
<file path=[Content_Types].xml><?xml version="1.0" encoding="utf-8"?>
<Types xmlns="http://schemas.openxmlformats.org/package/2006/content-type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30600" yWindow="570" windowWidth="20730" windowHeight="11295" activeTab="6"/>
  </bookViews>
  <sheets>
    <sheet name="7PSourceSummary" sheetId="20" r:id="rId1"/>
    <sheet name="forRPM" sheetId="41" r:id="rId2"/>
    <sheet name="SC-NR" sheetId="8" r:id="rId3"/>
    <sheet name="Accomplishments" sheetId="23" r:id="rId4"/>
    <sheet name="SISAcres" sheetId="32" r:id="rId5"/>
    <sheet name="M_Input_Out" sheetId="40" r:id="rId6"/>
    <sheet name="M_Input" sheetId="3" r:id="rId7"/>
    <sheet name="Raw" sheetId="18" r:id="rId8"/>
    <sheet name="SIS Savings &amp; Cost" sheetId="36" r:id="rId9"/>
  </sheets>
  <externalReferences>
    <externalReference r:id="rId10"/>
    <externalReference r:id="rId11"/>
  </externalReferences>
  <definedNames>
    <definedName name="_xlnm._FilterDatabase" localSheetId="3" hidden="1">Accomplishments!$A$1:$G$7</definedName>
    <definedName name="_Key1" localSheetId="0" hidden="1">#REF!</definedName>
    <definedName name="_Key1" localSheetId="1" hidden="1">#REF!</definedName>
    <definedName name="_Key1" localSheetId="2" hidden="1">#REF!</definedName>
    <definedName name="_Key1" hidden="1">#REF!</definedName>
    <definedName name="_Key1old" localSheetId="0" hidden="1">#REF!</definedName>
    <definedName name="_Key1old" localSheetId="1" hidden="1">#REF!</definedName>
    <definedName name="_Key1old" hidden="1">#REF!</definedName>
    <definedName name="_Order1" hidden="1">255</definedName>
    <definedName name="_Sort" localSheetId="0" hidden="1">#REF!</definedName>
    <definedName name="_Sort" localSheetId="1" hidden="1">#REF!</definedName>
    <definedName name="_Sort" localSheetId="2" hidden="1">#REF!</definedName>
    <definedName name="_Sort" hidden="1">#REF!</definedName>
    <definedName name="_SortOld" localSheetId="0" hidden="1">#REF!</definedName>
    <definedName name="_SortOld" localSheetId="1" hidden="1">#REF!</definedName>
    <definedName name="_SortOld" hidden="1">#REF!</definedName>
    <definedName name="AgBase">'[1]Ag Forecast (Base Case)'!$C$26:$BB$29</definedName>
    <definedName name="anscount" hidden="1">1</definedName>
    <definedName name="CBWorkbookPriority" hidden="1">-738590518</definedName>
    <definedName name="limcount" hidden="1">1</definedName>
    <definedName name="MeasureOutput">M_Input_Out!$A$4:$AM$200</definedName>
    <definedName name="sencount" hidden="1">1</definedName>
    <definedName name="sort" localSheetId="1" hidden="1">#REF!</definedName>
    <definedName name="sort" hidden="1">#REF!</definedName>
  </definedNames>
  <calcPr calcId="125725"/>
</workbook>
</file>

<file path=xl/calcChain.xml><?xml version="1.0" encoding="utf-8"?>
<calcChain xmlns="http://schemas.openxmlformats.org/spreadsheetml/2006/main">
  <c r="D9" i="8"/>
  <c r="C9" l="1"/>
  <c r="A9"/>
  <c r="E70" i="41" s="1"/>
  <c r="J170"/>
  <c r="I170"/>
  <c r="AL170"/>
  <c r="J169"/>
  <c r="I169"/>
  <c r="J168"/>
  <c r="I168"/>
  <c r="AQ168"/>
  <c r="J167"/>
  <c r="I167"/>
  <c r="BC167"/>
  <c r="J166"/>
  <c r="I166"/>
  <c r="AY166"/>
  <c r="J165"/>
  <c r="I165"/>
  <c r="AQ165"/>
  <c r="J164"/>
  <c r="I164"/>
  <c r="AN164"/>
  <c r="J163"/>
  <c r="I163"/>
  <c r="J162"/>
  <c r="I162"/>
  <c r="AH162"/>
  <c r="J161"/>
  <c r="I161"/>
  <c r="AL161"/>
  <c r="J160"/>
  <c r="I160"/>
  <c r="AZ160"/>
  <c r="J159"/>
  <c r="I159"/>
  <c r="BC159"/>
  <c r="J158"/>
  <c r="I158"/>
  <c r="AS158"/>
  <c r="J157"/>
  <c r="I157"/>
  <c r="J156"/>
  <c r="I156"/>
  <c r="AS156"/>
  <c r="J155"/>
  <c r="I155"/>
  <c r="AX155"/>
  <c r="J154"/>
  <c r="I154"/>
  <c r="AQ154"/>
  <c r="J153"/>
  <c r="I153"/>
  <c r="AZ153"/>
  <c r="J152"/>
  <c r="I152"/>
  <c r="AW152"/>
  <c r="J151"/>
  <c r="I151"/>
  <c r="AM151"/>
  <c r="J150"/>
  <c r="I150"/>
  <c r="AJ150"/>
  <c r="J149"/>
  <c r="I149"/>
  <c r="BB149"/>
  <c r="J148"/>
  <c r="I148"/>
  <c r="AX148"/>
  <c r="J147"/>
  <c r="I147"/>
  <c r="AK147"/>
  <c r="J146"/>
  <c r="I146"/>
  <c r="AW146"/>
  <c r="J145"/>
  <c r="I145"/>
  <c r="J144"/>
  <c r="I144"/>
  <c r="AU144"/>
  <c r="J143"/>
  <c r="I143"/>
  <c r="AO143"/>
  <c r="J142"/>
  <c r="I142"/>
  <c r="AP142"/>
  <c r="J141"/>
  <c r="I141"/>
  <c r="AW141"/>
  <c r="J140"/>
  <c r="I140"/>
  <c r="AX140"/>
  <c r="J139"/>
  <c r="I139"/>
  <c r="AV139"/>
  <c r="J138"/>
  <c r="I138"/>
  <c r="BA138"/>
  <c r="J137"/>
  <c r="I137"/>
  <c r="J136"/>
  <c r="I136"/>
  <c r="AO136"/>
  <c r="J135"/>
  <c r="I135"/>
  <c r="AM135"/>
  <c r="J134"/>
  <c r="I134"/>
  <c r="AN134"/>
  <c r="J133"/>
  <c r="I133"/>
  <c r="BB133"/>
  <c r="J132"/>
  <c r="I132"/>
  <c r="AL132"/>
  <c r="J131"/>
  <c r="I131"/>
  <c r="AQ131"/>
  <c r="J130"/>
  <c r="I130"/>
  <c r="AZ130"/>
  <c r="J129"/>
  <c r="I129"/>
  <c r="AG129"/>
  <c r="J128"/>
  <c r="I128"/>
  <c r="AJ128"/>
  <c r="J127"/>
  <c r="I127"/>
  <c r="AZ127"/>
  <c r="J126"/>
  <c r="I126"/>
  <c r="AQ126"/>
  <c r="J125"/>
  <c r="I125"/>
  <c r="AO125"/>
  <c r="J124"/>
  <c r="I124"/>
  <c r="AY124"/>
  <c r="J123"/>
  <c r="I123"/>
  <c r="AU123"/>
  <c r="J122"/>
  <c r="I122"/>
  <c r="BD122"/>
  <c r="J121"/>
  <c r="I121"/>
  <c r="AS121"/>
  <c r="J120"/>
  <c r="I120"/>
  <c r="AH120"/>
  <c r="J119"/>
  <c r="I119"/>
  <c r="AH119"/>
  <c r="J118"/>
  <c r="I118"/>
  <c r="AK118"/>
  <c r="J117"/>
  <c r="I117"/>
  <c r="AL117"/>
  <c r="J116"/>
  <c r="I116"/>
  <c r="AZ116"/>
  <c r="J115"/>
  <c r="I115"/>
  <c r="AK115"/>
  <c r="J114"/>
  <c r="I114"/>
  <c r="AZ114"/>
  <c r="J113"/>
  <c r="I113"/>
  <c r="BD113"/>
  <c r="J112"/>
  <c r="I112"/>
  <c r="AO112"/>
  <c r="J111"/>
  <c r="I111"/>
  <c r="AY111"/>
  <c r="J110"/>
  <c r="I110"/>
  <c r="AK110"/>
  <c r="J109"/>
  <c r="I109"/>
  <c r="AF109"/>
  <c r="J108"/>
  <c r="I108"/>
  <c r="AN108"/>
  <c r="J107"/>
  <c r="I107"/>
  <c r="AJ107"/>
  <c r="J106"/>
  <c r="I106"/>
  <c r="AO106"/>
  <c r="J105"/>
  <c r="I105"/>
  <c r="AQ105"/>
  <c r="J104"/>
  <c r="I104"/>
  <c r="AJ104"/>
  <c r="J103"/>
  <c r="I103"/>
  <c r="AY103"/>
  <c r="J102"/>
  <c r="I102"/>
  <c r="AK102"/>
  <c r="J101"/>
  <c r="I101"/>
  <c r="AQ101"/>
  <c r="J100"/>
  <c r="I100"/>
  <c r="AZ100"/>
  <c r="J99"/>
  <c r="I99"/>
  <c r="AF99"/>
  <c r="J98"/>
  <c r="I98"/>
  <c r="BC98"/>
  <c r="J97"/>
  <c r="I97"/>
  <c r="AU97"/>
  <c r="J96"/>
  <c r="I96"/>
  <c r="AZ96"/>
  <c r="J95"/>
  <c r="I95"/>
  <c r="AN95"/>
  <c r="J94"/>
  <c r="I94"/>
  <c r="BC94"/>
  <c r="J93"/>
  <c r="I93"/>
  <c r="AL93"/>
  <c r="J92"/>
  <c r="I92"/>
  <c r="AS92"/>
  <c r="J91"/>
  <c r="I91"/>
  <c r="AJ91"/>
  <c r="J90"/>
  <c r="I90"/>
  <c r="BC90"/>
  <c r="J89"/>
  <c r="I89"/>
  <c r="J88"/>
  <c r="I88"/>
  <c r="AW88"/>
  <c r="J87"/>
  <c r="I87"/>
  <c r="AQ87"/>
  <c r="J86"/>
  <c r="I86"/>
  <c r="BC86"/>
  <c r="J85"/>
  <c r="I85"/>
  <c r="AY85"/>
  <c r="J84"/>
  <c r="I84"/>
  <c r="AZ84"/>
  <c r="J83"/>
  <c r="I83"/>
  <c r="AI83"/>
  <c r="J82"/>
  <c r="I82"/>
  <c r="BC82"/>
  <c r="J81"/>
  <c r="I81"/>
  <c r="BD81"/>
  <c r="J80"/>
  <c r="I80"/>
  <c r="AN80"/>
  <c r="J79"/>
  <c r="I79"/>
  <c r="BD79"/>
  <c r="J78"/>
  <c r="I78"/>
  <c r="AQ78"/>
  <c r="J77"/>
  <c r="I77"/>
  <c r="AT77"/>
  <c r="J76"/>
  <c r="I76"/>
  <c r="J75"/>
  <c r="I75"/>
  <c r="AV75"/>
  <c r="J74"/>
  <c r="I74"/>
  <c r="BD74"/>
  <c r="J73"/>
  <c r="I73"/>
  <c r="AZ73"/>
  <c r="J72"/>
  <c r="I72"/>
  <c r="AP72"/>
  <c r="J71"/>
  <c r="I71"/>
  <c r="AZ71"/>
  <c r="J70"/>
  <c r="I70"/>
  <c r="AV70"/>
  <c r="J69"/>
  <c r="I69"/>
  <c r="BB69"/>
  <c r="J68"/>
  <c r="I68"/>
  <c r="J67"/>
  <c r="I67"/>
  <c r="BC67"/>
  <c r="J66"/>
  <c r="I66"/>
  <c r="AU66"/>
  <c r="J65"/>
  <c r="I65"/>
  <c r="J64"/>
  <c r="I64"/>
  <c r="BB64"/>
  <c r="J63"/>
  <c r="I63"/>
  <c r="J62"/>
  <c r="I62"/>
  <c r="BC62"/>
  <c r="J61"/>
  <c r="I61"/>
  <c r="AT61"/>
  <c r="J60"/>
  <c r="I60"/>
  <c r="J59"/>
  <c r="I59"/>
  <c r="AU59"/>
  <c r="J58"/>
  <c r="I58"/>
  <c r="BC58"/>
  <c r="J57"/>
  <c r="I57"/>
  <c r="J56"/>
  <c r="I56"/>
  <c r="AT56"/>
  <c r="J55"/>
  <c r="I55"/>
  <c r="AZ55"/>
  <c r="J54"/>
  <c r="I54"/>
  <c r="BA54"/>
  <c r="J53"/>
  <c r="I53"/>
  <c r="AV53"/>
  <c r="J52"/>
  <c r="I52"/>
  <c r="J51"/>
  <c r="I51"/>
  <c r="AX51"/>
  <c r="J50"/>
  <c r="I50"/>
  <c r="BC50"/>
  <c r="J49"/>
  <c r="I49"/>
  <c r="J48"/>
  <c r="I48"/>
  <c r="AY48"/>
  <c r="J47"/>
  <c r="I47"/>
  <c r="J46"/>
  <c r="I46"/>
  <c r="AZ46"/>
  <c r="J45"/>
  <c r="I45"/>
  <c r="AZ45"/>
  <c r="J44"/>
  <c r="I44"/>
  <c r="J43"/>
  <c r="I43"/>
  <c r="AZ43"/>
  <c r="J42"/>
  <c r="I42"/>
  <c r="AY42"/>
  <c r="J41"/>
  <c r="I41"/>
  <c r="AS41"/>
  <c r="J40"/>
  <c r="I40"/>
  <c r="AT40"/>
  <c r="J39"/>
  <c r="I39"/>
  <c r="AO39"/>
  <c r="J38"/>
  <c r="I38"/>
  <c r="BA38"/>
  <c r="J37"/>
  <c r="I37"/>
  <c r="AV37"/>
  <c r="J36"/>
  <c r="I36"/>
  <c r="BC36"/>
  <c r="J35"/>
  <c r="I35"/>
  <c r="AY35"/>
  <c r="J34"/>
  <c r="I34"/>
  <c r="AV34"/>
  <c r="J33"/>
  <c r="I33"/>
  <c r="AQ33"/>
  <c r="J32"/>
  <c r="I32"/>
  <c r="BC32"/>
  <c r="J31"/>
  <c r="I31"/>
  <c r="AH31"/>
  <c r="J30"/>
  <c r="I30"/>
  <c r="AW30"/>
  <c r="J29"/>
  <c r="I29"/>
  <c r="AW29"/>
  <c r="J28"/>
  <c r="I28"/>
  <c r="BC28"/>
  <c r="J27"/>
  <c r="I27"/>
  <c r="AU27"/>
  <c r="J26"/>
  <c r="I26"/>
  <c r="AZ26"/>
  <c r="J25"/>
  <c r="I25"/>
  <c r="AN25"/>
  <c r="J24"/>
  <c r="I24"/>
  <c r="BC24"/>
  <c r="J23"/>
  <c r="I23"/>
  <c r="AY23"/>
  <c r="J22"/>
  <c r="I22"/>
  <c r="AZ22"/>
  <c r="J21"/>
  <c r="I21"/>
  <c r="AV21"/>
  <c r="J20"/>
  <c r="I20"/>
  <c r="BC20"/>
  <c r="J19"/>
  <c r="I19"/>
  <c r="AU19"/>
  <c r="J18"/>
  <c r="I18"/>
  <c r="AZ18"/>
  <c r="J17"/>
  <c r="I17"/>
  <c r="AQ17"/>
  <c r="J16"/>
  <c r="I16"/>
  <c r="BC16"/>
  <c r="J15"/>
  <c r="I15"/>
  <c r="AU15"/>
  <c r="J14"/>
  <c r="I14"/>
  <c r="BD14"/>
  <c r="J13"/>
  <c r="I13"/>
  <c r="AY13"/>
  <c r="J12"/>
  <c r="I12"/>
  <c r="BC12"/>
  <c r="J11"/>
  <c r="I11"/>
  <c r="AU11"/>
  <c r="J10"/>
  <c r="I10"/>
  <c r="AY10"/>
  <c r="J9"/>
  <c r="I9"/>
  <c r="BA9"/>
  <c r="J8"/>
  <c r="I8"/>
  <c r="BC8"/>
  <c r="J7"/>
  <c r="I7"/>
  <c r="AU7"/>
  <c r="J6"/>
  <c r="I6"/>
  <c r="AZ6"/>
  <c r="J5"/>
  <c r="I5"/>
  <c r="BD5"/>
  <c r="J4"/>
  <c r="I4"/>
  <c r="BC4"/>
  <c r="J3"/>
  <c r="I3"/>
  <c r="AY3"/>
  <c r="AZ170"/>
  <c r="C170"/>
  <c r="B170"/>
  <c r="AY169"/>
  <c r="C169"/>
  <c r="B169"/>
  <c r="C168"/>
  <c r="B168"/>
  <c r="C167"/>
  <c r="B167"/>
  <c r="AL166"/>
  <c r="C166"/>
  <c r="B166"/>
  <c r="C165"/>
  <c r="B165"/>
  <c r="C164"/>
  <c r="B164"/>
  <c r="BC163"/>
  <c r="C163"/>
  <c r="B163"/>
  <c r="C162"/>
  <c r="B162"/>
  <c r="C161"/>
  <c r="B161"/>
  <c r="C160"/>
  <c r="B160"/>
  <c r="C159"/>
  <c r="B159"/>
  <c r="AY158"/>
  <c r="C158"/>
  <c r="B158"/>
  <c r="AJ157"/>
  <c r="C157"/>
  <c r="B157"/>
  <c r="AO156"/>
  <c r="C156"/>
  <c r="B156"/>
  <c r="C155"/>
  <c r="B155"/>
  <c r="C154"/>
  <c r="B154"/>
  <c r="AN153"/>
  <c r="C153"/>
  <c r="B153"/>
  <c r="C152"/>
  <c r="B152"/>
  <c r="C151"/>
  <c r="B151"/>
  <c r="C150"/>
  <c r="B150"/>
  <c r="C149"/>
  <c r="B149"/>
  <c r="A149"/>
  <c r="C148"/>
  <c r="B148"/>
  <c r="C147"/>
  <c r="B147"/>
  <c r="AY146"/>
  <c r="C146"/>
  <c r="B146"/>
  <c r="C145"/>
  <c r="B145"/>
  <c r="AF144"/>
  <c r="C144"/>
  <c r="B144"/>
  <c r="C143"/>
  <c r="B143"/>
  <c r="BB142"/>
  <c r="C142"/>
  <c r="B142"/>
  <c r="C141"/>
  <c r="B141"/>
  <c r="C140"/>
  <c r="B140"/>
  <c r="C139"/>
  <c r="B139"/>
  <c r="C138"/>
  <c r="B138"/>
  <c r="C137"/>
  <c r="B137"/>
  <c r="AP136"/>
  <c r="C136"/>
  <c r="B136"/>
  <c r="C135"/>
  <c r="B135"/>
  <c r="F134"/>
  <c r="C134"/>
  <c r="B134"/>
  <c r="C133"/>
  <c r="B133"/>
  <c r="C132"/>
  <c r="B132"/>
  <c r="AZ131"/>
  <c r="C131"/>
  <c r="B131"/>
  <c r="AI130"/>
  <c r="C130"/>
  <c r="B130"/>
  <c r="C129"/>
  <c r="B129"/>
  <c r="C128"/>
  <c r="B128"/>
  <c r="C127"/>
  <c r="B127"/>
  <c r="AW126"/>
  <c r="C126"/>
  <c r="B126"/>
  <c r="AJ125"/>
  <c r="C125"/>
  <c r="B125"/>
  <c r="C124"/>
  <c r="B124"/>
  <c r="AL123"/>
  <c r="C123"/>
  <c r="B123"/>
  <c r="AZ122"/>
  <c r="C122"/>
  <c r="B122"/>
  <c r="C121"/>
  <c r="B121"/>
  <c r="C120"/>
  <c r="B120"/>
  <c r="C119"/>
  <c r="B119"/>
  <c r="AX118"/>
  <c r="C118"/>
  <c r="B118"/>
  <c r="C117"/>
  <c r="B117"/>
  <c r="C116"/>
  <c r="B116"/>
  <c r="AW115"/>
  <c r="AO115"/>
  <c r="C115"/>
  <c r="B115"/>
  <c r="AU114"/>
  <c r="C114"/>
  <c r="B114"/>
  <c r="BC113"/>
  <c r="C113"/>
  <c r="B113"/>
  <c r="AZ112"/>
  <c r="C112"/>
  <c r="B112"/>
  <c r="AH111"/>
  <c r="C111"/>
  <c r="B111"/>
  <c r="AV110"/>
  <c r="C110"/>
  <c r="B110"/>
  <c r="C109"/>
  <c r="B109"/>
  <c r="A109"/>
  <c r="C108"/>
  <c r="B108"/>
  <c r="AK107"/>
  <c r="C107"/>
  <c r="B107"/>
  <c r="C106"/>
  <c r="B106"/>
  <c r="C105"/>
  <c r="B105"/>
  <c r="AK104"/>
  <c r="C104"/>
  <c r="B104"/>
  <c r="C103"/>
  <c r="B103"/>
  <c r="C102"/>
  <c r="B102"/>
  <c r="C101"/>
  <c r="B101"/>
  <c r="C100"/>
  <c r="B100"/>
  <c r="AW99"/>
  <c r="C99"/>
  <c r="B99"/>
  <c r="C98"/>
  <c r="B98"/>
  <c r="C97"/>
  <c r="B97"/>
  <c r="C96"/>
  <c r="B96"/>
  <c r="C95"/>
  <c r="B95"/>
  <c r="C94"/>
  <c r="B94"/>
  <c r="C93"/>
  <c r="B93"/>
  <c r="AM92"/>
  <c r="C92"/>
  <c r="B92"/>
  <c r="BA91"/>
  <c r="C91"/>
  <c r="B91"/>
  <c r="C90"/>
  <c r="B90"/>
  <c r="C89"/>
  <c r="B89"/>
  <c r="AJ88"/>
  <c r="C88"/>
  <c r="B88"/>
  <c r="C87"/>
  <c r="B87"/>
  <c r="C86"/>
  <c r="B86"/>
  <c r="AU85"/>
  <c r="C85"/>
  <c r="B85"/>
  <c r="AU84"/>
  <c r="C84"/>
  <c r="B84"/>
  <c r="AZ83"/>
  <c r="C83"/>
  <c r="B83"/>
  <c r="C82"/>
  <c r="B82"/>
  <c r="AU81"/>
  <c r="C81"/>
  <c r="B81"/>
  <c r="BD80"/>
  <c r="C80"/>
  <c r="B80"/>
  <c r="AN79"/>
  <c r="C79"/>
  <c r="B79"/>
  <c r="AV78"/>
  <c r="C78"/>
  <c r="B78"/>
  <c r="AO77"/>
  <c r="C77"/>
  <c r="B77"/>
  <c r="C76"/>
  <c r="B76"/>
  <c r="AP75"/>
  <c r="C75"/>
  <c r="B75"/>
  <c r="AV74"/>
  <c r="C74"/>
  <c r="B74"/>
  <c r="C73"/>
  <c r="B73"/>
  <c r="BA72"/>
  <c r="C72"/>
  <c r="B72"/>
  <c r="C71"/>
  <c r="B71"/>
  <c r="AZ70"/>
  <c r="C70"/>
  <c r="B70"/>
  <c r="AZ69"/>
  <c r="C69"/>
  <c r="B69"/>
  <c r="C68"/>
  <c r="B68"/>
  <c r="AO67"/>
  <c r="AG67"/>
  <c r="C67"/>
  <c r="B67"/>
  <c r="BA66"/>
  <c r="AI66"/>
  <c r="C66"/>
  <c r="B66"/>
  <c r="C65"/>
  <c r="B65"/>
  <c r="C64"/>
  <c r="B64"/>
  <c r="C63"/>
  <c r="B63"/>
  <c r="BD62"/>
  <c r="AF62"/>
  <c r="C62"/>
  <c r="B62"/>
  <c r="BA61"/>
  <c r="AQ61"/>
  <c r="C61"/>
  <c r="B61"/>
  <c r="C60"/>
  <c r="B60"/>
  <c r="A60"/>
  <c r="AQ59"/>
  <c r="C59"/>
  <c r="B59"/>
  <c r="AQ58"/>
  <c r="C58"/>
  <c r="B58"/>
  <c r="AZ57"/>
  <c r="C57"/>
  <c r="B57"/>
  <c r="AJ56"/>
  <c r="C56"/>
  <c r="B56"/>
  <c r="C55"/>
  <c r="B55"/>
  <c r="AL54"/>
  <c r="C54"/>
  <c r="B54"/>
  <c r="BB53"/>
  <c r="C53"/>
  <c r="B53"/>
  <c r="C52"/>
  <c r="B52"/>
  <c r="BB51"/>
  <c r="AU51"/>
  <c r="C51"/>
  <c r="B51"/>
  <c r="AL50"/>
  <c r="C50"/>
  <c r="B50"/>
  <c r="C49"/>
  <c r="B49"/>
  <c r="AO48"/>
  <c r="C48"/>
  <c r="B48"/>
  <c r="C47"/>
  <c r="B47"/>
  <c r="AN46"/>
  <c r="C46"/>
  <c r="B46"/>
  <c r="C45"/>
  <c r="B45"/>
  <c r="C44"/>
  <c r="B44"/>
  <c r="BC43"/>
  <c r="AU43"/>
  <c r="AK43"/>
  <c r="C43"/>
  <c r="B43"/>
  <c r="AJ42"/>
  <c r="C42"/>
  <c r="B42"/>
  <c r="C41"/>
  <c r="B41"/>
  <c r="AH40"/>
  <c r="C40"/>
  <c r="B40"/>
  <c r="C39"/>
  <c r="B39"/>
  <c r="BB38"/>
  <c r="C38"/>
  <c r="B38"/>
  <c r="BD37"/>
  <c r="AS37"/>
  <c r="C37"/>
  <c r="B37"/>
  <c r="C36"/>
  <c r="B36"/>
  <c r="AU35"/>
  <c r="C35"/>
  <c r="B35"/>
  <c r="AN34"/>
  <c r="C34"/>
  <c r="B34"/>
  <c r="AI33"/>
  <c r="C33"/>
  <c r="B33"/>
  <c r="C32"/>
  <c r="B32"/>
  <c r="AY31"/>
  <c r="F31"/>
  <c r="C31"/>
  <c r="B31"/>
  <c r="AL30"/>
  <c r="C30"/>
  <c r="B30"/>
  <c r="BD29"/>
  <c r="BB29"/>
  <c r="C29"/>
  <c r="B29"/>
  <c r="C28"/>
  <c r="B28"/>
  <c r="C27"/>
  <c r="B27"/>
  <c r="BD26"/>
  <c r="C26"/>
  <c r="B26"/>
  <c r="AV25"/>
  <c r="C25"/>
  <c r="B25"/>
  <c r="C24"/>
  <c r="B24"/>
  <c r="C23"/>
  <c r="B23"/>
  <c r="AI22"/>
  <c r="C22"/>
  <c r="B22"/>
  <c r="C21"/>
  <c r="B21"/>
  <c r="C20"/>
  <c r="B20"/>
  <c r="BC19"/>
  <c r="AP19"/>
  <c r="C19"/>
  <c r="B19"/>
  <c r="C18"/>
  <c r="B18"/>
  <c r="C17"/>
  <c r="B17"/>
  <c r="C16"/>
  <c r="B16"/>
  <c r="C15"/>
  <c r="B15"/>
  <c r="C14"/>
  <c r="B14"/>
  <c r="C13"/>
  <c r="B13"/>
  <c r="C12"/>
  <c r="B12"/>
  <c r="C11"/>
  <c r="B11"/>
  <c r="C10"/>
  <c r="B10"/>
  <c r="C9"/>
  <c r="B9"/>
  <c r="C8"/>
  <c r="B8"/>
  <c r="C7"/>
  <c r="B7"/>
  <c r="C6"/>
  <c r="B6"/>
  <c r="C5"/>
  <c r="B5"/>
  <c r="C4"/>
  <c r="B4"/>
  <c r="C3"/>
  <c r="B3"/>
  <c r="AU18"/>
  <c r="BC15"/>
  <c r="AH15"/>
  <c r="AI14"/>
  <c r="AQ13"/>
  <c r="AL11"/>
  <c r="AI10"/>
  <c r="AW9"/>
  <c r="AP9"/>
  <c r="BD6"/>
  <c r="BA6"/>
  <c r="AW5"/>
  <c r="AL5"/>
  <c r="F3"/>
  <c r="AD2"/>
  <c r="AC2"/>
  <c r="AB2"/>
  <c r="AA2"/>
  <c r="Z2"/>
  <c r="Y2"/>
  <c r="X2"/>
  <c r="W2"/>
  <c r="V2"/>
  <c r="U2"/>
  <c r="T2"/>
  <c r="S2"/>
  <c r="R2"/>
  <c r="Q2"/>
  <c r="P2"/>
  <c r="O2"/>
  <c r="N2"/>
  <c r="M2"/>
  <c r="L2"/>
  <c r="K2"/>
  <c r="A133"/>
  <c r="A156"/>
  <c r="A85"/>
  <c r="A106"/>
  <c r="AZ10"/>
  <c r="AH14"/>
  <c r="AH18"/>
  <c r="AY22"/>
  <c r="AW26"/>
  <c r="F38"/>
  <c r="AV38"/>
  <c r="AH42"/>
  <c r="BA42"/>
  <c r="BB62"/>
  <c r="AW62"/>
  <c r="AW64"/>
  <c r="AZ66"/>
  <c r="AY80"/>
  <c r="AT116"/>
  <c r="AS122"/>
  <c r="F162"/>
  <c r="AU164"/>
  <c r="AZ14"/>
  <c r="BA18"/>
  <c r="BD18"/>
  <c r="AS22"/>
  <c r="AN26"/>
  <c r="AY34"/>
  <c r="AU38"/>
  <c r="AU40"/>
  <c r="AW42"/>
  <c r="AZ54"/>
  <c r="BA56"/>
  <c r="AV62"/>
  <c r="AU64"/>
  <c r="AP66"/>
  <c r="AL78"/>
  <c r="AH80"/>
  <c r="AM96"/>
  <c r="AQ138"/>
  <c r="BA142"/>
  <c r="AL146"/>
  <c r="BC6"/>
  <c r="AH30"/>
  <c r="BC30"/>
  <c r="F34"/>
  <c r="BD34"/>
  <c r="F46"/>
  <c r="F48"/>
  <c r="AF50"/>
  <c r="AJ54"/>
  <c r="F56"/>
  <c r="BB56"/>
  <c r="AF58"/>
  <c r="AP70"/>
  <c r="AW72"/>
  <c r="AN74"/>
  <c r="AN78"/>
  <c r="AJ84"/>
  <c r="AH92"/>
  <c r="AY96"/>
  <c r="AQ110"/>
  <c r="F114"/>
  <c r="BB126"/>
  <c r="F130"/>
  <c r="AJ136"/>
  <c r="AS146"/>
  <c r="BC154"/>
  <c r="AL158"/>
  <c r="AP6"/>
  <c r="AV10"/>
  <c r="AZ30"/>
  <c r="AY46"/>
  <c r="BB50"/>
  <c r="AW50"/>
  <c r="BB58"/>
  <c r="BA58"/>
  <c r="AN70"/>
  <c r="AK72"/>
  <c r="AM74"/>
  <c r="AG102"/>
  <c r="F122"/>
  <c r="AH128"/>
  <c r="BD134"/>
  <c r="AV150"/>
  <c r="AF154"/>
  <c r="AH158"/>
  <c r="AY160"/>
  <c r="AH164"/>
  <c r="AS168"/>
  <c r="F5"/>
  <c r="AM6"/>
  <c r="AL7"/>
  <c r="AM10"/>
  <c r="AF13"/>
  <c r="AQ14"/>
  <c r="F18"/>
  <c r="AY18"/>
  <c r="AZ13"/>
  <c r="AZ21"/>
  <c r="AJ22"/>
  <c r="AL26"/>
  <c r="AN30"/>
  <c r="AP34"/>
  <c r="AN38"/>
  <c r="AN40"/>
  <c r="AL42"/>
  <c r="AS46"/>
  <c r="AP48"/>
  <c r="AV50"/>
  <c r="AI51"/>
  <c r="AU54"/>
  <c r="AY56"/>
  <c r="F58"/>
  <c r="AV58"/>
  <c r="AP59"/>
  <c r="AL62"/>
  <c r="AJ64"/>
  <c r="AM66"/>
  <c r="AZ67"/>
  <c r="AI70"/>
  <c r="BD70"/>
  <c r="F74"/>
  <c r="BA74"/>
  <c r="AZ75"/>
  <c r="F78"/>
  <c r="AV84"/>
  <c r="BA87"/>
  <c r="AL88"/>
  <c r="AP100"/>
  <c r="AT103"/>
  <c r="F106"/>
  <c r="BC110"/>
  <c r="AK112"/>
  <c r="AO120"/>
  <c r="BC126"/>
  <c r="AU130"/>
  <c r="AK133"/>
  <c r="AM134"/>
  <c r="AP138"/>
  <c r="AQ139"/>
  <c r="AQ142"/>
  <c r="AT143"/>
  <c r="AJ144"/>
  <c r="AN150"/>
  <c r="AY151"/>
  <c r="F154"/>
  <c r="AM160"/>
  <c r="F164"/>
  <c r="AJ168"/>
  <c r="BC170"/>
  <c r="A138"/>
  <c r="AU3"/>
  <c r="F6"/>
  <c r="AU6"/>
  <c r="BC7"/>
  <c r="AL10"/>
  <c r="BD10"/>
  <c r="F14"/>
  <c r="AU14"/>
  <c r="F17"/>
  <c r="AP18"/>
  <c r="BD17"/>
  <c r="AM21"/>
  <c r="F22"/>
  <c r="AV22"/>
  <c r="AU23"/>
  <c r="AI26"/>
  <c r="AY26"/>
  <c r="AP27"/>
  <c r="AU30"/>
  <c r="AZ33"/>
  <c r="AI34"/>
  <c r="AZ34"/>
  <c r="AL35"/>
  <c r="AJ38"/>
  <c r="BC38"/>
  <c r="AW40"/>
  <c r="AS42"/>
  <c r="AJ45"/>
  <c r="AL46"/>
  <c r="BD46"/>
  <c r="AW48"/>
  <c r="AP50"/>
  <c r="AQ53"/>
  <c r="BB54"/>
  <c r="AV54"/>
  <c r="AN56"/>
  <c r="AN58"/>
  <c r="AZ59"/>
  <c r="AP62"/>
  <c r="AH64"/>
  <c r="F66"/>
  <c r="AY66"/>
  <c r="A67"/>
  <c r="AJ69"/>
  <c r="F70"/>
  <c r="AY70"/>
  <c r="AO72"/>
  <c r="AH74"/>
  <c r="AZ74"/>
  <c r="AG75"/>
  <c r="AQ77"/>
  <c r="AJ78"/>
  <c r="BD78"/>
  <c r="AW79"/>
  <c r="AM80"/>
  <c r="BC88"/>
  <c r="AW92"/>
  <c r="AM95"/>
  <c r="AS96"/>
  <c r="AP97"/>
  <c r="AJ100"/>
  <c r="AF101"/>
  <c r="AV102"/>
  <c r="AW120"/>
  <c r="AZ125"/>
  <c r="AF126"/>
  <c r="AY128"/>
  <c r="AS134"/>
  <c r="AJ138"/>
  <c r="BC140"/>
  <c r="BC142"/>
  <c r="AP144"/>
  <c r="AI150"/>
  <c r="AJ152"/>
  <c r="AW154"/>
  <c r="F158"/>
  <c r="F160"/>
  <c r="BD164"/>
  <c r="A15"/>
  <c r="A17"/>
  <c r="A36"/>
  <c r="A69"/>
  <c r="A101"/>
  <c r="AP3"/>
  <c r="AP5"/>
  <c r="AH6"/>
  <c r="AY6"/>
  <c r="AP7"/>
  <c r="F10"/>
  <c r="AU10"/>
  <c r="AH11"/>
  <c r="AS13"/>
  <c r="AP14"/>
  <c r="BC14"/>
  <c r="AS17"/>
  <c r="AM18"/>
  <c r="BC18"/>
  <c r="A11"/>
  <c r="AL19"/>
  <c r="AJ21"/>
  <c r="AN22"/>
  <c r="BD22"/>
  <c r="BB25"/>
  <c r="F26"/>
  <c r="AS26"/>
  <c r="AN29"/>
  <c r="AF30"/>
  <c r="AS30"/>
  <c r="BD30"/>
  <c r="BD31"/>
  <c r="BA33"/>
  <c r="AH34"/>
  <c r="AS34"/>
  <c r="AQ37"/>
  <c r="AL38"/>
  <c r="AZ38"/>
  <c r="AT39"/>
  <c r="AK40"/>
  <c r="BB40"/>
  <c r="AQ42"/>
  <c r="BD42"/>
  <c r="AL43"/>
  <c r="AT45"/>
  <c r="AI46"/>
  <c r="AW46"/>
  <c r="AH48"/>
  <c r="BA48"/>
  <c r="AN50"/>
  <c r="BA50"/>
  <c r="AQ51"/>
  <c r="AT53"/>
  <c r="F54"/>
  <c r="AN54"/>
  <c r="BC54"/>
  <c r="AP56"/>
  <c r="AL58"/>
  <c r="AZ58"/>
  <c r="F59"/>
  <c r="AK61"/>
  <c r="AM62"/>
  <c r="BA62"/>
  <c r="AP64"/>
  <c r="BB66"/>
  <c r="AS66"/>
  <c r="AX67"/>
  <c r="BA69"/>
  <c r="AH70"/>
  <c r="AS70"/>
  <c r="AH72"/>
  <c r="AY72"/>
  <c r="BB74"/>
  <c r="AS74"/>
  <c r="AQ75"/>
  <c r="BA77"/>
  <c r="BB78"/>
  <c r="AU78"/>
  <c r="A80"/>
  <c r="AZ80"/>
  <c r="AP81"/>
  <c r="AV88"/>
  <c r="AV91"/>
  <c r="F92"/>
  <c r="BD92"/>
  <c r="AF95"/>
  <c r="F96"/>
  <c r="AV100"/>
  <c r="A104"/>
  <c r="AF105"/>
  <c r="F117"/>
  <c r="AF120"/>
  <c r="AN122"/>
  <c r="AP126"/>
  <c r="AW128"/>
  <c r="AS130"/>
  <c r="F131"/>
  <c r="AZ134"/>
  <c r="AY136"/>
  <c r="BC138"/>
  <c r="AJ142"/>
  <c r="AH146"/>
  <c r="AL148"/>
  <c r="AZ150"/>
  <c r="AZ151"/>
  <c r="AK152"/>
  <c r="AM154"/>
  <c r="AW158"/>
  <c r="AU160"/>
  <c r="AL162"/>
  <c r="AS164"/>
  <c r="BC166"/>
  <c r="AI170"/>
  <c r="A6"/>
  <c r="A10"/>
  <c r="A26"/>
  <c r="A59"/>
  <c r="A81"/>
  <c r="A96"/>
  <c r="A135"/>
  <c r="A161"/>
  <c r="A170"/>
  <c r="A113"/>
  <c r="A130"/>
  <c r="A150"/>
  <c r="A160"/>
  <c r="BD3"/>
  <c r="BB5"/>
  <c r="AZ5"/>
  <c r="AL6"/>
  <c r="AV6"/>
  <c r="F7"/>
  <c r="BA10"/>
  <c r="AQ10"/>
  <c r="BC10"/>
  <c r="BC11"/>
  <c r="BD13"/>
  <c r="AL14"/>
  <c r="AY14"/>
  <c r="AL15"/>
  <c r="AZ17"/>
  <c r="AL18"/>
  <c r="AV18"/>
  <c r="A4"/>
  <c r="A13"/>
  <c r="F19"/>
  <c r="BA21"/>
  <c r="AH22"/>
  <c r="AP22"/>
  <c r="AL23"/>
  <c r="A25"/>
  <c r="AW25"/>
  <c r="AH26"/>
  <c r="AQ26"/>
  <c r="AH27"/>
  <c r="AQ29"/>
  <c r="F30"/>
  <c r="AM30"/>
  <c r="AU31"/>
  <c r="AN33"/>
  <c r="A34"/>
  <c r="AJ34"/>
  <c r="BB37"/>
  <c r="AF38"/>
  <c r="AQ38"/>
  <c r="AG39"/>
  <c r="F40"/>
  <c r="BB42"/>
  <c r="AP42"/>
  <c r="A43"/>
  <c r="AV43"/>
  <c r="AW45"/>
  <c r="AH46"/>
  <c r="AQ46"/>
  <c r="AK48"/>
  <c r="AI50"/>
  <c r="AU50"/>
  <c r="AK51"/>
  <c r="AF53"/>
  <c r="AF54"/>
  <c r="AQ54"/>
  <c r="AF56"/>
  <c r="AJ58"/>
  <c r="AU58"/>
  <c r="AI59"/>
  <c r="BB59"/>
  <c r="A62"/>
  <c r="AH62"/>
  <c r="AS62"/>
  <c r="AN64"/>
  <c r="A66"/>
  <c r="AJ66"/>
  <c r="AP67"/>
  <c r="AN69"/>
  <c r="AJ70"/>
  <c r="F72"/>
  <c r="AJ74"/>
  <c r="AU74"/>
  <c r="AI75"/>
  <c r="BC75"/>
  <c r="A78"/>
  <c r="AF78"/>
  <c r="AQ83"/>
  <c r="AI84"/>
  <c r="AJ87"/>
  <c r="AF88"/>
  <c r="BB91"/>
  <c r="A92"/>
  <c r="A95"/>
  <c r="BD95"/>
  <c r="AH96"/>
  <c r="AQ99"/>
  <c r="BC100"/>
  <c r="BC102"/>
  <c r="AV104"/>
  <c r="AT108"/>
  <c r="BA112"/>
  <c r="AV118"/>
  <c r="AN119"/>
  <c r="AM122"/>
  <c r="AQ123"/>
  <c r="AH130"/>
  <c r="AU131"/>
  <c r="F132"/>
  <c r="AH136"/>
  <c r="BB138"/>
  <c r="AK139"/>
  <c r="AG140"/>
  <c r="A142"/>
  <c r="F146"/>
  <c r="AL147"/>
  <c r="AY148"/>
  <c r="AV149"/>
  <c r="AI160"/>
  <c r="AY162"/>
  <c r="A164"/>
  <c r="AH166"/>
  <c r="A3"/>
  <c r="A14"/>
  <c r="A19"/>
  <c r="A23"/>
  <c r="A28"/>
  <c r="A39"/>
  <c r="A44"/>
  <c r="A63"/>
  <c r="A84"/>
  <c r="A100"/>
  <c r="A118"/>
  <c r="A140"/>
  <c r="A141"/>
  <c r="A147"/>
  <c r="A83"/>
  <c r="A110"/>
  <c r="A168"/>
  <c r="AL3"/>
  <c r="BC3"/>
  <c r="AJ5"/>
  <c r="AU5"/>
  <c r="AH7"/>
  <c r="AY7"/>
  <c r="AL9"/>
  <c r="BC9"/>
  <c r="BD11"/>
  <c r="AY11"/>
  <c r="AM13"/>
  <c r="BC13"/>
  <c r="F15"/>
  <c r="AY15"/>
  <c r="AJ17"/>
  <c r="AP11"/>
  <c r="AH19"/>
  <c r="AY19"/>
  <c r="AI21"/>
  <c r="AS21"/>
  <c r="AH23"/>
  <c r="BC23"/>
  <c r="AM25"/>
  <c r="BD27"/>
  <c r="AY27"/>
  <c r="AM29"/>
  <c r="AZ29"/>
  <c r="AP31"/>
  <c r="AF33"/>
  <c r="AS33"/>
  <c r="AH35"/>
  <c r="BC35"/>
  <c r="AJ37"/>
  <c r="BA37"/>
  <c r="AG43"/>
  <c r="AQ43"/>
  <c r="BB43"/>
  <c r="AO45"/>
  <c r="A46"/>
  <c r="F51"/>
  <c r="AP51"/>
  <c r="AZ51"/>
  <c r="AK53"/>
  <c r="BA53"/>
  <c r="AL59"/>
  <c r="AX59"/>
  <c r="AJ61"/>
  <c r="AW61"/>
  <c r="AK67"/>
  <c r="AV67"/>
  <c r="AF69"/>
  <c r="AT69"/>
  <c r="AO75"/>
  <c r="AX75"/>
  <c r="AJ77"/>
  <c r="AZ77"/>
  <c r="AM79"/>
  <c r="AN83"/>
  <c r="A87"/>
  <c r="AS87"/>
  <c r="AS91"/>
  <c r="BB95"/>
  <c r="AW95"/>
  <c r="AN99"/>
  <c r="A102"/>
  <c r="BB103"/>
  <c r="AW107"/>
  <c r="AQ109"/>
  <c r="AQ113"/>
  <c r="AY115"/>
  <c r="F123"/>
  <c r="BB123"/>
  <c r="BD129"/>
  <c r="AL131"/>
  <c r="AG139"/>
  <c r="BC22"/>
  <c r="AW22"/>
  <c r="AQ22"/>
  <c r="AL22"/>
  <c r="AF22"/>
  <c r="BA26"/>
  <c r="AV26"/>
  <c r="AP26"/>
  <c r="AJ26"/>
  <c r="BB26"/>
  <c r="BA30"/>
  <c r="AV30"/>
  <c r="AP30"/>
  <c r="AJ30"/>
  <c r="BB30"/>
  <c r="BC34"/>
  <c r="AW34"/>
  <c r="AQ34"/>
  <c r="AL34"/>
  <c r="AF34"/>
  <c r="BD38"/>
  <c r="AY38"/>
  <c r="AS38"/>
  <c r="AM38"/>
  <c r="AH38"/>
  <c r="AY40"/>
  <c r="AP40"/>
  <c r="AJ40"/>
  <c r="AZ42"/>
  <c r="AU42"/>
  <c r="AN42"/>
  <c r="AI42"/>
  <c r="F42"/>
  <c r="BA46"/>
  <c r="AV46"/>
  <c r="AP46"/>
  <c r="AJ46"/>
  <c r="BB46"/>
  <c r="BB48"/>
  <c r="AU48"/>
  <c r="AN48"/>
  <c r="AF48"/>
  <c r="BD50"/>
  <c r="AY50"/>
  <c r="AS50"/>
  <c r="AM50"/>
  <c r="AH50"/>
  <c r="BD54"/>
  <c r="AY54"/>
  <c r="AS54"/>
  <c r="AM54"/>
  <c r="AH54"/>
  <c r="AW56"/>
  <c r="AO56"/>
  <c r="AH56"/>
  <c r="BD58"/>
  <c r="AY58"/>
  <c r="AS58"/>
  <c r="AM58"/>
  <c r="AH58"/>
  <c r="AZ62"/>
  <c r="AU62"/>
  <c r="AN62"/>
  <c r="AI62"/>
  <c r="F62"/>
  <c r="BA64"/>
  <c r="AT64"/>
  <c r="AK64"/>
  <c r="F64"/>
  <c r="BC66"/>
  <c r="AW66"/>
  <c r="AQ66"/>
  <c r="AL66"/>
  <c r="AF66"/>
  <c r="BC70"/>
  <c r="AW70"/>
  <c r="AQ70"/>
  <c r="AL70"/>
  <c r="AF70"/>
  <c r="BB72"/>
  <c r="AU72"/>
  <c r="AN72"/>
  <c r="AF72"/>
  <c r="BC74"/>
  <c r="AW74"/>
  <c r="AQ74"/>
  <c r="AL74"/>
  <c r="AF74"/>
  <c r="AZ78"/>
  <c r="AS78"/>
  <c r="AM78"/>
  <c r="AH78"/>
  <c r="AU80"/>
  <c r="AI80"/>
  <c r="BA84"/>
  <c r="AP84"/>
  <c r="BB84"/>
  <c r="BA88"/>
  <c r="AP88"/>
  <c r="BB88"/>
  <c r="BC92"/>
  <c r="AQ92"/>
  <c r="AF92"/>
  <c r="AU96"/>
  <c r="AI96"/>
  <c r="AU100"/>
  <c r="AI100"/>
  <c r="BB120"/>
  <c r="AN120"/>
  <c r="AU122"/>
  <c r="AI122"/>
  <c r="AV126"/>
  <c r="AJ126"/>
  <c r="AP128"/>
  <c r="F128"/>
  <c r="AY130"/>
  <c r="AM130"/>
  <c r="AU134"/>
  <c r="AI134"/>
  <c r="AW138"/>
  <c r="AL138"/>
  <c r="AW142"/>
  <c r="AL142"/>
  <c r="BC146"/>
  <c r="AQ146"/>
  <c r="AF146"/>
  <c r="BA150"/>
  <c r="AP150"/>
  <c r="BB150"/>
  <c r="BD154"/>
  <c r="AS154"/>
  <c r="AH154"/>
  <c r="BC158"/>
  <c r="AQ158"/>
  <c r="AF158"/>
  <c r="BD160"/>
  <c r="AS160"/>
  <c r="AH160"/>
  <c r="AY164"/>
  <c r="AM164"/>
  <c r="AZ168"/>
  <c r="AI168"/>
  <c r="AU170"/>
  <c r="F170"/>
  <c r="AX147"/>
  <c r="AH151"/>
  <c r="BC165"/>
  <c r="AH3"/>
  <c r="AI5"/>
  <c r="AQ5"/>
  <c r="BA5"/>
  <c r="AI6"/>
  <c r="AQ6"/>
  <c r="BD7"/>
  <c r="AF9"/>
  <c r="AH10"/>
  <c r="AP10"/>
  <c r="AH13"/>
  <c r="BA14"/>
  <c r="AM14"/>
  <c r="AV14"/>
  <c r="AP15"/>
  <c r="AI17"/>
  <c r="BA17"/>
  <c r="AI18"/>
  <c r="AQ18"/>
  <c r="BD19"/>
  <c r="A20"/>
  <c r="BB21"/>
  <c r="AQ21"/>
  <c r="BD21"/>
  <c r="BB22"/>
  <c r="AM22"/>
  <c r="AU22"/>
  <c r="BA22"/>
  <c r="BD23"/>
  <c r="AJ25"/>
  <c r="BA25"/>
  <c r="AF26"/>
  <c r="AM26"/>
  <c r="AU26"/>
  <c r="BC26"/>
  <c r="F27"/>
  <c r="AF29"/>
  <c r="A30"/>
  <c r="AI30"/>
  <c r="AQ30"/>
  <c r="AY30"/>
  <c r="BB34"/>
  <c r="AM34"/>
  <c r="AU34"/>
  <c r="BA34"/>
  <c r="BD35"/>
  <c r="AI37"/>
  <c r="AI38"/>
  <c r="AP38"/>
  <c r="AW38"/>
  <c r="AY39"/>
  <c r="AF40"/>
  <c r="AO40"/>
  <c r="BA40"/>
  <c r="AF42"/>
  <c r="AM42"/>
  <c r="AV42"/>
  <c r="BC42"/>
  <c r="F43"/>
  <c r="AO43"/>
  <c r="AK45"/>
  <c r="AF46"/>
  <c r="AM46"/>
  <c r="AU46"/>
  <c r="BC46"/>
  <c r="AJ48"/>
  <c r="AT48"/>
  <c r="F50"/>
  <c r="AJ50"/>
  <c r="AQ50"/>
  <c r="AZ50"/>
  <c r="A51"/>
  <c r="AL51"/>
  <c r="AJ53"/>
  <c r="AI54"/>
  <c r="AP54"/>
  <c r="AW54"/>
  <c r="AK56"/>
  <c r="AU56"/>
  <c r="AI58"/>
  <c r="AP58"/>
  <c r="AW58"/>
  <c r="AK59"/>
  <c r="AI61"/>
  <c r="AJ62"/>
  <c r="AQ62"/>
  <c r="AY62"/>
  <c r="AF64"/>
  <c r="AO64"/>
  <c r="AY64"/>
  <c r="AH66"/>
  <c r="AN66"/>
  <c r="AV66"/>
  <c r="BD66"/>
  <c r="AI67"/>
  <c r="AQ67"/>
  <c r="AQ69"/>
  <c r="BB70"/>
  <c r="AM70"/>
  <c r="AU70"/>
  <c r="BA70"/>
  <c r="AJ72"/>
  <c r="AT72"/>
  <c r="AI74"/>
  <c r="AP74"/>
  <c r="AY74"/>
  <c r="AK75"/>
  <c r="AI77"/>
  <c r="AI78"/>
  <c r="AP78"/>
  <c r="AY78"/>
  <c r="AF79"/>
  <c r="F80"/>
  <c r="AS80"/>
  <c r="AN84"/>
  <c r="A88"/>
  <c r="AQ88"/>
  <c r="AL92"/>
  <c r="AY92"/>
  <c r="AV95"/>
  <c r="AN96"/>
  <c r="BD96"/>
  <c r="AN100"/>
  <c r="BA100"/>
  <c r="AQ102"/>
  <c r="AW104"/>
  <c r="AU106"/>
  <c r="AU107"/>
  <c r="AG110"/>
  <c r="AW112"/>
  <c r="AF113"/>
  <c r="BA115"/>
  <c r="AL118"/>
  <c r="AU120"/>
  <c r="AM121"/>
  <c r="AH122"/>
  <c r="AY122"/>
  <c r="A123"/>
  <c r="AL126"/>
  <c r="BA126"/>
  <c r="AO128"/>
  <c r="AN130"/>
  <c r="BD130"/>
  <c r="AK131"/>
  <c r="BB131"/>
  <c r="AX132"/>
  <c r="BA133"/>
  <c r="AH134"/>
  <c r="AY134"/>
  <c r="F136"/>
  <c r="AW136"/>
  <c r="AF138"/>
  <c r="AV138"/>
  <c r="BC139"/>
  <c r="AY140"/>
  <c r="AV141"/>
  <c r="AF142"/>
  <c r="AV142"/>
  <c r="BB144"/>
  <c r="AM146"/>
  <c r="BD146"/>
  <c r="AV147"/>
  <c r="AG148"/>
  <c r="AU150"/>
  <c r="AU152"/>
  <c r="AL154"/>
  <c r="AY154"/>
  <c r="AG155"/>
  <c r="A157"/>
  <c r="A158"/>
  <c r="AM158"/>
  <c r="BD158"/>
  <c r="AN160"/>
  <c r="BC162"/>
  <c r="AI164"/>
  <c r="AZ164"/>
  <c r="AL165"/>
  <c r="F166"/>
  <c r="F168"/>
  <c r="BA168"/>
  <c r="AQ170"/>
  <c r="AP23"/>
  <c r="F23"/>
  <c r="BC27"/>
  <c r="AL27"/>
  <c r="AV29"/>
  <c r="AI29"/>
  <c r="BC31"/>
  <c r="AL31"/>
  <c r="BD33"/>
  <c r="AW33"/>
  <c r="AJ33"/>
  <c r="AP35"/>
  <c r="F35"/>
  <c r="AW37"/>
  <c r="AZ37"/>
  <c r="AM37"/>
  <c r="AX43"/>
  <c r="AP43"/>
  <c r="AI43"/>
  <c r="BB45"/>
  <c r="BA45"/>
  <c r="AQ45"/>
  <c r="AI45"/>
  <c r="BC51"/>
  <c r="AV51"/>
  <c r="AO51"/>
  <c r="AG51"/>
  <c r="AW53"/>
  <c r="AZ53"/>
  <c r="AN53"/>
  <c r="BC59"/>
  <c r="AV59"/>
  <c r="AO59"/>
  <c r="AG59"/>
  <c r="BB61"/>
  <c r="AZ61"/>
  <c r="AO61"/>
  <c r="BB67"/>
  <c r="AU67"/>
  <c r="AL67"/>
  <c r="F67"/>
  <c r="AW69"/>
  <c r="AV69"/>
  <c r="AK69"/>
  <c r="BB75"/>
  <c r="AU75"/>
  <c r="AL75"/>
  <c r="F75"/>
  <c r="BB77"/>
  <c r="AW77"/>
  <c r="AK77"/>
  <c r="AV79"/>
  <c r="BB79"/>
  <c r="AW83"/>
  <c r="AF83"/>
  <c r="AZ87"/>
  <c r="AI87"/>
  <c r="AL89"/>
  <c r="AH89"/>
  <c r="BD91"/>
  <c r="AM91"/>
  <c r="AZ99"/>
  <c r="AI99"/>
  <c r="AV101"/>
  <c r="BC101"/>
  <c r="AV105"/>
  <c r="BC105"/>
  <c r="AV109"/>
  <c r="BC109"/>
  <c r="AY117"/>
  <c r="AW117"/>
  <c r="AZ123"/>
  <c r="AK123"/>
  <c r="AZ145"/>
  <c r="AG145"/>
  <c r="BD157"/>
  <c r="BA157"/>
  <c r="AQ161"/>
  <c r="BC161"/>
  <c r="BD169"/>
  <c r="AH169"/>
  <c r="A29"/>
  <c r="A33"/>
  <c r="A38"/>
  <c r="A47"/>
  <c r="A50"/>
  <c r="A53"/>
  <c r="A91"/>
  <c r="A105"/>
  <c r="A117"/>
  <c r="A126"/>
  <c r="A134"/>
  <c r="A139"/>
  <c r="A143"/>
  <c r="A165"/>
  <c r="BD9"/>
  <c r="AV9"/>
  <c r="AJ9"/>
  <c r="AZ25"/>
  <c r="AQ25"/>
  <c r="AI25"/>
  <c r="BC5"/>
  <c r="AV5"/>
  <c r="AN5"/>
  <c r="AF5"/>
  <c r="AW21"/>
  <c r="AN21"/>
  <c r="AF21"/>
  <c r="A16"/>
  <c r="BB9"/>
  <c r="AQ9"/>
  <c r="A7"/>
  <c r="A9"/>
  <c r="A22"/>
  <c r="AF25"/>
  <c r="AS25"/>
  <c r="BD25"/>
  <c r="A31"/>
  <c r="A42"/>
  <c r="A45"/>
  <c r="A75"/>
  <c r="A76"/>
  <c r="A79"/>
  <c r="A121"/>
  <c r="A131"/>
  <c r="A5"/>
  <c r="A12"/>
  <c r="A32"/>
  <c r="A35"/>
  <c r="A52"/>
  <c r="A58"/>
  <c r="A61"/>
  <c r="A112"/>
  <c r="A122"/>
  <c r="A125"/>
  <c r="A146"/>
  <c r="AW13"/>
  <c r="AL13"/>
  <c r="BA29"/>
  <c r="AS29"/>
  <c r="AJ29"/>
  <c r="A68"/>
  <c r="A74"/>
  <c r="A77"/>
  <c r="A154"/>
  <c r="A169"/>
  <c r="A8"/>
  <c r="A18"/>
  <c r="A21"/>
  <c r="A24"/>
  <c r="A27"/>
  <c r="BB33"/>
  <c r="AM33"/>
  <c r="AV33"/>
  <c r="A37"/>
  <c r="AF37"/>
  <c r="AN37"/>
  <c r="A41"/>
  <c r="AF45"/>
  <c r="AN45"/>
  <c r="AV45"/>
  <c r="A49"/>
  <c r="AI53"/>
  <c r="AO53"/>
  <c r="A54"/>
  <c r="A55"/>
  <c r="A57"/>
  <c r="AF61"/>
  <c r="AN61"/>
  <c r="AV61"/>
  <c r="A65"/>
  <c r="AI69"/>
  <c r="AO69"/>
  <c r="A70"/>
  <c r="A71"/>
  <c r="A73"/>
  <c r="AF77"/>
  <c r="AN77"/>
  <c r="AV77"/>
  <c r="A82"/>
  <c r="AH85"/>
  <c r="A86"/>
  <c r="BC89"/>
  <c r="F93"/>
  <c r="BC93"/>
  <c r="BD97"/>
  <c r="A98"/>
  <c r="BB101"/>
  <c r="AP101"/>
  <c r="BA101"/>
  <c r="A103"/>
  <c r="BB105"/>
  <c r="AP105"/>
  <c r="BA105"/>
  <c r="A108"/>
  <c r="BB109"/>
  <c r="AP109"/>
  <c r="BA109"/>
  <c r="A111"/>
  <c r="AM113"/>
  <c r="AY113"/>
  <c r="A114"/>
  <c r="AH117"/>
  <c r="AS117"/>
  <c r="BD117"/>
  <c r="AX121"/>
  <c r="AI125"/>
  <c r="AW125"/>
  <c r="A127"/>
  <c r="AN129"/>
  <c r="A132"/>
  <c r="AF133"/>
  <c r="AV133"/>
  <c r="AK141"/>
  <c r="AX145"/>
  <c r="A148"/>
  <c r="AQ149"/>
  <c r="A151"/>
  <c r="AM153"/>
  <c r="A155"/>
  <c r="BB157"/>
  <c r="AV157"/>
  <c r="AI161"/>
  <c r="AZ161"/>
  <c r="AI165"/>
  <c r="AZ165"/>
  <c r="BA169"/>
  <c r="AV169"/>
  <c r="BD85"/>
  <c r="F89"/>
  <c r="AY89"/>
  <c r="A93"/>
  <c r="AP93"/>
  <c r="AL101"/>
  <c r="AW101"/>
  <c r="AL105"/>
  <c r="AW105"/>
  <c r="AL109"/>
  <c r="AW109"/>
  <c r="F113"/>
  <c r="AL113"/>
  <c r="AW113"/>
  <c r="AF117"/>
  <c r="AQ117"/>
  <c r="BC117"/>
  <c r="BB121"/>
  <c r="AQ125"/>
  <c r="AT133"/>
  <c r="AJ141"/>
  <c r="BD145"/>
  <c r="AJ149"/>
  <c r="BD153"/>
  <c r="AS157"/>
  <c r="A159"/>
  <c r="AU161"/>
  <c r="A162"/>
  <c r="A163"/>
  <c r="AU165"/>
  <c r="A166"/>
  <c r="A167"/>
  <c r="AP169"/>
  <c r="A89"/>
  <c r="A90"/>
  <c r="A94"/>
  <c r="A97"/>
  <c r="A99"/>
  <c r="AJ101"/>
  <c r="AJ105"/>
  <c r="AJ109"/>
  <c r="AH113"/>
  <c r="AS113"/>
  <c r="A116"/>
  <c r="AM117"/>
  <c r="A119"/>
  <c r="A124"/>
  <c r="AN133"/>
  <c r="AF149"/>
  <c r="A153"/>
  <c r="AM157"/>
  <c r="F161"/>
  <c r="F165"/>
  <c r="AM169"/>
  <c r="BC78"/>
  <c r="AW78"/>
  <c r="BA78"/>
  <c r="BA79"/>
  <c r="AS79"/>
  <c r="AJ79"/>
  <c r="AZ79"/>
  <c r="AQ79"/>
  <c r="AI79"/>
  <c r="BC80"/>
  <c r="AW80"/>
  <c r="AQ80"/>
  <c r="AL80"/>
  <c r="AF80"/>
  <c r="BA80"/>
  <c r="AV80"/>
  <c r="AP80"/>
  <c r="AJ80"/>
  <c r="BB80"/>
  <c r="BC81"/>
  <c r="AL81"/>
  <c r="F81"/>
  <c r="AY81"/>
  <c r="AH81"/>
  <c r="BD83"/>
  <c r="AV83"/>
  <c r="AM83"/>
  <c r="BB83"/>
  <c r="BA83"/>
  <c r="AS83"/>
  <c r="AJ83"/>
  <c r="BD84"/>
  <c r="AY84"/>
  <c r="AS84"/>
  <c r="AM84"/>
  <c r="AH84"/>
  <c r="F84"/>
  <c r="BC84"/>
  <c r="AW84"/>
  <c r="AQ84"/>
  <c r="AL84"/>
  <c r="AF84"/>
  <c r="AP85"/>
  <c r="BC85"/>
  <c r="AL85"/>
  <c r="F85"/>
  <c r="AW87"/>
  <c r="AN87"/>
  <c r="AF87"/>
  <c r="BD87"/>
  <c r="AV87"/>
  <c r="AM87"/>
  <c r="BB87"/>
  <c r="AZ88"/>
  <c r="AU88"/>
  <c r="AN88"/>
  <c r="AI88"/>
  <c r="BD88"/>
  <c r="AY88"/>
  <c r="AS88"/>
  <c r="AM88"/>
  <c r="AH88"/>
  <c r="F88"/>
  <c r="AU89"/>
  <c r="BD89"/>
  <c r="AP89"/>
  <c r="AZ91"/>
  <c r="AQ91"/>
  <c r="AI91"/>
  <c r="AW91"/>
  <c r="AN91"/>
  <c r="AF91"/>
  <c r="BA92"/>
  <c r="AV92"/>
  <c r="AP92"/>
  <c r="AJ92"/>
  <c r="BB92"/>
  <c r="AZ92"/>
  <c r="AU92"/>
  <c r="AN92"/>
  <c r="AI92"/>
  <c r="AY93"/>
  <c r="AH93"/>
  <c r="AU93"/>
  <c r="BD93"/>
  <c r="BA95"/>
  <c r="AS95"/>
  <c r="AJ95"/>
  <c r="AZ95"/>
  <c r="AQ95"/>
  <c r="AI95"/>
  <c r="BC96"/>
  <c r="AW96"/>
  <c r="AQ96"/>
  <c r="AL96"/>
  <c r="AF96"/>
  <c r="BA96"/>
  <c r="AV96"/>
  <c r="AP96"/>
  <c r="AJ96"/>
  <c r="BB96"/>
  <c r="BC97"/>
  <c r="AL97"/>
  <c r="F97"/>
  <c r="AY97"/>
  <c r="AH97"/>
  <c r="BD99"/>
  <c r="AV99"/>
  <c r="AM99"/>
  <c r="BB99"/>
  <c r="BA99"/>
  <c r="AS99"/>
  <c r="AJ99"/>
  <c r="AY100"/>
  <c r="AS100"/>
  <c r="AM100"/>
  <c r="AH100"/>
  <c r="F100"/>
  <c r="BD100"/>
  <c r="AW100"/>
  <c r="AQ100"/>
  <c r="AL100"/>
  <c r="AF100"/>
  <c r="AZ101"/>
  <c r="AU101"/>
  <c r="AN101"/>
  <c r="AI101"/>
  <c r="BD101"/>
  <c r="AY101"/>
  <c r="AS101"/>
  <c r="AM101"/>
  <c r="AH101"/>
  <c r="F101"/>
  <c r="BB102"/>
  <c r="AP102"/>
  <c r="AZ102"/>
  <c r="AX102"/>
  <c r="AL102"/>
  <c r="AN103"/>
  <c r="F103"/>
  <c r="AH103"/>
  <c r="BB104"/>
  <c r="AQ104"/>
  <c r="AF104"/>
  <c r="BA104"/>
  <c r="AO104"/>
  <c r="AZ104"/>
  <c r="AZ105"/>
  <c r="AU105"/>
  <c r="AN105"/>
  <c r="AI105"/>
  <c r="BD105"/>
  <c r="AY105"/>
  <c r="AS105"/>
  <c r="AM105"/>
  <c r="AH105"/>
  <c r="F105"/>
  <c r="AI106"/>
  <c r="AZ106"/>
  <c r="BB107"/>
  <c r="AP107"/>
  <c r="AF107"/>
  <c r="BA107"/>
  <c r="AO107"/>
  <c r="AY107"/>
  <c r="AI108"/>
  <c r="AZ108"/>
  <c r="AZ109"/>
  <c r="AU109"/>
  <c r="AN109"/>
  <c r="AI109"/>
  <c r="BD109"/>
  <c r="AY109"/>
  <c r="AS109"/>
  <c r="AM109"/>
  <c r="AH109"/>
  <c r="F109"/>
  <c r="BB110"/>
  <c r="AP110"/>
  <c r="AZ110"/>
  <c r="AX110"/>
  <c r="AL110"/>
  <c r="AT111"/>
  <c r="F111"/>
  <c r="AN111"/>
  <c r="AV112"/>
  <c r="AJ112"/>
  <c r="BB112"/>
  <c r="AQ112"/>
  <c r="AF112"/>
  <c r="BA113"/>
  <c r="AV113"/>
  <c r="AP113"/>
  <c r="AJ113"/>
  <c r="BB113"/>
  <c r="AZ113"/>
  <c r="AU113"/>
  <c r="AN113"/>
  <c r="AI113"/>
  <c r="AO114"/>
  <c r="AI114"/>
  <c r="AU115"/>
  <c r="AJ115"/>
  <c r="BB115"/>
  <c r="AP115"/>
  <c r="AF115"/>
  <c r="AN116"/>
  <c r="AI116"/>
  <c r="BA117"/>
  <c r="AV117"/>
  <c r="AP117"/>
  <c r="AJ117"/>
  <c r="BB117"/>
  <c r="AZ117"/>
  <c r="AU117"/>
  <c r="AN117"/>
  <c r="AI117"/>
  <c r="BC118"/>
  <c r="AQ118"/>
  <c r="AG118"/>
  <c r="BB118"/>
  <c r="AP118"/>
  <c r="AZ118"/>
  <c r="AZ119"/>
  <c r="AT119"/>
  <c r="F119"/>
  <c r="BA120"/>
  <c r="AT120"/>
  <c r="AK120"/>
  <c r="AY120"/>
  <c r="AP120"/>
  <c r="AJ120"/>
  <c r="F120"/>
  <c r="AZ121"/>
  <c r="AK121"/>
  <c r="AT121"/>
  <c r="AF121"/>
  <c r="BC122"/>
  <c r="AW122"/>
  <c r="AQ122"/>
  <c r="AL122"/>
  <c r="AF122"/>
  <c r="BA122"/>
  <c r="AV122"/>
  <c r="AP122"/>
  <c r="AJ122"/>
  <c r="BB122"/>
  <c r="AX123"/>
  <c r="AP123"/>
  <c r="AI123"/>
  <c r="BC123"/>
  <c r="AV123"/>
  <c r="AO123"/>
  <c r="AG123"/>
  <c r="BB125"/>
  <c r="AV125"/>
  <c r="AN125"/>
  <c r="AF125"/>
  <c r="BA125"/>
  <c r="AT125"/>
  <c r="AK125"/>
  <c r="AZ126"/>
  <c r="AU126"/>
  <c r="AN126"/>
  <c r="AI126"/>
  <c r="BD126"/>
  <c r="AY126"/>
  <c r="AS126"/>
  <c r="AM126"/>
  <c r="AH126"/>
  <c r="F126"/>
  <c r="BB128"/>
  <c r="AU128"/>
  <c r="AN128"/>
  <c r="AF128"/>
  <c r="BA128"/>
  <c r="AT128"/>
  <c r="AK128"/>
  <c r="AZ129"/>
  <c r="AX129"/>
  <c r="AS129"/>
  <c r="BC130"/>
  <c r="AW130"/>
  <c r="AQ130"/>
  <c r="AL130"/>
  <c r="AF130"/>
  <c r="BA130"/>
  <c r="AV130"/>
  <c r="AP130"/>
  <c r="AJ130"/>
  <c r="BB130"/>
  <c r="AX131"/>
  <c r="AP131"/>
  <c r="AI131"/>
  <c r="BC131"/>
  <c r="AV131"/>
  <c r="AO131"/>
  <c r="AG131"/>
  <c r="AZ133"/>
  <c r="AQ133"/>
  <c r="AJ133"/>
  <c r="AW133"/>
  <c r="AO133"/>
  <c r="AI133"/>
  <c r="BC134"/>
  <c r="AW134"/>
  <c r="AQ134"/>
  <c r="AL134"/>
  <c r="AF134"/>
  <c r="BA134"/>
  <c r="AV134"/>
  <c r="AP134"/>
  <c r="AJ134"/>
  <c r="BB134"/>
  <c r="F135"/>
  <c r="AY135"/>
  <c r="BB136"/>
  <c r="AU136"/>
  <c r="AN136"/>
  <c r="AF136"/>
  <c r="BA136"/>
  <c r="AT136"/>
  <c r="AK136"/>
  <c r="AZ138"/>
  <c r="AU138"/>
  <c r="AN138"/>
  <c r="AI138"/>
  <c r="BD138"/>
  <c r="AY138"/>
  <c r="AS138"/>
  <c r="AM138"/>
  <c r="AH138"/>
  <c r="F138"/>
  <c r="BB139"/>
  <c r="AP139"/>
  <c r="AZ139"/>
  <c r="AX139"/>
  <c r="AL139"/>
  <c r="AS140"/>
  <c r="AN140"/>
  <c r="BB141"/>
  <c r="AQ141"/>
  <c r="AF141"/>
  <c r="BA141"/>
  <c r="AO141"/>
  <c r="AZ141"/>
  <c r="AZ142"/>
  <c r="AU142"/>
  <c r="AN142"/>
  <c r="AI142"/>
  <c r="BD142"/>
  <c r="AY142"/>
  <c r="AS142"/>
  <c r="AM142"/>
  <c r="AH142"/>
  <c r="F142"/>
  <c r="BD143"/>
  <c r="AH143"/>
  <c r="AZ143"/>
  <c r="AY143"/>
  <c r="BA144"/>
  <c r="AO144"/>
  <c r="AY144"/>
  <c r="AW144"/>
  <c r="AK144"/>
  <c r="AS145"/>
  <c r="AN145"/>
  <c r="BA146"/>
  <c r="AV146"/>
  <c r="AP146"/>
  <c r="AJ146"/>
  <c r="BB146"/>
  <c r="AZ146"/>
  <c r="AU146"/>
  <c r="AN146"/>
  <c r="AI146"/>
  <c r="BC147"/>
  <c r="AQ147"/>
  <c r="AG147"/>
  <c r="BB147"/>
  <c r="AP147"/>
  <c r="AZ147"/>
  <c r="AS148"/>
  <c r="BC148"/>
  <c r="AN148"/>
  <c r="F148"/>
  <c r="BA149"/>
  <c r="AO149"/>
  <c r="AZ149"/>
  <c r="AW149"/>
  <c r="AK149"/>
  <c r="BD150"/>
  <c r="AY150"/>
  <c r="AS150"/>
  <c r="AM150"/>
  <c r="AH150"/>
  <c r="F150"/>
  <c r="BC150"/>
  <c r="AW150"/>
  <c r="AQ150"/>
  <c r="AL150"/>
  <c r="AF150"/>
  <c r="AT151"/>
  <c r="BD151"/>
  <c r="AO151"/>
  <c r="F151"/>
  <c r="BB152"/>
  <c r="AP152"/>
  <c r="AF152"/>
  <c r="BA152"/>
  <c r="AO152"/>
  <c r="AY152"/>
  <c r="AX153"/>
  <c r="AG153"/>
  <c r="AS153"/>
  <c r="BA154"/>
  <c r="AV154"/>
  <c r="AP154"/>
  <c r="AJ154"/>
  <c r="BB154"/>
  <c r="AZ154"/>
  <c r="AU154"/>
  <c r="AN154"/>
  <c r="AI154"/>
  <c r="AP155"/>
  <c r="AO155"/>
  <c r="AZ157"/>
  <c r="AQ157"/>
  <c r="AI157"/>
  <c r="AW157"/>
  <c r="AN157"/>
  <c r="AF157"/>
  <c r="BA158"/>
  <c r="AV158"/>
  <c r="AP158"/>
  <c r="AJ158"/>
  <c r="BB158"/>
  <c r="AZ158"/>
  <c r="AU158"/>
  <c r="AN158"/>
  <c r="AI158"/>
  <c r="BC160"/>
  <c r="AW160"/>
  <c r="AQ160"/>
  <c r="AL160"/>
  <c r="AF160"/>
  <c r="BA160"/>
  <c r="AV160"/>
  <c r="AP160"/>
  <c r="AJ160"/>
  <c r="BB160"/>
  <c r="AY161"/>
  <c r="AP161"/>
  <c r="AH161"/>
  <c r="BD161"/>
  <c r="AV161"/>
  <c r="AM161"/>
  <c r="BA161"/>
  <c r="AU162"/>
  <c r="BD162"/>
  <c r="AP162"/>
  <c r="BC164"/>
  <c r="AW164"/>
  <c r="AQ164"/>
  <c r="AL164"/>
  <c r="AF164"/>
  <c r="BA164"/>
  <c r="AV164"/>
  <c r="AP164"/>
  <c r="AJ164"/>
  <c r="BB164"/>
  <c r="AY165"/>
  <c r="AP165"/>
  <c r="AH165"/>
  <c r="BD165"/>
  <c r="AV165"/>
  <c r="AM165"/>
  <c r="BA165"/>
  <c r="AU166"/>
  <c r="BD166"/>
  <c r="AP166"/>
  <c r="AW168"/>
  <c r="AN168"/>
  <c r="AF168"/>
  <c r="BD168"/>
  <c r="AV168"/>
  <c r="AM168"/>
  <c r="BB168"/>
  <c r="BC169"/>
  <c r="AU169"/>
  <c r="AL169"/>
  <c r="AZ169"/>
  <c r="AQ169"/>
  <c r="AI169"/>
  <c r="F169"/>
  <c r="AY170"/>
  <c r="AP170"/>
  <c r="AH170"/>
  <c r="BD170"/>
  <c r="AV170"/>
  <c r="AM170"/>
  <c r="BA170"/>
  <c r="AG170"/>
  <c r="AK170"/>
  <c r="AO170"/>
  <c r="AT170"/>
  <c r="AX170"/>
  <c r="BB170"/>
  <c r="AF170"/>
  <c r="AJ170"/>
  <c r="AN170"/>
  <c r="AS170"/>
  <c r="AW170"/>
  <c r="AG167"/>
  <c r="AK167"/>
  <c r="AO167"/>
  <c r="AT167"/>
  <c r="AX167"/>
  <c r="BB167"/>
  <c r="AJ159"/>
  <c r="AS159"/>
  <c r="BA159"/>
  <c r="AO162"/>
  <c r="AI159"/>
  <c r="AM159"/>
  <c r="AQ159"/>
  <c r="AV159"/>
  <c r="AZ159"/>
  <c r="BD159"/>
  <c r="AG161"/>
  <c r="AK161"/>
  <c r="AO161"/>
  <c r="AT161"/>
  <c r="AX161"/>
  <c r="BB161"/>
  <c r="AF162"/>
  <c r="AJ162"/>
  <c r="AN162"/>
  <c r="AS162"/>
  <c r="AW162"/>
  <c r="BA162"/>
  <c r="AI163"/>
  <c r="AM163"/>
  <c r="AQ163"/>
  <c r="AV163"/>
  <c r="AZ163"/>
  <c r="BD163"/>
  <c r="AG165"/>
  <c r="AK165"/>
  <c r="AO165"/>
  <c r="AT165"/>
  <c r="AX165"/>
  <c r="BB165"/>
  <c r="AF166"/>
  <c r="AJ166"/>
  <c r="AN166"/>
  <c r="AS166"/>
  <c r="AW166"/>
  <c r="BA166"/>
  <c r="AI167"/>
  <c r="AM167"/>
  <c r="AQ167"/>
  <c r="AV167"/>
  <c r="AZ167"/>
  <c r="BD167"/>
  <c r="AH168"/>
  <c r="AL168"/>
  <c r="AP168"/>
  <c r="AU168"/>
  <c r="AY168"/>
  <c r="BC168"/>
  <c r="AG169"/>
  <c r="AK169"/>
  <c r="AO169"/>
  <c r="AT169"/>
  <c r="AX169"/>
  <c r="BB169"/>
  <c r="AG159"/>
  <c r="AK159"/>
  <c r="AO159"/>
  <c r="AT159"/>
  <c r="AX159"/>
  <c r="BB159"/>
  <c r="AG163"/>
  <c r="AK163"/>
  <c r="AO163"/>
  <c r="AT163"/>
  <c r="AX163"/>
  <c r="BB163"/>
  <c r="AF159"/>
  <c r="AN159"/>
  <c r="AW159"/>
  <c r="AG162"/>
  <c r="AK162"/>
  <c r="AT162"/>
  <c r="AX162"/>
  <c r="BB162"/>
  <c r="AF163"/>
  <c r="AJ163"/>
  <c r="AN163"/>
  <c r="AS163"/>
  <c r="AW163"/>
  <c r="BA163"/>
  <c r="AG166"/>
  <c r="AK166"/>
  <c r="AO166"/>
  <c r="AT166"/>
  <c r="AX166"/>
  <c r="BB166"/>
  <c r="AF167"/>
  <c r="AJ167"/>
  <c r="AN167"/>
  <c r="AS167"/>
  <c r="AW167"/>
  <c r="BA167"/>
  <c r="F159"/>
  <c r="AH159"/>
  <c r="AL159"/>
  <c r="AP159"/>
  <c r="AU159"/>
  <c r="AY159"/>
  <c r="AG160"/>
  <c r="AK160"/>
  <c r="AO160"/>
  <c r="AT160"/>
  <c r="AX160"/>
  <c r="AF161"/>
  <c r="AJ161"/>
  <c r="AN161"/>
  <c r="AS161"/>
  <c r="AW161"/>
  <c r="AI162"/>
  <c r="AM162"/>
  <c r="AQ162"/>
  <c r="AV162"/>
  <c r="AZ162"/>
  <c r="F163"/>
  <c r="AH163"/>
  <c r="AL163"/>
  <c r="AP163"/>
  <c r="AU163"/>
  <c r="AY163"/>
  <c r="AG164"/>
  <c r="AK164"/>
  <c r="AO164"/>
  <c r="AT164"/>
  <c r="AX164"/>
  <c r="AF165"/>
  <c r="AJ165"/>
  <c r="AN165"/>
  <c r="AS165"/>
  <c r="AW165"/>
  <c r="AI166"/>
  <c r="AM166"/>
  <c r="AQ166"/>
  <c r="AV166"/>
  <c r="AZ166"/>
  <c r="F167"/>
  <c r="AH167"/>
  <c r="AL167"/>
  <c r="AP167"/>
  <c r="AU167"/>
  <c r="AY167"/>
  <c r="AG168"/>
  <c r="AK168"/>
  <c r="AO168"/>
  <c r="AT168"/>
  <c r="AX168"/>
  <c r="AF169"/>
  <c r="AJ169"/>
  <c r="AN169"/>
  <c r="AS169"/>
  <c r="AW169"/>
  <c r="BC137"/>
  <c r="AY137"/>
  <c r="AU137"/>
  <c r="AP137"/>
  <c r="AL137"/>
  <c r="AH137"/>
  <c r="F137"/>
  <c r="BA137"/>
  <c r="AV137"/>
  <c r="AO137"/>
  <c r="AJ137"/>
  <c r="BB137"/>
  <c r="AW137"/>
  <c r="AQ137"/>
  <c r="AK137"/>
  <c r="AF137"/>
  <c r="BA106"/>
  <c r="AW106"/>
  <c r="AS106"/>
  <c r="AN106"/>
  <c r="AJ106"/>
  <c r="AF106"/>
  <c r="BC108"/>
  <c r="AY108"/>
  <c r="AU108"/>
  <c r="AP108"/>
  <c r="AL108"/>
  <c r="AH108"/>
  <c r="F108"/>
  <c r="BD111"/>
  <c r="AZ111"/>
  <c r="AV111"/>
  <c r="AQ111"/>
  <c r="AM111"/>
  <c r="AI111"/>
  <c r="BA114"/>
  <c r="AW114"/>
  <c r="AS114"/>
  <c r="AN114"/>
  <c r="AJ114"/>
  <c r="AF114"/>
  <c r="BC116"/>
  <c r="AY116"/>
  <c r="AU116"/>
  <c r="AP116"/>
  <c r="AL116"/>
  <c r="AH116"/>
  <c r="F116"/>
  <c r="BA119"/>
  <c r="AW119"/>
  <c r="BB119"/>
  <c r="AV119"/>
  <c r="AQ119"/>
  <c r="AM119"/>
  <c r="AI119"/>
  <c r="BD132"/>
  <c r="AZ132"/>
  <c r="AV132"/>
  <c r="AQ132"/>
  <c r="AM132"/>
  <c r="AI132"/>
  <c r="BA132"/>
  <c r="AU132"/>
  <c r="AO132"/>
  <c r="AJ132"/>
  <c r="BB132"/>
  <c r="AW132"/>
  <c r="AP132"/>
  <c r="AK132"/>
  <c r="AF132"/>
  <c r="BA135"/>
  <c r="AW135"/>
  <c r="AS135"/>
  <c r="AN135"/>
  <c r="AJ135"/>
  <c r="AF135"/>
  <c r="BB135"/>
  <c r="AV135"/>
  <c r="AP135"/>
  <c r="AK135"/>
  <c r="BC135"/>
  <c r="AX135"/>
  <c r="AQ135"/>
  <c r="AL135"/>
  <c r="AG135"/>
  <c r="BD148"/>
  <c r="AZ148"/>
  <c r="AV148"/>
  <c r="AQ148"/>
  <c r="AM148"/>
  <c r="AI148"/>
  <c r="BA148"/>
  <c r="AU148"/>
  <c r="AO148"/>
  <c r="AJ148"/>
  <c r="BB148"/>
  <c r="AW148"/>
  <c r="AP148"/>
  <c r="AK148"/>
  <c r="AF148"/>
  <c r="BA151"/>
  <c r="AW151"/>
  <c r="AS151"/>
  <c r="AN151"/>
  <c r="AJ151"/>
  <c r="AF151"/>
  <c r="BB151"/>
  <c r="AV151"/>
  <c r="AP151"/>
  <c r="AK151"/>
  <c r="BC151"/>
  <c r="AX151"/>
  <c r="AQ151"/>
  <c r="AL151"/>
  <c r="AG151"/>
  <c r="BC153"/>
  <c r="AY153"/>
  <c r="AU153"/>
  <c r="AP153"/>
  <c r="AL153"/>
  <c r="AH153"/>
  <c r="F153"/>
  <c r="BA153"/>
  <c r="AV153"/>
  <c r="AO153"/>
  <c r="AJ153"/>
  <c r="BB153"/>
  <c r="AW153"/>
  <c r="AQ153"/>
  <c r="AK153"/>
  <c r="AF153"/>
  <c r="BC156"/>
  <c r="AY156"/>
  <c r="AU156"/>
  <c r="AP156"/>
  <c r="AL156"/>
  <c r="AH156"/>
  <c r="F156"/>
  <c r="BD156"/>
  <c r="AZ156"/>
  <c r="AV156"/>
  <c r="AQ156"/>
  <c r="AM156"/>
  <c r="AI156"/>
  <c r="BB156"/>
  <c r="AT156"/>
  <c r="AK156"/>
  <c r="AW156"/>
  <c r="AN156"/>
  <c r="AF156"/>
  <c r="AG82"/>
  <c r="AK82"/>
  <c r="AO82"/>
  <c r="AT82"/>
  <c r="AX82"/>
  <c r="BB82"/>
  <c r="AG90"/>
  <c r="AK90"/>
  <c r="AO90"/>
  <c r="AT90"/>
  <c r="AX90"/>
  <c r="BB90"/>
  <c r="AG98"/>
  <c r="AK98"/>
  <c r="AO98"/>
  <c r="AT98"/>
  <c r="AX98"/>
  <c r="BB98"/>
  <c r="AI137"/>
  <c r="AT137"/>
  <c r="AG85"/>
  <c r="AK85"/>
  <c r="AO85"/>
  <c r="AT85"/>
  <c r="AX85"/>
  <c r="BB85"/>
  <c r="AF86"/>
  <c r="AJ86"/>
  <c r="AN86"/>
  <c r="AS86"/>
  <c r="AW86"/>
  <c r="BA86"/>
  <c r="AG93"/>
  <c r="AK93"/>
  <c r="AO93"/>
  <c r="AT93"/>
  <c r="AX93"/>
  <c r="BB93"/>
  <c r="AF94"/>
  <c r="AJ94"/>
  <c r="AN94"/>
  <c r="AS94"/>
  <c r="AW94"/>
  <c r="BA94"/>
  <c r="AG97"/>
  <c r="AK97"/>
  <c r="AO97"/>
  <c r="AT97"/>
  <c r="AX97"/>
  <c r="BB97"/>
  <c r="AF98"/>
  <c r="AJ98"/>
  <c r="AN98"/>
  <c r="AS98"/>
  <c r="AW98"/>
  <c r="BA98"/>
  <c r="AH106"/>
  <c r="AM106"/>
  <c r="AT106"/>
  <c r="AY106"/>
  <c r="BD106"/>
  <c r="AG108"/>
  <c r="AM108"/>
  <c r="AS108"/>
  <c r="AX108"/>
  <c r="BD108"/>
  <c r="AG111"/>
  <c r="AL111"/>
  <c r="AS111"/>
  <c r="AX111"/>
  <c r="BC111"/>
  <c r="AH114"/>
  <c r="AM114"/>
  <c r="AT114"/>
  <c r="AY114"/>
  <c r="BD114"/>
  <c r="AG116"/>
  <c r="AM116"/>
  <c r="AS116"/>
  <c r="AX116"/>
  <c r="BD116"/>
  <c r="AG119"/>
  <c r="AL119"/>
  <c r="AS119"/>
  <c r="AY119"/>
  <c r="AG124"/>
  <c r="AS124"/>
  <c r="BC124"/>
  <c r="AH127"/>
  <c r="AT127"/>
  <c r="BD127"/>
  <c r="AH132"/>
  <c r="AT132"/>
  <c r="AI135"/>
  <c r="AU135"/>
  <c r="AG137"/>
  <c r="AS137"/>
  <c r="BD137"/>
  <c r="F79"/>
  <c r="AH79"/>
  <c r="AL79"/>
  <c r="AP79"/>
  <c r="AU79"/>
  <c r="AY79"/>
  <c r="BC79"/>
  <c r="AG80"/>
  <c r="AK80"/>
  <c r="AO80"/>
  <c r="AT80"/>
  <c r="AX80"/>
  <c r="AF81"/>
  <c r="AJ81"/>
  <c r="AN81"/>
  <c r="AS81"/>
  <c r="AW81"/>
  <c r="BA81"/>
  <c r="AI82"/>
  <c r="AM82"/>
  <c r="AQ82"/>
  <c r="AV82"/>
  <c r="AZ82"/>
  <c r="BD82"/>
  <c r="F83"/>
  <c r="AH83"/>
  <c r="AL83"/>
  <c r="AP83"/>
  <c r="AU83"/>
  <c r="AY83"/>
  <c r="BC83"/>
  <c r="AG84"/>
  <c r="AK84"/>
  <c r="AO84"/>
  <c r="AT84"/>
  <c r="AX84"/>
  <c r="AF85"/>
  <c r="AJ85"/>
  <c r="AN85"/>
  <c r="AS85"/>
  <c r="AW85"/>
  <c r="BA85"/>
  <c r="AI86"/>
  <c r="AM86"/>
  <c r="AQ86"/>
  <c r="AV86"/>
  <c r="AZ86"/>
  <c r="BD86"/>
  <c r="F87"/>
  <c r="AH87"/>
  <c r="AL87"/>
  <c r="AP87"/>
  <c r="AU87"/>
  <c r="AY87"/>
  <c r="BC87"/>
  <c r="AG88"/>
  <c r="AK88"/>
  <c r="AO88"/>
  <c r="AT88"/>
  <c r="AX88"/>
  <c r="AF89"/>
  <c r="AJ89"/>
  <c r="AN89"/>
  <c r="AS89"/>
  <c r="AW89"/>
  <c r="BA89"/>
  <c r="AI90"/>
  <c r="AM90"/>
  <c r="AQ90"/>
  <c r="AV90"/>
  <c r="AZ90"/>
  <c r="BD90"/>
  <c r="F91"/>
  <c r="AH91"/>
  <c r="AL91"/>
  <c r="AP91"/>
  <c r="AU91"/>
  <c r="AY91"/>
  <c r="BC91"/>
  <c r="AG92"/>
  <c r="AK92"/>
  <c r="AO92"/>
  <c r="AT92"/>
  <c r="AX92"/>
  <c r="AF93"/>
  <c r="AJ93"/>
  <c r="AN93"/>
  <c r="AS93"/>
  <c r="AW93"/>
  <c r="BA93"/>
  <c r="AI94"/>
  <c r="AM94"/>
  <c r="AQ94"/>
  <c r="AV94"/>
  <c r="AZ94"/>
  <c r="BD94"/>
  <c r="F95"/>
  <c r="AH95"/>
  <c r="AL95"/>
  <c r="AP95"/>
  <c r="AU95"/>
  <c r="AY95"/>
  <c r="BC95"/>
  <c r="AG96"/>
  <c r="AK96"/>
  <c r="AO96"/>
  <c r="AT96"/>
  <c r="AX96"/>
  <c r="AF97"/>
  <c r="AJ97"/>
  <c r="AN97"/>
  <c r="AS97"/>
  <c r="AW97"/>
  <c r="BA97"/>
  <c r="AI98"/>
  <c r="AM98"/>
  <c r="AQ98"/>
  <c r="AV98"/>
  <c r="AZ98"/>
  <c r="BD98"/>
  <c r="F99"/>
  <c r="AH99"/>
  <c r="AL99"/>
  <c r="AP99"/>
  <c r="AU99"/>
  <c r="AY99"/>
  <c r="BC99"/>
  <c r="AG100"/>
  <c r="AK100"/>
  <c r="AO100"/>
  <c r="AT100"/>
  <c r="AX100"/>
  <c r="BB100"/>
  <c r="F102"/>
  <c r="AI102"/>
  <c r="AO102"/>
  <c r="AU102"/>
  <c r="AF103"/>
  <c r="AK103"/>
  <c r="AP103"/>
  <c r="AW103"/>
  <c r="AI104"/>
  <c r="AN104"/>
  <c r="AT104"/>
  <c r="AG106"/>
  <c r="AL106"/>
  <c r="AQ106"/>
  <c r="AX106"/>
  <c r="BC106"/>
  <c r="F107"/>
  <c r="AH107"/>
  <c r="AN107"/>
  <c r="AT107"/>
  <c r="AF108"/>
  <c r="AK108"/>
  <c r="AQ108"/>
  <c r="AW108"/>
  <c r="BB108"/>
  <c r="F110"/>
  <c r="AI110"/>
  <c r="AO110"/>
  <c r="AU110"/>
  <c r="AF111"/>
  <c r="AK111"/>
  <c r="AP111"/>
  <c r="AW111"/>
  <c r="BB111"/>
  <c r="AI112"/>
  <c r="AN112"/>
  <c r="AT112"/>
  <c r="AG114"/>
  <c r="AL114"/>
  <c r="AQ114"/>
  <c r="AX114"/>
  <c r="BC114"/>
  <c r="F115"/>
  <c r="AH115"/>
  <c r="AN115"/>
  <c r="AT115"/>
  <c r="AF116"/>
  <c r="AK116"/>
  <c r="AQ116"/>
  <c r="AW116"/>
  <c r="BB116"/>
  <c r="F118"/>
  <c r="AI118"/>
  <c r="AO118"/>
  <c r="AU118"/>
  <c r="AF119"/>
  <c r="AK119"/>
  <c r="AP119"/>
  <c r="AX119"/>
  <c r="BD119"/>
  <c r="AI121"/>
  <c r="AQ121"/>
  <c r="AN124"/>
  <c r="AO127"/>
  <c r="A129"/>
  <c r="AM129"/>
  <c r="AG132"/>
  <c r="AS132"/>
  <c r="BC132"/>
  <c r="AH135"/>
  <c r="AT135"/>
  <c r="BD135"/>
  <c r="AN137"/>
  <c r="AZ137"/>
  <c r="F140"/>
  <c r="AL140"/>
  <c r="F143"/>
  <c r="AM143"/>
  <c r="A145"/>
  <c r="AM145"/>
  <c r="AH148"/>
  <c r="AT148"/>
  <c r="AI151"/>
  <c r="AU151"/>
  <c r="AI153"/>
  <c r="AT153"/>
  <c r="AJ156"/>
  <c r="BA156"/>
  <c r="BD124"/>
  <c r="AZ124"/>
  <c r="AV124"/>
  <c r="AQ124"/>
  <c r="AM124"/>
  <c r="AI124"/>
  <c r="BA124"/>
  <c r="AU124"/>
  <c r="AO124"/>
  <c r="AJ124"/>
  <c r="BB124"/>
  <c r="AW124"/>
  <c r="AP124"/>
  <c r="AK124"/>
  <c r="AF124"/>
  <c r="BA127"/>
  <c r="AW127"/>
  <c r="AS127"/>
  <c r="AN127"/>
  <c r="AJ127"/>
  <c r="AF127"/>
  <c r="BB127"/>
  <c r="AV127"/>
  <c r="AP127"/>
  <c r="AK127"/>
  <c r="BC127"/>
  <c r="AX127"/>
  <c r="AQ127"/>
  <c r="AL127"/>
  <c r="AG127"/>
  <c r="BD103"/>
  <c r="AZ103"/>
  <c r="AV103"/>
  <c r="AQ103"/>
  <c r="AM103"/>
  <c r="AI103"/>
  <c r="BA102"/>
  <c r="AW102"/>
  <c r="AS102"/>
  <c r="AN102"/>
  <c r="AJ102"/>
  <c r="AF102"/>
  <c r="BC104"/>
  <c r="AY104"/>
  <c r="AU104"/>
  <c r="AP104"/>
  <c r="AL104"/>
  <c r="AH104"/>
  <c r="F104"/>
  <c r="BD107"/>
  <c r="AZ107"/>
  <c r="AV107"/>
  <c r="AQ107"/>
  <c r="AM107"/>
  <c r="AI107"/>
  <c r="BA110"/>
  <c r="AW110"/>
  <c r="AS110"/>
  <c r="AN110"/>
  <c r="AJ110"/>
  <c r="AF110"/>
  <c r="BC112"/>
  <c r="AY112"/>
  <c r="AU112"/>
  <c r="AP112"/>
  <c r="AL112"/>
  <c r="AH112"/>
  <c r="F112"/>
  <c r="BD115"/>
  <c r="AZ115"/>
  <c r="AV115"/>
  <c r="AQ115"/>
  <c r="AM115"/>
  <c r="AI115"/>
  <c r="BA118"/>
  <c r="AW118"/>
  <c r="AS118"/>
  <c r="AN118"/>
  <c r="AJ118"/>
  <c r="AF118"/>
  <c r="BC121"/>
  <c r="AY121"/>
  <c r="AU121"/>
  <c r="AP121"/>
  <c r="AL121"/>
  <c r="AH121"/>
  <c r="F121"/>
  <c r="BA121"/>
  <c r="AV121"/>
  <c r="AO121"/>
  <c r="AJ121"/>
  <c r="BC129"/>
  <c r="AY129"/>
  <c r="AU129"/>
  <c r="AP129"/>
  <c r="AL129"/>
  <c r="AH129"/>
  <c r="F129"/>
  <c r="BA129"/>
  <c r="AV129"/>
  <c r="AO129"/>
  <c r="AJ129"/>
  <c r="BB129"/>
  <c r="AW129"/>
  <c r="AQ129"/>
  <c r="AK129"/>
  <c r="AF129"/>
  <c r="BD140"/>
  <c r="AZ140"/>
  <c r="AV140"/>
  <c r="AQ140"/>
  <c r="AM140"/>
  <c r="AI140"/>
  <c r="BA140"/>
  <c r="AU140"/>
  <c r="AO140"/>
  <c r="AJ140"/>
  <c r="BB140"/>
  <c r="AW140"/>
  <c r="AP140"/>
  <c r="AK140"/>
  <c r="AF140"/>
  <c r="BA143"/>
  <c r="AW143"/>
  <c r="AS143"/>
  <c r="AN143"/>
  <c r="AJ143"/>
  <c r="AF143"/>
  <c r="BB143"/>
  <c r="AV143"/>
  <c r="AP143"/>
  <c r="AK143"/>
  <c r="BC143"/>
  <c r="AX143"/>
  <c r="AQ143"/>
  <c r="AL143"/>
  <c r="AG143"/>
  <c r="BC145"/>
  <c r="AY145"/>
  <c r="AU145"/>
  <c r="AP145"/>
  <c r="AL145"/>
  <c r="AH145"/>
  <c r="F145"/>
  <c r="BA145"/>
  <c r="AV145"/>
  <c r="AO145"/>
  <c r="AJ145"/>
  <c r="BB145"/>
  <c r="AW145"/>
  <c r="AQ145"/>
  <c r="AK145"/>
  <c r="AF145"/>
  <c r="BD155"/>
  <c r="AZ155"/>
  <c r="AV155"/>
  <c r="AQ155"/>
  <c r="AM155"/>
  <c r="AI155"/>
  <c r="BA155"/>
  <c r="AW155"/>
  <c r="AS155"/>
  <c r="AN155"/>
  <c r="AJ155"/>
  <c r="AF155"/>
  <c r="BB155"/>
  <c r="AT155"/>
  <c r="AK155"/>
  <c r="F155"/>
  <c r="BC155"/>
  <c r="AU155"/>
  <c r="AL155"/>
  <c r="AG86"/>
  <c r="AK86"/>
  <c r="AO86"/>
  <c r="AT86"/>
  <c r="AX86"/>
  <c r="BB86"/>
  <c r="AG94"/>
  <c r="AK94"/>
  <c r="AO94"/>
  <c r="AT94"/>
  <c r="AX94"/>
  <c r="BB94"/>
  <c r="AH124"/>
  <c r="AT124"/>
  <c r="AI127"/>
  <c r="AU127"/>
  <c r="AG81"/>
  <c r="AK81"/>
  <c r="AO81"/>
  <c r="AT81"/>
  <c r="AX81"/>
  <c r="BB81"/>
  <c r="AF82"/>
  <c r="AJ82"/>
  <c r="AN82"/>
  <c r="AS82"/>
  <c r="AW82"/>
  <c r="BA82"/>
  <c r="AG89"/>
  <c r="AK89"/>
  <c r="AO89"/>
  <c r="AT89"/>
  <c r="AX89"/>
  <c r="BB89"/>
  <c r="AF90"/>
  <c r="AJ90"/>
  <c r="AN90"/>
  <c r="AS90"/>
  <c r="AW90"/>
  <c r="BA90"/>
  <c r="AG103"/>
  <c r="AL103"/>
  <c r="AS103"/>
  <c r="AX103"/>
  <c r="BC103"/>
  <c r="AG79"/>
  <c r="AK79"/>
  <c r="AO79"/>
  <c r="AT79"/>
  <c r="AX79"/>
  <c r="AI81"/>
  <c r="AM81"/>
  <c r="AQ81"/>
  <c r="AV81"/>
  <c r="AZ81"/>
  <c r="F82"/>
  <c r="AH82"/>
  <c r="AL82"/>
  <c r="AP82"/>
  <c r="AU82"/>
  <c r="AY82"/>
  <c r="AG83"/>
  <c r="AK83"/>
  <c r="AO83"/>
  <c r="AT83"/>
  <c r="AX83"/>
  <c r="AI85"/>
  <c r="AM85"/>
  <c r="AQ85"/>
  <c r="AV85"/>
  <c r="AZ85"/>
  <c r="F86"/>
  <c r="AH86"/>
  <c r="AL86"/>
  <c r="AP86"/>
  <c r="AU86"/>
  <c r="AY86"/>
  <c r="AG87"/>
  <c r="AK87"/>
  <c r="AO87"/>
  <c r="AT87"/>
  <c r="AX87"/>
  <c r="AI89"/>
  <c r="AM89"/>
  <c r="AQ89"/>
  <c r="AV89"/>
  <c r="AZ89"/>
  <c r="F90"/>
  <c r="AH90"/>
  <c r="AL90"/>
  <c r="AP90"/>
  <c r="AU90"/>
  <c r="AY90"/>
  <c r="AG91"/>
  <c r="AK91"/>
  <c r="AO91"/>
  <c r="AT91"/>
  <c r="AX91"/>
  <c r="AI93"/>
  <c r="AM93"/>
  <c r="AQ93"/>
  <c r="AV93"/>
  <c r="AZ93"/>
  <c r="F94"/>
  <c r="AH94"/>
  <c r="AL94"/>
  <c r="AP94"/>
  <c r="AU94"/>
  <c r="AY94"/>
  <c r="AG95"/>
  <c r="AK95"/>
  <c r="AO95"/>
  <c r="AT95"/>
  <c r="AX95"/>
  <c r="AI97"/>
  <c r="AM97"/>
  <c r="AQ97"/>
  <c r="AV97"/>
  <c r="AZ97"/>
  <c r="F98"/>
  <c r="AH98"/>
  <c r="AL98"/>
  <c r="AP98"/>
  <c r="AU98"/>
  <c r="AY98"/>
  <c r="AG99"/>
  <c r="AK99"/>
  <c r="AO99"/>
  <c r="AT99"/>
  <c r="AX99"/>
  <c r="AH102"/>
  <c r="AM102"/>
  <c r="AT102"/>
  <c r="AY102"/>
  <c r="BD102"/>
  <c r="AJ103"/>
  <c r="AO103"/>
  <c r="AU103"/>
  <c r="BA103"/>
  <c r="AG104"/>
  <c r="AM104"/>
  <c r="AS104"/>
  <c r="AX104"/>
  <c r="BD104"/>
  <c r="AK106"/>
  <c r="AP106"/>
  <c r="AV106"/>
  <c r="BB106"/>
  <c r="A107"/>
  <c r="AG107"/>
  <c r="AL107"/>
  <c r="AS107"/>
  <c r="AX107"/>
  <c r="BC107"/>
  <c r="AJ108"/>
  <c r="AO108"/>
  <c r="AV108"/>
  <c r="BA108"/>
  <c r="AH110"/>
  <c r="AM110"/>
  <c r="AT110"/>
  <c r="AY110"/>
  <c r="BD110"/>
  <c r="AJ111"/>
  <c r="AO111"/>
  <c r="AU111"/>
  <c r="BA111"/>
  <c r="AG112"/>
  <c r="AM112"/>
  <c r="AS112"/>
  <c r="AX112"/>
  <c r="BD112"/>
  <c r="AK114"/>
  <c r="AP114"/>
  <c r="AV114"/>
  <c r="BB114"/>
  <c r="A115"/>
  <c r="AG115"/>
  <c r="AL115"/>
  <c r="AS115"/>
  <c r="AX115"/>
  <c r="BC115"/>
  <c r="AJ116"/>
  <c r="AO116"/>
  <c r="AV116"/>
  <c r="BA116"/>
  <c r="AH118"/>
  <c r="AM118"/>
  <c r="AT118"/>
  <c r="AY118"/>
  <c r="BD118"/>
  <c r="AJ119"/>
  <c r="AO119"/>
  <c r="AU119"/>
  <c r="BC119"/>
  <c r="AG121"/>
  <c r="AN121"/>
  <c r="AW121"/>
  <c r="BD121"/>
  <c r="F124"/>
  <c r="AL124"/>
  <c r="AX124"/>
  <c r="F127"/>
  <c r="AM127"/>
  <c r="AY127"/>
  <c r="AI129"/>
  <c r="AT129"/>
  <c r="AN132"/>
  <c r="AY132"/>
  <c r="AO135"/>
  <c r="AZ135"/>
  <c r="A137"/>
  <c r="AM137"/>
  <c r="AX137"/>
  <c r="AH140"/>
  <c r="AT140"/>
  <c r="AI143"/>
  <c r="AU143"/>
  <c r="AI145"/>
  <c r="AT145"/>
  <c r="AH155"/>
  <c r="AY155"/>
  <c r="AG156"/>
  <c r="AX156"/>
  <c r="F139"/>
  <c r="AI139"/>
  <c r="AO139"/>
  <c r="AU139"/>
  <c r="AI141"/>
  <c r="AN141"/>
  <c r="AT141"/>
  <c r="F144"/>
  <c r="AH144"/>
  <c r="AN144"/>
  <c r="AT144"/>
  <c r="F147"/>
  <c r="AI147"/>
  <c r="AO147"/>
  <c r="AU147"/>
  <c r="AI149"/>
  <c r="AN149"/>
  <c r="AT149"/>
  <c r="F152"/>
  <c r="AH152"/>
  <c r="AN152"/>
  <c r="AT152"/>
  <c r="BD120"/>
  <c r="AZ120"/>
  <c r="AV120"/>
  <c r="AQ120"/>
  <c r="AM120"/>
  <c r="AI120"/>
  <c r="BA123"/>
  <c r="AW123"/>
  <c r="AS123"/>
  <c r="AN123"/>
  <c r="AJ123"/>
  <c r="AF123"/>
  <c r="BC125"/>
  <c r="AY125"/>
  <c r="AU125"/>
  <c r="AP125"/>
  <c r="AL125"/>
  <c r="AH125"/>
  <c r="F125"/>
  <c r="BD128"/>
  <c r="AZ128"/>
  <c r="AV128"/>
  <c r="AQ128"/>
  <c r="AM128"/>
  <c r="AI128"/>
  <c r="BA131"/>
  <c r="AW131"/>
  <c r="AS131"/>
  <c r="AN131"/>
  <c r="AJ131"/>
  <c r="AF131"/>
  <c r="BC133"/>
  <c r="AY133"/>
  <c r="AU133"/>
  <c r="AP133"/>
  <c r="AL133"/>
  <c r="AH133"/>
  <c r="F133"/>
  <c r="BD136"/>
  <c r="AZ136"/>
  <c r="AV136"/>
  <c r="AQ136"/>
  <c r="AM136"/>
  <c r="AI136"/>
  <c r="BA139"/>
  <c r="AW139"/>
  <c r="AS139"/>
  <c r="AN139"/>
  <c r="AJ139"/>
  <c r="AF139"/>
  <c r="BC141"/>
  <c r="AY141"/>
  <c r="AU141"/>
  <c r="AP141"/>
  <c r="AL141"/>
  <c r="AH141"/>
  <c r="F141"/>
  <c r="BD144"/>
  <c r="AZ144"/>
  <c r="AV144"/>
  <c r="AQ144"/>
  <c r="AM144"/>
  <c r="AI144"/>
  <c r="BA147"/>
  <c r="AW147"/>
  <c r="AS147"/>
  <c r="AN147"/>
  <c r="AJ147"/>
  <c r="AF147"/>
  <c r="BC149"/>
  <c r="AY149"/>
  <c r="AU149"/>
  <c r="AP149"/>
  <c r="AL149"/>
  <c r="AH149"/>
  <c r="F149"/>
  <c r="BD152"/>
  <c r="AZ152"/>
  <c r="AV152"/>
  <c r="AQ152"/>
  <c r="AM152"/>
  <c r="AI152"/>
  <c r="AG101"/>
  <c r="AK101"/>
  <c r="AO101"/>
  <c r="AT101"/>
  <c r="AX101"/>
  <c r="AG105"/>
  <c r="AK105"/>
  <c r="AO105"/>
  <c r="AT105"/>
  <c r="AX105"/>
  <c r="AG109"/>
  <c r="AK109"/>
  <c r="AO109"/>
  <c r="AT109"/>
  <c r="AX109"/>
  <c r="AG113"/>
  <c r="AK113"/>
  <c r="AO113"/>
  <c r="AT113"/>
  <c r="AX113"/>
  <c r="AG117"/>
  <c r="AK117"/>
  <c r="AO117"/>
  <c r="AT117"/>
  <c r="AX117"/>
  <c r="A120"/>
  <c r="AG120"/>
  <c r="AL120"/>
  <c r="AS120"/>
  <c r="AX120"/>
  <c r="BC120"/>
  <c r="AH123"/>
  <c r="AM123"/>
  <c r="AT123"/>
  <c r="AY123"/>
  <c r="BD123"/>
  <c r="AG125"/>
  <c r="AM125"/>
  <c r="AS125"/>
  <c r="AX125"/>
  <c r="BD125"/>
  <c r="A128"/>
  <c r="AG128"/>
  <c r="AL128"/>
  <c r="AS128"/>
  <c r="AX128"/>
  <c r="BC128"/>
  <c r="AH131"/>
  <c r="AM131"/>
  <c r="AT131"/>
  <c r="AY131"/>
  <c r="BD131"/>
  <c r="AG133"/>
  <c r="AM133"/>
  <c r="AS133"/>
  <c r="AX133"/>
  <c r="BD133"/>
  <c r="A136"/>
  <c r="AG136"/>
  <c r="AL136"/>
  <c r="AS136"/>
  <c r="AX136"/>
  <c r="BC136"/>
  <c r="AH139"/>
  <c r="AM139"/>
  <c r="AT139"/>
  <c r="AY139"/>
  <c r="BD139"/>
  <c r="AG141"/>
  <c r="AM141"/>
  <c r="AS141"/>
  <c r="AX141"/>
  <c r="BD141"/>
  <c r="A144"/>
  <c r="AG144"/>
  <c r="AL144"/>
  <c r="AS144"/>
  <c r="AX144"/>
  <c r="BC144"/>
  <c r="AH147"/>
  <c r="AM147"/>
  <c r="AT147"/>
  <c r="AY147"/>
  <c r="BD147"/>
  <c r="AG149"/>
  <c r="AM149"/>
  <c r="AS149"/>
  <c r="AX149"/>
  <c r="BD149"/>
  <c r="A152"/>
  <c r="AG152"/>
  <c r="AL152"/>
  <c r="AS152"/>
  <c r="AX152"/>
  <c r="BC152"/>
  <c r="AG122"/>
  <c r="AK122"/>
  <c r="AO122"/>
  <c r="AT122"/>
  <c r="AX122"/>
  <c r="AG126"/>
  <c r="AK126"/>
  <c r="AO126"/>
  <c r="AT126"/>
  <c r="AX126"/>
  <c r="AG130"/>
  <c r="AK130"/>
  <c r="AO130"/>
  <c r="AT130"/>
  <c r="AX130"/>
  <c r="AG134"/>
  <c r="AK134"/>
  <c r="AO134"/>
  <c r="AT134"/>
  <c r="AX134"/>
  <c r="AG138"/>
  <c r="AK138"/>
  <c r="AO138"/>
  <c r="AT138"/>
  <c r="AX138"/>
  <c r="AG142"/>
  <c r="AK142"/>
  <c r="AO142"/>
  <c r="AT142"/>
  <c r="AX142"/>
  <c r="AG146"/>
  <c r="AK146"/>
  <c r="AO146"/>
  <c r="AT146"/>
  <c r="AX146"/>
  <c r="AG150"/>
  <c r="AK150"/>
  <c r="AO150"/>
  <c r="AT150"/>
  <c r="AX150"/>
  <c r="AG154"/>
  <c r="AK154"/>
  <c r="AO154"/>
  <c r="AT154"/>
  <c r="AX154"/>
  <c r="F157"/>
  <c r="AH157"/>
  <c r="AL157"/>
  <c r="AP157"/>
  <c r="AU157"/>
  <c r="AY157"/>
  <c r="BC157"/>
  <c r="AG158"/>
  <c r="AK158"/>
  <c r="AO158"/>
  <c r="AT158"/>
  <c r="AX158"/>
  <c r="AG157"/>
  <c r="AK157"/>
  <c r="AO157"/>
  <c r="AT157"/>
  <c r="AX157"/>
  <c r="BD44"/>
  <c r="AZ44"/>
  <c r="AV44"/>
  <c r="AQ44"/>
  <c r="AM44"/>
  <c r="AI44"/>
  <c r="BA44"/>
  <c r="AU44"/>
  <c r="AO44"/>
  <c r="AJ44"/>
  <c r="BB44"/>
  <c r="AW44"/>
  <c r="AP44"/>
  <c r="AK44"/>
  <c r="AF44"/>
  <c r="BC44"/>
  <c r="AX44"/>
  <c r="AS44"/>
  <c r="AL44"/>
  <c r="AG44"/>
  <c r="AY44"/>
  <c r="AT44"/>
  <c r="AN44"/>
  <c r="AH44"/>
  <c r="F44"/>
  <c r="BC41"/>
  <c r="AY41"/>
  <c r="AU41"/>
  <c r="AP41"/>
  <c r="AL41"/>
  <c r="AH41"/>
  <c r="F41"/>
  <c r="BA41"/>
  <c r="AV41"/>
  <c r="AO41"/>
  <c r="AJ41"/>
  <c r="BB41"/>
  <c r="AW41"/>
  <c r="AQ41"/>
  <c r="AK41"/>
  <c r="AF41"/>
  <c r="AZ41"/>
  <c r="AT41"/>
  <c r="AN41"/>
  <c r="AI41"/>
  <c r="AM41"/>
  <c r="BA39"/>
  <c r="AW39"/>
  <c r="BB39"/>
  <c r="AV39"/>
  <c r="AQ39"/>
  <c r="AM39"/>
  <c r="AI39"/>
  <c r="AZ39"/>
  <c r="AU39"/>
  <c r="AP39"/>
  <c r="AL39"/>
  <c r="AH39"/>
  <c r="F39"/>
  <c r="BC39"/>
  <c r="AX39"/>
  <c r="AS39"/>
  <c r="AN39"/>
  <c r="AJ39"/>
  <c r="AF39"/>
  <c r="AG41"/>
  <c r="BD41"/>
  <c r="AK39"/>
  <c r="BD39"/>
  <c r="AX41"/>
  <c r="BA47"/>
  <c r="AW47"/>
  <c r="AS47"/>
  <c r="AN47"/>
  <c r="AJ47"/>
  <c r="AF47"/>
  <c r="BC49"/>
  <c r="AY49"/>
  <c r="AU49"/>
  <c r="AP49"/>
  <c r="AL49"/>
  <c r="AH49"/>
  <c r="F49"/>
  <c r="BD52"/>
  <c r="AZ52"/>
  <c r="AV52"/>
  <c r="AQ52"/>
  <c r="AM52"/>
  <c r="AI52"/>
  <c r="BD60"/>
  <c r="AZ60"/>
  <c r="AV60"/>
  <c r="AQ60"/>
  <c r="AM60"/>
  <c r="AI60"/>
  <c r="BA63"/>
  <c r="AW63"/>
  <c r="AS63"/>
  <c r="AN63"/>
  <c r="AJ63"/>
  <c r="AF63"/>
  <c r="BC65"/>
  <c r="AY65"/>
  <c r="AU65"/>
  <c r="AP65"/>
  <c r="AL65"/>
  <c r="AH65"/>
  <c r="F65"/>
  <c r="BD68"/>
  <c r="AZ68"/>
  <c r="AV68"/>
  <c r="AQ68"/>
  <c r="AM68"/>
  <c r="AI68"/>
  <c r="BD76"/>
  <c r="AZ76"/>
  <c r="AV76"/>
  <c r="AQ76"/>
  <c r="AM76"/>
  <c r="AI76"/>
  <c r="AH47"/>
  <c r="AM47"/>
  <c r="AT47"/>
  <c r="AY47"/>
  <c r="BD47"/>
  <c r="AG49"/>
  <c r="AM49"/>
  <c r="AS49"/>
  <c r="AX49"/>
  <c r="BD49"/>
  <c r="AG52"/>
  <c r="AL52"/>
  <c r="AS52"/>
  <c r="AX52"/>
  <c r="BC52"/>
  <c r="AL60"/>
  <c r="BC60"/>
  <c r="AH63"/>
  <c r="AM63"/>
  <c r="AT63"/>
  <c r="AY63"/>
  <c r="BD63"/>
  <c r="AG65"/>
  <c r="AM65"/>
  <c r="AS65"/>
  <c r="AX65"/>
  <c r="BD65"/>
  <c r="AG68"/>
  <c r="AL68"/>
  <c r="AS68"/>
  <c r="AX68"/>
  <c r="BC68"/>
  <c r="AG76"/>
  <c r="AS76"/>
  <c r="AX76"/>
  <c r="F47"/>
  <c r="AI47"/>
  <c r="AO47"/>
  <c r="AU47"/>
  <c r="AZ47"/>
  <c r="AI49"/>
  <c r="AN49"/>
  <c r="AT49"/>
  <c r="AZ49"/>
  <c r="F52"/>
  <c r="AH52"/>
  <c r="AN52"/>
  <c r="AT52"/>
  <c r="AY52"/>
  <c r="F55"/>
  <c r="AI55"/>
  <c r="AO55"/>
  <c r="AU55"/>
  <c r="AI57"/>
  <c r="AN57"/>
  <c r="AT57"/>
  <c r="F60"/>
  <c r="AH60"/>
  <c r="AN60"/>
  <c r="AT60"/>
  <c r="AY60"/>
  <c r="F63"/>
  <c r="AI63"/>
  <c r="AO63"/>
  <c r="AU63"/>
  <c r="AZ63"/>
  <c r="AI65"/>
  <c r="AN65"/>
  <c r="AT65"/>
  <c r="AZ65"/>
  <c r="F68"/>
  <c r="AH68"/>
  <c r="AN68"/>
  <c r="AT68"/>
  <c r="AY68"/>
  <c r="F71"/>
  <c r="AI71"/>
  <c r="AO71"/>
  <c r="AU71"/>
  <c r="AI73"/>
  <c r="AN73"/>
  <c r="AT73"/>
  <c r="F76"/>
  <c r="AH76"/>
  <c r="AN76"/>
  <c r="AT76"/>
  <c r="AY76"/>
  <c r="BA55"/>
  <c r="AW55"/>
  <c r="AS55"/>
  <c r="AN55"/>
  <c r="AJ55"/>
  <c r="AF55"/>
  <c r="BC57"/>
  <c r="AY57"/>
  <c r="AU57"/>
  <c r="AP57"/>
  <c r="AL57"/>
  <c r="AH57"/>
  <c r="F57"/>
  <c r="BA71"/>
  <c r="AW71"/>
  <c r="AS71"/>
  <c r="AN71"/>
  <c r="AJ71"/>
  <c r="AF71"/>
  <c r="BC73"/>
  <c r="AY73"/>
  <c r="AU73"/>
  <c r="AP73"/>
  <c r="AL73"/>
  <c r="AH73"/>
  <c r="F73"/>
  <c r="BD40"/>
  <c r="AZ40"/>
  <c r="AV40"/>
  <c r="AQ40"/>
  <c r="AM40"/>
  <c r="AI40"/>
  <c r="BA43"/>
  <c r="AW43"/>
  <c r="AS43"/>
  <c r="AN43"/>
  <c r="AJ43"/>
  <c r="AF43"/>
  <c r="BC45"/>
  <c r="AY45"/>
  <c r="AU45"/>
  <c r="AP45"/>
  <c r="AL45"/>
  <c r="AH45"/>
  <c r="F45"/>
  <c r="BD48"/>
  <c r="AZ48"/>
  <c r="AV48"/>
  <c r="AQ48"/>
  <c r="AM48"/>
  <c r="AI48"/>
  <c r="BA51"/>
  <c r="AW51"/>
  <c r="AS51"/>
  <c r="AN51"/>
  <c r="AJ51"/>
  <c r="AF51"/>
  <c r="BC53"/>
  <c r="AY53"/>
  <c r="AU53"/>
  <c r="AP53"/>
  <c r="AL53"/>
  <c r="AH53"/>
  <c r="F53"/>
  <c r="BD56"/>
  <c r="AZ56"/>
  <c r="AV56"/>
  <c r="AQ56"/>
  <c r="AM56"/>
  <c r="AI56"/>
  <c r="BA59"/>
  <c r="AW59"/>
  <c r="AS59"/>
  <c r="AN59"/>
  <c r="AJ59"/>
  <c r="AF59"/>
  <c r="BC61"/>
  <c r="AY61"/>
  <c r="AU61"/>
  <c r="AP61"/>
  <c r="AL61"/>
  <c r="AH61"/>
  <c r="F61"/>
  <c r="BD64"/>
  <c r="AZ64"/>
  <c r="AV64"/>
  <c r="AQ64"/>
  <c r="AM64"/>
  <c r="AI64"/>
  <c r="BA67"/>
  <c r="AW67"/>
  <c r="AS67"/>
  <c r="AN67"/>
  <c r="AJ67"/>
  <c r="AF67"/>
  <c r="BC69"/>
  <c r="AY69"/>
  <c r="AU69"/>
  <c r="AP69"/>
  <c r="AL69"/>
  <c r="AH69"/>
  <c r="F69"/>
  <c r="BD72"/>
  <c r="AZ72"/>
  <c r="AV72"/>
  <c r="AQ72"/>
  <c r="AM72"/>
  <c r="AI72"/>
  <c r="BA75"/>
  <c r="AW75"/>
  <c r="AS75"/>
  <c r="AN75"/>
  <c r="AJ75"/>
  <c r="AF75"/>
  <c r="BC77"/>
  <c r="AY77"/>
  <c r="AU77"/>
  <c r="AP77"/>
  <c r="AL77"/>
  <c r="AH77"/>
  <c r="F77"/>
  <c r="AH55"/>
  <c r="AM55"/>
  <c r="AT55"/>
  <c r="AY55"/>
  <c r="BD55"/>
  <c r="AG57"/>
  <c r="AM57"/>
  <c r="AS57"/>
  <c r="AX57"/>
  <c r="BD57"/>
  <c r="AG60"/>
  <c r="AS60"/>
  <c r="AX60"/>
  <c r="AH71"/>
  <c r="AM71"/>
  <c r="AT71"/>
  <c r="AY71"/>
  <c r="BD71"/>
  <c r="AG73"/>
  <c r="AM73"/>
  <c r="AS73"/>
  <c r="AX73"/>
  <c r="BD73"/>
  <c r="AL76"/>
  <c r="BC76"/>
  <c r="AG47"/>
  <c r="AL47"/>
  <c r="AQ47"/>
  <c r="AX47"/>
  <c r="BC47"/>
  <c r="AF49"/>
  <c r="AK49"/>
  <c r="AQ49"/>
  <c r="AW49"/>
  <c r="BB49"/>
  <c r="AF52"/>
  <c r="AK52"/>
  <c r="AP52"/>
  <c r="AW52"/>
  <c r="BB52"/>
  <c r="AG55"/>
  <c r="AL55"/>
  <c r="AQ55"/>
  <c r="AX55"/>
  <c r="BC55"/>
  <c r="AF57"/>
  <c r="AK57"/>
  <c r="AQ57"/>
  <c r="AW57"/>
  <c r="BB57"/>
  <c r="AF60"/>
  <c r="AK60"/>
  <c r="AP60"/>
  <c r="AW60"/>
  <c r="BB60"/>
  <c r="AG63"/>
  <c r="AL63"/>
  <c r="AQ63"/>
  <c r="AX63"/>
  <c r="BC63"/>
  <c r="AF65"/>
  <c r="AK65"/>
  <c r="AQ65"/>
  <c r="AW65"/>
  <c r="BB65"/>
  <c r="AF68"/>
  <c r="AK68"/>
  <c r="AP68"/>
  <c r="AW68"/>
  <c r="BB68"/>
  <c r="AG71"/>
  <c r="AL71"/>
  <c r="AQ71"/>
  <c r="AX71"/>
  <c r="BC71"/>
  <c r="AF73"/>
  <c r="AK73"/>
  <c r="AQ73"/>
  <c r="AW73"/>
  <c r="BB73"/>
  <c r="AF76"/>
  <c r="AK76"/>
  <c r="AP76"/>
  <c r="AW76"/>
  <c r="BB76"/>
  <c r="A40"/>
  <c r="AG40"/>
  <c r="AL40"/>
  <c r="AS40"/>
  <c r="AX40"/>
  <c r="BC40"/>
  <c r="AH43"/>
  <c r="AM43"/>
  <c r="AT43"/>
  <c r="AY43"/>
  <c r="BD43"/>
  <c r="AG45"/>
  <c r="AM45"/>
  <c r="AS45"/>
  <c r="AX45"/>
  <c r="BD45"/>
  <c r="AK47"/>
  <c r="AP47"/>
  <c r="AV47"/>
  <c r="BB47"/>
  <c r="A48"/>
  <c r="AG48"/>
  <c r="AL48"/>
  <c r="AS48"/>
  <c r="AX48"/>
  <c r="BC48"/>
  <c r="AJ49"/>
  <c r="AO49"/>
  <c r="AV49"/>
  <c r="BA49"/>
  <c r="AH51"/>
  <c r="AM51"/>
  <c r="AT51"/>
  <c r="AY51"/>
  <c r="BD51"/>
  <c r="AJ52"/>
  <c r="AO52"/>
  <c r="AU52"/>
  <c r="BA52"/>
  <c r="AG53"/>
  <c r="AM53"/>
  <c r="AS53"/>
  <c r="AX53"/>
  <c r="BD53"/>
  <c r="AK55"/>
  <c r="AP55"/>
  <c r="AV55"/>
  <c r="BB55"/>
  <c r="A56"/>
  <c r="AG56"/>
  <c r="AL56"/>
  <c r="AS56"/>
  <c r="AX56"/>
  <c r="BC56"/>
  <c r="AJ57"/>
  <c r="AO57"/>
  <c r="AV57"/>
  <c r="BA57"/>
  <c r="AH59"/>
  <c r="AM59"/>
  <c r="AT59"/>
  <c r="AY59"/>
  <c r="BD59"/>
  <c r="AJ60"/>
  <c r="AO60"/>
  <c r="AU60"/>
  <c r="BA60"/>
  <c r="AG61"/>
  <c r="AM61"/>
  <c r="AS61"/>
  <c r="AX61"/>
  <c r="BD61"/>
  <c r="AK63"/>
  <c r="AP63"/>
  <c r="AV63"/>
  <c r="BB63"/>
  <c r="A64"/>
  <c r="AG64"/>
  <c r="AL64"/>
  <c r="AS64"/>
  <c r="AX64"/>
  <c r="BC64"/>
  <c r="AJ65"/>
  <c r="AO65"/>
  <c r="AV65"/>
  <c r="BA65"/>
  <c r="AH67"/>
  <c r="AM67"/>
  <c r="AT67"/>
  <c r="AY67"/>
  <c r="BD67"/>
  <c r="AJ68"/>
  <c r="AO68"/>
  <c r="AU68"/>
  <c r="BA68"/>
  <c r="AG69"/>
  <c r="AM69"/>
  <c r="AS69"/>
  <c r="AX69"/>
  <c r="BD69"/>
  <c r="AK71"/>
  <c r="AP71"/>
  <c r="AV71"/>
  <c r="BB71"/>
  <c r="A72"/>
  <c r="AG72"/>
  <c r="AL72"/>
  <c r="AS72"/>
  <c r="AX72"/>
  <c r="BC72"/>
  <c r="AJ73"/>
  <c r="AO73"/>
  <c r="AV73"/>
  <c r="BA73"/>
  <c r="AH75"/>
  <c r="AM75"/>
  <c r="AT75"/>
  <c r="AY75"/>
  <c r="BD75"/>
  <c r="AJ76"/>
  <c r="AO76"/>
  <c r="AU76"/>
  <c r="BA76"/>
  <c r="AG77"/>
  <c r="AM77"/>
  <c r="AS77"/>
  <c r="AX77"/>
  <c r="BD77"/>
  <c r="AG42"/>
  <c r="AK42"/>
  <c r="AO42"/>
  <c r="AT42"/>
  <c r="AX42"/>
  <c r="AG46"/>
  <c r="AK46"/>
  <c r="AO46"/>
  <c r="AT46"/>
  <c r="AX46"/>
  <c r="AG50"/>
  <c r="AK50"/>
  <c r="AO50"/>
  <c r="AT50"/>
  <c r="AX50"/>
  <c r="AG54"/>
  <c r="AK54"/>
  <c r="AO54"/>
  <c r="AT54"/>
  <c r="AX54"/>
  <c r="AG58"/>
  <c r="AK58"/>
  <c r="AO58"/>
  <c r="AT58"/>
  <c r="AX58"/>
  <c r="AG62"/>
  <c r="AK62"/>
  <c r="AO62"/>
  <c r="AT62"/>
  <c r="AX62"/>
  <c r="AG66"/>
  <c r="AK66"/>
  <c r="AO66"/>
  <c r="AT66"/>
  <c r="AX66"/>
  <c r="AG70"/>
  <c r="AK70"/>
  <c r="AO70"/>
  <c r="AT70"/>
  <c r="AX70"/>
  <c r="AG74"/>
  <c r="AK74"/>
  <c r="AO74"/>
  <c r="AT74"/>
  <c r="AX74"/>
  <c r="AG78"/>
  <c r="AK78"/>
  <c r="AO78"/>
  <c r="AT78"/>
  <c r="AX78"/>
  <c r="AG20"/>
  <c r="AK20"/>
  <c r="AO20"/>
  <c r="AT20"/>
  <c r="AX20"/>
  <c r="BB20"/>
  <c r="AG36"/>
  <c r="AK36"/>
  <c r="AO36"/>
  <c r="AT36"/>
  <c r="AX36"/>
  <c r="BB36"/>
  <c r="AG23"/>
  <c r="AK23"/>
  <c r="AO23"/>
  <c r="AT23"/>
  <c r="AX23"/>
  <c r="BB23"/>
  <c r="AF24"/>
  <c r="AJ24"/>
  <c r="AN24"/>
  <c r="AS24"/>
  <c r="AW24"/>
  <c r="BA24"/>
  <c r="AG27"/>
  <c r="AK27"/>
  <c r="AO27"/>
  <c r="AT27"/>
  <c r="AX27"/>
  <c r="BB27"/>
  <c r="AF28"/>
  <c r="AJ28"/>
  <c r="AN28"/>
  <c r="AS28"/>
  <c r="AW28"/>
  <c r="BA28"/>
  <c r="AG31"/>
  <c r="AK31"/>
  <c r="AO31"/>
  <c r="AT31"/>
  <c r="AX31"/>
  <c r="BB31"/>
  <c r="AF32"/>
  <c r="AJ32"/>
  <c r="AN32"/>
  <c r="AS32"/>
  <c r="AW32"/>
  <c r="BA32"/>
  <c r="AG35"/>
  <c r="AK35"/>
  <c r="AO35"/>
  <c r="AT35"/>
  <c r="AX35"/>
  <c r="BB35"/>
  <c r="AF36"/>
  <c r="AJ36"/>
  <c r="AN36"/>
  <c r="AS36"/>
  <c r="AW36"/>
  <c r="BA36"/>
  <c r="AF19"/>
  <c r="AJ19"/>
  <c r="AN19"/>
  <c r="AS19"/>
  <c r="AW19"/>
  <c r="BA19"/>
  <c r="AI20"/>
  <c r="AM20"/>
  <c r="AQ20"/>
  <c r="AV20"/>
  <c r="AZ20"/>
  <c r="BD20"/>
  <c r="F21"/>
  <c r="AH21"/>
  <c r="AL21"/>
  <c r="AP21"/>
  <c r="AU21"/>
  <c r="AY21"/>
  <c r="BC21"/>
  <c r="AG22"/>
  <c r="AK22"/>
  <c r="AO22"/>
  <c r="AT22"/>
  <c r="AX22"/>
  <c r="AF23"/>
  <c r="AJ23"/>
  <c r="AN23"/>
  <c r="AS23"/>
  <c r="AW23"/>
  <c r="BA23"/>
  <c r="AI24"/>
  <c r="AM24"/>
  <c r="AQ24"/>
  <c r="AV24"/>
  <c r="AZ24"/>
  <c r="BD24"/>
  <c r="F25"/>
  <c r="AH25"/>
  <c r="AL25"/>
  <c r="AP25"/>
  <c r="AU25"/>
  <c r="AY25"/>
  <c r="BC25"/>
  <c r="AG26"/>
  <c r="AK26"/>
  <c r="AO26"/>
  <c r="AT26"/>
  <c r="AX26"/>
  <c r="AF27"/>
  <c r="AJ27"/>
  <c r="AN27"/>
  <c r="AS27"/>
  <c r="AW27"/>
  <c r="BA27"/>
  <c r="AI28"/>
  <c r="AM28"/>
  <c r="AQ28"/>
  <c r="AV28"/>
  <c r="AZ28"/>
  <c r="BD28"/>
  <c r="F29"/>
  <c r="AH29"/>
  <c r="AL29"/>
  <c r="AP29"/>
  <c r="AU29"/>
  <c r="AY29"/>
  <c r="BC29"/>
  <c r="AG30"/>
  <c r="AK30"/>
  <c r="AO30"/>
  <c r="AT30"/>
  <c r="AX30"/>
  <c r="AF31"/>
  <c r="AJ31"/>
  <c r="AN31"/>
  <c r="AS31"/>
  <c r="AW31"/>
  <c r="BA31"/>
  <c r="AI32"/>
  <c r="AM32"/>
  <c r="AQ32"/>
  <c r="AV32"/>
  <c r="AZ32"/>
  <c r="BD32"/>
  <c r="F33"/>
  <c r="AH33"/>
  <c r="AL33"/>
  <c r="AP33"/>
  <c r="AU33"/>
  <c r="AY33"/>
  <c r="BC33"/>
  <c r="AG34"/>
  <c r="AK34"/>
  <c r="AO34"/>
  <c r="AT34"/>
  <c r="AX34"/>
  <c r="AF35"/>
  <c r="AJ35"/>
  <c r="AN35"/>
  <c r="AS35"/>
  <c r="AW35"/>
  <c r="BA35"/>
  <c r="AI36"/>
  <c r="AM36"/>
  <c r="AQ36"/>
  <c r="AV36"/>
  <c r="AZ36"/>
  <c r="BD36"/>
  <c r="F37"/>
  <c r="AH37"/>
  <c r="AL37"/>
  <c r="AP37"/>
  <c r="AU37"/>
  <c r="AY37"/>
  <c r="BC37"/>
  <c r="AG38"/>
  <c r="AK38"/>
  <c r="AO38"/>
  <c r="AT38"/>
  <c r="AX38"/>
  <c r="AG24"/>
  <c r="AK24"/>
  <c r="AO24"/>
  <c r="AT24"/>
  <c r="AX24"/>
  <c r="BB24"/>
  <c r="AG28"/>
  <c r="AK28"/>
  <c r="AO28"/>
  <c r="AT28"/>
  <c r="AX28"/>
  <c r="BB28"/>
  <c r="AG32"/>
  <c r="AK32"/>
  <c r="AO32"/>
  <c r="AT32"/>
  <c r="AX32"/>
  <c r="BB32"/>
  <c r="AG19"/>
  <c r="AK19"/>
  <c r="AO19"/>
  <c r="AT19"/>
  <c r="AX19"/>
  <c r="BB19"/>
  <c r="AF20"/>
  <c r="AJ20"/>
  <c r="AN20"/>
  <c r="AS20"/>
  <c r="AW20"/>
  <c r="BA20"/>
  <c r="AI19"/>
  <c r="AM19"/>
  <c r="AQ19"/>
  <c r="AV19"/>
  <c r="AZ19"/>
  <c r="F20"/>
  <c r="AH20"/>
  <c r="AL20"/>
  <c r="AP20"/>
  <c r="AU20"/>
  <c r="AY20"/>
  <c r="AG21"/>
  <c r="AK21"/>
  <c r="AO21"/>
  <c r="AT21"/>
  <c r="AX21"/>
  <c r="AI23"/>
  <c r="AM23"/>
  <c r="AQ23"/>
  <c r="AV23"/>
  <c r="AZ23"/>
  <c r="F24"/>
  <c r="AH24"/>
  <c r="AL24"/>
  <c r="AP24"/>
  <c r="AU24"/>
  <c r="AY24"/>
  <c r="AG25"/>
  <c r="AK25"/>
  <c r="AO25"/>
  <c r="AT25"/>
  <c r="AX25"/>
  <c r="AI27"/>
  <c r="AM27"/>
  <c r="AQ27"/>
  <c r="AV27"/>
  <c r="AZ27"/>
  <c r="F28"/>
  <c r="AH28"/>
  <c r="AL28"/>
  <c r="AP28"/>
  <c r="AU28"/>
  <c r="AY28"/>
  <c r="AG29"/>
  <c r="AK29"/>
  <c r="AO29"/>
  <c r="AT29"/>
  <c r="AX29"/>
  <c r="AI31"/>
  <c r="AM31"/>
  <c r="AQ31"/>
  <c r="AV31"/>
  <c r="AZ31"/>
  <c r="F32"/>
  <c r="AH32"/>
  <c r="AL32"/>
  <c r="AP32"/>
  <c r="AU32"/>
  <c r="AY32"/>
  <c r="AG33"/>
  <c r="AK33"/>
  <c r="AO33"/>
  <c r="AT33"/>
  <c r="AX33"/>
  <c r="AI35"/>
  <c r="AM35"/>
  <c r="AQ35"/>
  <c r="AV35"/>
  <c r="AZ35"/>
  <c r="F36"/>
  <c r="AH36"/>
  <c r="AL36"/>
  <c r="AP36"/>
  <c r="AU36"/>
  <c r="AY36"/>
  <c r="AG37"/>
  <c r="AK37"/>
  <c r="AO37"/>
  <c r="AT37"/>
  <c r="AX37"/>
  <c r="AH5"/>
  <c r="AM5"/>
  <c r="AS5"/>
  <c r="AY5"/>
  <c r="F9"/>
  <c r="AI9"/>
  <c r="AN9"/>
  <c r="AU9"/>
  <c r="AZ9"/>
  <c r="F11"/>
  <c r="BB13"/>
  <c r="AJ13"/>
  <c r="AP13"/>
  <c r="AV13"/>
  <c r="BA13"/>
  <c r="BD15"/>
  <c r="AF17"/>
  <c r="AN17"/>
  <c r="AW17"/>
  <c r="AH9"/>
  <c r="AM9"/>
  <c r="AS9"/>
  <c r="AY9"/>
  <c r="F13"/>
  <c r="AI13"/>
  <c r="AN13"/>
  <c r="AU13"/>
  <c r="BB17"/>
  <c r="AM17"/>
  <c r="AV17"/>
  <c r="AG4"/>
  <c r="AK4"/>
  <c r="AT4"/>
  <c r="AX4"/>
  <c r="BB4"/>
  <c r="AG8"/>
  <c r="AO8"/>
  <c r="AT8"/>
  <c r="AX8"/>
  <c r="BB8"/>
  <c r="AK12"/>
  <c r="AO12"/>
  <c r="AT12"/>
  <c r="BB12"/>
  <c r="AO3"/>
  <c r="AF4"/>
  <c r="AN4"/>
  <c r="BA4"/>
  <c r="AG7"/>
  <c r="AO7"/>
  <c r="AX7"/>
  <c r="AF8"/>
  <c r="AN8"/>
  <c r="AW8"/>
  <c r="AT11"/>
  <c r="AX11"/>
  <c r="BB11"/>
  <c r="AN12"/>
  <c r="AW12"/>
  <c r="AO15"/>
  <c r="AF16"/>
  <c r="AJ16"/>
  <c r="AS16"/>
  <c r="AW16"/>
  <c r="AF3"/>
  <c r="AJ3"/>
  <c r="AN3"/>
  <c r="AS3"/>
  <c r="AW3"/>
  <c r="BA3"/>
  <c r="AI4"/>
  <c r="AM4"/>
  <c r="AQ4"/>
  <c r="AV4"/>
  <c r="AZ4"/>
  <c r="BD4"/>
  <c r="AG6"/>
  <c r="AK6"/>
  <c r="AO6"/>
  <c r="AT6"/>
  <c r="AX6"/>
  <c r="BB6"/>
  <c r="AF7"/>
  <c r="AJ7"/>
  <c r="AN7"/>
  <c r="AS7"/>
  <c r="AW7"/>
  <c r="BA7"/>
  <c r="AI8"/>
  <c r="AM8"/>
  <c r="AQ8"/>
  <c r="AV8"/>
  <c r="AZ8"/>
  <c r="BD8"/>
  <c r="AG10"/>
  <c r="AK10"/>
  <c r="AO10"/>
  <c r="AT10"/>
  <c r="AX10"/>
  <c r="BB10"/>
  <c r="AF11"/>
  <c r="AJ11"/>
  <c r="AN11"/>
  <c r="AS11"/>
  <c r="AW11"/>
  <c r="BA11"/>
  <c r="AI12"/>
  <c r="AM12"/>
  <c r="AQ12"/>
  <c r="AV12"/>
  <c r="AZ12"/>
  <c r="BD12"/>
  <c r="AG14"/>
  <c r="AK14"/>
  <c r="AO14"/>
  <c r="AT14"/>
  <c r="AX14"/>
  <c r="BB14"/>
  <c r="AF15"/>
  <c r="AJ15"/>
  <c r="AN15"/>
  <c r="AS15"/>
  <c r="AW15"/>
  <c r="BA15"/>
  <c r="AI16"/>
  <c r="AM16"/>
  <c r="AQ16"/>
  <c r="AV16"/>
  <c r="AZ16"/>
  <c r="BD16"/>
  <c r="AH17"/>
  <c r="AL17"/>
  <c r="AP17"/>
  <c r="AU17"/>
  <c r="AY17"/>
  <c r="BC17"/>
  <c r="AG18"/>
  <c r="AK18"/>
  <c r="AO18"/>
  <c r="AT18"/>
  <c r="AX18"/>
  <c r="BB18"/>
  <c r="AO4"/>
  <c r="AK8"/>
  <c r="AG12"/>
  <c r="AX12"/>
  <c r="AG16"/>
  <c r="AK16"/>
  <c r="AO16"/>
  <c r="AT16"/>
  <c r="AX16"/>
  <c r="BB16"/>
  <c r="AG3"/>
  <c r="AK3"/>
  <c r="AT3"/>
  <c r="AX3"/>
  <c r="BB3"/>
  <c r="AJ4"/>
  <c r="AS4"/>
  <c r="AW4"/>
  <c r="AK7"/>
  <c r="AT7"/>
  <c r="BB7"/>
  <c r="AJ8"/>
  <c r="AS8"/>
  <c r="BA8"/>
  <c r="AG11"/>
  <c r="AK11"/>
  <c r="AO11"/>
  <c r="AF12"/>
  <c r="AJ12"/>
  <c r="AS12"/>
  <c r="BA12"/>
  <c r="AG15"/>
  <c r="AK15"/>
  <c r="AT15"/>
  <c r="AX15"/>
  <c r="BB15"/>
  <c r="AN16"/>
  <c r="BA16"/>
  <c r="AI3"/>
  <c r="AM3"/>
  <c r="AQ3"/>
  <c r="AV3"/>
  <c r="AZ3"/>
  <c r="F4"/>
  <c r="AH4"/>
  <c r="AL4"/>
  <c r="AP4"/>
  <c r="AU4"/>
  <c r="AY4"/>
  <c r="AG5"/>
  <c r="AK5"/>
  <c r="AO5"/>
  <c r="AT5"/>
  <c r="AX5"/>
  <c r="AF6"/>
  <c r="AJ6"/>
  <c r="AN6"/>
  <c r="AS6"/>
  <c r="AW6"/>
  <c r="AI7"/>
  <c r="AM7"/>
  <c r="AQ7"/>
  <c r="AV7"/>
  <c r="AZ7"/>
  <c r="F8"/>
  <c r="AH8"/>
  <c r="AL8"/>
  <c r="AP8"/>
  <c r="AU8"/>
  <c r="AY8"/>
  <c r="AG9"/>
  <c r="AK9"/>
  <c r="AO9"/>
  <c r="AT9"/>
  <c r="AX9"/>
  <c r="AF10"/>
  <c r="AJ10"/>
  <c r="AN10"/>
  <c r="AS10"/>
  <c r="AW10"/>
  <c r="AI11"/>
  <c r="AM11"/>
  <c r="AQ11"/>
  <c r="AV11"/>
  <c r="AZ11"/>
  <c r="F12"/>
  <c r="AH12"/>
  <c r="AL12"/>
  <c r="AP12"/>
  <c r="AU12"/>
  <c r="AY12"/>
  <c r="AG13"/>
  <c r="AK13"/>
  <c r="AO13"/>
  <c r="AT13"/>
  <c r="AX13"/>
  <c r="AF14"/>
  <c r="AJ14"/>
  <c r="AN14"/>
  <c r="AS14"/>
  <c r="AW14"/>
  <c r="AI15"/>
  <c r="AM15"/>
  <c r="AQ15"/>
  <c r="AV15"/>
  <c r="AZ15"/>
  <c r="F16"/>
  <c r="AH16"/>
  <c r="AL16"/>
  <c r="AP16"/>
  <c r="AU16"/>
  <c r="AY16"/>
  <c r="AG17"/>
  <c r="AK17"/>
  <c r="AO17"/>
  <c r="AT17"/>
  <c r="AX17"/>
  <c r="AF18"/>
  <c r="AJ18"/>
  <c r="AN18"/>
  <c r="AS18"/>
  <c r="AW18"/>
  <c r="B21" i="32"/>
  <c r="B22" s="1"/>
  <c r="H26" s="1"/>
  <c r="A190" i="8"/>
  <c r="A189"/>
  <c r="A188"/>
  <c r="A187"/>
  <c r="A186"/>
  <c r="A185"/>
  <c r="A184"/>
  <c r="A183"/>
  <c r="A182"/>
  <c r="A181"/>
  <c r="A180"/>
  <c r="A179"/>
  <c r="A178"/>
  <c r="A177"/>
  <c r="A176"/>
  <c r="A175"/>
  <c r="A174"/>
  <c r="A173"/>
  <c r="A172"/>
  <c r="A171"/>
  <c r="A170"/>
  <c r="A169"/>
  <c r="A168"/>
  <c r="A167"/>
  <c r="A166"/>
  <c r="A165"/>
  <c r="A164"/>
  <c r="A163"/>
  <c r="A162"/>
  <c r="A161"/>
  <c r="A160"/>
  <c r="A159"/>
  <c r="A158"/>
  <c r="A157"/>
  <c r="A156"/>
  <c r="A155"/>
  <c r="A154"/>
  <c r="A153"/>
  <c r="A152"/>
  <c r="A151"/>
  <c r="A150"/>
  <c r="A149"/>
  <c r="A148"/>
  <c r="A147"/>
  <c r="A146"/>
  <c r="A145"/>
  <c r="A144"/>
  <c r="A143"/>
  <c r="A142"/>
  <c r="A141"/>
  <c r="A140"/>
  <c r="A139"/>
  <c r="A138"/>
  <c r="A137"/>
  <c r="A136"/>
  <c r="A135"/>
  <c r="A134"/>
  <c r="A133"/>
  <c r="A132"/>
  <c r="A131"/>
  <c r="A130"/>
  <c r="A129"/>
  <c r="A128"/>
  <c r="A127"/>
  <c r="A126"/>
  <c r="A125"/>
  <c r="A124"/>
  <c r="A123"/>
  <c r="A122"/>
  <c r="A121"/>
  <c r="A120"/>
  <c r="A119"/>
  <c r="A118"/>
  <c r="A117"/>
  <c r="A116"/>
  <c r="A115"/>
  <c r="A114"/>
  <c r="A113"/>
  <c r="A112"/>
  <c r="A111"/>
  <c r="A110"/>
  <c r="A109"/>
  <c r="A108"/>
  <c r="A107"/>
  <c r="A106"/>
  <c r="A105"/>
  <c r="A104"/>
  <c r="A103"/>
  <c r="A102"/>
  <c r="A101"/>
  <c r="A100"/>
  <c r="A99"/>
  <c r="A98"/>
  <c r="A97"/>
  <c r="A96"/>
  <c r="A95"/>
  <c r="A94"/>
  <c r="A93"/>
  <c r="A92"/>
  <c r="A91"/>
  <c r="A90"/>
  <c r="A89"/>
  <c r="A88"/>
  <c r="A87"/>
  <c r="A86"/>
  <c r="A85"/>
  <c r="A84"/>
  <c r="A83"/>
  <c r="A82"/>
  <c r="A81"/>
  <c r="A80"/>
  <c r="A79"/>
  <c r="A78"/>
  <c r="A77"/>
  <c r="A76"/>
  <c r="A75"/>
  <c r="A74"/>
  <c r="A73"/>
  <c r="A72"/>
  <c r="A71"/>
  <c r="A70"/>
  <c r="A69"/>
  <c r="A68"/>
  <c r="A67"/>
  <c r="A66"/>
  <c r="A65"/>
  <c r="A64"/>
  <c r="A63"/>
  <c r="A62"/>
  <c r="A61"/>
  <c r="A60"/>
  <c r="A59"/>
  <c r="A58"/>
  <c r="A57"/>
  <c r="A56"/>
  <c r="A55"/>
  <c r="A54"/>
  <c r="A53"/>
  <c r="A52"/>
  <c r="A51"/>
  <c r="A50"/>
  <c r="A49"/>
  <c r="A48"/>
  <c r="A47"/>
  <c r="A46"/>
  <c r="A45"/>
  <c r="A44"/>
  <c r="A43"/>
  <c r="A42"/>
  <c r="A41"/>
  <c r="A40"/>
  <c r="A39"/>
  <c r="A38"/>
  <c r="A37"/>
  <c r="A36"/>
  <c r="A35"/>
  <c r="A34"/>
  <c r="A33"/>
  <c r="A32"/>
  <c r="A31"/>
  <c r="A30"/>
  <c r="A29"/>
  <c r="A28"/>
  <c r="A27"/>
  <c r="A26"/>
  <c r="A25"/>
  <c r="A24"/>
  <c r="A23"/>
  <c r="E16"/>
  <c r="E15"/>
  <c r="E14"/>
  <c r="E13"/>
  <c r="B385"/>
  <c r="H14" i="41" s="1"/>
  <c r="A385" i="8"/>
  <c r="G14" i="41" s="1"/>
  <c r="B384" i="8"/>
  <c r="H13" i="41" s="1"/>
  <c r="A384" i="8"/>
  <c r="G13" i="41" s="1"/>
  <c r="B383" i="8"/>
  <c r="H12" i="41"/>
  <c r="A383" i="8"/>
  <c r="G12" i="41" s="1"/>
  <c r="B382" i="8"/>
  <c r="H11" i="41" s="1"/>
  <c r="A382" i="8"/>
  <c r="G11" i="41" s="1"/>
  <c r="B381" i="8"/>
  <c r="H10" i="41" s="1"/>
  <c r="A381" i="8"/>
  <c r="G10" i="41" s="1"/>
  <c r="B380" i="8"/>
  <c r="H9" i="41" s="1"/>
  <c r="A380" i="8"/>
  <c r="G9" i="41" s="1"/>
  <c r="B379" i="8"/>
  <c r="H8" i="41"/>
  <c r="A379" i="8"/>
  <c r="G8" i="41" s="1"/>
  <c r="B378" i="8"/>
  <c r="H7" i="41" s="1"/>
  <c r="A378" i="8"/>
  <c r="G7" i="41" s="1"/>
  <c r="B377" i="8"/>
  <c r="H6" i="41" s="1"/>
  <c r="A377" i="8"/>
  <c r="G6" i="41" s="1"/>
  <c r="B376" i="8"/>
  <c r="H5" i="41" s="1"/>
  <c r="A376" i="8"/>
  <c r="G5" i="41" s="1"/>
  <c r="B375" i="8"/>
  <c r="H4" i="41"/>
  <c r="A375" i="8"/>
  <c r="G4" i="41" s="1"/>
  <c r="B374" i="8"/>
  <c r="H3" i="41" s="1"/>
  <c r="A374" i="8"/>
  <c r="G3" i="41" s="1"/>
  <c r="C208" i="8"/>
  <c r="B208"/>
  <c r="C207"/>
  <c r="B207"/>
  <c r="C206"/>
  <c r="B206"/>
  <c r="C205"/>
  <c r="B205"/>
  <c r="C204"/>
  <c r="B204"/>
  <c r="C203"/>
  <c r="B203"/>
  <c r="C202"/>
  <c r="B202"/>
  <c r="C201"/>
  <c r="B201"/>
  <c r="C200"/>
  <c r="B200"/>
  <c r="C199"/>
  <c r="B199"/>
  <c r="C198"/>
  <c r="B198"/>
  <c r="C197"/>
  <c r="B197"/>
  <c r="Z34"/>
  <c r="Z33"/>
  <c r="Z32"/>
  <c r="Z31"/>
  <c r="Z30"/>
  <c r="Z29"/>
  <c r="Z28"/>
  <c r="Z27"/>
  <c r="Z26"/>
  <c r="Z25"/>
  <c r="Z24"/>
  <c r="Z23"/>
  <c r="H19" i="3"/>
  <c r="F19"/>
  <c r="E19"/>
  <c r="D19"/>
  <c r="B19"/>
  <c r="A19"/>
  <c r="H18"/>
  <c r="F18"/>
  <c r="E18"/>
  <c r="D18"/>
  <c r="B18"/>
  <c r="A18"/>
  <c r="H17"/>
  <c r="F17"/>
  <c r="E17"/>
  <c r="D17"/>
  <c r="B17"/>
  <c r="A17"/>
  <c r="H16"/>
  <c r="F16"/>
  <c r="E16"/>
  <c r="D16"/>
  <c r="D16" i="18"/>
  <c r="C16" i="3"/>
  <c r="B16"/>
  <c r="A16"/>
  <c r="H15"/>
  <c r="F15"/>
  <c r="E15"/>
  <c r="D15"/>
  <c r="B15"/>
  <c r="A15"/>
  <c r="H14"/>
  <c r="F14"/>
  <c r="E14"/>
  <c r="D14"/>
  <c r="B14"/>
  <c r="A14"/>
  <c r="H13"/>
  <c r="F13"/>
  <c r="E13"/>
  <c r="D13"/>
  <c r="B13"/>
  <c r="A13"/>
  <c r="H12"/>
  <c r="F12"/>
  <c r="E12"/>
  <c r="D12"/>
  <c r="D12" i="18"/>
  <c r="C12" i="3"/>
  <c r="B12"/>
  <c r="A12"/>
  <c r="H11"/>
  <c r="F11"/>
  <c r="E11"/>
  <c r="D11"/>
  <c r="B11"/>
  <c r="A11"/>
  <c r="H10"/>
  <c r="F10"/>
  <c r="E10"/>
  <c r="D10"/>
  <c r="B10"/>
  <c r="A10"/>
  <c r="H9"/>
  <c r="F9"/>
  <c r="E9"/>
  <c r="D9"/>
  <c r="B9"/>
  <c r="A9"/>
  <c r="H8"/>
  <c r="F8"/>
  <c r="E8"/>
  <c r="D8"/>
  <c r="D8" i="18"/>
  <c r="C8" i="3"/>
  <c r="B8"/>
  <c r="A8"/>
  <c r="F19" i="18"/>
  <c r="D19"/>
  <c r="C19" i="3"/>
  <c r="B19" i="18"/>
  <c r="F18"/>
  <c r="D18"/>
  <c r="C18" i="3"/>
  <c r="B18" i="18"/>
  <c r="F17"/>
  <c r="D17"/>
  <c r="C17" i="3"/>
  <c r="B17" i="18"/>
  <c r="F16"/>
  <c r="B16"/>
  <c r="F15"/>
  <c r="D15"/>
  <c r="C15" i="3"/>
  <c r="B15" i="18"/>
  <c r="F14"/>
  <c r="D14"/>
  <c r="C14" i="3"/>
  <c r="B14" i="18"/>
  <c r="F13"/>
  <c r="D13"/>
  <c r="C13" i="3"/>
  <c r="B13" i="18"/>
  <c r="F12"/>
  <c r="B12"/>
  <c r="F11"/>
  <c r="D11"/>
  <c r="C11" i="3"/>
  <c r="B11" i="18"/>
  <c r="F10"/>
  <c r="D10"/>
  <c r="C10" i="3"/>
  <c r="B10" i="18"/>
  <c r="F9"/>
  <c r="D9"/>
  <c r="C9" i="3"/>
  <c r="B9" i="18"/>
  <c r="F8"/>
  <c r="B8"/>
  <c r="Z36" i="8"/>
  <c r="Z37"/>
  <c r="Z38"/>
  <c r="Z39"/>
  <c r="Z40"/>
  <c r="Z41"/>
  <c r="Z42"/>
  <c r="Z43"/>
  <c r="Z44"/>
  <c r="Z45"/>
  <c r="Z46"/>
  <c r="Z47"/>
  <c r="Z48"/>
  <c r="Z49"/>
  <c r="Z50"/>
  <c r="Z51"/>
  <c r="Z52"/>
  <c r="Z53"/>
  <c r="Z54"/>
  <c r="Z55"/>
  <c r="Z56"/>
  <c r="Z57"/>
  <c r="Z58"/>
  <c r="Z59"/>
  <c r="Z60"/>
  <c r="Z61"/>
  <c r="Z62"/>
  <c r="Z63"/>
  <c r="Z64"/>
  <c r="Z65"/>
  <c r="Z66"/>
  <c r="Z67"/>
  <c r="Z68"/>
  <c r="Z69"/>
  <c r="Z70"/>
  <c r="Z71"/>
  <c r="Z72"/>
  <c r="Z73"/>
  <c r="Z74"/>
  <c r="Z75"/>
  <c r="Z76"/>
  <c r="Z77"/>
  <c r="Z78"/>
  <c r="Z79"/>
  <c r="Z80"/>
  <c r="Z81"/>
  <c r="Z82"/>
  <c r="Z83"/>
  <c r="Z84"/>
  <c r="Z85"/>
  <c r="Z86"/>
  <c r="Z87"/>
  <c r="Z88"/>
  <c r="Z89"/>
  <c r="Z90"/>
  <c r="Z91"/>
  <c r="Z92"/>
  <c r="Z93"/>
  <c r="Z94"/>
  <c r="Z95"/>
  <c r="Z96"/>
  <c r="Z97"/>
  <c r="Z98"/>
  <c r="Z99"/>
  <c r="Z100"/>
  <c r="Z101"/>
  <c r="Z102"/>
  <c r="Z103"/>
  <c r="Z104"/>
  <c r="Z105"/>
  <c r="Z106"/>
  <c r="Z107"/>
  <c r="Z108"/>
  <c r="Z109"/>
  <c r="Z110"/>
  <c r="Z111"/>
  <c r="Z112"/>
  <c r="Z113"/>
  <c r="Z114"/>
  <c r="Z115"/>
  <c r="Z116"/>
  <c r="Z117"/>
  <c r="Z118"/>
  <c r="Z119"/>
  <c r="Z120"/>
  <c r="Z121"/>
  <c r="Z122"/>
  <c r="Z123"/>
  <c r="Z124"/>
  <c r="Z125"/>
  <c r="Z126"/>
  <c r="Z127"/>
  <c r="Z128"/>
  <c r="Z129"/>
  <c r="Z130"/>
  <c r="Z131"/>
  <c r="Z132"/>
  <c r="Z133"/>
  <c r="Z134"/>
  <c r="Z135"/>
  <c r="Z136"/>
  <c r="Z137"/>
  <c r="Z138"/>
  <c r="Z139"/>
  <c r="Z140"/>
  <c r="Z141"/>
  <c r="Z142"/>
  <c r="Z143"/>
  <c r="Z144"/>
  <c r="Z145"/>
  <c r="Z146"/>
  <c r="Z147"/>
  <c r="Z148"/>
  <c r="Z149"/>
  <c r="Z150"/>
  <c r="Z151"/>
  <c r="Z152"/>
  <c r="Z153"/>
  <c r="Z154"/>
  <c r="Z155"/>
  <c r="Z156"/>
  <c r="Z157"/>
  <c r="Z158"/>
  <c r="Z159"/>
  <c r="Z160"/>
  <c r="Z161"/>
  <c r="Z162"/>
  <c r="Z163"/>
  <c r="Z164"/>
  <c r="Z165"/>
  <c r="Z166"/>
  <c r="Z167"/>
  <c r="Z168"/>
  <c r="Z169"/>
  <c r="Z170"/>
  <c r="Z171"/>
  <c r="Z172"/>
  <c r="Z173"/>
  <c r="Z174"/>
  <c r="Z175"/>
  <c r="Z176"/>
  <c r="Z177"/>
  <c r="Z178"/>
  <c r="Z179"/>
  <c r="Z180"/>
  <c r="Z181"/>
  <c r="Z182"/>
  <c r="Z183"/>
  <c r="Z184"/>
  <c r="Z185"/>
  <c r="Z186"/>
  <c r="Z187"/>
  <c r="Z188"/>
  <c r="Z189"/>
  <c r="Z190"/>
  <c r="Z35"/>
  <c r="C209"/>
  <c r="B209"/>
  <c r="C210"/>
  <c r="B210"/>
  <c r="C211"/>
  <c r="B211"/>
  <c r="C212"/>
  <c r="B212"/>
  <c r="C213"/>
  <c r="B213"/>
  <c r="C214"/>
  <c r="B214"/>
  <c r="C215"/>
  <c r="B215"/>
  <c r="C216"/>
  <c r="B216"/>
  <c r="C217"/>
  <c r="B217"/>
  <c r="C218"/>
  <c r="B218"/>
  <c r="C219"/>
  <c r="B219"/>
  <c r="C220"/>
  <c r="B220"/>
  <c r="C221"/>
  <c r="B221"/>
  <c r="C222"/>
  <c r="B222"/>
  <c r="C223"/>
  <c r="B223"/>
  <c r="C224"/>
  <c r="B224"/>
  <c r="C225"/>
  <c r="B225"/>
  <c r="C226"/>
  <c r="B226"/>
  <c r="C227"/>
  <c r="B227"/>
  <c r="C228"/>
  <c r="B228"/>
  <c r="C229"/>
  <c r="B229"/>
  <c r="C230"/>
  <c r="B230"/>
  <c r="C231"/>
  <c r="B231"/>
  <c r="C232"/>
  <c r="B232"/>
  <c r="C233"/>
  <c r="B233"/>
  <c r="C234"/>
  <c r="B234"/>
  <c r="C235"/>
  <c r="B235"/>
  <c r="C236"/>
  <c r="B236"/>
  <c r="C237"/>
  <c r="B237"/>
  <c r="C238"/>
  <c r="B238"/>
  <c r="C239"/>
  <c r="B239"/>
  <c r="C240"/>
  <c r="B240"/>
  <c r="C241"/>
  <c r="B241"/>
  <c r="C242"/>
  <c r="B242"/>
  <c r="C243"/>
  <c r="B243"/>
  <c r="C244"/>
  <c r="B244"/>
  <c r="C245"/>
  <c r="B245"/>
  <c r="C246"/>
  <c r="B246"/>
  <c r="C247"/>
  <c r="B247"/>
  <c r="C248"/>
  <c r="B248"/>
  <c r="C249"/>
  <c r="B249"/>
  <c r="C250"/>
  <c r="B250"/>
  <c r="C251"/>
  <c r="B251"/>
  <c r="C252"/>
  <c r="B252"/>
  <c r="C253"/>
  <c r="B253"/>
  <c r="C254"/>
  <c r="B254"/>
  <c r="C255"/>
  <c r="B255"/>
  <c r="C256"/>
  <c r="B256"/>
  <c r="C257"/>
  <c r="B257"/>
  <c r="C258"/>
  <c r="B258"/>
  <c r="C259"/>
  <c r="B259"/>
  <c r="C260"/>
  <c r="B260"/>
  <c r="C261"/>
  <c r="B261"/>
  <c r="C262"/>
  <c r="B262"/>
  <c r="C263"/>
  <c r="B263"/>
  <c r="C264"/>
  <c r="B264"/>
  <c r="C265"/>
  <c r="B265"/>
  <c r="C266"/>
  <c r="B266"/>
  <c r="C267"/>
  <c r="B267"/>
  <c r="C268"/>
  <c r="B268"/>
  <c r="C269"/>
  <c r="B269"/>
  <c r="C270"/>
  <c r="B270"/>
  <c r="C271"/>
  <c r="B271"/>
  <c r="C272"/>
  <c r="B272"/>
  <c r="C273"/>
  <c r="B273"/>
  <c r="C274"/>
  <c r="B274"/>
  <c r="C275"/>
  <c r="B275"/>
  <c r="C276"/>
  <c r="B276"/>
  <c r="C277"/>
  <c r="B277"/>
  <c r="C278"/>
  <c r="B278"/>
  <c r="C279"/>
  <c r="B279"/>
  <c r="C280"/>
  <c r="B280"/>
  <c r="C281"/>
  <c r="B281"/>
  <c r="C282"/>
  <c r="B282"/>
  <c r="C283"/>
  <c r="B283"/>
  <c r="C284"/>
  <c r="B284"/>
  <c r="C285"/>
  <c r="B285"/>
  <c r="C286"/>
  <c r="B286"/>
  <c r="C287"/>
  <c r="B287"/>
  <c r="C288"/>
  <c r="B288"/>
  <c r="C289"/>
  <c r="B289"/>
  <c r="C290"/>
  <c r="B290"/>
  <c r="C291"/>
  <c r="B291"/>
  <c r="C292"/>
  <c r="B292"/>
  <c r="C293"/>
  <c r="B293"/>
  <c r="C294"/>
  <c r="B294"/>
  <c r="C295"/>
  <c r="B295"/>
  <c r="C296"/>
  <c r="B296"/>
  <c r="C297"/>
  <c r="B297"/>
  <c r="C298"/>
  <c r="B298"/>
  <c r="C299"/>
  <c r="B299"/>
  <c r="C300"/>
  <c r="B300"/>
  <c r="C301"/>
  <c r="B301"/>
  <c r="C302"/>
  <c r="B302"/>
  <c r="C303"/>
  <c r="B303"/>
  <c r="C304"/>
  <c r="B304"/>
  <c r="C305"/>
  <c r="B305"/>
  <c r="C306"/>
  <c r="B306"/>
  <c r="C307"/>
  <c r="B307"/>
  <c r="C308"/>
  <c r="B308"/>
  <c r="C309"/>
  <c r="B309"/>
  <c r="C310"/>
  <c r="B310"/>
  <c r="C311"/>
  <c r="B311"/>
  <c r="C312"/>
  <c r="B312"/>
  <c r="C313"/>
  <c r="B313"/>
  <c r="C314"/>
  <c r="B314"/>
  <c r="C315"/>
  <c r="B315"/>
  <c r="C316"/>
  <c r="B316"/>
  <c r="C317"/>
  <c r="B317"/>
  <c r="C318"/>
  <c r="B318"/>
  <c r="C319"/>
  <c r="B319"/>
  <c r="C320"/>
  <c r="B320"/>
  <c r="C321"/>
  <c r="B321"/>
  <c r="C322"/>
  <c r="B322"/>
  <c r="C323"/>
  <c r="B323"/>
  <c r="C324"/>
  <c r="B324"/>
  <c r="C325"/>
  <c r="B325"/>
  <c r="C326"/>
  <c r="B326"/>
  <c r="C327"/>
  <c r="B327"/>
  <c r="C328"/>
  <c r="B328"/>
  <c r="C329"/>
  <c r="B329"/>
  <c r="C330"/>
  <c r="B330"/>
  <c r="C331"/>
  <c r="B331"/>
  <c r="C332"/>
  <c r="B332"/>
  <c r="C333"/>
  <c r="B333"/>
  <c r="C334"/>
  <c r="B334"/>
  <c r="C335"/>
  <c r="B335"/>
  <c r="C336"/>
  <c r="B336"/>
  <c r="C337"/>
  <c r="B337"/>
  <c r="C338"/>
  <c r="B338"/>
  <c r="C339"/>
  <c r="B339"/>
  <c r="C340"/>
  <c r="B340"/>
  <c r="C341"/>
  <c r="B341"/>
  <c r="C342"/>
  <c r="B342"/>
  <c r="C343"/>
  <c r="B343"/>
  <c r="C344"/>
  <c r="B344"/>
  <c r="C345"/>
  <c r="B345"/>
  <c r="C346"/>
  <c r="B346"/>
  <c r="C347"/>
  <c r="B347"/>
  <c r="C348"/>
  <c r="B348"/>
  <c r="C349"/>
  <c r="B349"/>
  <c r="C350"/>
  <c r="B350"/>
  <c r="C351"/>
  <c r="B351"/>
  <c r="C352"/>
  <c r="B352"/>
  <c r="C353"/>
  <c r="B353"/>
  <c r="C354"/>
  <c r="B354"/>
  <c r="C355"/>
  <c r="B355"/>
  <c r="C356"/>
  <c r="B356"/>
  <c r="C357"/>
  <c r="B357"/>
  <c r="C358"/>
  <c r="B358"/>
  <c r="C359"/>
  <c r="B359"/>
  <c r="C360"/>
  <c r="B360"/>
  <c r="C361"/>
  <c r="B361"/>
  <c r="C362"/>
  <c r="B362"/>
  <c r="C363"/>
  <c r="B363"/>
  <c r="C364"/>
  <c r="B364"/>
  <c r="C371"/>
  <c r="A11"/>
  <c r="H72" i="3"/>
  <c r="H73"/>
  <c r="H74"/>
  <c r="H75"/>
  <c r="H76"/>
  <c r="H77"/>
  <c r="H78"/>
  <c r="H79"/>
  <c r="H80"/>
  <c r="H81"/>
  <c r="H82"/>
  <c r="H83"/>
  <c r="H84"/>
  <c r="H85"/>
  <c r="H86"/>
  <c r="H87"/>
  <c r="H88"/>
  <c r="H89"/>
  <c r="H90"/>
  <c r="H91"/>
  <c r="H92"/>
  <c r="H93"/>
  <c r="H94"/>
  <c r="H95"/>
  <c r="H96"/>
  <c r="H97"/>
  <c r="H98"/>
  <c r="H99"/>
  <c r="H100"/>
  <c r="H101"/>
  <c r="H102"/>
  <c r="H103"/>
  <c r="H104"/>
  <c r="H105"/>
  <c r="H106"/>
  <c r="H107"/>
  <c r="H108"/>
  <c r="H109"/>
  <c r="H110"/>
  <c r="H111"/>
  <c r="H112"/>
  <c r="H113"/>
  <c r="H114"/>
  <c r="H115"/>
  <c r="H116"/>
  <c r="H117"/>
  <c r="H118"/>
  <c r="H119"/>
  <c r="H120"/>
  <c r="H121"/>
  <c r="H122"/>
  <c r="H123"/>
  <c r="H124"/>
  <c r="H125"/>
  <c r="H126"/>
  <c r="H127"/>
  <c r="H128"/>
  <c r="H129"/>
  <c r="H130"/>
  <c r="H131"/>
  <c r="H132"/>
  <c r="H133"/>
  <c r="H134"/>
  <c r="H135"/>
  <c r="H136"/>
  <c r="H137"/>
  <c r="H138"/>
  <c r="H139"/>
  <c r="H140"/>
  <c r="H141"/>
  <c r="H142"/>
  <c r="H143"/>
  <c r="H144"/>
  <c r="H145"/>
  <c r="H146"/>
  <c r="H147"/>
  <c r="H148"/>
  <c r="H149"/>
  <c r="H150"/>
  <c r="H151"/>
  <c r="H152"/>
  <c r="H153"/>
  <c r="H154"/>
  <c r="H155"/>
  <c r="H156"/>
  <c r="H157"/>
  <c r="H158"/>
  <c r="H159"/>
  <c r="H160"/>
  <c r="H161"/>
  <c r="H162"/>
  <c r="H163"/>
  <c r="H164"/>
  <c r="H165"/>
  <c r="H166"/>
  <c r="H167"/>
  <c r="H168"/>
  <c r="H169"/>
  <c r="H170"/>
  <c r="H171"/>
  <c r="H172"/>
  <c r="H173"/>
  <c r="H174"/>
  <c r="H175"/>
  <c r="H21"/>
  <c r="H22"/>
  <c r="H23"/>
  <c r="H24"/>
  <c r="H25"/>
  <c r="H26"/>
  <c r="H27"/>
  <c r="H28"/>
  <c r="H29"/>
  <c r="H30"/>
  <c r="H31"/>
  <c r="H32"/>
  <c r="H33"/>
  <c r="H34"/>
  <c r="H35"/>
  <c r="H36"/>
  <c r="H37"/>
  <c r="H38"/>
  <c r="H39"/>
  <c r="H40"/>
  <c r="H41"/>
  <c r="H42"/>
  <c r="H43"/>
  <c r="H44"/>
  <c r="H45"/>
  <c r="H46"/>
  <c r="H47"/>
  <c r="H48"/>
  <c r="H49"/>
  <c r="H50"/>
  <c r="H51"/>
  <c r="H52"/>
  <c r="H53"/>
  <c r="H54"/>
  <c r="H55"/>
  <c r="H56"/>
  <c r="H57"/>
  <c r="H58"/>
  <c r="H59"/>
  <c r="H60"/>
  <c r="H61"/>
  <c r="H62"/>
  <c r="H63"/>
  <c r="H64"/>
  <c r="H65"/>
  <c r="H66"/>
  <c r="H67"/>
  <c r="H68"/>
  <c r="H69"/>
  <c r="H70"/>
  <c r="H71"/>
  <c r="H20"/>
  <c r="A169"/>
  <c r="B169"/>
  <c r="D169"/>
  <c r="E169"/>
  <c r="F169"/>
  <c r="A170"/>
  <c r="B170"/>
  <c r="D170"/>
  <c r="E170"/>
  <c r="F170"/>
  <c r="A171"/>
  <c r="B171"/>
  <c r="D171"/>
  <c r="E171"/>
  <c r="F171"/>
  <c r="A172"/>
  <c r="B172"/>
  <c r="D172"/>
  <c r="E172"/>
  <c r="F172"/>
  <c r="A173"/>
  <c r="B173"/>
  <c r="D173"/>
  <c r="E173"/>
  <c r="F173"/>
  <c r="A174"/>
  <c r="B174"/>
  <c r="D174"/>
  <c r="E174"/>
  <c r="F174"/>
  <c r="A175"/>
  <c r="B175"/>
  <c r="D175"/>
  <c r="E175"/>
  <c r="F175"/>
  <c r="A154"/>
  <c r="B154"/>
  <c r="D154"/>
  <c r="E154"/>
  <c r="F154"/>
  <c r="A155"/>
  <c r="B155"/>
  <c r="D155"/>
  <c r="E155"/>
  <c r="F155"/>
  <c r="A156"/>
  <c r="B156"/>
  <c r="D156"/>
  <c r="E156"/>
  <c r="F156"/>
  <c r="A157"/>
  <c r="B157"/>
  <c r="D157"/>
  <c r="E157"/>
  <c r="F157"/>
  <c r="A158"/>
  <c r="B158"/>
  <c r="D158"/>
  <c r="E158"/>
  <c r="F158"/>
  <c r="A159"/>
  <c r="B159"/>
  <c r="D159"/>
  <c r="E159"/>
  <c r="F159"/>
  <c r="A160"/>
  <c r="B160"/>
  <c r="D160"/>
  <c r="E160"/>
  <c r="F160"/>
  <c r="A161"/>
  <c r="B161"/>
  <c r="D161"/>
  <c r="E161"/>
  <c r="F161"/>
  <c r="A162"/>
  <c r="B162"/>
  <c r="D162"/>
  <c r="E162"/>
  <c r="F162"/>
  <c r="A163"/>
  <c r="B163"/>
  <c r="D163"/>
  <c r="E163"/>
  <c r="F163"/>
  <c r="A164"/>
  <c r="B164"/>
  <c r="D164"/>
  <c r="E164"/>
  <c r="F164"/>
  <c r="A165"/>
  <c r="B165"/>
  <c r="D165"/>
  <c r="E165"/>
  <c r="F165"/>
  <c r="A166"/>
  <c r="B166"/>
  <c r="D166"/>
  <c r="E166"/>
  <c r="F166"/>
  <c r="A167"/>
  <c r="B167"/>
  <c r="D167"/>
  <c r="E167"/>
  <c r="F167"/>
  <c r="A168"/>
  <c r="B168"/>
  <c r="D168"/>
  <c r="E168"/>
  <c r="F168"/>
  <c r="A137"/>
  <c r="B137"/>
  <c r="D137"/>
  <c r="E137"/>
  <c r="F137"/>
  <c r="A138"/>
  <c r="B138"/>
  <c r="D138"/>
  <c r="E138"/>
  <c r="F138"/>
  <c r="A139"/>
  <c r="B139"/>
  <c r="D139"/>
  <c r="E139"/>
  <c r="F139"/>
  <c r="A140"/>
  <c r="B140"/>
  <c r="D140"/>
  <c r="E140"/>
  <c r="F140"/>
  <c r="A141"/>
  <c r="B141"/>
  <c r="D141"/>
  <c r="E141"/>
  <c r="F141"/>
  <c r="A142"/>
  <c r="B142"/>
  <c r="D142"/>
  <c r="E142"/>
  <c r="F142"/>
  <c r="A143"/>
  <c r="B143"/>
  <c r="D143"/>
  <c r="E143"/>
  <c r="F143"/>
  <c r="A144"/>
  <c r="B144"/>
  <c r="D144"/>
  <c r="E144"/>
  <c r="F144"/>
  <c r="A145"/>
  <c r="B145"/>
  <c r="D145"/>
  <c r="E145"/>
  <c r="F145"/>
  <c r="A146"/>
  <c r="B146"/>
  <c r="D146"/>
  <c r="E146"/>
  <c r="F146"/>
  <c r="A147"/>
  <c r="B147"/>
  <c r="D147"/>
  <c r="E147"/>
  <c r="F147"/>
  <c r="A148"/>
  <c r="B148"/>
  <c r="D148"/>
  <c r="E148"/>
  <c r="F148"/>
  <c r="A149"/>
  <c r="B149"/>
  <c r="D149"/>
  <c r="E149"/>
  <c r="F149"/>
  <c r="A150"/>
  <c r="B150"/>
  <c r="D150"/>
  <c r="E150"/>
  <c r="F150"/>
  <c r="A151"/>
  <c r="B151"/>
  <c r="D151"/>
  <c r="E151"/>
  <c r="F151"/>
  <c r="A152"/>
  <c r="B152"/>
  <c r="D152"/>
  <c r="E152"/>
  <c r="F152"/>
  <c r="A153"/>
  <c r="B153"/>
  <c r="D153"/>
  <c r="E153"/>
  <c r="F153"/>
  <c r="A120"/>
  <c r="B120"/>
  <c r="D120"/>
  <c r="E120"/>
  <c r="F120"/>
  <c r="A121"/>
  <c r="B121"/>
  <c r="D121"/>
  <c r="E121"/>
  <c r="F121"/>
  <c r="A122"/>
  <c r="B122"/>
  <c r="D122"/>
  <c r="E122"/>
  <c r="F122"/>
  <c r="A123"/>
  <c r="B123"/>
  <c r="D123"/>
  <c r="E123"/>
  <c r="F123"/>
  <c r="A124"/>
  <c r="B124"/>
  <c r="D124"/>
  <c r="E124"/>
  <c r="F124"/>
  <c r="A125"/>
  <c r="B125"/>
  <c r="D125"/>
  <c r="E125"/>
  <c r="F125"/>
  <c r="A126"/>
  <c r="B126"/>
  <c r="D126"/>
  <c r="E126"/>
  <c r="F126"/>
  <c r="A127"/>
  <c r="B127"/>
  <c r="D127"/>
  <c r="E127"/>
  <c r="F127"/>
  <c r="A128"/>
  <c r="B128"/>
  <c r="D128"/>
  <c r="E128"/>
  <c r="F128"/>
  <c r="A129"/>
  <c r="B129"/>
  <c r="D129"/>
  <c r="E129"/>
  <c r="F129"/>
  <c r="A130"/>
  <c r="B130"/>
  <c r="D130"/>
  <c r="E130"/>
  <c r="F130"/>
  <c r="A131"/>
  <c r="B131"/>
  <c r="D131"/>
  <c r="E131"/>
  <c r="F131"/>
  <c r="A132"/>
  <c r="B132"/>
  <c r="D132"/>
  <c r="E132"/>
  <c r="F132"/>
  <c r="A133"/>
  <c r="B133"/>
  <c r="D133"/>
  <c r="E133"/>
  <c r="F133"/>
  <c r="A134"/>
  <c r="B134"/>
  <c r="D134"/>
  <c r="E134"/>
  <c r="F134"/>
  <c r="A135"/>
  <c r="B135"/>
  <c r="D135"/>
  <c r="E135"/>
  <c r="F135"/>
  <c r="A136"/>
  <c r="B136"/>
  <c r="D136"/>
  <c r="E136"/>
  <c r="F136"/>
  <c r="A110"/>
  <c r="B110"/>
  <c r="D110"/>
  <c r="E110"/>
  <c r="F110"/>
  <c r="A111"/>
  <c r="B111"/>
  <c r="D111"/>
  <c r="E111"/>
  <c r="F111"/>
  <c r="A112"/>
  <c r="B112"/>
  <c r="D112"/>
  <c r="E112"/>
  <c r="F112"/>
  <c r="A113"/>
  <c r="B113"/>
  <c r="D113"/>
  <c r="E113"/>
  <c r="F113"/>
  <c r="A114"/>
  <c r="B114"/>
  <c r="D114"/>
  <c r="E114"/>
  <c r="F114"/>
  <c r="A115"/>
  <c r="B115"/>
  <c r="D115"/>
  <c r="E115"/>
  <c r="F115"/>
  <c r="A116"/>
  <c r="B116"/>
  <c r="D116"/>
  <c r="E116"/>
  <c r="F116"/>
  <c r="A117"/>
  <c r="B117"/>
  <c r="D117"/>
  <c r="E117"/>
  <c r="F117"/>
  <c r="A118"/>
  <c r="B118"/>
  <c r="D118"/>
  <c r="E118"/>
  <c r="F118"/>
  <c r="A119"/>
  <c r="B119"/>
  <c r="D119"/>
  <c r="E119"/>
  <c r="F119"/>
  <c r="A96"/>
  <c r="B96"/>
  <c r="D96"/>
  <c r="E96"/>
  <c r="F96"/>
  <c r="A97"/>
  <c r="B97"/>
  <c r="D97"/>
  <c r="E97"/>
  <c r="F97"/>
  <c r="A98"/>
  <c r="B98"/>
  <c r="D98"/>
  <c r="E98"/>
  <c r="F98"/>
  <c r="A99"/>
  <c r="B99"/>
  <c r="D99"/>
  <c r="E99"/>
  <c r="F99"/>
  <c r="A100"/>
  <c r="B100"/>
  <c r="D100"/>
  <c r="E100"/>
  <c r="F100"/>
  <c r="A101"/>
  <c r="B101"/>
  <c r="D101"/>
  <c r="E101"/>
  <c r="F101"/>
  <c r="A102"/>
  <c r="B102"/>
  <c r="D102"/>
  <c r="E102"/>
  <c r="F102"/>
  <c r="A103"/>
  <c r="B103"/>
  <c r="D103"/>
  <c r="E103"/>
  <c r="F103"/>
  <c r="A104"/>
  <c r="B104"/>
  <c r="D104"/>
  <c r="E104"/>
  <c r="F104"/>
  <c r="A105"/>
  <c r="B105"/>
  <c r="D105"/>
  <c r="E105"/>
  <c r="F105"/>
  <c r="A106"/>
  <c r="B106"/>
  <c r="D106"/>
  <c r="E106"/>
  <c r="F106"/>
  <c r="A107"/>
  <c r="B107"/>
  <c r="D107"/>
  <c r="E107"/>
  <c r="F107"/>
  <c r="A108"/>
  <c r="B108"/>
  <c r="D108"/>
  <c r="E108"/>
  <c r="F108"/>
  <c r="A109"/>
  <c r="B109"/>
  <c r="D109"/>
  <c r="E109"/>
  <c r="F109"/>
  <c r="A85"/>
  <c r="B85"/>
  <c r="D85"/>
  <c r="E85"/>
  <c r="F85"/>
  <c r="A86"/>
  <c r="B86"/>
  <c r="D86"/>
  <c r="E86"/>
  <c r="F86"/>
  <c r="A87"/>
  <c r="B87"/>
  <c r="D87"/>
  <c r="E87"/>
  <c r="F87"/>
  <c r="A88"/>
  <c r="B88"/>
  <c r="D88"/>
  <c r="E88"/>
  <c r="F88"/>
  <c r="A89"/>
  <c r="B89"/>
  <c r="D89"/>
  <c r="E89"/>
  <c r="F89"/>
  <c r="A90"/>
  <c r="B90"/>
  <c r="D90"/>
  <c r="E90"/>
  <c r="F90"/>
  <c r="A91"/>
  <c r="B91"/>
  <c r="D91"/>
  <c r="E91"/>
  <c r="F91"/>
  <c r="A92"/>
  <c r="B92"/>
  <c r="D92"/>
  <c r="E92"/>
  <c r="F92"/>
  <c r="A93"/>
  <c r="B93"/>
  <c r="D93"/>
  <c r="E93"/>
  <c r="F93"/>
  <c r="A94"/>
  <c r="B94"/>
  <c r="D94"/>
  <c r="E94"/>
  <c r="F94"/>
  <c r="A95"/>
  <c r="B95"/>
  <c r="D95"/>
  <c r="E95"/>
  <c r="F95"/>
  <c r="A72"/>
  <c r="B72"/>
  <c r="D72"/>
  <c r="E72"/>
  <c r="F72"/>
  <c r="A73"/>
  <c r="B73"/>
  <c r="D73"/>
  <c r="E73"/>
  <c r="F73"/>
  <c r="A74"/>
  <c r="B74"/>
  <c r="D74"/>
  <c r="E74"/>
  <c r="F74"/>
  <c r="A75"/>
  <c r="B75"/>
  <c r="D75"/>
  <c r="E75"/>
  <c r="F75"/>
  <c r="A76"/>
  <c r="B76"/>
  <c r="D76"/>
  <c r="E76"/>
  <c r="F76"/>
  <c r="A77"/>
  <c r="B77"/>
  <c r="D77"/>
  <c r="E77"/>
  <c r="F77"/>
  <c r="A78"/>
  <c r="B78"/>
  <c r="D78"/>
  <c r="E78"/>
  <c r="F78"/>
  <c r="A79"/>
  <c r="B79"/>
  <c r="D79"/>
  <c r="E79"/>
  <c r="F79"/>
  <c r="A80"/>
  <c r="B80"/>
  <c r="D80"/>
  <c r="E80"/>
  <c r="F80"/>
  <c r="A81"/>
  <c r="B81"/>
  <c r="D81"/>
  <c r="E81"/>
  <c r="F81"/>
  <c r="A82"/>
  <c r="B82"/>
  <c r="D82"/>
  <c r="E82"/>
  <c r="F82"/>
  <c r="A83"/>
  <c r="B83"/>
  <c r="D83"/>
  <c r="E83"/>
  <c r="F83"/>
  <c r="A84"/>
  <c r="B84"/>
  <c r="D84"/>
  <c r="E84"/>
  <c r="F84"/>
  <c r="A21"/>
  <c r="B21"/>
  <c r="D21"/>
  <c r="E21"/>
  <c r="F21"/>
  <c r="A22"/>
  <c r="B22"/>
  <c r="D22"/>
  <c r="E22"/>
  <c r="F22"/>
  <c r="A23"/>
  <c r="B23"/>
  <c r="D23"/>
  <c r="E23"/>
  <c r="F23"/>
  <c r="A24"/>
  <c r="B24"/>
  <c r="D24"/>
  <c r="E24"/>
  <c r="F24"/>
  <c r="A25"/>
  <c r="B25"/>
  <c r="D25"/>
  <c r="E25"/>
  <c r="F25"/>
  <c r="A26"/>
  <c r="B26"/>
  <c r="D26"/>
  <c r="E26"/>
  <c r="F26"/>
  <c r="A27"/>
  <c r="B27"/>
  <c r="D27"/>
  <c r="E27"/>
  <c r="F27"/>
  <c r="A28"/>
  <c r="B28"/>
  <c r="D28"/>
  <c r="E28"/>
  <c r="F28"/>
  <c r="A29"/>
  <c r="B29"/>
  <c r="D29"/>
  <c r="E29"/>
  <c r="F29"/>
  <c r="A30"/>
  <c r="B30"/>
  <c r="D30"/>
  <c r="E30"/>
  <c r="F30"/>
  <c r="A31"/>
  <c r="B31"/>
  <c r="D31"/>
  <c r="E31"/>
  <c r="F31"/>
  <c r="A32"/>
  <c r="B32"/>
  <c r="D32"/>
  <c r="E32"/>
  <c r="F32"/>
  <c r="A33"/>
  <c r="B33"/>
  <c r="D33"/>
  <c r="E33"/>
  <c r="F33"/>
  <c r="A34"/>
  <c r="B34"/>
  <c r="D34"/>
  <c r="E34"/>
  <c r="F34"/>
  <c r="A35"/>
  <c r="B35"/>
  <c r="D35"/>
  <c r="E35"/>
  <c r="F35"/>
  <c r="A36"/>
  <c r="B36"/>
  <c r="D36"/>
  <c r="E36"/>
  <c r="F36"/>
  <c r="A37"/>
  <c r="B37"/>
  <c r="D37"/>
  <c r="E37"/>
  <c r="F37"/>
  <c r="A38"/>
  <c r="B38"/>
  <c r="D38"/>
  <c r="E38"/>
  <c r="F38"/>
  <c r="A39"/>
  <c r="B39"/>
  <c r="D39"/>
  <c r="E39"/>
  <c r="F39"/>
  <c r="A40"/>
  <c r="B40"/>
  <c r="D40"/>
  <c r="E40"/>
  <c r="F40"/>
  <c r="A41"/>
  <c r="B41"/>
  <c r="D41"/>
  <c r="E41"/>
  <c r="F41"/>
  <c r="A42"/>
  <c r="B42"/>
  <c r="D42"/>
  <c r="E42"/>
  <c r="F42"/>
  <c r="A43"/>
  <c r="B43"/>
  <c r="D43"/>
  <c r="E43"/>
  <c r="F43"/>
  <c r="A44"/>
  <c r="B44"/>
  <c r="D44"/>
  <c r="E44"/>
  <c r="F44"/>
  <c r="A45"/>
  <c r="B45"/>
  <c r="D45"/>
  <c r="E45"/>
  <c r="F45"/>
  <c r="A46"/>
  <c r="B46"/>
  <c r="D46"/>
  <c r="E46"/>
  <c r="F46"/>
  <c r="A47"/>
  <c r="B47"/>
  <c r="D47"/>
  <c r="E47"/>
  <c r="F47"/>
  <c r="A48"/>
  <c r="B48"/>
  <c r="D48"/>
  <c r="E48"/>
  <c r="F48"/>
  <c r="A49"/>
  <c r="B49"/>
  <c r="D49"/>
  <c r="E49"/>
  <c r="F49"/>
  <c r="A50"/>
  <c r="B50"/>
  <c r="D50"/>
  <c r="E50"/>
  <c r="F50"/>
  <c r="A51"/>
  <c r="B51"/>
  <c r="D51"/>
  <c r="E51"/>
  <c r="F51"/>
  <c r="A52"/>
  <c r="B52"/>
  <c r="D52"/>
  <c r="E52"/>
  <c r="F52"/>
  <c r="A53"/>
  <c r="B53"/>
  <c r="D53"/>
  <c r="E53"/>
  <c r="F53"/>
  <c r="A54"/>
  <c r="B54"/>
  <c r="D54"/>
  <c r="E54"/>
  <c r="F54"/>
  <c r="A55"/>
  <c r="B55"/>
  <c r="D55"/>
  <c r="E55"/>
  <c r="F55"/>
  <c r="A56"/>
  <c r="B56"/>
  <c r="D56"/>
  <c r="E56"/>
  <c r="F56"/>
  <c r="A57"/>
  <c r="B57"/>
  <c r="D57"/>
  <c r="E57"/>
  <c r="F57"/>
  <c r="A58"/>
  <c r="B58"/>
  <c r="D58"/>
  <c r="E58"/>
  <c r="F58"/>
  <c r="A59"/>
  <c r="B59"/>
  <c r="D59"/>
  <c r="E59"/>
  <c r="F59"/>
  <c r="A60"/>
  <c r="B60"/>
  <c r="D60"/>
  <c r="E60"/>
  <c r="F60"/>
  <c r="A61"/>
  <c r="B61"/>
  <c r="D61"/>
  <c r="E61"/>
  <c r="F61"/>
  <c r="A62"/>
  <c r="B62"/>
  <c r="D62"/>
  <c r="E62"/>
  <c r="F62"/>
  <c r="A63"/>
  <c r="B63"/>
  <c r="D63"/>
  <c r="E63"/>
  <c r="F63"/>
  <c r="A64"/>
  <c r="B64"/>
  <c r="D64"/>
  <c r="E64"/>
  <c r="F64"/>
  <c r="A65"/>
  <c r="B65"/>
  <c r="D65"/>
  <c r="E65"/>
  <c r="F65"/>
  <c r="A66"/>
  <c r="B66"/>
  <c r="D66"/>
  <c r="E66"/>
  <c r="F66"/>
  <c r="A67"/>
  <c r="B67"/>
  <c r="D67"/>
  <c r="E67"/>
  <c r="F67"/>
  <c r="A68"/>
  <c r="B68"/>
  <c r="D68"/>
  <c r="E68"/>
  <c r="F68"/>
  <c r="A69"/>
  <c r="B69"/>
  <c r="D69"/>
  <c r="E69"/>
  <c r="F69"/>
  <c r="A70"/>
  <c r="B70"/>
  <c r="D70"/>
  <c r="E70"/>
  <c r="F70"/>
  <c r="A71"/>
  <c r="B71"/>
  <c r="D71"/>
  <c r="E71"/>
  <c r="F71"/>
  <c r="B20"/>
  <c r="D20"/>
  <c r="E20"/>
  <c r="F20"/>
  <c r="A20"/>
  <c r="O15" i="32"/>
  <c r="N15"/>
  <c r="M15"/>
  <c r="L15"/>
  <c r="K15"/>
  <c r="J15"/>
  <c r="I15"/>
  <c r="H15"/>
  <c r="G15"/>
  <c r="F15"/>
  <c r="E15"/>
  <c r="D15"/>
  <c r="C15"/>
  <c r="B15"/>
  <c r="P14"/>
  <c r="P13"/>
  <c r="P12"/>
  <c r="P11"/>
  <c r="P10"/>
  <c r="P9"/>
  <c r="P8"/>
  <c r="P7"/>
  <c r="P6"/>
  <c r="P5"/>
  <c r="P4"/>
  <c r="P3"/>
  <c r="P15"/>
  <c r="B537" i="8"/>
  <c r="H166" i="41" s="1"/>
  <c r="A537" i="8"/>
  <c r="G166" i="41"/>
  <c r="B535" i="8"/>
  <c r="H164" i="41" s="1"/>
  <c r="A535" i="8"/>
  <c r="G164" i="41" s="1"/>
  <c r="B533" i="8"/>
  <c r="H162" i="41" s="1"/>
  <c r="A533" i="8"/>
  <c r="G162" i="41" s="1"/>
  <c r="B531" i="8"/>
  <c r="H160" i="41" s="1"/>
  <c r="A531" i="8"/>
  <c r="G160" i="41" s="1"/>
  <c r="B529" i="8"/>
  <c r="H158" i="41" s="1"/>
  <c r="A529" i="8"/>
  <c r="G158" i="41"/>
  <c r="B527" i="8"/>
  <c r="H156" i="41" s="1"/>
  <c r="A527" i="8"/>
  <c r="G156" i="41" s="1"/>
  <c r="B525" i="8"/>
  <c r="H154" i="41" s="1"/>
  <c r="A525" i="8"/>
  <c r="G154" i="41" s="1"/>
  <c r="B523" i="8"/>
  <c r="H152" i="41" s="1"/>
  <c r="A523" i="8"/>
  <c r="G152" i="41" s="1"/>
  <c r="B517" i="8"/>
  <c r="H146" i="41" s="1"/>
  <c r="A517" i="8"/>
  <c r="G146" i="41"/>
  <c r="B515" i="8"/>
  <c r="H144" i="41" s="1"/>
  <c r="A515" i="8"/>
  <c r="G144" i="41" s="1"/>
  <c r="B511" i="8"/>
  <c r="H140" i="41" s="1"/>
  <c r="A511" i="8"/>
  <c r="G140" i="41" s="1"/>
  <c r="B505" i="8"/>
  <c r="H134" i="41" s="1"/>
  <c r="A505" i="8"/>
  <c r="G134" i="41" s="1"/>
  <c r="B501" i="8"/>
  <c r="H130" i="41" s="1"/>
  <c r="A501" i="8"/>
  <c r="G130" i="41" s="1"/>
  <c r="B499" i="8"/>
  <c r="H128" i="41" s="1"/>
  <c r="A499" i="8"/>
  <c r="G128" i="41" s="1"/>
  <c r="B497" i="8"/>
  <c r="H126" i="41" s="1"/>
  <c r="A497" i="8"/>
  <c r="G126" i="41" s="1"/>
  <c r="B493" i="8"/>
  <c r="H122" i="41" s="1"/>
  <c r="A493" i="8"/>
  <c r="G122" i="41" s="1"/>
  <c r="B491" i="8"/>
  <c r="H120" i="41" s="1"/>
  <c r="A491" i="8"/>
  <c r="G120" i="41" s="1"/>
  <c r="B489" i="8"/>
  <c r="H118" i="41" s="1"/>
  <c r="A489" i="8"/>
  <c r="G118" i="41" s="1"/>
  <c r="B487" i="8"/>
  <c r="H116" i="41" s="1"/>
  <c r="A487" i="8"/>
  <c r="G116" i="41" s="1"/>
  <c r="B483" i="8"/>
  <c r="H112" i="41" s="1"/>
  <c r="A483" i="8"/>
  <c r="G112" i="41" s="1"/>
  <c r="B481" i="8"/>
  <c r="H110" i="41" s="1"/>
  <c r="A481" i="8"/>
  <c r="G110" i="41" s="1"/>
  <c r="B479" i="8"/>
  <c r="H108" i="41" s="1"/>
  <c r="A479" i="8"/>
  <c r="G108" i="41" s="1"/>
  <c r="B475" i="8"/>
  <c r="H104" i="41" s="1"/>
  <c r="A475" i="8"/>
  <c r="G104" i="41" s="1"/>
  <c r="B471" i="8"/>
  <c r="H100" i="41" s="1"/>
  <c r="A471" i="8"/>
  <c r="G100" i="41" s="1"/>
  <c r="B469" i="8"/>
  <c r="H98" i="41" s="1"/>
  <c r="A469" i="8"/>
  <c r="G98" i="41" s="1"/>
  <c r="B467" i="8"/>
  <c r="H96" i="41" s="1"/>
  <c r="A467" i="8"/>
  <c r="G96" i="41" s="1"/>
  <c r="B463" i="8"/>
  <c r="H92" i="41" s="1"/>
  <c r="A463" i="8"/>
  <c r="G92" i="41" s="1"/>
  <c r="B459" i="8"/>
  <c r="H88" i="41" s="1"/>
  <c r="A459" i="8"/>
  <c r="G88" i="41" s="1"/>
  <c r="B457" i="8"/>
  <c r="H86" i="41" s="1"/>
  <c r="A457" i="8"/>
  <c r="G86" i="41" s="1"/>
  <c r="B455" i="8"/>
  <c r="H84" i="41" s="1"/>
  <c r="A455" i="8"/>
  <c r="G84" i="41" s="1"/>
  <c r="B453" i="8"/>
  <c r="H82" i="41" s="1"/>
  <c r="A453" i="8"/>
  <c r="G82" i="41" s="1"/>
  <c r="B451" i="8"/>
  <c r="H80" i="41" s="1"/>
  <c r="A451" i="8"/>
  <c r="G80" i="41" s="1"/>
  <c r="B449" i="8"/>
  <c r="H78" i="41" s="1"/>
  <c r="A449" i="8"/>
  <c r="G78" i="41" s="1"/>
  <c r="B447" i="8"/>
  <c r="H76" i="41" s="1"/>
  <c r="A447" i="8"/>
  <c r="G76" i="41" s="1"/>
  <c r="B445" i="8"/>
  <c r="H74" i="41" s="1"/>
  <c r="A445" i="8"/>
  <c r="G74" i="41" s="1"/>
  <c r="B443" i="8"/>
  <c r="H72" i="41" s="1"/>
  <c r="A443" i="8"/>
  <c r="G72" i="41" s="1"/>
  <c r="B441" i="8"/>
  <c r="H70" i="41" s="1"/>
  <c r="A441" i="8"/>
  <c r="G70" i="41" s="1"/>
  <c r="B439" i="8"/>
  <c r="H68" i="41" s="1"/>
  <c r="A439" i="8"/>
  <c r="G68" i="41" s="1"/>
  <c r="B437" i="8"/>
  <c r="H66" i="41" s="1"/>
  <c r="A437" i="8"/>
  <c r="G66" i="41" s="1"/>
  <c r="B435" i="8"/>
  <c r="H64" i="41" s="1"/>
  <c r="A435" i="8"/>
  <c r="G64" i="41" s="1"/>
  <c r="B433" i="8"/>
  <c r="H62" i="41" s="1"/>
  <c r="A433" i="8"/>
  <c r="G62" i="41" s="1"/>
  <c r="B431" i="8"/>
  <c r="H60" i="41" s="1"/>
  <c r="A431" i="8"/>
  <c r="G60" i="41" s="1"/>
  <c r="B429" i="8"/>
  <c r="H58" i="41" s="1"/>
  <c r="A429" i="8"/>
  <c r="G58" i="41" s="1"/>
  <c r="B427" i="8"/>
  <c r="H56" i="41" s="1"/>
  <c r="A427" i="8"/>
  <c r="G56" i="41" s="1"/>
  <c r="B425" i="8"/>
  <c r="H54" i="41" s="1"/>
  <c r="A425" i="8"/>
  <c r="G54" i="41" s="1"/>
  <c r="B423" i="8"/>
  <c r="H52" i="41" s="1"/>
  <c r="A423" i="8"/>
  <c r="G52" i="41" s="1"/>
  <c r="B421" i="8"/>
  <c r="H50" i="41" s="1"/>
  <c r="A421" i="8"/>
  <c r="G50" i="41" s="1"/>
  <c r="B419" i="8"/>
  <c r="H48" i="41" s="1"/>
  <c r="A419" i="8"/>
  <c r="G48" i="41" s="1"/>
  <c r="B417" i="8"/>
  <c r="H46" i="41" s="1"/>
  <c r="A417" i="8"/>
  <c r="G46" i="41" s="1"/>
  <c r="B415" i="8"/>
  <c r="H44" i="41" s="1"/>
  <c r="A415" i="8"/>
  <c r="G44" i="41" s="1"/>
  <c r="B405" i="8"/>
  <c r="H34" i="41" s="1"/>
  <c r="A405" i="8"/>
  <c r="G34" i="41" s="1"/>
  <c r="B403" i="8"/>
  <c r="H32" i="41" s="1"/>
  <c r="A403" i="8"/>
  <c r="G32" i="41" s="1"/>
  <c r="B401" i="8"/>
  <c r="H30" i="41" s="1"/>
  <c r="A401" i="8"/>
  <c r="G30" i="41" s="1"/>
  <c r="B399" i="8"/>
  <c r="H28" i="41" s="1"/>
  <c r="A399" i="8"/>
  <c r="G28" i="41" s="1"/>
  <c r="B389" i="8"/>
  <c r="H18" i="41" s="1"/>
  <c r="A389" i="8"/>
  <c r="G18" i="41" s="1"/>
  <c r="B387" i="8"/>
  <c r="H16" i="41" s="1"/>
  <c r="A387" i="8"/>
  <c r="G16" i="41" s="1"/>
  <c r="B496" i="8"/>
  <c r="H125" i="41" s="1"/>
  <c r="A496" i="8"/>
  <c r="G125" i="41" s="1"/>
  <c r="B541" i="8"/>
  <c r="H170" i="41" s="1"/>
  <c r="A541" i="8"/>
  <c r="G170" i="41" s="1"/>
  <c r="B464" i="8"/>
  <c r="H93" i="41" s="1"/>
  <c r="A464" i="8"/>
  <c r="G93" i="41" s="1"/>
  <c r="B480" i="8"/>
  <c r="H109" i="41" s="1"/>
  <c r="A480" i="8"/>
  <c r="G109" i="41" s="1"/>
  <c r="B448" i="8"/>
  <c r="H77" i="41" s="1"/>
  <c r="A448" i="8"/>
  <c r="G77" i="41" s="1"/>
  <c r="B432" i="8"/>
  <c r="H61" i="41" s="1"/>
  <c r="A432" i="8"/>
  <c r="G61" i="41" s="1"/>
  <c r="B400" i="8"/>
  <c r="H29" i="41" s="1"/>
  <c r="A400" i="8"/>
  <c r="G29" i="41" s="1"/>
  <c r="B528" i="8"/>
  <c r="H157" i="41" s="1"/>
  <c r="A528" i="8"/>
  <c r="G157" i="41" s="1"/>
  <c r="B540" i="8"/>
  <c r="H169" i="41" s="1"/>
  <c r="A540" i="8"/>
  <c r="G169" i="41" s="1"/>
  <c r="B538" i="8"/>
  <c r="H167" i="41" s="1"/>
  <c r="A538" i="8"/>
  <c r="G167" i="41" s="1"/>
  <c r="B536" i="8"/>
  <c r="H165" i="41" s="1"/>
  <c r="A536" i="8"/>
  <c r="G165" i="41" s="1"/>
  <c r="B534" i="8"/>
  <c r="H163" i="41" s="1"/>
  <c r="A534" i="8"/>
  <c r="G163" i="41" s="1"/>
  <c r="B532" i="8"/>
  <c r="H161" i="41" s="1"/>
  <c r="A532" i="8"/>
  <c r="G161" i="41" s="1"/>
  <c r="B530" i="8"/>
  <c r="H159" i="41" s="1"/>
  <c r="A530" i="8"/>
  <c r="G159" i="41" s="1"/>
  <c r="B522" i="8"/>
  <c r="H151" i="41" s="1"/>
  <c r="A522" i="8"/>
  <c r="G151" i="41" s="1"/>
  <c r="B518" i="8"/>
  <c r="H147" i="41" s="1"/>
  <c r="A518" i="8"/>
  <c r="G147" i="41" s="1"/>
  <c r="B514" i="8"/>
  <c r="H143" i="41" s="1"/>
  <c r="A514" i="8"/>
  <c r="G143" i="41" s="1"/>
  <c r="B510" i="8"/>
  <c r="H139" i="41" s="1"/>
  <c r="A510" i="8"/>
  <c r="G139" i="41" s="1"/>
  <c r="B506" i="8"/>
  <c r="H135" i="41" s="1"/>
  <c r="A506" i="8"/>
  <c r="G135" i="41" s="1"/>
  <c r="B502" i="8"/>
  <c r="H131" i="41" s="1"/>
  <c r="A502" i="8"/>
  <c r="G131" i="41" s="1"/>
  <c r="B500" i="8"/>
  <c r="H129" i="41" s="1"/>
  <c r="A500" i="8"/>
  <c r="G129" i="41" s="1"/>
  <c r="B494" i="8"/>
  <c r="H123" i="41" s="1"/>
  <c r="A494" i="8"/>
  <c r="G123" i="41" s="1"/>
  <c r="B492" i="8"/>
  <c r="H121" i="41" s="1"/>
  <c r="A492" i="8"/>
  <c r="G121" i="41" s="1"/>
  <c r="A490" i="8"/>
  <c r="G119" i="41" s="1"/>
  <c r="B490" i="8"/>
  <c r="H119" i="41" s="1"/>
  <c r="A482" i="8"/>
  <c r="G111" i="41" s="1"/>
  <c r="B482" i="8"/>
  <c r="H111" i="41" s="1"/>
  <c r="B476" i="8"/>
  <c r="H105" i="41" s="1"/>
  <c r="A476" i="8"/>
  <c r="G105" i="41" s="1"/>
  <c r="A466" i="8"/>
  <c r="G95" i="41" s="1"/>
  <c r="B466" i="8"/>
  <c r="H95" i="41" s="1"/>
  <c r="B452" i="8"/>
  <c r="H81" i="41" s="1"/>
  <c r="A452" i="8"/>
  <c r="G81" i="41" s="1"/>
  <c r="B450" i="8"/>
  <c r="H79" i="41" s="1"/>
  <c r="A450" i="8"/>
  <c r="G79" i="41" s="1"/>
  <c r="A446" i="8"/>
  <c r="G75" i="41" s="1"/>
  <c r="B446" i="8"/>
  <c r="H75" i="41" s="1"/>
  <c r="B444" i="8"/>
  <c r="H73" i="41" s="1"/>
  <c r="A444" i="8"/>
  <c r="G73" i="41" s="1"/>
  <c r="B442" i="8"/>
  <c r="H71" i="41" s="1"/>
  <c r="A442" i="8"/>
  <c r="G71" i="41" s="1"/>
  <c r="B440" i="8"/>
  <c r="H69" i="41" s="1"/>
  <c r="A440" i="8"/>
  <c r="G69" i="41" s="1"/>
  <c r="A438" i="8"/>
  <c r="G67" i="41" s="1"/>
  <c r="B438" i="8"/>
  <c r="H67" i="41" s="1"/>
  <c r="B436" i="8"/>
  <c r="H65" i="41" s="1"/>
  <c r="A436" i="8"/>
  <c r="G65" i="41" s="1"/>
  <c r="B434" i="8"/>
  <c r="H63" i="41" s="1"/>
  <c r="A434" i="8"/>
  <c r="G63" i="41" s="1"/>
  <c r="A430" i="8"/>
  <c r="G59" i="41" s="1"/>
  <c r="B430" i="8"/>
  <c r="H59" i="41" s="1"/>
  <c r="B428" i="8"/>
  <c r="H57" i="41" s="1"/>
  <c r="A428" i="8"/>
  <c r="G57" i="41" s="1"/>
  <c r="B426" i="8"/>
  <c r="H55" i="41" s="1"/>
  <c r="A426" i="8"/>
  <c r="G55" i="41" s="1"/>
  <c r="B424" i="8"/>
  <c r="H53" i="41" s="1"/>
  <c r="A424" i="8"/>
  <c r="G53" i="41" s="1"/>
  <c r="A422" i="8"/>
  <c r="G51" i="41" s="1"/>
  <c r="B422" i="8"/>
  <c r="H51" i="41" s="1"/>
  <c r="B420" i="8"/>
  <c r="H49" i="41" s="1"/>
  <c r="A420" i="8"/>
  <c r="G49" i="41" s="1"/>
  <c r="B412" i="8"/>
  <c r="H41" i="41" s="1"/>
  <c r="A412" i="8"/>
  <c r="G41" i="41" s="1"/>
  <c r="B398" i="8"/>
  <c r="H27" i="41" s="1"/>
  <c r="A398" i="8"/>
  <c r="G27" i="41" s="1"/>
  <c r="B392" i="8"/>
  <c r="H21" i="41" s="1"/>
  <c r="A392" i="8"/>
  <c r="G21" i="41" s="1"/>
  <c r="B539" i="8"/>
  <c r="H168" i="41" s="1"/>
  <c r="A539" i="8"/>
  <c r="G168" i="41" s="1"/>
  <c r="B396" i="8"/>
  <c r="H25" i="41" s="1"/>
  <c r="A396" i="8"/>
  <c r="G25" i="41" s="1"/>
  <c r="B391" i="8"/>
  <c r="H20" i="41" s="1"/>
  <c r="A391" i="8"/>
  <c r="G20" i="41" s="1"/>
  <c r="B395" i="8"/>
  <c r="H24" i="41" s="1"/>
  <c r="A395" i="8"/>
  <c r="G24" i="41" s="1"/>
  <c r="B407" i="8"/>
  <c r="H36" i="41" s="1"/>
  <c r="A407" i="8"/>
  <c r="G36" i="41" s="1"/>
  <c r="B411" i="8"/>
  <c r="H40" i="41" s="1"/>
  <c r="A411" i="8"/>
  <c r="G40" i="41" s="1"/>
  <c r="B404" i="8"/>
  <c r="H33" i="41" s="1"/>
  <c r="A404" i="8"/>
  <c r="G33" i="41" s="1"/>
  <c r="B408" i="8"/>
  <c r="H37" i="41" s="1"/>
  <c r="A408" i="8"/>
  <c r="G37" i="41" s="1"/>
  <c r="B484" i="8"/>
  <c r="H113" i="41" s="1"/>
  <c r="A484" i="8"/>
  <c r="G113" i="41" s="1"/>
  <c r="B488" i="8"/>
  <c r="H117" i="41" s="1"/>
  <c r="A488" i="8"/>
  <c r="G117" i="41" s="1"/>
  <c r="B416" i="8"/>
  <c r="H45" i="41" s="1"/>
  <c r="A416" i="8"/>
  <c r="G45" i="41" s="1"/>
  <c r="B414" i="8"/>
  <c r="H43" i="41" s="1"/>
  <c r="A414" i="8"/>
  <c r="G43" i="41" s="1"/>
  <c r="B504" i="8"/>
  <c r="H133" i="41" s="1"/>
  <c r="A504" i="8"/>
  <c r="G133" i="41" s="1"/>
  <c r="B508" i="8"/>
  <c r="H137" i="41" s="1"/>
  <c r="A508" i="8"/>
  <c r="G137" i="41" s="1"/>
  <c r="B512" i="8"/>
  <c r="H141" i="41" s="1"/>
  <c r="A512" i="8"/>
  <c r="G141" i="41" s="1"/>
  <c r="A386" i="8"/>
  <c r="G15" i="41" s="1"/>
  <c r="B386" i="8"/>
  <c r="H15" i="41" s="1"/>
  <c r="B390" i="8"/>
  <c r="H19" i="41" s="1"/>
  <c r="A390" i="8"/>
  <c r="G19" i="41" s="1"/>
  <c r="B454" i="8"/>
  <c r="H83" i="41" s="1"/>
  <c r="A454" i="8"/>
  <c r="G83" i="41" s="1"/>
  <c r="A458" i="8"/>
  <c r="G87" i="41" s="1"/>
  <c r="B458" i="8"/>
  <c r="H87" i="41" s="1"/>
  <c r="B462" i="8"/>
  <c r="H91" i="41" s="1"/>
  <c r="A462" i="8"/>
  <c r="G91" i="41" s="1"/>
  <c r="B468" i="8"/>
  <c r="H97" i="41" s="1"/>
  <c r="A468" i="8"/>
  <c r="G97" i="41" s="1"/>
  <c r="B472" i="8"/>
  <c r="H101" i="41" s="1"/>
  <c r="A472" i="8"/>
  <c r="G101" i="41" s="1"/>
  <c r="B478" i="8"/>
  <c r="H107" i="41" s="1"/>
  <c r="A478" i="8"/>
  <c r="G107" i="41" s="1"/>
  <c r="B520" i="8"/>
  <c r="H149" i="41" s="1"/>
  <c r="A520" i="8"/>
  <c r="G149" i="41" s="1"/>
  <c r="B524" i="8"/>
  <c r="H153" i="41" s="1"/>
  <c r="A524" i="8"/>
  <c r="G153" i="41" s="1"/>
  <c r="B503" i="8"/>
  <c r="H132" i="41" s="1"/>
  <c r="A503" i="8"/>
  <c r="G132" i="41" s="1"/>
  <c r="B507" i="8"/>
  <c r="H136" i="41" s="1"/>
  <c r="A507" i="8"/>
  <c r="G136" i="41" s="1"/>
  <c r="B521" i="8"/>
  <c r="H150" i="41" s="1"/>
  <c r="A521" i="8"/>
  <c r="G150" i="41" s="1"/>
  <c r="B388" i="8"/>
  <c r="A388"/>
  <c r="G17" i="41" s="1"/>
  <c r="A394" i="8"/>
  <c r="G23" i="41" s="1"/>
  <c r="B394" i="8"/>
  <c r="H23" i="41" s="1"/>
  <c r="A402" i="8"/>
  <c r="G31" i="41" s="1"/>
  <c r="B402" i="8"/>
  <c r="H31" i="41" s="1"/>
  <c r="B406" i="8"/>
  <c r="H35" i="41" s="1"/>
  <c r="A406" i="8"/>
  <c r="G35" i="41" s="1"/>
  <c r="A410" i="8"/>
  <c r="G39" i="41" s="1"/>
  <c r="B410" i="8"/>
  <c r="H39" i="41" s="1"/>
  <c r="B418" i="8"/>
  <c r="H47" i="41" s="1"/>
  <c r="A418" i="8"/>
  <c r="G47" i="41" s="1"/>
  <c r="B516" i="8"/>
  <c r="H145" i="41" s="1"/>
  <c r="A516" i="8"/>
  <c r="G145" i="41" s="1"/>
  <c r="B526" i="8"/>
  <c r="H155" i="41" s="1"/>
  <c r="A526" i="8"/>
  <c r="G155" i="41" s="1"/>
  <c r="B393" i="8"/>
  <c r="H22" i="41" s="1"/>
  <c r="A393" i="8"/>
  <c r="G22" i="41" s="1"/>
  <c r="B397" i="8"/>
  <c r="H26" i="41" s="1"/>
  <c r="A397" i="8"/>
  <c r="G26" i="41" s="1"/>
  <c r="B409" i="8"/>
  <c r="H38" i="41" s="1"/>
  <c r="A409" i="8"/>
  <c r="G38" i="41" s="1"/>
  <c r="B413" i="8"/>
  <c r="H42" i="41" s="1"/>
  <c r="A413" i="8"/>
  <c r="G42" i="41" s="1"/>
  <c r="B461" i="8"/>
  <c r="H90" i="41" s="1"/>
  <c r="A461" i="8"/>
  <c r="G90" i="41" s="1"/>
  <c r="B465" i="8"/>
  <c r="H94" i="41" s="1"/>
  <c r="A465" i="8"/>
  <c r="G94" i="41" s="1"/>
  <c r="B473" i="8"/>
  <c r="H102" i="41" s="1"/>
  <c r="A473" i="8"/>
  <c r="G102" i="41" s="1"/>
  <c r="B477" i="8"/>
  <c r="H106" i="41" s="1"/>
  <c r="A477" i="8"/>
  <c r="G106" i="41" s="1"/>
  <c r="B485" i="8"/>
  <c r="H114" i="41" s="1"/>
  <c r="A485" i="8"/>
  <c r="G114" i="41" s="1"/>
  <c r="B495" i="8"/>
  <c r="H124" i="41" s="1"/>
  <c r="A495" i="8"/>
  <c r="G124" i="41" s="1"/>
  <c r="B456" i="8"/>
  <c r="H85" i="41" s="1"/>
  <c r="A456" i="8"/>
  <c r="G85" i="41" s="1"/>
  <c r="B460" i="8"/>
  <c r="H89" i="41" s="1"/>
  <c r="A460" i="8"/>
  <c r="G89" i="41" s="1"/>
  <c r="B470" i="8"/>
  <c r="H99" i="41" s="1"/>
  <c r="A470" i="8"/>
  <c r="G99" i="41" s="1"/>
  <c r="A474" i="8"/>
  <c r="G103" i="41" s="1"/>
  <c r="B474" i="8"/>
  <c r="H103" i="41" s="1"/>
  <c r="B486" i="8"/>
  <c r="H115" i="41" s="1"/>
  <c r="A486" i="8"/>
  <c r="G115" i="41" s="1"/>
  <c r="B498" i="8"/>
  <c r="H127" i="41" s="1"/>
  <c r="A498" i="8"/>
  <c r="G127" i="41" s="1"/>
  <c r="B513" i="8"/>
  <c r="H142" i="41" s="1"/>
  <c r="A513" i="8"/>
  <c r="G142" i="41" s="1"/>
  <c r="B509" i="8"/>
  <c r="H138" i="41" s="1"/>
  <c r="A509" i="8"/>
  <c r="G138" i="41" s="1"/>
  <c r="B519" i="8"/>
  <c r="H148" i="41" s="1"/>
  <c r="A519" i="8"/>
  <c r="G148" i="41" s="1"/>
  <c r="F175" i="18"/>
  <c r="F174"/>
  <c r="F173"/>
  <c r="F172"/>
  <c r="F171"/>
  <c r="F170"/>
  <c r="F169"/>
  <c r="F168"/>
  <c r="F167"/>
  <c r="F166"/>
  <c r="F165"/>
  <c r="F164"/>
  <c r="F163"/>
  <c r="F162"/>
  <c r="F161"/>
  <c r="F160"/>
  <c r="F159"/>
  <c r="F158"/>
  <c r="F157"/>
  <c r="F156"/>
  <c r="F155"/>
  <c r="F154"/>
  <c r="F153"/>
  <c r="F152"/>
  <c r="F151"/>
  <c r="F150"/>
  <c r="F149"/>
  <c r="F148"/>
  <c r="F147"/>
  <c r="F146"/>
  <c r="F145"/>
  <c r="F144"/>
  <c r="F143"/>
  <c r="F142"/>
  <c r="F141"/>
  <c r="F140"/>
  <c r="F139"/>
  <c r="F138"/>
  <c r="F137"/>
  <c r="F136"/>
  <c r="F135"/>
  <c r="F134"/>
  <c r="F133"/>
  <c r="F132"/>
  <c r="F131"/>
  <c r="F130"/>
  <c r="F129"/>
  <c r="F128"/>
  <c r="F127"/>
  <c r="F126"/>
  <c r="F125"/>
  <c r="F124"/>
  <c r="F123"/>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20"/>
  <c r="D85"/>
  <c r="C85" i="3"/>
  <c r="D86" i="18"/>
  <c r="C86" i="3"/>
  <c r="D87" i="18"/>
  <c r="C87" i="3"/>
  <c r="D88" i="18"/>
  <c r="C88" i="3"/>
  <c r="D89" i="18"/>
  <c r="C89" i="3"/>
  <c r="D90" i="18"/>
  <c r="C90" i="3"/>
  <c r="D91" i="18"/>
  <c r="C91" i="3"/>
  <c r="D92" i="18"/>
  <c r="C92" i="3"/>
  <c r="D93" i="18"/>
  <c r="C93" i="3"/>
  <c r="D94" i="18"/>
  <c r="C94" i="3"/>
  <c r="D95" i="18"/>
  <c r="C95" i="3"/>
  <c r="D96" i="18"/>
  <c r="C96" i="3"/>
  <c r="D97" i="18"/>
  <c r="C97" i="3"/>
  <c r="D98" i="18"/>
  <c r="C98" i="3"/>
  <c r="D99" i="18"/>
  <c r="C99" i="3"/>
  <c r="D100" i="18"/>
  <c r="C100" i="3"/>
  <c r="D101" i="18"/>
  <c r="C101" i="3"/>
  <c r="D102" i="18"/>
  <c r="C102" i="3"/>
  <c r="D103" i="18"/>
  <c r="C103" i="3"/>
  <c r="D104" i="18"/>
  <c r="C104" i="3"/>
  <c r="D105" i="18"/>
  <c r="C105" i="3"/>
  <c r="D106" i="18"/>
  <c r="C106" i="3"/>
  <c r="D107" i="18"/>
  <c r="C107" i="3"/>
  <c r="D108" i="18"/>
  <c r="C108" i="3"/>
  <c r="D109" i="18"/>
  <c r="C109" i="3"/>
  <c r="D110" i="18"/>
  <c r="C110" i="3"/>
  <c r="D111" i="18"/>
  <c r="C111" i="3"/>
  <c r="D112" i="18"/>
  <c r="C112" i="3"/>
  <c r="D113" i="18"/>
  <c r="C113" i="3"/>
  <c r="D114" i="18"/>
  <c r="C114" i="3"/>
  <c r="D115" i="18"/>
  <c r="C115" i="3"/>
  <c r="D116" i="18"/>
  <c r="C116" i="3"/>
  <c r="D117" i="18"/>
  <c r="C117" i="3"/>
  <c r="D118" i="18"/>
  <c r="C118" i="3"/>
  <c r="D119" i="18"/>
  <c r="C119" i="3"/>
  <c r="D120" i="18"/>
  <c r="C120" i="3"/>
  <c r="D121" i="18"/>
  <c r="C121" i="3"/>
  <c r="D122" i="18"/>
  <c r="C122" i="3"/>
  <c r="D123" i="18"/>
  <c r="C123" i="3"/>
  <c r="D124" i="18"/>
  <c r="C124" i="3"/>
  <c r="D125" i="18"/>
  <c r="C125" i="3"/>
  <c r="D126" i="18"/>
  <c r="C126" i="3"/>
  <c r="D127" i="18"/>
  <c r="C127" i="3"/>
  <c r="D128" i="18"/>
  <c r="C128" i="3"/>
  <c r="D129" i="18"/>
  <c r="C129" i="3"/>
  <c r="D130" i="18"/>
  <c r="C130" i="3"/>
  <c r="D131" i="18"/>
  <c r="C131" i="3"/>
  <c r="D132" i="18"/>
  <c r="C132" i="3"/>
  <c r="D133" i="18"/>
  <c r="C133" i="3"/>
  <c r="D134" i="18"/>
  <c r="C134" i="3"/>
  <c r="D135" i="18"/>
  <c r="C135" i="3"/>
  <c r="D136" i="18"/>
  <c r="C136" i="3"/>
  <c r="D137" i="18"/>
  <c r="C137" i="3"/>
  <c r="D138" i="18"/>
  <c r="C138" i="3"/>
  <c r="D139" i="18"/>
  <c r="C139" i="3"/>
  <c r="D140" i="18"/>
  <c r="C140" i="3"/>
  <c r="D141" i="18"/>
  <c r="C141" i="3"/>
  <c r="D142" i="18"/>
  <c r="C142" i="3"/>
  <c r="D143" i="18"/>
  <c r="C143" i="3"/>
  <c r="D144" i="18"/>
  <c r="C144" i="3"/>
  <c r="D145" i="18"/>
  <c r="C145" i="3"/>
  <c r="D146" i="18"/>
  <c r="C146" i="3"/>
  <c r="D147" i="18"/>
  <c r="C147" i="3"/>
  <c r="D148" i="18"/>
  <c r="C148" i="3"/>
  <c r="D149" i="18"/>
  <c r="C149" i="3"/>
  <c r="D150" i="18"/>
  <c r="C150" i="3"/>
  <c r="D151" i="18"/>
  <c r="C151" i="3"/>
  <c r="D152" i="18"/>
  <c r="C152" i="3"/>
  <c r="D153" i="18"/>
  <c r="C153" i="3"/>
  <c r="D154" i="18"/>
  <c r="C154" i="3"/>
  <c r="D155" i="18"/>
  <c r="C155" i="3"/>
  <c r="D156" i="18"/>
  <c r="C156" i="3"/>
  <c r="D157" i="18"/>
  <c r="C157" i="3"/>
  <c r="D158" i="18"/>
  <c r="C158" i="3"/>
  <c r="D159" i="18"/>
  <c r="C159" i="3"/>
  <c r="D160" i="18"/>
  <c r="C160" i="3"/>
  <c r="D161" i="18"/>
  <c r="C161" i="3"/>
  <c r="D162" i="18"/>
  <c r="C162" i="3"/>
  <c r="D163" i="18"/>
  <c r="C163" i="3"/>
  <c r="D164" i="18"/>
  <c r="C164" i="3"/>
  <c r="D165" i="18"/>
  <c r="C165" i="3"/>
  <c r="D166" i="18"/>
  <c r="C166" i="3"/>
  <c r="D167" i="18"/>
  <c r="C167" i="3"/>
  <c r="D168" i="18"/>
  <c r="C168" i="3"/>
  <c r="D169" i="18"/>
  <c r="C169" i="3"/>
  <c r="D170" i="18"/>
  <c r="C170" i="3"/>
  <c r="D171" i="18"/>
  <c r="C171" i="3"/>
  <c r="D172" i="18"/>
  <c r="C172" i="3"/>
  <c r="D173" i="18"/>
  <c r="C173" i="3"/>
  <c r="D174" i="18"/>
  <c r="C174" i="3"/>
  <c r="D175" i="18"/>
  <c r="C175" i="3"/>
  <c r="D21" i="18"/>
  <c r="C21" i="3"/>
  <c r="D22" i="18"/>
  <c r="C22" i="3"/>
  <c r="D23" i="18"/>
  <c r="C23" i="3"/>
  <c r="D24" i="18"/>
  <c r="C24" i="3"/>
  <c r="D25" i="18"/>
  <c r="C25" i="3"/>
  <c r="D26" i="18"/>
  <c r="C26" i="3"/>
  <c r="D27" i="18"/>
  <c r="C27" i="3"/>
  <c r="D28" i="18"/>
  <c r="C28" i="3"/>
  <c r="D29" i="18"/>
  <c r="C29" i="3"/>
  <c r="D30" i="18"/>
  <c r="C30" i="3"/>
  <c r="D31" i="18"/>
  <c r="C31" i="3"/>
  <c r="D32" i="18"/>
  <c r="C32" i="3"/>
  <c r="D33" i="18"/>
  <c r="C33" i="3"/>
  <c r="D34" i="18"/>
  <c r="C34" i="3"/>
  <c r="D35" i="18"/>
  <c r="C35" i="3"/>
  <c r="D36" i="18"/>
  <c r="C36" i="3"/>
  <c r="D37" i="18"/>
  <c r="C37" i="3"/>
  <c r="D38" i="18"/>
  <c r="C38" i="3"/>
  <c r="D39" i="18"/>
  <c r="C39" i="3"/>
  <c r="D40" i="18"/>
  <c r="C40" i="3"/>
  <c r="D41" i="18"/>
  <c r="C41" i="3"/>
  <c r="D42" i="18"/>
  <c r="C42" i="3"/>
  <c r="D43" i="18"/>
  <c r="C43" i="3"/>
  <c r="D44" i="18"/>
  <c r="C44" i="3"/>
  <c r="D45" i="18"/>
  <c r="C45" i="3"/>
  <c r="D46" i="18"/>
  <c r="C46" i="3"/>
  <c r="D47" i="18"/>
  <c r="C47" i="3"/>
  <c r="D48" i="18"/>
  <c r="C48" i="3"/>
  <c r="D49" i="18"/>
  <c r="C49" i="3"/>
  <c r="D50" i="18"/>
  <c r="C50" i="3"/>
  <c r="D51" i="18"/>
  <c r="C51" i="3"/>
  <c r="D52" i="18"/>
  <c r="C52" i="3"/>
  <c r="D53" i="18"/>
  <c r="C53" i="3"/>
  <c r="D54" i="18"/>
  <c r="C54" i="3"/>
  <c r="D55" i="18"/>
  <c r="C55" i="3"/>
  <c r="D56" i="18"/>
  <c r="C56" i="3"/>
  <c r="D57" i="18"/>
  <c r="C57" i="3"/>
  <c r="D58" i="18"/>
  <c r="C58" i="3"/>
  <c r="D59" i="18"/>
  <c r="C59" i="3"/>
  <c r="D60" i="18"/>
  <c r="C60" i="3"/>
  <c r="D61" i="18"/>
  <c r="C61" i="3"/>
  <c r="D62" i="18"/>
  <c r="C62" i="3"/>
  <c r="D63" i="18"/>
  <c r="C63" i="3"/>
  <c r="D64" i="18"/>
  <c r="C64" i="3"/>
  <c r="D65" i="18"/>
  <c r="C65" i="3"/>
  <c r="D66" i="18"/>
  <c r="C66" i="3"/>
  <c r="D67" i="18"/>
  <c r="C67" i="3"/>
  <c r="D68" i="18"/>
  <c r="C68" i="3"/>
  <c r="D69" i="18"/>
  <c r="C69" i="3"/>
  <c r="D70" i="18"/>
  <c r="C70" i="3"/>
  <c r="D71" i="18"/>
  <c r="C71" i="3"/>
  <c r="D72" i="18"/>
  <c r="C72" i="3"/>
  <c r="D73" i="18"/>
  <c r="C73" i="3"/>
  <c r="D74" i="18"/>
  <c r="C74" i="3"/>
  <c r="D75" i="18"/>
  <c r="C75" i="3"/>
  <c r="D76" i="18"/>
  <c r="C76" i="3"/>
  <c r="D77" i="18"/>
  <c r="C77" i="3"/>
  <c r="D78" i="18"/>
  <c r="C78" i="3"/>
  <c r="D79" i="18"/>
  <c r="C79" i="3"/>
  <c r="D80" i="18"/>
  <c r="C80" i="3"/>
  <c r="D81" i="18"/>
  <c r="C81" i="3"/>
  <c r="D82" i="18"/>
  <c r="C82" i="3"/>
  <c r="D83" i="18"/>
  <c r="C83" i="3"/>
  <c r="D84" i="18"/>
  <c r="C84" i="3"/>
  <c r="D20" i="18"/>
  <c r="C20" i="3"/>
  <c r="B175" i="18"/>
  <c r="B174"/>
  <c r="B173"/>
  <c r="B172"/>
  <c r="B171"/>
  <c r="B170"/>
  <c r="B169"/>
  <c r="B168"/>
  <c r="B167"/>
  <c r="B166"/>
  <c r="B165"/>
  <c r="B164"/>
  <c r="B163"/>
  <c r="B162"/>
  <c r="B161"/>
  <c r="B160"/>
  <c r="B159"/>
  <c r="B158"/>
  <c r="B157"/>
  <c r="B156"/>
  <c r="B155"/>
  <c r="B154"/>
  <c r="B153"/>
  <c r="B152"/>
  <c r="B151"/>
  <c r="B150"/>
  <c r="B149"/>
  <c r="B148"/>
  <c r="B147"/>
  <c r="B146"/>
  <c r="B145"/>
  <c r="B144"/>
  <c r="B143"/>
  <c r="B142"/>
  <c r="B141"/>
  <c r="B140"/>
  <c r="B139"/>
  <c r="B138"/>
  <c r="B137"/>
  <c r="B136"/>
  <c r="B135"/>
  <c r="B134"/>
  <c r="B133"/>
  <c r="B132"/>
  <c r="B131"/>
  <c r="B130"/>
  <c r="B129"/>
  <c r="B128"/>
  <c r="B127"/>
  <c r="B126"/>
  <c r="B125"/>
  <c r="B124"/>
  <c r="B123"/>
  <c r="B122"/>
  <c r="B121"/>
  <c r="B120"/>
  <c r="B119"/>
  <c r="B118"/>
  <c r="B117"/>
  <c r="B116"/>
  <c r="B115"/>
  <c r="B114"/>
  <c r="B113"/>
  <c r="B112"/>
  <c r="B111"/>
  <c r="B110"/>
  <c r="B109"/>
  <c r="B108"/>
  <c r="B107"/>
  <c r="B106"/>
  <c r="B105"/>
  <c r="B104"/>
  <c r="B103"/>
  <c r="B102"/>
  <c r="B101"/>
  <c r="B100"/>
  <c r="B99"/>
  <c r="B98"/>
  <c r="B97"/>
  <c r="B96"/>
  <c r="B95"/>
  <c r="B94"/>
  <c r="B93"/>
  <c r="B92"/>
  <c r="B91"/>
  <c r="B90"/>
  <c r="B89"/>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L147" i="36"/>
  <c r="N138"/>
  <c r="K129"/>
  <c r="J129"/>
  <c r="C129"/>
  <c r="B129"/>
  <c r="I128"/>
  <c r="H128"/>
  <c r="O127"/>
  <c r="G127"/>
  <c r="F127"/>
  <c r="N126"/>
  <c r="M126"/>
  <c r="E126"/>
  <c r="D126"/>
  <c r="K125"/>
  <c r="J125"/>
  <c r="C125"/>
  <c r="B125"/>
  <c r="I124"/>
  <c r="H124"/>
  <c r="O123"/>
  <c r="G123"/>
  <c r="F123"/>
  <c r="M122"/>
  <c r="E122"/>
  <c r="D122"/>
  <c r="K121"/>
  <c r="J121"/>
  <c r="C121"/>
  <c r="B121"/>
  <c r="I120"/>
  <c r="H120"/>
  <c r="O119"/>
  <c r="G119"/>
  <c r="F119"/>
  <c r="N118"/>
  <c r="M118"/>
  <c r="E118"/>
  <c r="D118"/>
  <c r="N106"/>
  <c r="AA95"/>
  <c r="S95"/>
  <c r="P95"/>
  <c r="AB94"/>
  <c r="O95"/>
  <c r="N95"/>
  <c r="M95"/>
  <c r="L95"/>
  <c r="AC95"/>
  <c r="K95"/>
  <c r="J95"/>
  <c r="I95"/>
  <c r="H95"/>
  <c r="G95"/>
  <c r="F95"/>
  <c r="E95"/>
  <c r="D95"/>
  <c r="C95"/>
  <c r="B95"/>
  <c r="AG94"/>
  <c r="AF94"/>
  <c r="Y94"/>
  <c r="X94"/>
  <c r="P94"/>
  <c r="AG93"/>
  <c r="AB93"/>
  <c r="Y93"/>
  <c r="T93"/>
  <c r="P93"/>
  <c r="AC92"/>
  <c r="AB92"/>
  <c r="U92"/>
  <c r="T92"/>
  <c r="P92"/>
  <c r="AF91"/>
  <c r="AC91"/>
  <c r="X91"/>
  <c r="U91"/>
  <c r="P91"/>
  <c r="AG90"/>
  <c r="AF90"/>
  <c r="Y90"/>
  <c r="X90"/>
  <c r="P90"/>
  <c r="AG89"/>
  <c r="AB89"/>
  <c r="Y89"/>
  <c r="T89"/>
  <c r="P89"/>
  <c r="AC88"/>
  <c r="AB88"/>
  <c r="U88"/>
  <c r="T88"/>
  <c r="P88"/>
  <c r="AF87"/>
  <c r="AC87"/>
  <c r="X87"/>
  <c r="U87"/>
  <c r="P87"/>
  <c r="AG86"/>
  <c r="AF86"/>
  <c r="Y86"/>
  <c r="X86"/>
  <c r="P86"/>
  <c r="AG85"/>
  <c r="AB85"/>
  <c r="Y85"/>
  <c r="T85"/>
  <c r="P85"/>
  <c r="AC84"/>
  <c r="AB84"/>
  <c r="U84"/>
  <c r="T84"/>
  <c r="P84"/>
  <c r="AF83"/>
  <c r="AC83"/>
  <c r="X83"/>
  <c r="U83"/>
  <c r="P83"/>
  <c r="AG82"/>
  <c r="AF82"/>
  <c r="AE82"/>
  <c r="AD82"/>
  <c r="AC82"/>
  <c r="AB82"/>
  <c r="AA82"/>
  <c r="Z82"/>
  <c r="Y82"/>
  <c r="X82"/>
  <c r="W82"/>
  <c r="V82"/>
  <c r="U82"/>
  <c r="T82"/>
  <c r="S82"/>
  <c r="J78"/>
  <c r="J112"/>
  <c r="B78"/>
  <c r="B112"/>
  <c r="F76"/>
  <c r="F110"/>
  <c r="D75"/>
  <c r="D109"/>
  <c r="J74"/>
  <c r="J108"/>
  <c r="B74"/>
  <c r="B108"/>
  <c r="N72"/>
  <c r="J72"/>
  <c r="J106"/>
  <c r="H71"/>
  <c r="H105"/>
  <c r="J70"/>
  <c r="J104"/>
  <c r="F70"/>
  <c r="F104"/>
  <c r="F68"/>
  <c r="F102"/>
  <c r="B68"/>
  <c r="B102"/>
  <c r="AF62"/>
  <c r="AE62"/>
  <c r="AB62"/>
  <c r="AA62"/>
  <c r="X62"/>
  <c r="W62"/>
  <c r="T62"/>
  <c r="S62"/>
  <c r="AG61"/>
  <c r="AF61"/>
  <c r="AE61"/>
  <c r="AB61"/>
  <c r="AA61"/>
  <c r="X61"/>
  <c r="W61"/>
  <c r="T61"/>
  <c r="S61"/>
  <c r="G61"/>
  <c r="C61"/>
  <c r="AG60"/>
  <c r="AF60"/>
  <c r="AE60"/>
  <c r="AB60"/>
  <c r="AA60"/>
  <c r="X60"/>
  <c r="W60"/>
  <c r="T60"/>
  <c r="S60"/>
  <c r="M60"/>
  <c r="L60"/>
  <c r="L77"/>
  <c r="I60"/>
  <c r="H60"/>
  <c r="H145"/>
  <c r="D60"/>
  <c r="AF59"/>
  <c r="AE59"/>
  <c r="AB59"/>
  <c r="AA59"/>
  <c r="X59"/>
  <c r="W59"/>
  <c r="T59"/>
  <c r="S59"/>
  <c r="O59"/>
  <c r="K59"/>
  <c r="AF58"/>
  <c r="AE58"/>
  <c r="AB58"/>
  <c r="AA58"/>
  <c r="Z58"/>
  <c r="X58"/>
  <c r="W58"/>
  <c r="T58"/>
  <c r="S58"/>
  <c r="L58"/>
  <c r="L75"/>
  <c r="E58"/>
  <c r="D58"/>
  <c r="D143"/>
  <c r="AG57"/>
  <c r="AF57"/>
  <c r="AE57"/>
  <c r="AB57"/>
  <c r="AA57"/>
  <c r="X57"/>
  <c r="W57"/>
  <c r="V57"/>
  <c r="T57"/>
  <c r="S57"/>
  <c r="H57"/>
  <c r="G57"/>
  <c r="F57"/>
  <c r="F142"/>
  <c r="C57"/>
  <c r="B57"/>
  <c r="B142"/>
  <c r="AF56"/>
  <c r="AE56"/>
  <c r="AB56"/>
  <c r="AA56"/>
  <c r="X56"/>
  <c r="W56"/>
  <c r="T56"/>
  <c r="S56"/>
  <c r="L56"/>
  <c r="L73"/>
  <c r="H56"/>
  <c r="D56"/>
  <c r="AF55"/>
  <c r="AE55"/>
  <c r="AB55"/>
  <c r="AA55"/>
  <c r="X55"/>
  <c r="W55"/>
  <c r="T55"/>
  <c r="S55"/>
  <c r="O55"/>
  <c r="N55"/>
  <c r="N140"/>
  <c r="K55"/>
  <c r="J55"/>
  <c r="J140"/>
  <c r="G55"/>
  <c r="F55"/>
  <c r="F140"/>
  <c r="D55"/>
  <c r="C55"/>
  <c r="B55"/>
  <c r="B140"/>
  <c r="AF54"/>
  <c r="AE54"/>
  <c r="AB54"/>
  <c r="AA54"/>
  <c r="X54"/>
  <c r="W54"/>
  <c r="T54"/>
  <c r="S54"/>
  <c r="L54"/>
  <c r="L71"/>
  <c r="H54"/>
  <c r="H139"/>
  <c r="D54"/>
  <c r="AF53"/>
  <c r="AE53"/>
  <c r="AB53"/>
  <c r="AA53"/>
  <c r="X53"/>
  <c r="W53"/>
  <c r="T53"/>
  <c r="S53"/>
  <c r="O53"/>
  <c r="N53"/>
  <c r="N70"/>
  <c r="N104"/>
  <c r="L53"/>
  <c r="L70"/>
  <c r="K53"/>
  <c r="J53"/>
  <c r="J138"/>
  <c r="H53"/>
  <c r="G53"/>
  <c r="F53"/>
  <c r="F138"/>
  <c r="C53"/>
  <c r="B53"/>
  <c r="B138"/>
  <c r="AF52"/>
  <c r="AE52"/>
  <c r="AB52"/>
  <c r="AA52"/>
  <c r="X52"/>
  <c r="W52"/>
  <c r="T52"/>
  <c r="S52"/>
  <c r="L52"/>
  <c r="L69"/>
  <c r="H52"/>
  <c r="G52"/>
  <c r="D52"/>
  <c r="D137"/>
  <c r="AF51"/>
  <c r="AE51"/>
  <c r="AB51"/>
  <c r="AA51"/>
  <c r="X51"/>
  <c r="W51"/>
  <c r="T51"/>
  <c r="S51"/>
  <c r="O51"/>
  <c r="N51"/>
  <c r="N136"/>
  <c r="K51"/>
  <c r="J51"/>
  <c r="J136"/>
  <c r="G51"/>
  <c r="F51"/>
  <c r="F136"/>
  <c r="D51"/>
  <c r="C51"/>
  <c r="B51"/>
  <c r="B136"/>
  <c r="AF50"/>
  <c r="AE50"/>
  <c r="AB50"/>
  <c r="AA50"/>
  <c r="Z50"/>
  <c r="X50"/>
  <c r="W50"/>
  <c r="T50"/>
  <c r="S50"/>
  <c r="L50"/>
  <c r="L67"/>
  <c r="K50"/>
  <c r="H50"/>
  <c r="D50"/>
  <c r="C50"/>
  <c r="AG49"/>
  <c r="AF49"/>
  <c r="AE49"/>
  <c r="AD49"/>
  <c r="AC49"/>
  <c r="AB49"/>
  <c r="AA49"/>
  <c r="Z49"/>
  <c r="Y49"/>
  <c r="X49"/>
  <c r="W49"/>
  <c r="V49"/>
  <c r="U49"/>
  <c r="T49"/>
  <c r="S49"/>
  <c r="O45"/>
  <c r="O129"/>
  <c r="N45"/>
  <c r="M45"/>
  <c r="M129"/>
  <c r="L45"/>
  <c r="L61"/>
  <c r="L78"/>
  <c r="K45"/>
  <c r="K61"/>
  <c r="J45"/>
  <c r="J61"/>
  <c r="J146"/>
  <c r="I45"/>
  <c r="H45"/>
  <c r="H129"/>
  <c r="G45"/>
  <c r="G129"/>
  <c r="F45"/>
  <c r="F61"/>
  <c r="F146"/>
  <c r="E45"/>
  <c r="D45"/>
  <c r="C45"/>
  <c r="B45"/>
  <c r="B61"/>
  <c r="B146"/>
  <c r="O44"/>
  <c r="O128"/>
  <c r="N44"/>
  <c r="M44"/>
  <c r="M128"/>
  <c r="L44"/>
  <c r="K44"/>
  <c r="J44"/>
  <c r="I44"/>
  <c r="H44"/>
  <c r="G44"/>
  <c r="F44"/>
  <c r="E44"/>
  <c r="E128"/>
  <c r="D44"/>
  <c r="D128"/>
  <c r="C44"/>
  <c r="B44"/>
  <c r="O43"/>
  <c r="N43"/>
  <c r="M43"/>
  <c r="L43"/>
  <c r="L59"/>
  <c r="L76"/>
  <c r="K43"/>
  <c r="K127"/>
  <c r="J43"/>
  <c r="J59"/>
  <c r="J144"/>
  <c r="I43"/>
  <c r="H43"/>
  <c r="G43"/>
  <c r="G59"/>
  <c r="F43"/>
  <c r="F59"/>
  <c r="F144"/>
  <c r="E43"/>
  <c r="E127"/>
  <c r="D43"/>
  <c r="C43"/>
  <c r="C127"/>
  <c r="B43"/>
  <c r="B59"/>
  <c r="B144"/>
  <c r="O42"/>
  <c r="N42"/>
  <c r="N58"/>
  <c r="M42"/>
  <c r="M58"/>
  <c r="L42"/>
  <c r="K42"/>
  <c r="J42"/>
  <c r="I42"/>
  <c r="I126"/>
  <c r="H42"/>
  <c r="H126"/>
  <c r="G42"/>
  <c r="G126"/>
  <c r="F42"/>
  <c r="E42"/>
  <c r="D42"/>
  <c r="C42"/>
  <c r="B42"/>
  <c r="O41"/>
  <c r="O125"/>
  <c r="N41"/>
  <c r="M41"/>
  <c r="M125"/>
  <c r="L41"/>
  <c r="L57"/>
  <c r="L74"/>
  <c r="K41"/>
  <c r="K57"/>
  <c r="J41"/>
  <c r="J57"/>
  <c r="J142"/>
  <c r="I41"/>
  <c r="H41"/>
  <c r="H125"/>
  <c r="G41"/>
  <c r="G125"/>
  <c r="F41"/>
  <c r="F125"/>
  <c r="E41"/>
  <c r="D41"/>
  <c r="D125"/>
  <c r="C41"/>
  <c r="B41"/>
  <c r="O40"/>
  <c r="N40"/>
  <c r="M40"/>
  <c r="M124"/>
  <c r="L40"/>
  <c r="K40"/>
  <c r="J40"/>
  <c r="I40"/>
  <c r="I56"/>
  <c r="H40"/>
  <c r="G40"/>
  <c r="F40"/>
  <c r="E40"/>
  <c r="E124"/>
  <c r="D40"/>
  <c r="D124"/>
  <c r="C40"/>
  <c r="B40"/>
  <c r="O39"/>
  <c r="N39"/>
  <c r="N123"/>
  <c r="M39"/>
  <c r="L39"/>
  <c r="L55"/>
  <c r="L72"/>
  <c r="K39"/>
  <c r="K123"/>
  <c r="J39"/>
  <c r="J123"/>
  <c r="I39"/>
  <c r="H39"/>
  <c r="H123"/>
  <c r="G39"/>
  <c r="F39"/>
  <c r="E39"/>
  <c r="D39"/>
  <c r="D123"/>
  <c r="C39"/>
  <c r="C123"/>
  <c r="B39"/>
  <c r="B123"/>
  <c r="O38"/>
  <c r="N38"/>
  <c r="N54"/>
  <c r="N139"/>
  <c r="M38"/>
  <c r="M54"/>
  <c r="L38"/>
  <c r="K38"/>
  <c r="J38"/>
  <c r="I38"/>
  <c r="I122"/>
  <c r="H38"/>
  <c r="H122"/>
  <c r="G38"/>
  <c r="F38"/>
  <c r="E38"/>
  <c r="E54"/>
  <c r="D38"/>
  <c r="C38"/>
  <c r="B38"/>
  <c r="O37"/>
  <c r="O121"/>
  <c r="N37"/>
  <c r="N121"/>
  <c r="M37"/>
  <c r="L37"/>
  <c r="K37"/>
  <c r="J37"/>
  <c r="I37"/>
  <c r="H37"/>
  <c r="H121"/>
  <c r="G37"/>
  <c r="G121"/>
  <c r="F37"/>
  <c r="F121"/>
  <c r="E37"/>
  <c r="D37"/>
  <c r="D121"/>
  <c r="C37"/>
  <c r="B37"/>
  <c r="O36"/>
  <c r="N36"/>
  <c r="M36"/>
  <c r="M120"/>
  <c r="L36"/>
  <c r="K36"/>
  <c r="J36"/>
  <c r="I36"/>
  <c r="I52"/>
  <c r="H36"/>
  <c r="G36"/>
  <c r="G120"/>
  <c r="F36"/>
  <c r="E36"/>
  <c r="E120"/>
  <c r="D36"/>
  <c r="D120"/>
  <c r="C36"/>
  <c r="C120"/>
  <c r="B36"/>
  <c r="O35"/>
  <c r="N35"/>
  <c r="N119"/>
  <c r="M35"/>
  <c r="L35"/>
  <c r="L51"/>
  <c r="L68"/>
  <c r="K35"/>
  <c r="K119"/>
  <c r="J35"/>
  <c r="J119"/>
  <c r="I35"/>
  <c r="H35"/>
  <c r="H119"/>
  <c r="G35"/>
  <c r="F35"/>
  <c r="E35"/>
  <c r="D35"/>
  <c r="D119"/>
  <c r="C35"/>
  <c r="C119"/>
  <c r="B35"/>
  <c r="B119"/>
  <c r="O34"/>
  <c r="O118"/>
  <c r="N34"/>
  <c r="N50"/>
  <c r="M34"/>
  <c r="M50"/>
  <c r="L34"/>
  <c r="K34"/>
  <c r="K118"/>
  <c r="J34"/>
  <c r="I34"/>
  <c r="I118"/>
  <c r="H34"/>
  <c r="H118"/>
  <c r="G34"/>
  <c r="G118"/>
  <c r="F34"/>
  <c r="E34"/>
  <c r="E50"/>
  <c r="D34"/>
  <c r="C34"/>
  <c r="C118"/>
  <c r="B34"/>
  <c r="G6"/>
  <c r="E135"/>
  <c r="E67"/>
  <c r="E101"/>
  <c r="M135"/>
  <c r="M67"/>
  <c r="M101"/>
  <c r="I137"/>
  <c r="I69"/>
  <c r="I103"/>
  <c r="K142"/>
  <c r="K74"/>
  <c r="K108"/>
  <c r="M143"/>
  <c r="M75"/>
  <c r="M109"/>
  <c r="G144"/>
  <c r="G76"/>
  <c r="G110"/>
  <c r="K135"/>
  <c r="D141"/>
  <c r="D73"/>
  <c r="D107"/>
  <c r="D145"/>
  <c r="D77"/>
  <c r="D111"/>
  <c r="V59"/>
  <c r="V62"/>
  <c r="V60"/>
  <c r="V56"/>
  <c r="V55"/>
  <c r="V54"/>
  <c r="V53"/>
  <c r="V52"/>
  <c r="V95"/>
  <c r="V58"/>
  <c r="AD61"/>
  <c r="AD60"/>
  <c r="AD59"/>
  <c r="AD58"/>
  <c r="AD57"/>
  <c r="AD62"/>
  <c r="AD56"/>
  <c r="AD55"/>
  <c r="AD54"/>
  <c r="AD53"/>
  <c r="AD52"/>
  <c r="AD51"/>
  <c r="AD50"/>
  <c r="L62"/>
  <c r="AD95"/>
  <c r="H135"/>
  <c r="H67"/>
  <c r="H101"/>
  <c r="O136"/>
  <c r="O68"/>
  <c r="O102"/>
  <c r="D140"/>
  <c r="D72"/>
  <c r="D106"/>
  <c r="E119"/>
  <c r="E51"/>
  <c r="I119"/>
  <c r="I51"/>
  <c r="M119"/>
  <c r="M130"/>
  <c r="M51"/>
  <c r="M62"/>
  <c r="K120"/>
  <c r="K130"/>
  <c r="K52"/>
  <c r="K62"/>
  <c r="O120"/>
  <c r="O130"/>
  <c r="O52"/>
  <c r="E121"/>
  <c r="E53"/>
  <c r="E62"/>
  <c r="I121"/>
  <c r="I53"/>
  <c r="M121"/>
  <c r="M53"/>
  <c r="C122"/>
  <c r="C54"/>
  <c r="G122"/>
  <c r="G54"/>
  <c r="K122"/>
  <c r="K54"/>
  <c r="O122"/>
  <c r="O54"/>
  <c r="E123"/>
  <c r="P123"/>
  <c r="E55"/>
  <c r="I123"/>
  <c r="I55"/>
  <c r="M123"/>
  <c r="M55"/>
  <c r="C124"/>
  <c r="C56"/>
  <c r="G124"/>
  <c r="G56"/>
  <c r="K124"/>
  <c r="K56"/>
  <c r="O124"/>
  <c r="O56"/>
  <c r="E125"/>
  <c r="E57"/>
  <c r="I125"/>
  <c r="P125"/>
  <c r="I57"/>
  <c r="C126"/>
  <c r="C58"/>
  <c r="K126"/>
  <c r="K58"/>
  <c r="O126"/>
  <c r="O58"/>
  <c r="I127"/>
  <c r="I59"/>
  <c r="M127"/>
  <c r="M59"/>
  <c r="C128"/>
  <c r="C60"/>
  <c r="G128"/>
  <c r="G60"/>
  <c r="K128"/>
  <c r="K60"/>
  <c r="E129"/>
  <c r="E61"/>
  <c r="I129"/>
  <c r="I61"/>
  <c r="C136"/>
  <c r="C68"/>
  <c r="C102"/>
  <c r="D139"/>
  <c r="D71"/>
  <c r="D105"/>
  <c r="K144"/>
  <c r="K76"/>
  <c r="K110"/>
  <c r="I145"/>
  <c r="I77"/>
  <c r="I111"/>
  <c r="C130"/>
  <c r="G130"/>
  <c r="G50"/>
  <c r="O50"/>
  <c r="H51"/>
  <c r="V51"/>
  <c r="C52"/>
  <c r="H55"/>
  <c r="G58"/>
  <c r="M61"/>
  <c r="N122"/>
  <c r="N130"/>
  <c r="E139"/>
  <c r="E71"/>
  <c r="E105"/>
  <c r="M139"/>
  <c r="M71"/>
  <c r="M105"/>
  <c r="I141"/>
  <c r="I73"/>
  <c r="I107"/>
  <c r="K146"/>
  <c r="K78"/>
  <c r="K112"/>
  <c r="C135"/>
  <c r="C67"/>
  <c r="C101"/>
  <c r="K136"/>
  <c r="K68"/>
  <c r="K102"/>
  <c r="G137"/>
  <c r="G69"/>
  <c r="G103"/>
  <c r="H138"/>
  <c r="H70"/>
  <c r="H104"/>
  <c r="H74"/>
  <c r="H108"/>
  <c r="H142"/>
  <c r="Z60"/>
  <c r="Z62"/>
  <c r="Z61"/>
  <c r="Z57"/>
  <c r="Z56"/>
  <c r="Z55"/>
  <c r="Z54"/>
  <c r="Z53"/>
  <c r="Z52"/>
  <c r="Z59"/>
  <c r="Z95"/>
  <c r="D136"/>
  <c r="D68"/>
  <c r="D102"/>
  <c r="C146"/>
  <c r="C78"/>
  <c r="C112"/>
  <c r="B118"/>
  <c r="B50"/>
  <c r="F118"/>
  <c r="F50"/>
  <c r="J118"/>
  <c r="J50"/>
  <c r="N135"/>
  <c r="N67"/>
  <c r="N101"/>
  <c r="B120"/>
  <c r="P120"/>
  <c r="B52"/>
  <c r="F120"/>
  <c r="F52"/>
  <c r="J120"/>
  <c r="J52"/>
  <c r="N120"/>
  <c r="N52"/>
  <c r="B122"/>
  <c r="B54"/>
  <c r="F122"/>
  <c r="F54"/>
  <c r="J122"/>
  <c r="J54"/>
  <c r="B124"/>
  <c r="B56"/>
  <c r="F124"/>
  <c r="F56"/>
  <c r="J124"/>
  <c r="J56"/>
  <c r="N124"/>
  <c r="N56"/>
  <c r="B126"/>
  <c r="B58"/>
  <c r="F126"/>
  <c r="F58"/>
  <c r="J126"/>
  <c r="J58"/>
  <c r="N143"/>
  <c r="N75"/>
  <c r="N109"/>
  <c r="D127"/>
  <c r="D59"/>
  <c r="H127"/>
  <c r="H130"/>
  <c r="H59"/>
  <c r="B128"/>
  <c r="B60"/>
  <c r="F128"/>
  <c r="F60"/>
  <c r="J128"/>
  <c r="J60"/>
  <c r="N60"/>
  <c r="N128"/>
  <c r="D129"/>
  <c r="D61"/>
  <c r="D135"/>
  <c r="D67"/>
  <c r="D101"/>
  <c r="G136"/>
  <c r="G68"/>
  <c r="G102"/>
  <c r="H137"/>
  <c r="H69"/>
  <c r="H103"/>
  <c r="H141"/>
  <c r="H73"/>
  <c r="H107"/>
  <c r="I130"/>
  <c r="K67"/>
  <c r="K101"/>
  <c r="P121"/>
  <c r="P129"/>
  <c r="V50"/>
  <c r="Z51"/>
  <c r="D53"/>
  <c r="D62"/>
  <c r="D57"/>
  <c r="M57"/>
  <c r="E59"/>
  <c r="O60"/>
  <c r="H61"/>
  <c r="V61"/>
  <c r="D69"/>
  <c r="D103"/>
  <c r="N71"/>
  <c r="N105"/>
  <c r="D130"/>
  <c r="U95"/>
  <c r="U61"/>
  <c r="U60"/>
  <c r="U59"/>
  <c r="U58"/>
  <c r="U57"/>
  <c r="N125"/>
  <c r="N57"/>
  <c r="N127"/>
  <c r="N59"/>
  <c r="N129"/>
  <c r="N61"/>
  <c r="H77"/>
  <c r="H111"/>
  <c r="I50"/>
  <c r="AG50"/>
  <c r="AG51"/>
  <c r="E52"/>
  <c r="M52"/>
  <c r="AG52"/>
  <c r="AG53"/>
  <c r="I54"/>
  <c r="AG54"/>
  <c r="AG55"/>
  <c r="E56"/>
  <c r="M56"/>
  <c r="AG56"/>
  <c r="O57"/>
  <c r="H58"/>
  <c r="AG58"/>
  <c r="E60"/>
  <c r="O61"/>
  <c r="N68"/>
  <c r="N102"/>
  <c r="B70"/>
  <c r="B104"/>
  <c r="F72"/>
  <c r="F106"/>
  <c r="F74"/>
  <c r="F108"/>
  <c r="B76"/>
  <c r="B110"/>
  <c r="J76"/>
  <c r="J110"/>
  <c r="F78"/>
  <c r="F112"/>
  <c r="Y83"/>
  <c r="AG83"/>
  <c r="X84"/>
  <c r="AF84"/>
  <c r="U85"/>
  <c r="AC85"/>
  <c r="T86"/>
  <c r="AB86"/>
  <c r="Y87"/>
  <c r="AG87"/>
  <c r="X88"/>
  <c r="AF88"/>
  <c r="U89"/>
  <c r="AC89"/>
  <c r="T90"/>
  <c r="AB90"/>
  <c r="Y91"/>
  <c r="AG91"/>
  <c r="X92"/>
  <c r="AF92"/>
  <c r="U93"/>
  <c r="AC93"/>
  <c r="T94"/>
  <c r="B127"/>
  <c r="P127"/>
  <c r="J127"/>
  <c r="F129"/>
  <c r="C138"/>
  <c r="C70"/>
  <c r="C104"/>
  <c r="G138"/>
  <c r="G70"/>
  <c r="G104"/>
  <c r="K138"/>
  <c r="K70"/>
  <c r="K104"/>
  <c r="O138"/>
  <c r="O70"/>
  <c r="O104"/>
  <c r="C140"/>
  <c r="C72"/>
  <c r="C106"/>
  <c r="G140"/>
  <c r="G72"/>
  <c r="G106"/>
  <c r="K140"/>
  <c r="K72"/>
  <c r="K106"/>
  <c r="O140"/>
  <c r="O72"/>
  <c r="O106"/>
  <c r="C142"/>
  <c r="C74"/>
  <c r="C108"/>
  <c r="G142"/>
  <c r="G74"/>
  <c r="G108"/>
  <c r="E143"/>
  <c r="E75"/>
  <c r="E109"/>
  <c r="O144"/>
  <c r="O76"/>
  <c r="O110"/>
  <c r="M145"/>
  <c r="M77"/>
  <c r="M111"/>
  <c r="G146"/>
  <c r="G78"/>
  <c r="G112"/>
  <c r="Y95"/>
  <c r="Y61"/>
  <c r="Y60"/>
  <c r="Y59"/>
  <c r="Y58"/>
  <c r="Y57"/>
  <c r="AG95"/>
  <c r="AE94"/>
  <c r="AA94"/>
  <c r="W94"/>
  <c r="S94"/>
  <c r="AE93"/>
  <c r="AA93"/>
  <c r="W93"/>
  <c r="S93"/>
  <c r="AE92"/>
  <c r="AA92"/>
  <c r="W92"/>
  <c r="S92"/>
  <c r="AE91"/>
  <c r="AA91"/>
  <c r="W91"/>
  <c r="S91"/>
  <c r="AE90"/>
  <c r="AA90"/>
  <c r="W90"/>
  <c r="S90"/>
  <c r="AE89"/>
  <c r="AA89"/>
  <c r="W89"/>
  <c r="S89"/>
  <c r="AE88"/>
  <c r="AA88"/>
  <c r="W88"/>
  <c r="S88"/>
  <c r="AE87"/>
  <c r="AA87"/>
  <c r="W87"/>
  <c r="S87"/>
  <c r="AE86"/>
  <c r="AA86"/>
  <c r="W86"/>
  <c r="S86"/>
  <c r="AE85"/>
  <c r="AA85"/>
  <c r="W85"/>
  <c r="S85"/>
  <c r="AE84"/>
  <c r="AA84"/>
  <c r="W84"/>
  <c r="S84"/>
  <c r="AE83"/>
  <c r="AA83"/>
  <c r="W83"/>
  <c r="S83"/>
  <c r="AD94"/>
  <c r="Z94"/>
  <c r="V94"/>
  <c r="AD93"/>
  <c r="Z93"/>
  <c r="V93"/>
  <c r="AD92"/>
  <c r="Z92"/>
  <c r="V92"/>
  <c r="AD91"/>
  <c r="Z91"/>
  <c r="V91"/>
  <c r="AD90"/>
  <c r="Z90"/>
  <c r="V90"/>
  <c r="AD89"/>
  <c r="Z89"/>
  <c r="V89"/>
  <c r="AD88"/>
  <c r="Z88"/>
  <c r="V88"/>
  <c r="AD87"/>
  <c r="Z87"/>
  <c r="V87"/>
  <c r="AD86"/>
  <c r="Z86"/>
  <c r="V86"/>
  <c r="AD85"/>
  <c r="Z85"/>
  <c r="V85"/>
  <c r="AD84"/>
  <c r="Z84"/>
  <c r="V84"/>
  <c r="AD83"/>
  <c r="Z83"/>
  <c r="V83"/>
  <c r="AG62"/>
  <c r="U50"/>
  <c r="Y50"/>
  <c r="U51"/>
  <c r="Y51"/>
  <c r="H62"/>
  <c r="U52"/>
  <c r="Y52"/>
  <c r="U53"/>
  <c r="Y53"/>
  <c r="U54"/>
  <c r="Y54"/>
  <c r="U55"/>
  <c r="Y55"/>
  <c r="U56"/>
  <c r="Y56"/>
  <c r="I58"/>
  <c r="C59"/>
  <c r="AG59"/>
  <c r="U62"/>
  <c r="Y62"/>
  <c r="J68"/>
  <c r="J102"/>
  <c r="B72"/>
  <c r="B106"/>
  <c r="T83"/>
  <c r="AB83"/>
  <c r="Y84"/>
  <c r="AG84"/>
  <c r="X85"/>
  <c r="AF85"/>
  <c r="U86"/>
  <c r="AC86"/>
  <c r="T87"/>
  <c r="AB87"/>
  <c r="Y88"/>
  <c r="AG88"/>
  <c r="X89"/>
  <c r="AF89"/>
  <c r="U90"/>
  <c r="AC90"/>
  <c r="T91"/>
  <c r="AB91"/>
  <c r="Y92"/>
  <c r="AG92"/>
  <c r="X93"/>
  <c r="AF93"/>
  <c r="U94"/>
  <c r="AC94"/>
  <c r="T95"/>
  <c r="X95"/>
  <c r="AB95"/>
  <c r="AF95"/>
  <c r="W95"/>
  <c r="AE95"/>
  <c r="P102"/>
  <c r="E145"/>
  <c r="E77"/>
  <c r="E111"/>
  <c r="M137"/>
  <c r="M69"/>
  <c r="M103"/>
  <c r="O77"/>
  <c r="O111"/>
  <c r="O145"/>
  <c r="N145"/>
  <c r="N77"/>
  <c r="N111"/>
  <c r="B62"/>
  <c r="B135"/>
  <c r="B67"/>
  <c r="B101"/>
  <c r="P62"/>
  <c r="C69"/>
  <c r="C103"/>
  <c r="C137"/>
  <c r="C143"/>
  <c r="C75"/>
  <c r="C109"/>
  <c r="H76"/>
  <c r="H110"/>
  <c r="H144"/>
  <c r="N141"/>
  <c r="N147"/>
  <c r="N73"/>
  <c r="N107"/>
  <c r="H72"/>
  <c r="H106"/>
  <c r="H140"/>
  <c r="O62"/>
  <c r="O67"/>
  <c r="O101"/>
  <c r="O135"/>
  <c r="C144"/>
  <c r="C76"/>
  <c r="C110"/>
  <c r="P110"/>
  <c r="M141"/>
  <c r="M73"/>
  <c r="M107"/>
  <c r="I139"/>
  <c r="I71"/>
  <c r="I105"/>
  <c r="E137"/>
  <c r="E69"/>
  <c r="E103"/>
  <c r="N78"/>
  <c r="N112"/>
  <c r="N146"/>
  <c r="N74"/>
  <c r="N108"/>
  <c r="N142"/>
  <c r="E144"/>
  <c r="E76"/>
  <c r="E110"/>
  <c r="E113"/>
  <c r="D78"/>
  <c r="D112"/>
  <c r="D146"/>
  <c r="J77"/>
  <c r="J111"/>
  <c r="J145"/>
  <c r="B77"/>
  <c r="B111"/>
  <c r="B145"/>
  <c r="D76"/>
  <c r="D110"/>
  <c r="D144"/>
  <c r="J75"/>
  <c r="J109"/>
  <c r="J143"/>
  <c r="B75"/>
  <c r="B109"/>
  <c r="B143"/>
  <c r="J73"/>
  <c r="J107"/>
  <c r="J141"/>
  <c r="B73"/>
  <c r="B107"/>
  <c r="B141"/>
  <c r="F71"/>
  <c r="F105"/>
  <c r="F139"/>
  <c r="N137"/>
  <c r="N69"/>
  <c r="N103"/>
  <c r="N113"/>
  <c r="F137"/>
  <c r="F69"/>
  <c r="F103"/>
  <c r="P118"/>
  <c r="B130"/>
  <c r="M146"/>
  <c r="M78"/>
  <c r="M112"/>
  <c r="P29"/>
  <c r="P104"/>
  <c r="J130"/>
  <c r="C62"/>
  <c r="I135"/>
  <c r="I67"/>
  <c r="I101"/>
  <c r="I62"/>
  <c r="D70"/>
  <c r="D104"/>
  <c r="D138"/>
  <c r="J62"/>
  <c r="J67"/>
  <c r="J101"/>
  <c r="J113"/>
  <c r="J135"/>
  <c r="G67"/>
  <c r="G101"/>
  <c r="G135"/>
  <c r="G62"/>
  <c r="E78"/>
  <c r="E112"/>
  <c r="E146"/>
  <c r="G145"/>
  <c r="G77"/>
  <c r="G111"/>
  <c r="M76"/>
  <c r="M110"/>
  <c r="M144"/>
  <c r="O143"/>
  <c r="O75"/>
  <c r="O109"/>
  <c r="E142"/>
  <c r="E74"/>
  <c r="E108"/>
  <c r="K141"/>
  <c r="K73"/>
  <c r="K107"/>
  <c r="C73"/>
  <c r="C107"/>
  <c r="C141"/>
  <c r="I72"/>
  <c r="I106"/>
  <c r="I140"/>
  <c r="O71"/>
  <c r="O105"/>
  <c r="O139"/>
  <c r="G71"/>
  <c r="G105"/>
  <c r="G139"/>
  <c r="M70"/>
  <c r="M104"/>
  <c r="M138"/>
  <c r="E70"/>
  <c r="E104"/>
  <c r="E138"/>
  <c r="K69"/>
  <c r="K103"/>
  <c r="K113"/>
  <c r="K137"/>
  <c r="I68"/>
  <c r="I102"/>
  <c r="I136"/>
  <c r="O146"/>
  <c r="O78"/>
  <c r="O112"/>
  <c r="O142"/>
  <c r="O74"/>
  <c r="O108"/>
  <c r="N144"/>
  <c r="N76"/>
  <c r="N110"/>
  <c r="H78"/>
  <c r="H112"/>
  <c r="H146"/>
  <c r="H147"/>
  <c r="D74"/>
  <c r="D108"/>
  <c r="P108"/>
  <c r="D142"/>
  <c r="F77"/>
  <c r="F111"/>
  <c r="F145"/>
  <c r="F75"/>
  <c r="F109"/>
  <c r="F143"/>
  <c r="F73"/>
  <c r="F107"/>
  <c r="F141"/>
  <c r="J139"/>
  <c r="J71"/>
  <c r="J105"/>
  <c r="B71"/>
  <c r="B105"/>
  <c r="B139"/>
  <c r="J137"/>
  <c r="J69"/>
  <c r="J103"/>
  <c r="B69"/>
  <c r="B103"/>
  <c r="B137"/>
  <c r="P137"/>
  <c r="I143"/>
  <c r="I75"/>
  <c r="I109"/>
  <c r="H143"/>
  <c r="H75"/>
  <c r="H109"/>
  <c r="H113"/>
  <c r="E141"/>
  <c r="E73"/>
  <c r="E107"/>
  <c r="M142"/>
  <c r="M74"/>
  <c r="M108"/>
  <c r="F62"/>
  <c r="F135"/>
  <c r="F67"/>
  <c r="F101"/>
  <c r="G143"/>
  <c r="G75"/>
  <c r="G109"/>
  <c r="H136"/>
  <c r="H68"/>
  <c r="H102"/>
  <c r="I146"/>
  <c r="I78"/>
  <c r="I112"/>
  <c r="K77"/>
  <c r="K111"/>
  <c r="K145"/>
  <c r="C77"/>
  <c r="C111"/>
  <c r="C145"/>
  <c r="I144"/>
  <c r="I76"/>
  <c r="I110"/>
  <c r="K143"/>
  <c r="K75"/>
  <c r="K109"/>
  <c r="I142"/>
  <c r="I74"/>
  <c r="I108"/>
  <c r="O73"/>
  <c r="O107"/>
  <c r="O141"/>
  <c r="G141"/>
  <c r="G73"/>
  <c r="G107"/>
  <c r="M72"/>
  <c r="M106"/>
  <c r="M140"/>
  <c r="E140"/>
  <c r="E72"/>
  <c r="E106"/>
  <c r="P106"/>
  <c r="K139"/>
  <c r="K147"/>
  <c r="K71"/>
  <c r="K105"/>
  <c r="C139"/>
  <c r="C147"/>
  <c r="C71"/>
  <c r="C105"/>
  <c r="I138"/>
  <c r="I70"/>
  <c r="I104"/>
  <c r="O137"/>
  <c r="O69"/>
  <c r="O103"/>
  <c r="M136"/>
  <c r="M147"/>
  <c r="M68"/>
  <c r="M102"/>
  <c r="M113"/>
  <c r="E136"/>
  <c r="E68"/>
  <c r="E102"/>
  <c r="D147"/>
  <c r="P122"/>
  <c r="F130"/>
  <c r="E130"/>
  <c r="P119"/>
  <c r="D113"/>
  <c r="P128"/>
  <c r="P126"/>
  <c r="P124"/>
  <c r="N62"/>
  <c r="E147"/>
  <c r="P101"/>
  <c r="B113"/>
  <c r="B147"/>
  <c r="P135"/>
  <c r="P139"/>
  <c r="P146"/>
  <c r="F113"/>
  <c r="P103"/>
  <c r="P105"/>
  <c r="G147"/>
  <c r="I113"/>
  <c r="P130"/>
  <c r="K9"/>
  <c r="P107"/>
  <c r="P109"/>
  <c r="P144"/>
  <c r="P141"/>
  <c r="P143"/>
  <c r="C113"/>
  <c r="J147"/>
  <c r="P111"/>
  <c r="P112"/>
  <c r="O113"/>
  <c r="P136"/>
  <c r="P140"/>
  <c r="F147"/>
  <c r="P142"/>
  <c r="G113"/>
  <c r="P138"/>
  <c r="I147"/>
  <c r="P145"/>
  <c r="O147"/>
  <c r="P113"/>
  <c r="K11"/>
  <c r="P147"/>
  <c r="K7"/>
  <c r="L6"/>
  <c r="B13" i="8"/>
  <c r="B14"/>
  <c r="B15"/>
  <c r="B16"/>
  <c r="X12"/>
  <c r="W12"/>
  <c r="V12"/>
  <c r="U12"/>
  <c r="T12"/>
  <c r="S12"/>
  <c r="R12"/>
  <c r="Q12"/>
  <c r="P12"/>
  <c r="O12"/>
  <c r="N12"/>
  <c r="M12"/>
  <c r="L12"/>
  <c r="K12"/>
  <c r="J12"/>
  <c r="I12"/>
  <c r="H12"/>
  <c r="G12"/>
  <c r="F12"/>
  <c r="E12"/>
  <c r="X587"/>
  <c r="W587"/>
  <c r="V587"/>
  <c r="U587"/>
  <c r="T587"/>
  <c r="S587"/>
  <c r="R587"/>
  <c r="Q587"/>
  <c r="P587"/>
  <c r="O587"/>
  <c r="N587"/>
  <c r="M587"/>
  <c r="L587"/>
  <c r="K587"/>
  <c r="J587"/>
  <c r="I587"/>
  <c r="H587"/>
  <c r="G587"/>
  <c r="F587"/>
  <c r="E587"/>
  <c r="X550"/>
  <c r="W550"/>
  <c r="V550"/>
  <c r="U550"/>
  <c r="T550"/>
  <c r="S550"/>
  <c r="R550"/>
  <c r="Q550"/>
  <c r="P550"/>
  <c r="O550"/>
  <c r="N550"/>
  <c r="M550"/>
  <c r="L550"/>
  <c r="K550"/>
  <c r="J550"/>
  <c r="I550"/>
  <c r="H550"/>
  <c r="G550"/>
  <c r="F550"/>
  <c r="E550"/>
  <c r="X373"/>
  <c r="W373"/>
  <c r="V373"/>
  <c r="U373"/>
  <c r="T373"/>
  <c r="S373"/>
  <c r="R373"/>
  <c r="Q373"/>
  <c r="P373"/>
  <c r="O373"/>
  <c r="N373"/>
  <c r="M373"/>
  <c r="L373"/>
  <c r="K373"/>
  <c r="J373"/>
  <c r="I373"/>
  <c r="H373"/>
  <c r="G373"/>
  <c r="F373"/>
  <c r="E373"/>
  <c r="X586"/>
  <c r="W586"/>
  <c r="V586"/>
  <c r="U586"/>
  <c r="T586"/>
  <c r="S586"/>
  <c r="R586"/>
  <c r="Q586"/>
  <c r="P586"/>
  <c r="O586"/>
  <c r="N586"/>
  <c r="M586"/>
  <c r="L586"/>
  <c r="K586"/>
  <c r="J586"/>
  <c r="I586"/>
  <c r="H586"/>
  <c r="G586"/>
  <c r="F586"/>
  <c r="E586"/>
  <c r="X549"/>
  <c r="W549"/>
  <c r="V549"/>
  <c r="U549"/>
  <c r="T549"/>
  <c r="S549"/>
  <c r="R549"/>
  <c r="Q549"/>
  <c r="P549"/>
  <c r="O549"/>
  <c r="N549"/>
  <c r="M549"/>
  <c r="L549"/>
  <c r="K549"/>
  <c r="J549"/>
  <c r="I549"/>
  <c r="H549"/>
  <c r="G549"/>
  <c r="F549"/>
  <c r="E549"/>
  <c r="X372"/>
  <c r="W372"/>
  <c r="V372"/>
  <c r="U372"/>
  <c r="T372"/>
  <c r="S372"/>
  <c r="R372"/>
  <c r="Q372"/>
  <c r="P372"/>
  <c r="O372"/>
  <c r="N372"/>
  <c r="M372"/>
  <c r="L372"/>
  <c r="K372"/>
  <c r="J372"/>
  <c r="I372"/>
  <c r="H372"/>
  <c r="G372"/>
  <c r="F372"/>
  <c r="E372"/>
  <c r="C22"/>
  <c r="D586"/>
  <c r="O26" i="32"/>
  <c r="C196" i="8"/>
  <c r="A195"/>
  <c r="A21"/>
  <c r="F29" i="32"/>
  <c r="E75" i="8" s="1"/>
  <c r="E552"/>
  <c r="M28" i="32"/>
  <c r="E158" i="8" s="1"/>
  <c r="H36" i="32"/>
  <c r="D28"/>
  <c r="G34"/>
  <c r="O551" i="8"/>
  <c r="G552"/>
  <c r="C31" i="32"/>
  <c r="E41" i="8" s="1"/>
  <c r="B28" i="32"/>
  <c r="E27"/>
  <c r="F25"/>
  <c r="E71" i="8" s="1"/>
  <c r="G27" i="32"/>
  <c r="E85" i="8" s="1"/>
  <c r="M29" i="32"/>
  <c r="E159" i="8"/>
  <c r="N33" i="32"/>
  <c r="M36"/>
  <c r="J32"/>
  <c r="G32"/>
  <c r="G28"/>
  <c r="E86" i="8" s="1"/>
  <c r="I32" i="32"/>
  <c r="J28"/>
  <c r="B36"/>
  <c r="X196" i="8"/>
  <c r="W196"/>
  <c r="V196"/>
  <c r="U196"/>
  <c r="T196"/>
  <c r="S196"/>
  <c r="R196"/>
  <c r="Q196"/>
  <c r="P196"/>
  <c r="O196"/>
  <c r="N196"/>
  <c r="M196"/>
  <c r="L196"/>
  <c r="K196"/>
  <c r="J196"/>
  <c r="I196"/>
  <c r="H196"/>
  <c r="G196"/>
  <c r="F196"/>
  <c r="E196"/>
  <c r="E249"/>
  <c r="E426" s="1"/>
  <c r="K55" i="41" s="1"/>
  <c r="G551" i="8" l="1"/>
  <c r="G588" s="1"/>
  <c r="L551"/>
  <c r="L588" s="1"/>
  <c r="W551"/>
  <c r="W552"/>
  <c r="X552"/>
  <c r="T552"/>
  <c r="T589" s="1"/>
  <c r="N551"/>
  <c r="N588" s="1"/>
  <c r="M551"/>
  <c r="M588" s="1"/>
  <c r="S552"/>
  <c r="O552"/>
  <c r="M552"/>
  <c r="R551"/>
  <c r="R588" s="1"/>
  <c r="X551"/>
  <c r="X588" s="1"/>
  <c r="F552"/>
  <c r="U551"/>
  <c r="U588" s="1"/>
  <c r="T551"/>
  <c r="T588" s="1"/>
  <c r="R552"/>
  <c r="S551"/>
  <c r="S588" s="1"/>
  <c r="V552"/>
  <c r="H17" i="41"/>
  <c r="I552" i="8"/>
  <c r="J552"/>
  <c r="P552"/>
  <c r="Y552"/>
  <c r="P551"/>
  <c r="N552"/>
  <c r="N589" s="1"/>
  <c r="I551"/>
  <c r="I588" s="1"/>
  <c r="F551"/>
  <c r="F588" s="1"/>
  <c r="E551"/>
  <c r="E588" s="1"/>
  <c r="H551"/>
  <c r="H588" s="1"/>
  <c r="U552"/>
  <c r="H552"/>
  <c r="K551"/>
  <c r="K552"/>
  <c r="K589" s="1"/>
  <c r="V551"/>
  <c r="V588" s="1"/>
  <c r="Q551"/>
  <c r="Q588" s="1"/>
  <c r="L552"/>
  <c r="J551"/>
  <c r="J588" s="1"/>
  <c r="Y551"/>
  <c r="Y588" s="1"/>
  <c r="Q552"/>
  <c r="R589"/>
  <c r="G589"/>
  <c r="E180"/>
  <c r="E354" s="1"/>
  <c r="E92"/>
  <c r="E114"/>
  <c r="E166"/>
  <c r="E122"/>
  <c r="E126"/>
  <c r="E26"/>
  <c r="E200" s="1"/>
  <c r="E377" s="1"/>
  <c r="K6" i="41" s="1"/>
  <c r="E50" i="8"/>
  <c r="E106"/>
  <c r="E34"/>
  <c r="E90"/>
  <c r="E61"/>
  <c r="E96"/>
  <c r="E208"/>
  <c r="E385" s="1"/>
  <c r="K14" i="41" s="1"/>
  <c r="Q589" i="8"/>
  <c r="B27" i="32"/>
  <c r="E25" i="8" s="1"/>
  <c r="O31" i="32"/>
  <c r="E185" i="8" s="1"/>
  <c r="L29" i="32"/>
  <c r="E147" i="8" s="1"/>
  <c r="B31" i="32"/>
  <c r="E29" i="8" s="1"/>
  <c r="G36" i="32"/>
  <c r="E94" i="8" s="1"/>
  <c r="E268" s="1"/>
  <c r="B32" i="32"/>
  <c r="E30" i="8" s="1"/>
  <c r="H25" i="32"/>
  <c r="E95" i="8" s="1"/>
  <c r="B33" i="32"/>
  <c r="E31" i="8" s="1"/>
  <c r="N28" i="32"/>
  <c r="E170" i="8" s="1"/>
  <c r="F26" i="32"/>
  <c r="E72" i="8" s="1"/>
  <c r="H32" i="32"/>
  <c r="E102" i="8" s="1"/>
  <c r="N26" i="32"/>
  <c r="E168" i="8" s="1"/>
  <c r="K31" i="32"/>
  <c r="E137" i="8" s="1"/>
  <c r="F27" i="32"/>
  <c r="D26"/>
  <c r="E48" i="8" s="1"/>
  <c r="E73"/>
  <c r="D29" i="32"/>
  <c r="E51" i="8" s="1"/>
  <c r="H28" i="32"/>
  <c r="E98" i="8" s="1"/>
  <c r="E272" s="1"/>
  <c r="N27" i="32"/>
  <c r="F33"/>
  <c r="E79" i="8" s="1"/>
  <c r="K30" i="32"/>
  <c r="I34"/>
  <c r="E215" i="8"/>
  <c r="E392" s="1"/>
  <c r="K21" i="41" s="1"/>
  <c r="E264" i="8"/>
  <c r="E441" s="1"/>
  <c r="K70" i="41" s="1"/>
  <c r="E276" i="8"/>
  <c r="E453" s="1"/>
  <c r="K82" i="41" s="1"/>
  <c r="B26" i="32"/>
  <c r="F28"/>
  <c r="E74" i="8" s="1"/>
  <c r="N29" i="32"/>
  <c r="E171" i="8" s="1"/>
  <c r="I27" i="32"/>
  <c r="E109" i="8" s="1"/>
  <c r="C26" i="32"/>
  <c r="E36" i="8" s="1"/>
  <c r="U589"/>
  <c r="G30" i="32"/>
  <c r="E88" i="8" s="1"/>
  <c r="E28" i="32"/>
  <c r="E62" i="8" s="1"/>
  <c r="D33" i="32"/>
  <c r="E55" i="8" s="1"/>
  <c r="M34" i="32"/>
  <c r="E164" i="8" s="1"/>
  <c r="E32" i="32"/>
  <c r="E66" i="8" s="1"/>
  <c r="L35" i="32"/>
  <c r="E153" i="8" s="1"/>
  <c r="L32" i="32"/>
  <c r="E150" i="8" s="1"/>
  <c r="E26" i="32"/>
  <c r="E60" i="8" s="1"/>
  <c r="N30" i="32"/>
  <c r="I26"/>
  <c r="E108" i="8" s="1"/>
  <c r="E282" s="1"/>
  <c r="L30" i="32"/>
  <c r="E148" i="8" s="1"/>
  <c r="I30" i="32"/>
  <c r="E112" i="8" s="1"/>
  <c r="K36" i="32"/>
  <c r="E142" i="8" s="1"/>
  <c r="E169"/>
  <c r="E343" s="1"/>
  <c r="E266"/>
  <c r="E443" s="1"/>
  <c r="K72" i="41" s="1"/>
  <c r="E296" i="8"/>
  <c r="E473" s="1"/>
  <c r="K102" i="41" s="1"/>
  <c r="M26" i="32"/>
  <c r="E156" i="8" s="1"/>
  <c r="B34" i="32"/>
  <c r="E32" i="8" s="1"/>
  <c r="E36" i="32"/>
  <c r="E70" i="8" s="1"/>
  <c r="O29" i="32"/>
  <c r="G25"/>
  <c r="E83" i="8" s="1"/>
  <c r="E257" s="1"/>
  <c r="M35" i="32"/>
  <c r="E165" i="8" s="1"/>
  <c r="I33" i="32"/>
  <c r="E115" i="8" s="1"/>
  <c r="C35" i="32"/>
  <c r="E45" i="8" s="1"/>
  <c r="J34" i="32"/>
  <c r="E128" i="8" s="1"/>
  <c r="E244"/>
  <c r="E24"/>
  <c r="E260"/>
  <c r="E437" s="1"/>
  <c r="K66" i="41" s="1"/>
  <c r="E259" i="8"/>
  <c r="E436" s="1"/>
  <c r="K65" i="41" s="1"/>
  <c r="P589" i="8"/>
  <c r="P588"/>
  <c r="E344"/>
  <c r="E3" i="41"/>
  <c r="E43"/>
  <c r="E156"/>
  <c r="E128"/>
  <c r="E52"/>
  <c r="E149"/>
  <c r="E65"/>
  <c r="E5"/>
  <c r="E142"/>
  <c r="E110"/>
  <c r="E78"/>
  <c r="E46"/>
  <c r="E14"/>
  <c r="E132"/>
  <c r="E76"/>
  <c r="E20"/>
  <c r="E133"/>
  <c r="E81"/>
  <c r="E29"/>
  <c r="E147"/>
  <c r="E115"/>
  <c r="E83"/>
  <c r="E51"/>
  <c r="E19"/>
  <c r="E148"/>
  <c r="E68"/>
  <c r="E169"/>
  <c r="E89"/>
  <c r="E17"/>
  <c r="E150"/>
  <c r="E118"/>
  <c r="E86"/>
  <c r="E54"/>
  <c r="E22"/>
  <c r="E144"/>
  <c r="E88"/>
  <c r="E36"/>
  <c r="E145"/>
  <c r="E93"/>
  <c r="E41"/>
  <c r="E155"/>
  <c r="E123"/>
  <c r="E91"/>
  <c r="E59"/>
  <c r="E27"/>
  <c r="E92"/>
  <c r="E109"/>
  <c r="E158"/>
  <c r="E94"/>
  <c r="E30"/>
  <c r="E104"/>
  <c r="E157"/>
  <c r="E53"/>
  <c r="E131"/>
  <c r="E67"/>
  <c r="E112"/>
  <c r="E125"/>
  <c r="E166"/>
  <c r="E102"/>
  <c r="E38"/>
  <c r="E116"/>
  <c r="E4"/>
  <c r="E69"/>
  <c r="E139"/>
  <c r="E75"/>
  <c r="E11"/>
  <c r="E16"/>
  <c r="E126"/>
  <c r="E160"/>
  <c r="E105"/>
  <c r="E99"/>
  <c r="E32"/>
  <c r="E134"/>
  <c r="E6"/>
  <c r="E121"/>
  <c r="E107"/>
  <c r="E25"/>
  <c r="E48"/>
  <c r="E35"/>
  <c r="E164"/>
  <c r="E62"/>
  <c r="E163"/>
  <c r="E280" i="8"/>
  <c r="E45" i="41"/>
  <c r="E64"/>
  <c r="E245" i="8"/>
  <c r="E422" s="1"/>
  <c r="K51" i="41" s="1"/>
  <c r="E342" i="8"/>
  <c r="O588"/>
  <c r="O589"/>
  <c r="E332"/>
  <c r="E18"/>
  <c r="E333"/>
  <c r="E510" s="1"/>
  <c r="K139" i="41" s="1"/>
  <c r="E235" i="8"/>
  <c r="E412" s="1"/>
  <c r="K41" i="41" s="1"/>
  <c r="E222" i="8"/>
  <c r="K588"/>
  <c r="M589"/>
  <c r="E589"/>
  <c r="E116"/>
  <c r="E136"/>
  <c r="E172"/>
  <c r="K26" i="32"/>
  <c r="E132" i="8" s="1"/>
  <c r="M30" i="32"/>
  <c r="E160" i="8" s="1"/>
  <c r="D25" i="32"/>
  <c r="E47" i="8" s="1"/>
  <c r="N31" i="32"/>
  <c r="E173" i="8" s="1"/>
  <c r="E30" i="32"/>
  <c r="E64" i="8" s="1"/>
  <c r="J27" i="32"/>
  <c r="E121" i="8" s="1"/>
  <c r="F30" i="32"/>
  <c r="E76" i="8" s="1"/>
  <c r="G31" i="32"/>
  <c r="E89" i="8" s="1"/>
  <c r="L26" i="32"/>
  <c r="E144" i="8" s="1"/>
  <c r="E25" i="32"/>
  <c r="E59" i="8" s="1"/>
  <c r="H35" i="32"/>
  <c r="E105" i="8" s="1"/>
  <c r="C30" i="32"/>
  <c r="E40" i="8" s="1"/>
  <c r="I25" i="32"/>
  <c r="E107" i="8" s="1"/>
  <c r="K32" i="32"/>
  <c r="E138" i="8" s="1"/>
  <c r="I29" i="32"/>
  <c r="E111" i="8" s="1"/>
  <c r="K29" i="32"/>
  <c r="E135" i="8" s="1"/>
  <c r="O30" i="32"/>
  <c r="E184" i="8" s="1"/>
  <c r="L34" i="32"/>
  <c r="E152" i="8" s="1"/>
  <c r="M27" i="32"/>
  <c r="E157" i="8" s="1"/>
  <c r="L36" i="32"/>
  <c r="E154" i="8" s="1"/>
  <c r="O34" i="32"/>
  <c r="E188" i="8" s="1"/>
  <c r="L28" i="32"/>
  <c r="E146" i="8" s="1"/>
  <c r="H33" i="32"/>
  <c r="E103" i="8" s="1"/>
  <c r="H34" i="32"/>
  <c r="E104" i="8" s="1"/>
  <c r="K34" i="32"/>
  <c r="E140" i="8" s="1"/>
  <c r="B30" i="32"/>
  <c r="C34"/>
  <c r="E44" i="8" s="1"/>
  <c r="E33" i="32"/>
  <c r="E67" i="8" s="1"/>
  <c r="J31" i="32"/>
  <c r="E125" i="8" s="1"/>
  <c r="K35" i="32"/>
  <c r="E141" i="8" s="1"/>
  <c r="M33" i="32"/>
  <c r="E163" i="8" s="1"/>
  <c r="O35" i="32"/>
  <c r="E189" i="8" s="1"/>
  <c r="J33" i="32"/>
  <c r="E127" i="8" s="1"/>
  <c r="C28" i="32"/>
  <c r="E38" i="8" s="1"/>
  <c r="N32" i="32"/>
  <c r="E174" i="8" s="1"/>
  <c r="C33" i="32"/>
  <c r="E43" i="8" s="1"/>
  <c r="F34" i="32"/>
  <c r="E80" i="8" s="1"/>
  <c r="H30" i="32"/>
  <c r="E100" i="8" s="1"/>
  <c r="E34" i="32"/>
  <c r="E68" i="8" s="1"/>
  <c r="G26" i="32"/>
  <c r="E84" i="8" s="1"/>
  <c r="D34" i="32"/>
  <c r="E56" i="8" s="1"/>
  <c r="J30" i="32"/>
  <c r="E124" i="8" s="1"/>
  <c r="N34" i="32"/>
  <c r="E176" i="8" s="1"/>
  <c r="L31" i="32"/>
  <c r="E149" i="8" s="1"/>
  <c r="F36" i="32"/>
  <c r="E82" i="8" s="1"/>
  <c r="L25" i="32"/>
  <c r="E143" i="8" s="1"/>
  <c r="E35" i="32"/>
  <c r="E69" i="8" s="1"/>
  <c r="O33" i="32"/>
  <c r="E187" i="8" s="1"/>
  <c r="K25" i="32"/>
  <c r="E131" i="8" s="1"/>
  <c r="G35" i="32"/>
  <c r="E93" i="8" s="1"/>
  <c r="C32" i="32"/>
  <c r="E42" i="8" s="1"/>
  <c r="J26" i="32"/>
  <c r="E120" i="8" s="1"/>
  <c r="D30" i="32"/>
  <c r="E52" i="8" s="1"/>
  <c r="C25" i="32"/>
  <c r="E35" i="8" s="1"/>
  <c r="C29" i="32"/>
  <c r="E39" i="8" s="1"/>
  <c r="D35" i="32"/>
  <c r="E57" i="8" s="1"/>
  <c r="F31" i="32"/>
  <c r="E77" i="8" s="1"/>
  <c r="I35" i="32"/>
  <c r="E117" i="8" s="1"/>
  <c r="M25" i="32"/>
  <c r="E155" i="8" s="1"/>
  <c r="N25" i="32"/>
  <c r="E167" i="8" s="1"/>
  <c r="M32" i="32"/>
  <c r="E162" i="8" s="1"/>
  <c r="E29" i="32"/>
  <c r="E63" i="8" s="1"/>
  <c r="K33" i="32"/>
  <c r="E139" i="8" s="1"/>
  <c r="K28" i="32"/>
  <c r="E134" i="8" s="1"/>
  <c r="D31" i="32"/>
  <c r="E53" i="8" s="1"/>
  <c r="X589"/>
  <c r="E175"/>
  <c r="E183"/>
  <c r="W588"/>
  <c r="W589"/>
  <c r="J25" i="32"/>
  <c r="O28"/>
  <c r="E182" i="8" s="1"/>
  <c r="D27" i="32"/>
  <c r="H31"/>
  <c r="E101" i="8" s="1"/>
  <c r="L27" i="32"/>
  <c r="B25"/>
  <c r="H29"/>
  <c r="E99" i="8" s="1"/>
  <c r="D32" i="32"/>
  <c r="G29"/>
  <c r="J36"/>
  <c r="E130" i="8" s="1"/>
  <c r="C27" i="32"/>
  <c r="H27"/>
  <c r="K27"/>
  <c r="O27"/>
  <c r="E181" i="8" s="1"/>
  <c r="G33" i="32"/>
  <c r="C36"/>
  <c r="I36"/>
  <c r="E118" i="8" s="1"/>
  <c r="B29" i="32"/>
  <c r="D36"/>
  <c r="E58" i="8" s="1"/>
  <c r="B35" i="32"/>
  <c r="F35"/>
  <c r="E81" i="8" s="1"/>
  <c r="J35" i="32"/>
  <c r="E129" i="8" s="1"/>
  <c r="N35" i="32"/>
  <c r="O25"/>
  <c r="I28"/>
  <c r="O32"/>
  <c r="E186" i="8" s="1"/>
  <c r="L33" i="32"/>
  <c r="E151" i="8" s="1"/>
  <c r="O36" i="32"/>
  <c r="E190" i="8" s="1"/>
  <c r="E31" i="32"/>
  <c r="I31"/>
  <c r="E113" i="8" s="1"/>
  <c r="M31" i="32"/>
  <c r="J29"/>
  <c r="E123" i="8" s="1"/>
  <c r="F32" i="32"/>
  <c r="N36"/>
  <c r="E178" i="8" s="1"/>
  <c r="E23" i="41"/>
  <c r="E39"/>
  <c r="E55"/>
  <c r="E71"/>
  <c r="E87"/>
  <c r="E103"/>
  <c r="E119"/>
  <c r="E135"/>
  <c r="E151"/>
  <c r="E167"/>
  <c r="E37"/>
  <c r="E61"/>
  <c r="E85"/>
  <c r="E113"/>
  <c r="E141"/>
  <c r="E165"/>
  <c r="E28"/>
  <c r="E56"/>
  <c r="E84"/>
  <c r="E108"/>
  <c r="E140"/>
  <c r="E168"/>
  <c r="E18"/>
  <c r="E34"/>
  <c r="E50"/>
  <c r="E66"/>
  <c r="E82"/>
  <c r="E98"/>
  <c r="E114"/>
  <c r="E130"/>
  <c r="E146"/>
  <c r="E162"/>
  <c r="E13"/>
  <c r="E33"/>
  <c r="E77"/>
  <c r="E117"/>
  <c r="E161"/>
  <c r="E24"/>
  <c r="E60"/>
  <c r="E100"/>
  <c r="E136"/>
  <c r="E7"/>
  <c r="E15"/>
  <c r="E31"/>
  <c r="E47"/>
  <c r="E63"/>
  <c r="E79"/>
  <c r="E95"/>
  <c r="E111"/>
  <c r="E127"/>
  <c r="E143"/>
  <c r="E159"/>
  <c r="E9"/>
  <c r="E49"/>
  <c r="E73"/>
  <c r="E101"/>
  <c r="E129"/>
  <c r="E153"/>
  <c r="E12"/>
  <c r="E40"/>
  <c r="E72"/>
  <c r="E96"/>
  <c r="E124"/>
  <c r="E152"/>
  <c r="E10"/>
  <c r="E26"/>
  <c r="E42"/>
  <c r="E58"/>
  <c r="E74"/>
  <c r="E90"/>
  <c r="E106"/>
  <c r="E122"/>
  <c r="E138"/>
  <c r="E154"/>
  <c r="E170"/>
  <c r="E21"/>
  <c r="E57"/>
  <c r="E97"/>
  <c r="E137"/>
  <c r="E8"/>
  <c r="E44"/>
  <c r="E80"/>
  <c r="E120"/>
  <c r="L589" i="8" l="1"/>
  <c r="S589"/>
  <c r="H589"/>
  <c r="F589"/>
  <c r="V589"/>
  <c r="Y589"/>
  <c r="J589"/>
  <c r="I589"/>
  <c r="E203"/>
  <c r="E380" s="1"/>
  <c r="K9" i="41" s="1"/>
  <c r="E283" i="8"/>
  <c r="E460" s="1"/>
  <c r="K89" i="41" s="1"/>
  <c r="E246" i="8"/>
  <c r="E423" s="1"/>
  <c r="K52" i="41" s="1"/>
  <c r="E340" i="8"/>
  <c r="E517" s="1"/>
  <c r="K146" i="41" s="1"/>
  <c r="E224" i="8"/>
  <c r="E401" s="1"/>
  <c r="K30" i="41" s="1"/>
  <c r="E288" i="8"/>
  <c r="E465" s="1"/>
  <c r="K94" i="41" s="1"/>
  <c r="E253" i="8"/>
  <c r="E430" s="1"/>
  <c r="K59" i="41" s="1"/>
  <c r="E270" i="8"/>
  <c r="E447" s="1"/>
  <c r="K76" i="41" s="1"/>
  <c r="E300" i="8"/>
  <c r="E477" s="1"/>
  <c r="K106" i="41" s="1"/>
  <c r="E321" i="8"/>
  <c r="E498" s="1"/>
  <c r="K127" i="41" s="1"/>
  <c r="E269" i="8"/>
  <c r="E311"/>
  <c r="E488" s="1"/>
  <c r="K117" i="41" s="1"/>
  <c r="E204" i="8"/>
  <c r="E381" s="1"/>
  <c r="K10" i="41" s="1"/>
  <c r="E359" i="8"/>
  <c r="E536" s="1"/>
  <c r="K165" i="41" s="1"/>
  <c r="E199" i="8"/>
  <c r="E376" s="1"/>
  <c r="K5" i="41" s="1"/>
  <c r="E225" i="8"/>
  <c r="E402" s="1"/>
  <c r="K31" i="41" s="1"/>
  <c r="E205" i="8"/>
  <c r="E382" s="1"/>
  <c r="K11" i="41" s="1"/>
  <c r="E247" i="8"/>
  <c r="E424" s="1"/>
  <c r="K53" i="41" s="1"/>
  <c r="E236" i="8"/>
  <c r="E413" s="1"/>
  <c r="E210"/>
  <c r="E387" s="1"/>
  <c r="K16" i="41" s="1"/>
  <c r="E219" i="8"/>
  <c r="E396" s="1"/>
  <c r="K25" i="41" s="1"/>
  <c r="E316" i="8"/>
  <c r="E493" s="1"/>
  <c r="K122" i="41" s="1"/>
  <c r="E240" i="8"/>
  <c r="E417" s="1"/>
  <c r="K46" i="41" s="1"/>
  <c r="E262" i="8"/>
  <c r="E439" s="1"/>
  <c r="K68" i="41" s="1"/>
  <c r="E302" i="8"/>
  <c r="E479" s="1"/>
  <c r="K108" i="41" s="1"/>
  <c r="E327" i="8"/>
  <c r="E504" s="1"/>
  <c r="K133" i="41" s="1"/>
  <c r="E248" i="8"/>
  <c r="E425" s="1"/>
  <c r="K54" i="41" s="1"/>
  <c r="E339" i="8"/>
  <c r="E322"/>
  <c r="E499" s="1"/>
  <c r="K128" i="41" s="1"/>
  <c r="E324" i="8"/>
  <c r="E501" s="1"/>
  <c r="K130" i="41" s="1"/>
  <c r="E229" i="8"/>
  <c r="E406" s="1"/>
  <c r="K35" i="41" s="1"/>
  <c r="E330" i="8"/>
  <c r="E507" s="1"/>
  <c r="K136" i="41" s="1"/>
  <c r="E289" i="8"/>
  <c r="E466" s="1"/>
  <c r="K95" i="41" s="1"/>
  <c r="E286" i="8"/>
  <c r="E463" s="1"/>
  <c r="K92" i="41" s="1"/>
  <c r="E234" i="8"/>
  <c r="E411" s="1"/>
  <c r="K40" i="41" s="1"/>
  <c r="E345" i="8"/>
  <c r="E522" s="1"/>
  <c r="K151" i="41" s="1"/>
  <c r="E242" i="8"/>
  <c r="E294"/>
  <c r="E216"/>
  <c r="E226"/>
  <c r="E305"/>
  <c r="E341"/>
  <c r="E518" s="1"/>
  <c r="K147" i="41" s="1"/>
  <c r="E227" i="8"/>
  <c r="E404" s="1"/>
  <c r="K33" i="41" s="1"/>
  <c r="E336" i="8"/>
  <c r="E513" s="1"/>
  <c r="K142" i="41" s="1"/>
  <c r="E251" i="8"/>
  <c r="E428" s="1"/>
  <c r="K57" i="41" s="1"/>
  <c r="E256" i="8"/>
  <c r="E230"/>
  <c r="E254"/>
  <c r="E301"/>
  <c r="E478" s="1"/>
  <c r="K107" i="41" s="1"/>
  <c r="E299" i="8"/>
  <c r="E476" s="1"/>
  <c r="K105" i="41" s="1"/>
  <c r="E314" i="8"/>
  <c r="E362"/>
  <c r="E358"/>
  <c r="E281"/>
  <c r="E318"/>
  <c r="E238"/>
  <c r="E306"/>
  <c r="E298"/>
  <c r="E446"/>
  <c r="E206"/>
  <c r="E520"/>
  <c r="E349"/>
  <c r="E526" s="1"/>
  <c r="K155" i="41" s="1"/>
  <c r="E237" i="8"/>
  <c r="E414" s="1"/>
  <c r="K43" i="41" s="1"/>
  <c r="E291" i="8"/>
  <c r="E468" s="1"/>
  <c r="K97" i="41" s="1"/>
  <c r="E267" i="8"/>
  <c r="E317"/>
  <c r="E274"/>
  <c r="E212"/>
  <c r="E389" s="1"/>
  <c r="K18" i="41" s="1"/>
  <c r="E315" i="8"/>
  <c r="E492" s="1"/>
  <c r="K121" i="41" s="1"/>
  <c r="E28" i="8"/>
  <c r="P30" i="32"/>
  <c r="E320" i="8"/>
  <c r="E326"/>
  <c r="E312"/>
  <c r="E233"/>
  <c r="E295"/>
  <c r="E334"/>
  <c r="E310"/>
  <c r="E509"/>
  <c r="E449"/>
  <c r="E521"/>
  <c r="E421"/>
  <c r="E367"/>
  <c r="P34" i="32"/>
  <c r="E357" i="8"/>
  <c r="E209"/>
  <c r="E313"/>
  <c r="E490" s="1"/>
  <c r="K119" i="41" s="1"/>
  <c r="E329" i="8"/>
  <c r="E506" s="1"/>
  <c r="K135" i="41" s="1"/>
  <c r="E213" i="8"/>
  <c r="E390" s="1"/>
  <c r="K19" i="41" s="1"/>
  <c r="E243" i="8"/>
  <c r="E350"/>
  <c r="E348"/>
  <c r="E525" s="1"/>
  <c r="K154" i="41" s="1"/>
  <c r="E337" i="8"/>
  <c r="E514" s="1"/>
  <c r="K143" i="41" s="1"/>
  <c r="E218" i="8"/>
  <c r="E395" s="1"/>
  <c r="K24" i="41" s="1"/>
  <c r="E277" i="8"/>
  <c r="E331"/>
  <c r="E285"/>
  <c r="E279"/>
  <c r="E250"/>
  <c r="E221"/>
  <c r="E338"/>
  <c r="E290"/>
  <c r="E399"/>
  <c r="E457"/>
  <c r="E531"/>
  <c r="E198"/>
  <c r="E375" s="1"/>
  <c r="K4" i="41" s="1"/>
  <c r="E361" i="8"/>
  <c r="E308"/>
  <c r="E485" s="1"/>
  <c r="K114" i="41" s="1"/>
  <c r="E231" i="8"/>
  <c r="E408" s="1"/>
  <c r="K37" i="41" s="1"/>
  <c r="E323" i="8"/>
  <c r="E258"/>
  <c r="E217"/>
  <c r="E394" s="1"/>
  <c r="K23" i="41" s="1"/>
  <c r="E363" i="8"/>
  <c r="E540" s="1"/>
  <c r="K169" i="41" s="1"/>
  <c r="E241" i="8"/>
  <c r="E418" s="1"/>
  <c r="K47" i="41" s="1"/>
  <c r="E278" i="8"/>
  <c r="E328"/>
  <c r="E309"/>
  <c r="E214"/>
  <c r="E263"/>
  <c r="E347"/>
  <c r="E346"/>
  <c r="E519"/>
  <c r="E459"/>
  <c r="E434"/>
  <c r="E445"/>
  <c r="P26" i="32"/>
  <c r="E78" i="8"/>
  <c r="F37" i="32"/>
  <c r="E65" i="8"/>
  <c r="E37" i="32"/>
  <c r="P31"/>
  <c r="E110" i="8"/>
  <c r="P28" i="32"/>
  <c r="I37"/>
  <c r="E255" i="8"/>
  <c r="E292"/>
  <c r="E133"/>
  <c r="K37" i="32"/>
  <c r="E87" i="8"/>
  <c r="G37" i="32"/>
  <c r="E145" i="8"/>
  <c r="L37" i="32"/>
  <c r="E119" i="8"/>
  <c r="J37" i="32"/>
  <c r="E352" i="8"/>
  <c r="E287"/>
  <c r="E360"/>
  <c r="E303"/>
  <c r="E27"/>
  <c r="P29" i="32"/>
  <c r="E355" i="8"/>
  <c r="E304"/>
  <c r="E23"/>
  <c r="P25" i="32"/>
  <c r="B37"/>
  <c r="E356" i="8"/>
  <c r="E161"/>
  <c r="M37" i="32"/>
  <c r="E232" i="8"/>
  <c r="E91"/>
  <c r="P33" i="32"/>
  <c r="E37" i="8"/>
  <c r="C37" i="32"/>
  <c r="P27"/>
  <c r="E273" i="8"/>
  <c r="E49"/>
  <c r="D37" i="32"/>
  <c r="E325" i="8"/>
  <c r="E177"/>
  <c r="N37" i="32"/>
  <c r="E297" i="8"/>
  <c r="E364"/>
  <c r="E179"/>
  <c r="O37" i="32"/>
  <c r="E33" i="8"/>
  <c r="P35" i="32"/>
  <c r="E46" i="8"/>
  <c r="P36" i="32"/>
  <c r="E97" i="8"/>
  <c r="H37" i="32"/>
  <c r="E54" i="8"/>
  <c r="P32" i="32"/>
  <c r="E275" i="8"/>
  <c r="E516" l="1"/>
  <c r="K88" i="41"/>
  <c r="E486" i="8"/>
  <c r="K160" i="41"/>
  <c r="E202" i="8"/>
  <c r="E379" s="1"/>
  <c r="K8" i="41" s="1"/>
  <c r="K149"/>
  <c r="E495" i="8"/>
  <c r="E482"/>
  <c r="E393"/>
  <c r="K74" i="41"/>
  <c r="K42"/>
  <c r="E440" i="8"/>
  <c r="E455"/>
  <c r="E435"/>
  <c r="E538"/>
  <c r="E467"/>
  <c r="E398"/>
  <c r="E456"/>
  <c r="E508"/>
  <c r="E420"/>
  <c r="E386"/>
  <c r="K150" i="41"/>
  <c r="K78"/>
  <c r="K138"/>
  <c r="E487" i="8"/>
  <c r="E511"/>
  <c r="E410"/>
  <c r="E503"/>
  <c r="E494"/>
  <c r="E483"/>
  <c r="E535"/>
  <c r="E491"/>
  <c r="E407"/>
  <c r="E419"/>
  <c r="K63" i="41"/>
  <c r="K148"/>
  <c r="K86"/>
  <c r="K28"/>
  <c r="E471" i="8"/>
  <c r="E523"/>
  <c r="E524"/>
  <c r="E391"/>
  <c r="E505"/>
  <c r="E500"/>
  <c r="E515"/>
  <c r="E427"/>
  <c r="E462"/>
  <c r="E454"/>
  <c r="E527"/>
  <c r="E534"/>
  <c r="K50" i="41"/>
  <c r="E472" i="8"/>
  <c r="E489"/>
  <c r="E497"/>
  <c r="E451"/>
  <c r="E444"/>
  <c r="E383"/>
  <c r="K75" i="41"/>
  <c r="E475" i="8"/>
  <c r="E415"/>
  <c r="E458"/>
  <c r="E539"/>
  <c r="E431"/>
  <c r="E433"/>
  <c r="E403"/>
  <c r="E474"/>
  <c r="E502"/>
  <c r="E223"/>
  <c r="E409"/>
  <c r="E533"/>
  <c r="E192"/>
  <c r="E197"/>
  <c r="E319"/>
  <c r="E307"/>
  <c r="E252"/>
  <c r="E271"/>
  <c r="E207"/>
  <c r="E351"/>
  <c r="E265"/>
  <c r="E532"/>
  <c r="E480"/>
  <c r="E464"/>
  <c r="E432"/>
  <c r="E284"/>
  <c r="P37" i="32"/>
  <c r="E335" i="8"/>
  <c r="E452"/>
  <c r="E541"/>
  <c r="E201"/>
  <c r="E293"/>
  <c r="E261"/>
  <c r="E239"/>
  <c r="E228"/>
  <c r="E220"/>
  <c r="E353"/>
  <c r="E450"/>
  <c r="E211"/>
  <c r="E481"/>
  <c r="E537"/>
  <c r="E529"/>
  <c r="E469"/>
  <c r="K145" i="41" l="1"/>
  <c r="K168"/>
  <c r="K73"/>
  <c r="K56"/>
  <c r="K129"/>
  <c r="K39"/>
  <c r="K15"/>
  <c r="K27"/>
  <c r="K22"/>
  <c r="K118"/>
  <c r="K112"/>
  <c r="K116"/>
  <c r="K137"/>
  <c r="K96"/>
  <c r="K84"/>
  <c r="K115"/>
  <c r="K60"/>
  <c r="K87"/>
  <c r="K104"/>
  <c r="K156"/>
  <c r="K91"/>
  <c r="K134"/>
  <c r="K153"/>
  <c r="K120"/>
  <c r="K140"/>
  <c r="K85"/>
  <c r="K64"/>
  <c r="K32"/>
  <c r="K62"/>
  <c r="K163"/>
  <c r="K144"/>
  <c r="K20"/>
  <c r="K36"/>
  <c r="K124"/>
  <c r="K12"/>
  <c r="K80"/>
  <c r="K100"/>
  <c r="K164"/>
  <c r="K123"/>
  <c r="K167"/>
  <c r="K69"/>
  <c r="K44"/>
  <c r="K126"/>
  <c r="K101"/>
  <c r="K83"/>
  <c r="K152"/>
  <c r="K48"/>
  <c r="K132"/>
  <c r="K49"/>
  <c r="K111"/>
  <c r="K158"/>
  <c r="E416" i="8"/>
  <c r="E438"/>
  <c r="E512"/>
  <c r="K161" i="41"/>
  <c r="E496" i="8"/>
  <c r="E374"/>
  <c r="K162" i="41"/>
  <c r="K38"/>
  <c r="K103"/>
  <c r="K110"/>
  <c r="K79"/>
  <c r="E397" i="8"/>
  <c r="K81" i="41"/>
  <c r="K61"/>
  <c r="K93"/>
  <c r="E442" i="8"/>
  <c r="E448"/>
  <c r="E388"/>
  <c r="K98" i="41"/>
  <c r="E470" i="8"/>
  <c r="E378"/>
  <c r="K109" i="41"/>
  <c r="E429" i="8"/>
  <c r="E484"/>
  <c r="K166" i="41"/>
  <c r="E530" i="8"/>
  <c r="E405"/>
  <c r="K170" i="41"/>
  <c r="E461" i="8"/>
  <c r="E528"/>
  <c r="E384"/>
  <c r="E400"/>
  <c r="K131" i="41"/>
  <c r="E543" i="8" l="1"/>
  <c r="K13" i="41"/>
  <c r="K29"/>
  <c r="K34"/>
  <c r="K141"/>
  <c r="K157"/>
  <c r="K99"/>
  <c r="K77"/>
  <c r="K45"/>
  <c r="K159"/>
  <c r="K113"/>
  <c r="K7"/>
  <c r="K71"/>
  <c r="K67"/>
  <c r="K90"/>
  <c r="K58"/>
  <c r="K17"/>
  <c r="K26"/>
  <c r="E565" i="8"/>
  <c r="E578"/>
  <c r="E567"/>
  <c r="E574"/>
  <c r="E556"/>
  <c r="E555"/>
  <c r="E571"/>
  <c r="E576"/>
  <c r="E572"/>
  <c r="E580"/>
  <c r="E575"/>
  <c r="E561"/>
  <c r="E554"/>
  <c r="E577"/>
  <c r="E579"/>
  <c r="E553"/>
  <c r="E590" s="1"/>
  <c r="E582"/>
  <c r="E581"/>
  <c r="E618" s="1"/>
  <c r="E564"/>
  <c r="E573"/>
  <c r="E570"/>
  <c r="K3" i="41"/>
  <c r="E566" i="8"/>
  <c r="E563"/>
  <c r="E560"/>
  <c r="E557"/>
  <c r="E568"/>
  <c r="E558"/>
  <c r="E562"/>
  <c r="E569"/>
  <c r="E559"/>
  <c r="K125" i="41"/>
  <c r="E612" i="8" l="1"/>
  <c r="E610"/>
  <c r="E593"/>
  <c r="E596"/>
  <c r="E605"/>
  <c r="E603"/>
  <c r="E616"/>
  <c r="E599"/>
  <c r="E606"/>
  <c r="E594"/>
  <c r="E614"/>
  <c r="E619"/>
  <c r="E584"/>
  <c r="E595"/>
  <c r="E600"/>
  <c r="E607"/>
  <c r="E591"/>
  <c r="E609"/>
  <c r="E592"/>
  <c r="E615"/>
  <c r="E597"/>
  <c r="E617"/>
  <c r="E608"/>
  <c r="E604"/>
  <c r="E601"/>
  <c r="E613"/>
  <c r="E611"/>
  <c r="E545"/>
  <c r="E598"/>
  <c r="E602"/>
  <c r="E621" l="1"/>
  <c r="F15" l="1"/>
  <c r="G15" s="1"/>
  <c r="H15" s="1"/>
  <c r="I15" s="1"/>
  <c r="J15" s="1"/>
  <c r="K15" s="1"/>
  <c r="L15" s="1"/>
  <c r="M15" s="1"/>
  <c r="N15" s="1"/>
  <c r="O15" s="1"/>
  <c r="P15" s="1"/>
  <c r="Q15" s="1"/>
  <c r="R15" s="1"/>
  <c r="S15" s="1"/>
  <c r="T15" s="1"/>
  <c r="U15" s="1"/>
  <c r="V15" s="1"/>
  <c r="W15" s="1"/>
  <c r="X15" s="1"/>
  <c r="F14"/>
  <c r="G14" s="1"/>
  <c r="H14" s="1"/>
  <c r="I14" s="1"/>
  <c r="J14" s="1"/>
  <c r="K14" s="1"/>
  <c r="L14" s="1"/>
  <c r="M14" s="1"/>
  <c r="N14" s="1"/>
  <c r="O14" s="1"/>
  <c r="P14" s="1"/>
  <c r="Q14" s="1"/>
  <c r="R14" s="1"/>
  <c r="S14" s="1"/>
  <c r="T14" s="1"/>
  <c r="U14" s="1"/>
  <c r="V14" s="1"/>
  <c r="W14" s="1"/>
  <c r="X14" s="1"/>
  <c r="F13"/>
  <c r="G13" s="1"/>
  <c r="H13" s="1"/>
  <c r="I13" s="1"/>
  <c r="J13" s="1"/>
  <c r="K13" s="1"/>
  <c r="L13" s="1"/>
  <c r="M13" s="1"/>
  <c r="N13" s="1"/>
  <c r="O13" s="1"/>
  <c r="P13" s="1"/>
  <c r="Q13" s="1"/>
  <c r="R13" s="1"/>
  <c r="S13" s="1"/>
  <c r="T13" s="1"/>
  <c r="U13" s="1"/>
  <c r="V13" s="1"/>
  <c r="W13" s="1"/>
  <c r="X13" s="1"/>
  <c r="F187" l="1"/>
  <c r="G187" s="1"/>
  <c r="H187" s="1"/>
  <c r="I187" s="1"/>
  <c r="J187" s="1"/>
  <c r="K187" s="1"/>
  <c r="L187" s="1"/>
  <c r="M187" s="1"/>
  <c r="N187" s="1"/>
  <c r="O187" s="1"/>
  <c r="P187" s="1"/>
  <c r="Q187" s="1"/>
  <c r="R187" s="1"/>
  <c r="S187" s="1"/>
  <c r="T187" s="1"/>
  <c r="U187" s="1"/>
  <c r="V187" s="1"/>
  <c r="W187" s="1"/>
  <c r="X187" s="1"/>
  <c r="F183"/>
  <c r="G183" s="1"/>
  <c r="H183" s="1"/>
  <c r="I183" s="1"/>
  <c r="J183" s="1"/>
  <c r="K183" s="1"/>
  <c r="L183" s="1"/>
  <c r="M183" s="1"/>
  <c r="N183" s="1"/>
  <c r="O183" s="1"/>
  <c r="P183" s="1"/>
  <c r="Q183" s="1"/>
  <c r="R183" s="1"/>
  <c r="S183" s="1"/>
  <c r="T183" s="1"/>
  <c r="U183" s="1"/>
  <c r="V183" s="1"/>
  <c r="W183" s="1"/>
  <c r="X183" s="1"/>
  <c r="F179"/>
  <c r="G179" s="1"/>
  <c r="H179" s="1"/>
  <c r="I179" s="1"/>
  <c r="J179" s="1"/>
  <c r="K179" s="1"/>
  <c r="L179" s="1"/>
  <c r="M179" s="1"/>
  <c r="N179" s="1"/>
  <c r="O179" s="1"/>
  <c r="P179" s="1"/>
  <c r="Q179" s="1"/>
  <c r="R179" s="1"/>
  <c r="S179" s="1"/>
  <c r="T179" s="1"/>
  <c r="U179" s="1"/>
  <c r="V179" s="1"/>
  <c r="W179" s="1"/>
  <c r="X179" s="1"/>
  <c r="F175"/>
  <c r="G175" s="1"/>
  <c r="H175" s="1"/>
  <c r="I175" s="1"/>
  <c r="J175" s="1"/>
  <c r="K175" s="1"/>
  <c r="L175" s="1"/>
  <c r="M175" s="1"/>
  <c r="N175" s="1"/>
  <c r="O175" s="1"/>
  <c r="P175" s="1"/>
  <c r="Q175" s="1"/>
  <c r="R175" s="1"/>
  <c r="S175" s="1"/>
  <c r="T175" s="1"/>
  <c r="U175" s="1"/>
  <c r="V175" s="1"/>
  <c r="W175" s="1"/>
  <c r="X175" s="1"/>
  <c r="F171"/>
  <c r="G171" s="1"/>
  <c r="H171" s="1"/>
  <c r="I171" s="1"/>
  <c r="J171" s="1"/>
  <c r="K171" s="1"/>
  <c r="L171" s="1"/>
  <c r="M171" s="1"/>
  <c r="N171" s="1"/>
  <c r="O171" s="1"/>
  <c r="P171" s="1"/>
  <c r="Q171" s="1"/>
  <c r="R171" s="1"/>
  <c r="S171" s="1"/>
  <c r="T171" s="1"/>
  <c r="U171" s="1"/>
  <c r="V171" s="1"/>
  <c r="W171" s="1"/>
  <c r="X171" s="1"/>
  <c r="F167"/>
  <c r="G167" s="1"/>
  <c r="H167" s="1"/>
  <c r="I167" s="1"/>
  <c r="J167" s="1"/>
  <c r="K167" s="1"/>
  <c r="L167" s="1"/>
  <c r="M167" s="1"/>
  <c r="N167" s="1"/>
  <c r="O167" s="1"/>
  <c r="P167" s="1"/>
  <c r="Q167" s="1"/>
  <c r="R167" s="1"/>
  <c r="S167" s="1"/>
  <c r="T167" s="1"/>
  <c r="U167" s="1"/>
  <c r="V167" s="1"/>
  <c r="W167" s="1"/>
  <c r="X167" s="1"/>
  <c r="F163"/>
  <c r="G163" s="1"/>
  <c r="H163" s="1"/>
  <c r="I163" s="1"/>
  <c r="J163" s="1"/>
  <c r="K163" s="1"/>
  <c r="L163" s="1"/>
  <c r="M163" s="1"/>
  <c r="N163" s="1"/>
  <c r="O163" s="1"/>
  <c r="P163" s="1"/>
  <c r="Q163" s="1"/>
  <c r="R163" s="1"/>
  <c r="S163" s="1"/>
  <c r="T163" s="1"/>
  <c r="U163" s="1"/>
  <c r="V163" s="1"/>
  <c r="W163" s="1"/>
  <c r="X163" s="1"/>
  <c r="F159"/>
  <c r="G159" s="1"/>
  <c r="H159" s="1"/>
  <c r="I159" s="1"/>
  <c r="J159" s="1"/>
  <c r="K159" s="1"/>
  <c r="L159" s="1"/>
  <c r="M159" s="1"/>
  <c r="N159" s="1"/>
  <c r="O159" s="1"/>
  <c r="P159" s="1"/>
  <c r="Q159" s="1"/>
  <c r="R159" s="1"/>
  <c r="S159" s="1"/>
  <c r="T159" s="1"/>
  <c r="U159" s="1"/>
  <c r="V159" s="1"/>
  <c r="W159" s="1"/>
  <c r="X159" s="1"/>
  <c r="F155"/>
  <c r="G155" s="1"/>
  <c r="H155" s="1"/>
  <c r="I155" s="1"/>
  <c r="J155" s="1"/>
  <c r="K155" s="1"/>
  <c r="L155" s="1"/>
  <c r="M155" s="1"/>
  <c r="N155" s="1"/>
  <c r="O155" s="1"/>
  <c r="P155" s="1"/>
  <c r="Q155" s="1"/>
  <c r="R155" s="1"/>
  <c r="S155" s="1"/>
  <c r="T155" s="1"/>
  <c r="U155" s="1"/>
  <c r="V155" s="1"/>
  <c r="W155" s="1"/>
  <c r="X155" s="1"/>
  <c r="F151"/>
  <c r="G151" s="1"/>
  <c r="H151" s="1"/>
  <c r="I151" s="1"/>
  <c r="J151" s="1"/>
  <c r="K151" s="1"/>
  <c r="L151" s="1"/>
  <c r="M151" s="1"/>
  <c r="N151" s="1"/>
  <c r="O151" s="1"/>
  <c r="P151" s="1"/>
  <c r="Q151" s="1"/>
  <c r="R151" s="1"/>
  <c r="S151" s="1"/>
  <c r="T151" s="1"/>
  <c r="U151" s="1"/>
  <c r="V151" s="1"/>
  <c r="W151" s="1"/>
  <c r="X151" s="1"/>
  <c r="F147"/>
  <c r="G147" s="1"/>
  <c r="H147" s="1"/>
  <c r="I147" s="1"/>
  <c r="J147" s="1"/>
  <c r="K147" s="1"/>
  <c r="L147" s="1"/>
  <c r="M147" s="1"/>
  <c r="N147" s="1"/>
  <c r="O147" s="1"/>
  <c r="P147" s="1"/>
  <c r="Q147" s="1"/>
  <c r="R147" s="1"/>
  <c r="S147" s="1"/>
  <c r="T147" s="1"/>
  <c r="U147" s="1"/>
  <c r="V147" s="1"/>
  <c r="W147" s="1"/>
  <c r="X147" s="1"/>
  <c r="F143"/>
  <c r="G143" s="1"/>
  <c r="H143" s="1"/>
  <c r="I143" s="1"/>
  <c r="J143" s="1"/>
  <c r="K143" s="1"/>
  <c r="L143" s="1"/>
  <c r="M143" s="1"/>
  <c r="N143" s="1"/>
  <c r="O143" s="1"/>
  <c r="P143" s="1"/>
  <c r="Q143" s="1"/>
  <c r="R143" s="1"/>
  <c r="S143" s="1"/>
  <c r="T143" s="1"/>
  <c r="U143" s="1"/>
  <c r="V143" s="1"/>
  <c r="W143" s="1"/>
  <c r="X143" s="1"/>
  <c r="F139"/>
  <c r="G139" s="1"/>
  <c r="H139" s="1"/>
  <c r="I139" s="1"/>
  <c r="J139" s="1"/>
  <c r="K139" s="1"/>
  <c r="L139" s="1"/>
  <c r="M139" s="1"/>
  <c r="N139" s="1"/>
  <c r="O139" s="1"/>
  <c r="P139" s="1"/>
  <c r="Q139" s="1"/>
  <c r="R139" s="1"/>
  <c r="S139" s="1"/>
  <c r="T139" s="1"/>
  <c r="U139" s="1"/>
  <c r="V139" s="1"/>
  <c r="W139" s="1"/>
  <c r="X139" s="1"/>
  <c r="F190"/>
  <c r="G190" s="1"/>
  <c r="H190" s="1"/>
  <c r="I190" s="1"/>
  <c r="J190" s="1"/>
  <c r="K190" s="1"/>
  <c r="L190" s="1"/>
  <c r="M190" s="1"/>
  <c r="N190" s="1"/>
  <c r="O190" s="1"/>
  <c r="P190" s="1"/>
  <c r="Q190" s="1"/>
  <c r="R190" s="1"/>
  <c r="S190" s="1"/>
  <c r="T190" s="1"/>
  <c r="U190" s="1"/>
  <c r="V190" s="1"/>
  <c r="W190" s="1"/>
  <c r="X190" s="1"/>
  <c r="F186"/>
  <c r="G186" s="1"/>
  <c r="H186" s="1"/>
  <c r="I186" s="1"/>
  <c r="J186" s="1"/>
  <c r="K186" s="1"/>
  <c r="L186" s="1"/>
  <c r="M186" s="1"/>
  <c r="N186" s="1"/>
  <c r="O186" s="1"/>
  <c r="P186" s="1"/>
  <c r="Q186" s="1"/>
  <c r="R186" s="1"/>
  <c r="S186" s="1"/>
  <c r="T186" s="1"/>
  <c r="U186" s="1"/>
  <c r="V186" s="1"/>
  <c r="W186" s="1"/>
  <c r="X186" s="1"/>
  <c r="F182"/>
  <c r="G182" s="1"/>
  <c r="H182" s="1"/>
  <c r="I182" s="1"/>
  <c r="J182" s="1"/>
  <c r="K182" s="1"/>
  <c r="L182" s="1"/>
  <c r="M182" s="1"/>
  <c r="N182" s="1"/>
  <c r="O182" s="1"/>
  <c r="P182" s="1"/>
  <c r="Q182" s="1"/>
  <c r="R182" s="1"/>
  <c r="S182" s="1"/>
  <c r="T182" s="1"/>
  <c r="U182" s="1"/>
  <c r="V182" s="1"/>
  <c r="W182" s="1"/>
  <c r="X182" s="1"/>
  <c r="F178"/>
  <c r="G178" s="1"/>
  <c r="H178" s="1"/>
  <c r="I178" s="1"/>
  <c r="J178" s="1"/>
  <c r="K178" s="1"/>
  <c r="L178" s="1"/>
  <c r="M178" s="1"/>
  <c r="N178" s="1"/>
  <c r="O178" s="1"/>
  <c r="P178" s="1"/>
  <c r="Q178" s="1"/>
  <c r="R178" s="1"/>
  <c r="S178" s="1"/>
  <c r="T178" s="1"/>
  <c r="U178" s="1"/>
  <c r="V178" s="1"/>
  <c r="W178" s="1"/>
  <c r="X178" s="1"/>
  <c r="F174"/>
  <c r="G174" s="1"/>
  <c r="H174" s="1"/>
  <c r="I174" s="1"/>
  <c r="J174" s="1"/>
  <c r="K174" s="1"/>
  <c r="L174" s="1"/>
  <c r="M174" s="1"/>
  <c r="N174" s="1"/>
  <c r="O174" s="1"/>
  <c r="P174" s="1"/>
  <c r="Q174" s="1"/>
  <c r="R174" s="1"/>
  <c r="S174" s="1"/>
  <c r="T174" s="1"/>
  <c r="U174" s="1"/>
  <c r="V174" s="1"/>
  <c r="W174" s="1"/>
  <c r="X174" s="1"/>
  <c r="F170"/>
  <c r="G170" s="1"/>
  <c r="H170" s="1"/>
  <c r="I170" s="1"/>
  <c r="J170" s="1"/>
  <c r="K170" s="1"/>
  <c r="L170" s="1"/>
  <c r="M170" s="1"/>
  <c r="N170" s="1"/>
  <c r="O170" s="1"/>
  <c r="P170" s="1"/>
  <c r="Q170" s="1"/>
  <c r="R170" s="1"/>
  <c r="S170" s="1"/>
  <c r="T170" s="1"/>
  <c r="U170" s="1"/>
  <c r="V170" s="1"/>
  <c r="W170" s="1"/>
  <c r="X170" s="1"/>
  <c r="F166"/>
  <c r="G166" s="1"/>
  <c r="H166" s="1"/>
  <c r="I166" s="1"/>
  <c r="J166" s="1"/>
  <c r="K166" s="1"/>
  <c r="L166" s="1"/>
  <c r="M166" s="1"/>
  <c r="N166" s="1"/>
  <c r="O166" s="1"/>
  <c r="P166" s="1"/>
  <c r="Q166" s="1"/>
  <c r="R166" s="1"/>
  <c r="S166" s="1"/>
  <c r="T166" s="1"/>
  <c r="U166" s="1"/>
  <c r="V166" s="1"/>
  <c r="W166" s="1"/>
  <c r="X166" s="1"/>
  <c r="F162"/>
  <c r="G162" s="1"/>
  <c r="H162" s="1"/>
  <c r="I162" s="1"/>
  <c r="J162" s="1"/>
  <c r="K162" s="1"/>
  <c r="L162" s="1"/>
  <c r="M162" s="1"/>
  <c r="N162" s="1"/>
  <c r="O162" s="1"/>
  <c r="P162" s="1"/>
  <c r="Q162" s="1"/>
  <c r="R162" s="1"/>
  <c r="S162" s="1"/>
  <c r="T162" s="1"/>
  <c r="U162" s="1"/>
  <c r="V162" s="1"/>
  <c r="W162" s="1"/>
  <c r="X162" s="1"/>
  <c r="F158"/>
  <c r="G158" s="1"/>
  <c r="H158" s="1"/>
  <c r="I158" s="1"/>
  <c r="J158" s="1"/>
  <c r="K158" s="1"/>
  <c r="L158" s="1"/>
  <c r="M158" s="1"/>
  <c r="N158" s="1"/>
  <c r="O158" s="1"/>
  <c r="P158" s="1"/>
  <c r="Q158" s="1"/>
  <c r="R158" s="1"/>
  <c r="S158" s="1"/>
  <c r="T158" s="1"/>
  <c r="U158" s="1"/>
  <c r="V158" s="1"/>
  <c r="W158" s="1"/>
  <c r="X158" s="1"/>
  <c r="F154"/>
  <c r="G154" s="1"/>
  <c r="H154" s="1"/>
  <c r="I154" s="1"/>
  <c r="J154" s="1"/>
  <c r="K154" s="1"/>
  <c r="L154" s="1"/>
  <c r="M154" s="1"/>
  <c r="N154" s="1"/>
  <c r="O154" s="1"/>
  <c r="P154" s="1"/>
  <c r="Q154" s="1"/>
  <c r="R154" s="1"/>
  <c r="S154" s="1"/>
  <c r="T154" s="1"/>
  <c r="U154" s="1"/>
  <c r="V154" s="1"/>
  <c r="W154" s="1"/>
  <c r="X154" s="1"/>
  <c r="F150"/>
  <c r="G150" s="1"/>
  <c r="H150" s="1"/>
  <c r="I150" s="1"/>
  <c r="J150" s="1"/>
  <c r="K150" s="1"/>
  <c r="L150" s="1"/>
  <c r="M150" s="1"/>
  <c r="N150" s="1"/>
  <c r="O150" s="1"/>
  <c r="P150" s="1"/>
  <c r="Q150" s="1"/>
  <c r="R150" s="1"/>
  <c r="S150" s="1"/>
  <c r="T150" s="1"/>
  <c r="U150" s="1"/>
  <c r="V150" s="1"/>
  <c r="W150" s="1"/>
  <c r="X150" s="1"/>
  <c r="F146"/>
  <c r="G146" s="1"/>
  <c r="H146" s="1"/>
  <c r="I146" s="1"/>
  <c r="J146" s="1"/>
  <c r="K146" s="1"/>
  <c r="L146" s="1"/>
  <c r="M146" s="1"/>
  <c r="N146" s="1"/>
  <c r="O146" s="1"/>
  <c r="P146" s="1"/>
  <c r="Q146" s="1"/>
  <c r="R146" s="1"/>
  <c r="S146" s="1"/>
  <c r="T146" s="1"/>
  <c r="U146" s="1"/>
  <c r="V146" s="1"/>
  <c r="W146" s="1"/>
  <c r="X146" s="1"/>
  <c r="F142"/>
  <c r="G142" s="1"/>
  <c r="H142" s="1"/>
  <c r="I142" s="1"/>
  <c r="J142" s="1"/>
  <c r="K142" s="1"/>
  <c r="L142" s="1"/>
  <c r="M142" s="1"/>
  <c r="N142" s="1"/>
  <c r="O142" s="1"/>
  <c r="P142" s="1"/>
  <c r="Q142" s="1"/>
  <c r="R142" s="1"/>
  <c r="S142" s="1"/>
  <c r="T142" s="1"/>
  <c r="U142" s="1"/>
  <c r="V142" s="1"/>
  <c r="W142" s="1"/>
  <c r="X142" s="1"/>
  <c r="F138"/>
  <c r="G138" s="1"/>
  <c r="H138" s="1"/>
  <c r="I138" s="1"/>
  <c r="J138" s="1"/>
  <c r="K138" s="1"/>
  <c r="L138" s="1"/>
  <c r="M138" s="1"/>
  <c r="N138" s="1"/>
  <c r="O138" s="1"/>
  <c r="P138" s="1"/>
  <c r="Q138" s="1"/>
  <c r="R138" s="1"/>
  <c r="S138" s="1"/>
  <c r="T138" s="1"/>
  <c r="U138" s="1"/>
  <c r="V138" s="1"/>
  <c r="W138" s="1"/>
  <c r="X138" s="1"/>
  <c r="F189"/>
  <c r="G189" s="1"/>
  <c r="H189" s="1"/>
  <c r="I189" s="1"/>
  <c r="J189" s="1"/>
  <c r="K189" s="1"/>
  <c r="L189" s="1"/>
  <c r="M189" s="1"/>
  <c r="N189" s="1"/>
  <c r="O189" s="1"/>
  <c r="P189" s="1"/>
  <c r="Q189" s="1"/>
  <c r="R189" s="1"/>
  <c r="S189" s="1"/>
  <c r="T189" s="1"/>
  <c r="U189" s="1"/>
  <c r="V189" s="1"/>
  <c r="W189" s="1"/>
  <c r="X189" s="1"/>
  <c r="F181"/>
  <c r="G181" s="1"/>
  <c r="H181" s="1"/>
  <c r="I181" s="1"/>
  <c r="J181" s="1"/>
  <c r="K181" s="1"/>
  <c r="L181" s="1"/>
  <c r="M181" s="1"/>
  <c r="N181" s="1"/>
  <c r="O181" s="1"/>
  <c r="P181" s="1"/>
  <c r="Q181" s="1"/>
  <c r="R181" s="1"/>
  <c r="S181" s="1"/>
  <c r="T181" s="1"/>
  <c r="U181" s="1"/>
  <c r="V181" s="1"/>
  <c r="W181" s="1"/>
  <c r="X181" s="1"/>
  <c r="F173"/>
  <c r="G173" s="1"/>
  <c r="H173" s="1"/>
  <c r="I173" s="1"/>
  <c r="J173" s="1"/>
  <c r="K173" s="1"/>
  <c r="L173" s="1"/>
  <c r="M173" s="1"/>
  <c r="N173" s="1"/>
  <c r="O173" s="1"/>
  <c r="P173" s="1"/>
  <c r="Q173" s="1"/>
  <c r="R173" s="1"/>
  <c r="S173" s="1"/>
  <c r="T173" s="1"/>
  <c r="U173" s="1"/>
  <c r="V173" s="1"/>
  <c r="W173" s="1"/>
  <c r="X173" s="1"/>
  <c r="F165"/>
  <c r="G165" s="1"/>
  <c r="H165" s="1"/>
  <c r="I165" s="1"/>
  <c r="J165" s="1"/>
  <c r="K165" s="1"/>
  <c r="L165" s="1"/>
  <c r="M165" s="1"/>
  <c r="N165" s="1"/>
  <c r="O165" s="1"/>
  <c r="P165" s="1"/>
  <c r="Q165" s="1"/>
  <c r="R165" s="1"/>
  <c r="S165" s="1"/>
  <c r="T165" s="1"/>
  <c r="U165" s="1"/>
  <c r="V165" s="1"/>
  <c r="W165" s="1"/>
  <c r="X165" s="1"/>
  <c r="F157"/>
  <c r="G157" s="1"/>
  <c r="H157" s="1"/>
  <c r="I157" s="1"/>
  <c r="J157" s="1"/>
  <c r="K157" s="1"/>
  <c r="L157" s="1"/>
  <c r="M157" s="1"/>
  <c r="N157" s="1"/>
  <c r="O157" s="1"/>
  <c r="P157" s="1"/>
  <c r="Q157" s="1"/>
  <c r="R157" s="1"/>
  <c r="S157" s="1"/>
  <c r="T157" s="1"/>
  <c r="U157" s="1"/>
  <c r="V157" s="1"/>
  <c r="W157" s="1"/>
  <c r="X157" s="1"/>
  <c r="F149"/>
  <c r="G149" s="1"/>
  <c r="H149" s="1"/>
  <c r="I149" s="1"/>
  <c r="J149" s="1"/>
  <c r="K149" s="1"/>
  <c r="L149" s="1"/>
  <c r="M149" s="1"/>
  <c r="N149" s="1"/>
  <c r="O149" s="1"/>
  <c r="P149" s="1"/>
  <c r="Q149" s="1"/>
  <c r="R149" s="1"/>
  <c r="S149" s="1"/>
  <c r="T149" s="1"/>
  <c r="U149" s="1"/>
  <c r="V149" s="1"/>
  <c r="W149" s="1"/>
  <c r="X149" s="1"/>
  <c r="F141"/>
  <c r="G141" s="1"/>
  <c r="H141" s="1"/>
  <c r="I141" s="1"/>
  <c r="J141" s="1"/>
  <c r="K141" s="1"/>
  <c r="L141" s="1"/>
  <c r="M141" s="1"/>
  <c r="N141" s="1"/>
  <c r="O141" s="1"/>
  <c r="P141" s="1"/>
  <c r="Q141" s="1"/>
  <c r="R141" s="1"/>
  <c r="S141" s="1"/>
  <c r="T141" s="1"/>
  <c r="U141" s="1"/>
  <c r="V141" s="1"/>
  <c r="W141" s="1"/>
  <c r="X141" s="1"/>
  <c r="F135"/>
  <c r="G135" s="1"/>
  <c r="H135" s="1"/>
  <c r="I135" s="1"/>
  <c r="J135" s="1"/>
  <c r="K135" s="1"/>
  <c r="L135" s="1"/>
  <c r="M135" s="1"/>
  <c r="N135" s="1"/>
  <c r="O135" s="1"/>
  <c r="P135" s="1"/>
  <c r="Q135" s="1"/>
  <c r="R135" s="1"/>
  <c r="S135" s="1"/>
  <c r="T135" s="1"/>
  <c r="U135" s="1"/>
  <c r="V135" s="1"/>
  <c r="W135" s="1"/>
  <c r="X135" s="1"/>
  <c r="F131"/>
  <c r="G131" s="1"/>
  <c r="H131" s="1"/>
  <c r="I131" s="1"/>
  <c r="J131" s="1"/>
  <c r="K131" s="1"/>
  <c r="L131" s="1"/>
  <c r="M131" s="1"/>
  <c r="N131" s="1"/>
  <c r="O131" s="1"/>
  <c r="P131" s="1"/>
  <c r="Q131" s="1"/>
  <c r="R131" s="1"/>
  <c r="S131" s="1"/>
  <c r="T131" s="1"/>
  <c r="U131" s="1"/>
  <c r="V131" s="1"/>
  <c r="W131" s="1"/>
  <c r="X131" s="1"/>
  <c r="F127"/>
  <c r="G127" s="1"/>
  <c r="H127" s="1"/>
  <c r="I127" s="1"/>
  <c r="J127" s="1"/>
  <c r="K127" s="1"/>
  <c r="L127" s="1"/>
  <c r="M127" s="1"/>
  <c r="N127" s="1"/>
  <c r="O127" s="1"/>
  <c r="P127" s="1"/>
  <c r="Q127" s="1"/>
  <c r="R127" s="1"/>
  <c r="S127" s="1"/>
  <c r="T127" s="1"/>
  <c r="U127" s="1"/>
  <c r="V127" s="1"/>
  <c r="W127" s="1"/>
  <c r="X127" s="1"/>
  <c r="F123"/>
  <c r="G123" s="1"/>
  <c r="H123" s="1"/>
  <c r="I123" s="1"/>
  <c r="J123" s="1"/>
  <c r="K123" s="1"/>
  <c r="L123" s="1"/>
  <c r="M123" s="1"/>
  <c r="N123" s="1"/>
  <c r="O123" s="1"/>
  <c r="P123" s="1"/>
  <c r="Q123" s="1"/>
  <c r="R123" s="1"/>
  <c r="S123" s="1"/>
  <c r="T123" s="1"/>
  <c r="U123" s="1"/>
  <c r="V123" s="1"/>
  <c r="W123" s="1"/>
  <c r="X123" s="1"/>
  <c r="F119"/>
  <c r="G119" s="1"/>
  <c r="H119" s="1"/>
  <c r="I119" s="1"/>
  <c r="J119" s="1"/>
  <c r="K119" s="1"/>
  <c r="L119" s="1"/>
  <c r="M119" s="1"/>
  <c r="N119" s="1"/>
  <c r="O119" s="1"/>
  <c r="P119" s="1"/>
  <c r="Q119" s="1"/>
  <c r="R119" s="1"/>
  <c r="S119" s="1"/>
  <c r="T119" s="1"/>
  <c r="U119" s="1"/>
  <c r="V119" s="1"/>
  <c r="W119" s="1"/>
  <c r="X119" s="1"/>
  <c r="F115"/>
  <c r="G115" s="1"/>
  <c r="H115" s="1"/>
  <c r="I115" s="1"/>
  <c r="J115" s="1"/>
  <c r="K115" s="1"/>
  <c r="L115" s="1"/>
  <c r="M115" s="1"/>
  <c r="N115" s="1"/>
  <c r="O115" s="1"/>
  <c r="P115" s="1"/>
  <c r="Q115" s="1"/>
  <c r="R115" s="1"/>
  <c r="S115" s="1"/>
  <c r="T115" s="1"/>
  <c r="U115" s="1"/>
  <c r="V115" s="1"/>
  <c r="W115" s="1"/>
  <c r="X115" s="1"/>
  <c r="F111"/>
  <c r="G111" s="1"/>
  <c r="H111" s="1"/>
  <c r="I111" s="1"/>
  <c r="J111" s="1"/>
  <c r="K111" s="1"/>
  <c r="L111" s="1"/>
  <c r="M111" s="1"/>
  <c r="N111" s="1"/>
  <c r="O111" s="1"/>
  <c r="P111" s="1"/>
  <c r="Q111" s="1"/>
  <c r="R111" s="1"/>
  <c r="S111" s="1"/>
  <c r="T111" s="1"/>
  <c r="U111" s="1"/>
  <c r="V111" s="1"/>
  <c r="W111" s="1"/>
  <c r="X111" s="1"/>
  <c r="F188"/>
  <c r="G188" s="1"/>
  <c r="H188" s="1"/>
  <c r="I188" s="1"/>
  <c r="J188" s="1"/>
  <c r="K188" s="1"/>
  <c r="L188" s="1"/>
  <c r="M188" s="1"/>
  <c r="N188" s="1"/>
  <c r="O188" s="1"/>
  <c r="P188" s="1"/>
  <c r="Q188" s="1"/>
  <c r="R188" s="1"/>
  <c r="S188" s="1"/>
  <c r="T188" s="1"/>
  <c r="U188" s="1"/>
  <c r="V188" s="1"/>
  <c r="W188" s="1"/>
  <c r="X188" s="1"/>
  <c r="F180"/>
  <c r="G180" s="1"/>
  <c r="H180" s="1"/>
  <c r="I180" s="1"/>
  <c r="J180" s="1"/>
  <c r="K180" s="1"/>
  <c r="L180" s="1"/>
  <c r="M180" s="1"/>
  <c r="N180" s="1"/>
  <c r="O180" s="1"/>
  <c r="P180" s="1"/>
  <c r="Q180" s="1"/>
  <c r="R180" s="1"/>
  <c r="S180" s="1"/>
  <c r="T180" s="1"/>
  <c r="U180" s="1"/>
  <c r="V180" s="1"/>
  <c r="W180" s="1"/>
  <c r="X180" s="1"/>
  <c r="F172"/>
  <c r="G172" s="1"/>
  <c r="H172" s="1"/>
  <c r="I172" s="1"/>
  <c r="J172" s="1"/>
  <c r="K172" s="1"/>
  <c r="L172" s="1"/>
  <c r="M172" s="1"/>
  <c r="N172" s="1"/>
  <c r="O172" s="1"/>
  <c r="P172" s="1"/>
  <c r="Q172" s="1"/>
  <c r="R172" s="1"/>
  <c r="S172" s="1"/>
  <c r="T172" s="1"/>
  <c r="U172" s="1"/>
  <c r="V172" s="1"/>
  <c r="W172" s="1"/>
  <c r="X172" s="1"/>
  <c r="F164"/>
  <c r="G164" s="1"/>
  <c r="H164" s="1"/>
  <c r="I164" s="1"/>
  <c r="J164" s="1"/>
  <c r="K164" s="1"/>
  <c r="L164" s="1"/>
  <c r="M164" s="1"/>
  <c r="N164" s="1"/>
  <c r="O164" s="1"/>
  <c r="P164" s="1"/>
  <c r="Q164" s="1"/>
  <c r="R164" s="1"/>
  <c r="S164" s="1"/>
  <c r="T164" s="1"/>
  <c r="U164" s="1"/>
  <c r="V164" s="1"/>
  <c r="W164" s="1"/>
  <c r="X164" s="1"/>
  <c r="F156"/>
  <c r="G156" s="1"/>
  <c r="H156" s="1"/>
  <c r="I156" s="1"/>
  <c r="J156" s="1"/>
  <c r="K156" s="1"/>
  <c r="L156" s="1"/>
  <c r="M156" s="1"/>
  <c r="N156" s="1"/>
  <c r="O156" s="1"/>
  <c r="P156" s="1"/>
  <c r="Q156" s="1"/>
  <c r="R156" s="1"/>
  <c r="S156" s="1"/>
  <c r="T156" s="1"/>
  <c r="U156" s="1"/>
  <c r="V156" s="1"/>
  <c r="W156" s="1"/>
  <c r="X156" s="1"/>
  <c r="F148"/>
  <c r="G148" s="1"/>
  <c r="H148" s="1"/>
  <c r="I148" s="1"/>
  <c r="J148" s="1"/>
  <c r="K148" s="1"/>
  <c r="L148" s="1"/>
  <c r="M148" s="1"/>
  <c r="N148" s="1"/>
  <c r="O148" s="1"/>
  <c r="P148" s="1"/>
  <c r="Q148" s="1"/>
  <c r="R148" s="1"/>
  <c r="S148" s="1"/>
  <c r="T148" s="1"/>
  <c r="U148" s="1"/>
  <c r="V148" s="1"/>
  <c r="W148" s="1"/>
  <c r="X148" s="1"/>
  <c r="F140"/>
  <c r="G140" s="1"/>
  <c r="H140" s="1"/>
  <c r="I140" s="1"/>
  <c r="J140" s="1"/>
  <c r="K140" s="1"/>
  <c r="L140" s="1"/>
  <c r="M140" s="1"/>
  <c r="N140" s="1"/>
  <c r="O140" s="1"/>
  <c r="P140" s="1"/>
  <c r="Q140" s="1"/>
  <c r="R140" s="1"/>
  <c r="S140" s="1"/>
  <c r="T140" s="1"/>
  <c r="U140" s="1"/>
  <c r="V140" s="1"/>
  <c r="W140" s="1"/>
  <c r="X140" s="1"/>
  <c r="F136"/>
  <c r="G136" s="1"/>
  <c r="H136" s="1"/>
  <c r="I136" s="1"/>
  <c r="J136" s="1"/>
  <c r="K136" s="1"/>
  <c r="L136" s="1"/>
  <c r="M136" s="1"/>
  <c r="N136" s="1"/>
  <c r="O136" s="1"/>
  <c r="P136" s="1"/>
  <c r="Q136" s="1"/>
  <c r="R136" s="1"/>
  <c r="S136" s="1"/>
  <c r="T136" s="1"/>
  <c r="U136" s="1"/>
  <c r="V136" s="1"/>
  <c r="W136" s="1"/>
  <c r="X136" s="1"/>
  <c r="F132"/>
  <c r="G132" s="1"/>
  <c r="H132" s="1"/>
  <c r="I132" s="1"/>
  <c r="J132" s="1"/>
  <c r="K132" s="1"/>
  <c r="L132" s="1"/>
  <c r="M132" s="1"/>
  <c r="N132" s="1"/>
  <c r="O132" s="1"/>
  <c r="P132" s="1"/>
  <c r="Q132" s="1"/>
  <c r="R132" s="1"/>
  <c r="S132" s="1"/>
  <c r="T132" s="1"/>
  <c r="U132" s="1"/>
  <c r="V132" s="1"/>
  <c r="W132" s="1"/>
  <c r="X132" s="1"/>
  <c r="F128"/>
  <c r="G128" s="1"/>
  <c r="H128" s="1"/>
  <c r="I128" s="1"/>
  <c r="J128" s="1"/>
  <c r="K128" s="1"/>
  <c r="L128" s="1"/>
  <c r="M128" s="1"/>
  <c r="N128" s="1"/>
  <c r="O128" s="1"/>
  <c r="P128" s="1"/>
  <c r="Q128" s="1"/>
  <c r="R128" s="1"/>
  <c r="S128" s="1"/>
  <c r="T128" s="1"/>
  <c r="U128" s="1"/>
  <c r="V128" s="1"/>
  <c r="W128" s="1"/>
  <c r="X128" s="1"/>
  <c r="F124"/>
  <c r="G124" s="1"/>
  <c r="H124" s="1"/>
  <c r="I124" s="1"/>
  <c r="J124" s="1"/>
  <c r="K124" s="1"/>
  <c r="L124" s="1"/>
  <c r="M124" s="1"/>
  <c r="N124" s="1"/>
  <c r="O124" s="1"/>
  <c r="P124" s="1"/>
  <c r="Q124" s="1"/>
  <c r="R124" s="1"/>
  <c r="S124" s="1"/>
  <c r="T124" s="1"/>
  <c r="U124" s="1"/>
  <c r="V124" s="1"/>
  <c r="W124" s="1"/>
  <c r="X124" s="1"/>
  <c r="F120"/>
  <c r="G120" s="1"/>
  <c r="H120" s="1"/>
  <c r="I120" s="1"/>
  <c r="J120" s="1"/>
  <c r="K120" s="1"/>
  <c r="L120" s="1"/>
  <c r="M120" s="1"/>
  <c r="N120" s="1"/>
  <c r="O120" s="1"/>
  <c r="P120" s="1"/>
  <c r="Q120" s="1"/>
  <c r="R120" s="1"/>
  <c r="S120" s="1"/>
  <c r="T120" s="1"/>
  <c r="U120" s="1"/>
  <c r="V120" s="1"/>
  <c r="W120" s="1"/>
  <c r="X120" s="1"/>
  <c r="F116"/>
  <c r="G116" s="1"/>
  <c r="H116" s="1"/>
  <c r="I116" s="1"/>
  <c r="J116" s="1"/>
  <c r="K116" s="1"/>
  <c r="L116" s="1"/>
  <c r="M116" s="1"/>
  <c r="N116" s="1"/>
  <c r="O116" s="1"/>
  <c r="P116" s="1"/>
  <c r="Q116" s="1"/>
  <c r="R116" s="1"/>
  <c r="S116" s="1"/>
  <c r="T116" s="1"/>
  <c r="U116" s="1"/>
  <c r="V116" s="1"/>
  <c r="W116" s="1"/>
  <c r="X116" s="1"/>
  <c r="F112"/>
  <c r="G112" s="1"/>
  <c r="H112" s="1"/>
  <c r="I112" s="1"/>
  <c r="J112" s="1"/>
  <c r="K112" s="1"/>
  <c r="L112" s="1"/>
  <c r="M112" s="1"/>
  <c r="N112" s="1"/>
  <c r="O112" s="1"/>
  <c r="P112" s="1"/>
  <c r="Q112" s="1"/>
  <c r="R112" s="1"/>
  <c r="S112" s="1"/>
  <c r="T112" s="1"/>
  <c r="U112" s="1"/>
  <c r="V112" s="1"/>
  <c r="W112" s="1"/>
  <c r="X112" s="1"/>
  <c r="F176"/>
  <c r="G176" s="1"/>
  <c r="H176" s="1"/>
  <c r="I176" s="1"/>
  <c r="J176" s="1"/>
  <c r="K176" s="1"/>
  <c r="L176" s="1"/>
  <c r="M176" s="1"/>
  <c r="N176" s="1"/>
  <c r="O176" s="1"/>
  <c r="P176" s="1"/>
  <c r="Q176" s="1"/>
  <c r="R176" s="1"/>
  <c r="S176" s="1"/>
  <c r="T176" s="1"/>
  <c r="U176" s="1"/>
  <c r="V176" s="1"/>
  <c r="W176" s="1"/>
  <c r="X176" s="1"/>
  <c r="F160"/>
  <c r="G160" s="1"/>
  <c r="H160" s="1"/>
  <c r="I160" s="1"/>
  <c r="J160" s="1"/>
  <c r="K160" s="1"/>
  <c r="L160" s="1"/>
  <c r="M160" s="1"/>
  <c r="N160" s="1"/>
  <c r="O160" s="1"/>
  <c r="P160" s="1"/>
  <c r="Q160" s="1"/>
  <c r="R160" s="1"/>
  <c r="S160" s="1"/>
  <c r="T160" s="1"/>
  <c r="U160" s="1"/>
  <c r="V160" s="1"/>
  <c r="W160" s="1"/>
  <c r="X160" s="1"/>
  <c r="F144"/>
  <c r="G144" s="1"/>
  <c r="H144" s="1"/>
  <c r="I144" s="1"/>
  <c r="J144" s="1"/>
  <c r="K144" s="1"/>
  <c r="L144" s="1"/>
  <c r="M144" s="1"/>
  <c r="N144" s="1"/>
  <c r="O144" s="1"/>
  <c r="P144" s="1"/>
  <c r="Q144" s="1"/>
  <c r="R144" s="1"/>
  <c r="S144" s="1"/>
  <c r="T144" s="1"/>
  <c r="U144" s="1"/>
  <c r="V144" s="1"/>
  <c r="W144" s="1"/>
  <c r="X144" s="1"/>
  <c r="F130"/>
  <c r="G130" s="1"/>
  <c r="H130" s="1"/>
  <c r="I130" s="1"/>
  <c r="J130" s="1"/>
  <c r="K130" s="1"/>
  <c r="L130" s="1"/>
  <c r="M130" s="1"/>
  <c r="N130" s="1"/>
  <c r="O130" s="1"/>
  <c r="P130" s="1"/>
  <c r="Q130" s="1"/>
  <c r="R130" s="1"/>
  <c r="S130" s="1"/>
  <c r="T130" s="1"/>
  <c r="U130" s="1"/>
  <c r="V130" s="1"/>
  <c r="W130" s="1"/>
  <c r="X130" s="1"/>
  <c r="F122"/>
  <c r="G122" s="1"/>
  <c r="H122" s="1"/>
  <c r="I122" s="1"/>
  <c r="J122" s="1"/>
  <c r="K122" s="1"/>
  <c r="L122" s="1"/>
  <c r="M122" s="1"/>
  <c r="N122" s="1"/>
  <c r="O122" s="1"/>
  <c r="P122" s="1"/>
  <c r="Q122" s="1"/>
  <c r="R122" s="1"/>
  <c r="S122" s="1"/>
  <c r="T122" s="1"/>
  <c r="U122" s="1"/>
  <c r="V122" s="1"/>
  <c r="W122" s="1"/>
  <c r="X122" s="1"/>
  <c r="F114"/>
  <c r="G114" s="1"/>
  <c r="H114" s="1"/>
  <c r="I114" s="1"/>
  <c r="J114" s="1"/>
  <c r="K114" s="1"/>
  <c r="L114" s="1"/>
  <c r="M114" s="1"/>
  <c r="N114" s="1"/>
  <c r="O114" s="1"/>
  <c r="P114" s="1"/>
  <c r="Q114" s="1"/>
  <c r="R114" s="1"/>
  <c r="S114" s="1"/>
  <c r="T114" s="1"/>
  <c r="U114" s="1"/>
  <c r="V114" s="1"/>
  <c r="W114" s="1"/>
  <c r="X114" s="1"/>
  <c r="F107"/>
  <c r="G107" s="1"/>
  <c r="H107" s="1"/>
  <c r="I107" s="1"/>
  <c r="J107" s="1"/>
  <c r="K107" s="1"/>
  <c r="L107" s="1"/>
  <c r="M107" s="1"/>
  <c r="N107" s="1"/>
  <c r="O107" s="1"/>
  <c r="P107" s="1"/>
  <c r="Q107" s="1"/>
  <c r="R107" s="1"/>
  <c r="S107" s="1"/>
  <c r="T107" s="1"/>
  <c r="U107" s="1"/>
  <c r="V107" s="1"/>
  <c r="W107" s="1"/>
  <c r="X107" s="1"/>
  <c r="F103"/>
  <c r="G103" s="1"/>
  <c r="H103" s="1"/>
  <c r="I103" s="1"/>
  <c r="J103" s="1"/>
  <c r="K103" s="1"/>
  <c r="L103" s="1"/>
  <c r="M103" s="1"/>
  <c r="N103" s="1"/>
  <c r="O103" s="1"/>
  <c r="P103" s="1"/>
  <c r="Q103" s="1"/>
  <c r="R103" s="1"/>
  <c r="S103" s="1"/>
  <c r="T103" s="1"/>
  <c r="U103" s="1"/>
  <c r="V103" s="1"/>
  <c r="W103" s="1"/>
  <c r="X103" s="1"/>
  <c r="F99"/>
  <c r="G99" s="1"/>
  <c r="H99" s="1"/>
  <c r="I99" s="1"/>
  <c r="J99" s="1"/>
  <c r="K99" s="1"/>
  <c r="L99" s="1"/>
  <c r="M99" s="1"/>
  <c r="N99" s="1"/>
  <c r="O99" s="1"/>
  <c r="P99" s="1"/>
  <c r="Q99" s="1"/>
  <c r="R99" s="1"/>
  <c r="S99" s="1"/>
  <c r="T99" s="1"/>
  <c r="U99" s="1"/>
  <c r="V99" s="1"/>
  <c r="W99" s="1"/>
  <c r="X99" s="1"/>
  <c r="F95"/>
  <c r="G95" s="1"/>
  <c r="H95" s="1"/>
  <c r="I95" s="1"/>
  <c r="J95" s="1"/>
  <c r="K95" s="1"/>
  <c r="L95" s="1"/>
  <c r="M95" s="1"/>
  <c r="N95" s="1"/>
  <c r="O95" s="1"/>
  <c r="P95" s="1"/>
  <c r="Q95" s="1"/>
  <c r="R95" s="1"/>
  <c r="S95" s="1"/>
  <c r="T95" s="1"/>
  <c r="U95" s="1"/>
  <c r="V95" s="1"/>
  <c r="W95" s="1"/>
  <c r="X95" s="1"/>
  <c r="F91"/>
  <c r="G91" s="1"/>
  <c r="H91" s="1"/>
  <c r="I91" s="1"/>
  <c r="J91" s="1"/>
  <c r="K91" s="1"/>
  <c r="L91" s="1"/>
  <c r="M91" s="1"/>
  <c r="N91" s="1"/>
  <c r="O91" s="1"/>
  <c r="P91" s="1"/>
  <c r="Q91" s="1"/>
  <c r="R91" s="1"/>
  <c r="S91" s="1"/>
  <c r="T91" s="1"/>
  <c r="U91" s="1"/>
  <c r="V91" s="1"/>
  <c r="W91" s="1"/>
  <c r="X91" s="1"/>
  <c r="F87"/>
  <c r="G87" s="1"/>
  <c r="H87" s="1"/>
  <c r="I87" s="1"/>
  <c r="J87" s="1"/>
  <c r="K87" s="1"/>
  <c r="L87" s="1"/>
  <c r="M87" s="1"/>
  <c r="N87" s="1"/>
  <c r="O87" s="1"/>
  <c r="P87" s="1"/>
  <c r="Q87" s="1"/>
  <c r="R87" s="1"/>
  <c r="S87" s="1"/>
  <c r="T87" s="1"/>
  <c r="U87" s="1"/>
  <c r="V87" s="1"/>
  <c r="W87" s="1"/>
  <c r="X87" s="1"/>
  <c r="F83"/>
  <c r="G83" s="1"/>
  <c r="H83" s="1"/>
  <c r="I83" s="1"/>
  <c r="J83" s="1"/>
  <c r="K83" s="1"/>
  <c r="L83" s="1"/>
  <c r="M83" s="1"/>
  <c r="N83" s="1"/>
  <c r="O83" s="1"/>
  <c r="P83" s="1"/>
  <c r="Q83" s="1"/>
  <c r="R83" s="1"/>
  <c r="S83" s="1"/>
  <c r="T83" s="1"/>
  <c r="U83" s="1"/>
  <c r="V83" s="1"/>
  <c r="W83" s="1"/>
  <c r="X83" s="1"/>
  <c r="F79"/>
  <c r="G79" s="1"/>
  <c r="H79" s="1"/>
  <c r="I79" s="1"/>
  <c r="J79" s="1"/>
  <c r="K79" s="1"/>
  <c r="L79" s="1"/>
  <c r="M79" s="1"/>
  <c r="N79" s="1"/>
  <c r="O79" s="1"/>
  <c r="P79" s="1"/>
  <c r="Q79" s="1"/>
  <c r="R79" s="1"/>
  <c r="S79" s="1"/>
  <c r="T79" s="1"/>
  <c r="U79" s="1"/>
  <c r="V79" s="1"/>
  <c r="W79" s="1"/>
  <c r="X79" s="1"/>
  <c r="F75"/>
  <c r="G75" s="1"/>
  <c r="H75" s="1"/>
  <c r="I75" s="1"/>
  <c r="J75" s="1"/>
  <c r="K75" s="1"/>
  <c r="L75" s="1"/>
  <c r="M75" s="1"/>
  <c r="N75" s="1"/>
  <c r="O75" s="1"/>
  <c r="P75" s="1"/>
  <c r="Q75" s="1"/>
  <c r="R75" s="1"/>
  <c r="S75" s="1"/>
  <c r="T75" s="1"/>
  <c r="U75" s="1"/>
  <c r="V75" s="1"/>
  <c r="W75" s="1"/>
  <c r="X75" s="1"/>
  <c r="F71"/>
  <c r="G71" s="1"/>
  <c r="H71" s="1"/>
  <c r="I71" s="1"/>
  <c r="J71" s="1"/>
  <c r="K71" s="1"/>
  <c r="L71" s="1"/>
  <c r="M71" s="1"/>
  <c r="N71" s="1"/>
  <c r="O71" s="1"/>
  <c r="P71" s="1"/>
  <c r="Q71" s="1"/>
  <c r="R71" s="1"/>
  <c r="S71" s="1"/>
  <c r="T71" s="1"/>
  <c r="U71" s="1"/>
  <c r="V71" s="1"/>
  <c r="W71" s="1"/>
  <c r="X71" s="1"/>
  <c r="F67"/>
  <c r="G67" s="1"/>
  <c r="H67" s="1"/>
  <c r="I67" s="1"/>
  <c r="J67" s="1"/>
  <c r="K67" s="1"/>
  <c r="L67" s="1"/>
  <c r="M67" s="1"/>
  <c r="N67" s="1"/>
  <c r="O67" s="1"/>
  <c r="P67" s="1"/>
  <c r="Q67" s="1"/>
  <c r="R67" s="1"/>
  <c r="S67" s="1"/>
  <c r="T67" s="1"/>
  <c r="U67" s="1"/>
  <c r="V67" s="1"/>
  <c r="W67" s="1"/>
  <c r="X67" s="1"/>
  <c r="F63"/>
  <c r="G63" s="1"/>
  <c r="H63" s="1"/>
  <c r="I63" s="1"/>
  <c r="J63" s="1"/>
  <c r="K63" s="1"/>
  <c r="L63" s="1"/>
  <c r="M63" s="1"/>
  <c r="N63" s="1"/>
  <c r="O63" s="1"/>
  <c r="P63" s="1"/>
  <c r="Q63" s="1"/>
  <c r="R63" s="1"/>
  <c r="S63" s="1"/>
  <c r="T63" s="1"/>
  <c r="U63" s="1"/>
  <c r="V63" s="1"/>
  <c r="W63" s="1"/>
  <c r="X63" s="1"/>
  <c r="F59"/>
  <c r="G59" s="1"/>
  <c r="H59" s="1"/>
  <c r="I59" s="1"/>
  <c r="J59" s="1"/>
  <c r="K59" s="1"/>
  <c r="L59" s="1"/>
  <c r="M59" s="1"/>
  <c r="N59" s="1"/>
  <c r="O59" s="1"/>
  <c r="P59" s="1"/>
  <c r="Q59" s="1"/>
  <c r="R59" s="1"/>
  <c r="S59" s="1"/>
  <c r="T59" s="1"/>
  <c r="U59" s="1"/>
  <c r="V59" s="1"/>
  <c r="W59" s="1"/>
  <c r="X59" s="1"/>
  <c r="F55"/>
  <c r="G55" s="1"/>
  <c r="H55" s="1"/>
  <c r="I55" s="1"/>
  <c r="J55" s="1"/>
  <c r="K55" s="1"/>
  <c r="L55" s="1"/>
  <c r="M55" s="1"/>
  <c r="N55" s="1"/>
  <c r="O55" s="1"/>
  <c r="P55" s="1"/>
  <c r="Q55" s="1"/>
  <c r="R55" s="1"/>
  <c r="S55" s="1"/>
  <c r="T55" s="1"/>
  <c r="U55" s="1"/>
  <c r="V55" s="1"/>
  <c r="W55" s="1"/>
  <c r="X55" s="1"/>
  <c r="F51"/>
  <c r="G51" s="1"/>
  <c r="H51" s="1"/>
  <c r="I51" s="1"/>
  <c r="J51" s="1"/>
  <c r="K51" s="1"/>
  <c r="L51" s="1"/>
  <c r="M51" s="1"/>
  <c r="N51" s="1"/>
  <c r="O51" s="1"/>
  <c r="P51" s="1"/>
  <c r="Q51" s="1"/>
  <c r="R51" s="1"/>
  <c r="S51" s="1"/>
  <c r="T51" s="1"/>
  <c r="U51" s="1"/>
  <c r="V51" s="1"/>
  <c r="W51" s="1"/>
  <c r="X51" s="1"/>
  <c r="F47"/>
  <c r="G47" s="1"/>
  <c r="H47" s="1"/>
  <c r="I47" s="1"/>
  <c r="J47" s="1"/>
  <c r="K47" s="1"/>
  <c r="L47" s="1"/>
  <c r="M47" s="1"/>
  <c r="N47" s="1"/>
  <c r="O47" s="1"/>
  <c r="P47" s="1"/>
  <c r="Q47" s="1"/>
  <c r="R47" s="1"/>
  <c r="S47" s="1"/>
  <c r="T47" s="1"/>
  <c r="U47" s="1"/>
  <c r="V47" s="1"/>
  <c r="W47" s="1"/>
  <c r="X47" s="1"/>
  <c r="F43"/>
  <c r="G43" s="1"/>
  <c r="H43" s="1"/>
  <c r="I43" s="1"/>
  <c r="J43" s="1"/>
  <c r="K43" s="1"/>
  <c r="L43" s="1"/>
  <c r="M43" s="1"/>
  <c r="N43" s="1"/>
  <c r="O43" s="1"/>
  <c r="P43" s="1"/>
  <c r="Q43" s="1"/>
  <c r="R43" s="1"/>
  <c r="S43" s="1"/>
  <c r="T43" s="1"/>
  <c r="U43" s="1"/>
  <c r="V43" s="1"/>
  <c r="W43" s="1"/>
  <c r="X43" s="1"/>
  <c r="F39"/>
  <c r="G39" s="1"/>
  <c r="H39" s="1"/>
  <c r="I39" s="1"/>
  <c r="J39" s="1"/>
  <c r="K39" s="1"/>
  <c r="L39" s="1"/>
  <c r="M39" s="1"/>
  <c r="N39" s="1"/>
  <c r="O39" s="1"/>
  <c r="P39" s="1"/>
  <c r="Q39" s="1"/>
  <c r="R39" s="1"/>
  <c r="S39" s="1"/>
  <c r="T39" s="1"/>
  <c r="U39" s="1"/>
  <c r="V39" s="1"/>
  <c r="W39" s="1"/>
  <c r="X39" s="1"/>
  <c r="F35"/>
  <c r="G35" s="1"/>
  <c r="H35" s="1"/>
  <c r="I35" s="1"/>
  <c r="J35" s="1"/>
  <c r="K35" s="1"/>
  <c r="L35" s="1"/>
  <c r="M35" s="1"/>
  <c r="N35" s="1"/>
  <c r="O35" s="1"/>
  <c r="P35" s="1"/>
  <c r="Q35" s="1"/>
  <c r="R35" s="1"/>
  <c r="S35" s="1"/>
  <c r="T35" s="1"/>
  <c r="U35" s="1"/>
  <c r="V35" s="1"/>
  <c r="W35" s="1"/>
  <c r="X35" s="1"/>
  <c r="F177"/>
  <c r="G177" s="1"/>
  <c r="H177" s="1"/>
  <c r="I177" s="1"/>
  <c r="J177" s="1"/>
  <c r="K177" s="1"/>
  <c r="L177" s="1"/>
  <c r="M177" s="1"/>
  <c r="N177" s="1"/>
  <c r="O177" s="1"/>
  <c r="P177" s="1"/>
  <c r="Q177" s="1"/>
  <c r="R177" s="1"/>
  <c r="S177" s="1"/>
  <c r="T177" s="1"/>
  <c r="U177" s="1"/>
  <c r="V177" s="1"/>
  <c r="W177" s="1"/>
  <c r="X177" s="1"/>
  <c r="F161"/>
  <c r="G161" s="1"/>
  <c r="H161" s="1"/>
  <c r="I161" s="1"/>
  <c r="J161" s="1"/>
  <c r="K161" s="1"/>
  <c r="L161" s="1"/>
  <c r="M161" s="1"/>
  <c r="N161" s="1"/>
  <c r="O161" s="1"/>
  <c r="P161" s="1"/>
  <c r="Q161" s="1"/>
  <c r="R161" s="1"/>
  <c r="S161" s="1"/>
  <c r="T161" s="1"/>
  <c r="U161" s="1"/>
  <c r="V161" s="1"/>
  <c r="W161" s="1"/>
  <c r="X161" s="1"/>
  <c r="F145"/>
  <c r="G145" s="1"/>
  <c r="H145" s="1"/>
  <c r="I145" s="1"/>
  <c r="J145" s="1"/>
  <c r="K145" s="1"/>
  <c r="L145" s="1"/>
  <c r="M145" s="1"/>
  <c r="N145" s="1"/>
  <c r="O145" s="1"/>
  <c r="P145" s="1"/>
  <c r="Q145" s="1"/>
  <c r="R145" s="1"/>
  <c r="S145" s="1"/>
  <c r="T145" s="1"/>
  <c r="U145" s="1"/>
  <c r="V145" s="1"/>
  <c r="W145" s="1"/>
  <c r="X145" s="1"/>
  <c r="F133"/>
  <c r="G133" s="1"/>
  <c r="H133" s="1"/>
  <c r="I133" s="1"/>
  <c r="J133" s="1"/>
  <c r="K133" s="1"/>
  <c r="L133" s="1"/>
  <c r="M133" s="1"/>
  <c r="N133" s="1"/>
  <c r="O133" s="1"/>
  <c r="P133" s="1"/>
  <c r="Q133" s="1"/>
  <c r="R133" s="1"/>
  <c r="S133" s="1"/>
  <c r="T133" s="1"/>
  <c r="U133" s="1"/>
  <c r="V133" s="1"/>
  <c r="W133" s="1"/>
  <c r="X133" s="1"/>
  <c r="F125"/>
  <c r="G125" s="1"/>
  <c r="H125" s="1"/>
  <c r="I125" s="1"/>
  <c r="J125" s="1"/>
  <c r="K125" s="1"/>
  <c r="L125" s="1"/>
  <c r="M125" s="1"/>
  <c r="N125" s="1"/>
  <c r="O125" s="1"/>
  <c r="P125" s="1"/>
  <c r="Q125" s="1"/>
  <c r="R125" s="1"/>
  <c r="S125" s="1"/>
  <c r="T125" s="1"/>
  <c r="U125" s="1"/>
  <c r="V125" s="1"/>
  <c r="W125" s="1"/>
  <c r="X125" s="1"/>
  <c r="F117"/>
  <c r="G117" s="1"/>
  <c r="H117" s="1"/>
  <c r="I117" s="1"/>
  <c r="J117" s="1"/>
  <c r="K117" s="1"/>
  <c r="L117" s="1"/>
  <c r="M117" s="1"/>
  <c r="N117" s="1"/>
  <c r="O117" s="1"/>
  <c r="P117" s="1"/>
  <c r="Q117" s="1"/>
  <c r="R117" s="1"/>
  <c r="S117" s="1"/>
  <c r="T117" s="1"/>
  <c r="U117" s="1"/>
  <c r="V117" s="1"/>
  <c r="W117" s="1"/>
  <c r="X117" s="1"/>
  <c r="F110"/>
  <c r="G110" s="1"/>
  <c r="H110" s="1"/>
  <c r="I110" s="1"/>
  <c r="J110" s="1"/>
  <c r="K110" s="1"/>
  <c r="L110" s="1"/>
  <c r="M110" s="1"/>
  <c r="N110" s="1"/>
  <c r="O110" s="1"/>
  <c r="P110" s="1"/>
  <c r="Q110" s="1"/>
  <c r="R110" s="1"/>
  <c r="S110" s="1"/>
  <c r="T110" s="1"/>
  <c r="U110" s="1"/>
  <c r="V110" s="1"/>
  <c r="W110" s="1"/>
  <c r="X110" s="1"/>
  <c r="F106"/>
  <c r="G106" s="1"/>
  <c r="H106" s="1"/>
  <c r="I106" s="1"/>
  <c r="J106" s="1"/>
  <c r="K106" s="1"/>
  <c r="L106" s="1"/>
  <c r="M106" s="1"/>
  <c r="N106" s="1"/>
  <c r="O106" s="1"/>
  <c r="P106" s="1"/>
  <c r="Q106" s="1"/>
  <c r="R106" s="1"/>
  <c r="S106" s="1"/>
  <c r="T106" s="1"/>
  <c r="U106" s="1"/>
  <c r="V106" s="1"/>
  <c r="W106" s="1"/>
  <c r="X106" s="1"/>
  <c r="F102"/>
  <c r="G102" s="1"/>
  <c r="H102" s="1"/>
  <c r="I102" s="1"/>
  <c r="J102" s="1"/>
  <c r="K102" s="1"/>
  <c r="L102" s="1"/>
  <c r="M102" s="1"/>
  <c r="N102" s="1"/>
  <c r="O102" s="1"/>
  <c r="P102" s="1"/>
  <c r="Q102" s="1"/>
  <c r="R102" s="1"/>
  <c r="S102" s="1"/>
  <c r="T102" s="1"/>
  <c r="U102" s="1"/>
  <c r="V102" s="1"/>
  <c r="W102" s="1"/>
  <c r="X102" s="1"/>
  <c r="F98"/>
  <c r="G98" s="1"/>
  <c r="H98" s="1"/>
  <c r="I98" s="1"/>
  <c r="J98" s="1"/>
  <c r="K98" s="1"/>
  <c r="L98" s="1"/>
  <c r="M98" s="1"/>
  <c r="N98" s="1"/>
  <c r="O98" s="1"/>
  <c r="P98" s="1"/>
  <c r="Q98" s="1"/>
  <c r="R98" s="1"/>
  <c r="S98" s="1"/>
  <c r="T98" s="1"/>
  <c r="U98" s="1"/>
  <c r="V98" s="1"/>
  <c r="W98" s="1"/>
  <c r="X98" s="1"/>
  <c r="F94"/>
  <c r="G94" s="1"/>
  <c r="H94" s="1"/>
  <c r="I94" s="1"/>
  <c r="J94" s="1"/>
  <c r="K94" s="1"/>
  <c r="L94" s="1"/>
  <c r="M94" s="1"/>
  <c r="N94" s="1"/>
  <c r="O94" s="1"/>
  <c r="P94" s="1"/>
  <c r="Q94" s="1"/>
  <c r="R94" s="1"/>
  <c r="S94" s="1"/>
  <c r="T94" s="1"/>
  <c r="U94" s="1"/>
  <c r="V94" s="1"/>
  <c r="W94" s="1"/>
  <c r="X94" s="1"/>
  <c r="F90"/>
  <c r="G90" s="1"/>
  <c r="H90" s="1"/>
  <c r="I90" s="1"/>
  <c r="J90" s="1"/>
  <c r="K90" s="1"/>
  <c r="L90" s="1"/>
  <c r="M90" s="1"/>
  <c r="N90" s="1"/>
  <c r="O90" s="1"/>
  <c r="P90" s="1"/>
  <c r="Q90" s="1"/>
  <c r="R90" s="1"/>
  <c r="S90" s="1"/>
  <c r="T90" s="1"/>
  <c r="U90" s="1"/>
  <c r="V90" s="1"/>
  <c r="W90" s="1"/>
  <c r="X90" s="1"/>
  <c r="F86"/>
  <c r="G86" s="1"/>
  <c r="H86" s="1"/>
  <c r="I86" s="1"/>
  <c r="J86" s="1"/>
  <c r="K86" s="1"/>
  <c r="L86" s="1"/>
  <c r="M86" s="1"/>
  <c r="N86" s="1"/>
  <c r="O86" s="1"/>
  <c r="P86" s="1"/>
  <c r="Q86" s="1"/>
  <c r="R86" s="1"/>
  <c r="S86" s="1"/>
  <c r="T86" s="1"/>
  <c r="U86" s="1"/>
  <c r="V86" s="1"/>
  <c r="W86" s="1"/>
  <c r="X86" s="1"/>
  <c r="F82"/>
  <c r="G82" s="1"/>
  <c r="H82" s="1"/>
  <c r="I82" s="1"/>
  <c r="J82" s="1"/>
  <c r="K82" s="1"/>
  <c r="L82" s="1"/>
  <c r="M82" s="1"/>
  <c r="N82" s="1"/>
  <c r="O82" s="1"/>
  <c r="P82" s="1"/>
  <c r="Q82" s="1"/>
  <c r="R82" s="1"/>
  <c r="S82" s="1"/>
  <c r="T82" s="1"/>
  <c r="U82" s="1"/>
  <c r="V82" s="1"/>
  <c r="W82" s="1"/>
  <c r="X82" s="1"/>
  <c r="F78"/>
  <c r="G78" s="1"/>
  <c r="H78" s="1"/>
  <c r="I78" s="1"/>
  <c r="J78" s="1"/>
  <c r="K78" s="1"/>
  <c r="L78" s="1"/>
  <c r="M78" s="1"/>
  <c r="N78" s="1"/>
  <c r="O78" s="1"/>
  <c r="P78" s="1"/>
  <c r="Q78" s="1"/>
  <c r="R78" s="1"/>
  <c r="S78" s="1"/>
  <c r="T78" s="1"/>
  <c r="U78" s="1"/>
  <c r="V78" s="1"/>
  <c r="W78" s="1"/>
  <c r="X78" s="1"/>
  <c r="F74"/>
  <c r="G74" s="1"/>
  <c r="H74" s="1"/>
  <c r="I74" s="1"/>
  <c r="J74" s="1"/>
  <c r="K74" s="1"/>
  <c r="L74" s="1"/>
  <c r="M74" s="1"/>
  <c r="N74" s="1"/>
  <c r="O74" s="1"/>
  <c r="P74" s="1"/>
  <c r="Q74" s="1"/>
  <c r="R74" s="1"/>
  <c r="S74" s="1"/>
  <c r="T74" s="1"/>
  <c r="U74" s="1"/>
  <c r="V74" s="1"/>
  <c r="W74" s="1"/>
  <c r="X74" s="1"/>
  <c r="F70"/>
  <c r="G70" s="1"/>
  <c r="H70" s="1"/>
  <c r="I70" s="1"/>
  <c r="J70" s="1"/>
  <c r="K70" s="1"/>
  <c r="L70" s="1"/>
  <c r="M70" s="1"/>
  <c r="N70" s="1"/>
  <c r="O70" s="1"/>
  <c r="P70" s="1"/>
  <c r="Q70" s="1"/>
  <c r="R70" s="1"/>
  <c r="S70" s="1"/>
  <c r="T70" s="1"/>
  <c r="U70" s="1"/>
  <c r="V70" s="1"/>
  <c r="W70" s="1"/>
  <c r="X70" s="1"/>
  <c r="F66"/>
  <c r="G66" s="1"/>
  <c r="H66" s="1"/>
  <c r="I66" s="1"/>
  <c r="J66" s="1"/>
  <c r="K66" s="1"/>
  <c r="L66" s="1"/>
  <c r="M66" s="1"/>
  <c r="N66" s="1"/>
  <c r="O66" s="1"/>
  <c r="P66" s="1"/>
  <c r="Q66" s="1"/>
  <c r="R66" s="1"/>
  <c r="S66" s="1"/>
  <c r="T66" s="1"/>
  <c r="U66" s="1"/>
  <c r="V66" s="1"/>
  <c r="W66" s="1"/>
  <c r="X66" s="1"/>
  <c r="F62"/>
  <c r="G62" s="1"/>
  <c r="H62" s="1"/>
  <c r="I62" s="1"/>
  <c r="J62" s="1"/>
  <c r="K62" s="1"/>
  <c r="L62" s="1"/>
  <c r="M62" s="1"/>
  <c r="N62" s="1"/>
  <c r="O62" s="1"/>
  <c r="P62" s="1"/>
  <c r="Q62" s="1"/>
  <c r="R62" s="1"/>
  <c r="S62" s="1"/>
  <c r="T62" s="1"/>
  <c r="U62" s="1"/>
  <c r="V62" s="1"/>
  <c r="W62" s="1"/>
  <c r="X62" s="1"/>
  <c r="F58"/>
  <c r="G58" s="1"/>
  <c r="H58" s="1"/>
  <c r="I58" s="1"/>
  <c r="J58" s="1"/>
  <c r="K58" s="1"/>
  <c r="L58" s="1"/>
  <c r="M58" s="1"/>
  <c r="N58" s="1"/>
  <c r="O58" s="1"/>
  <c r="P58" s="1"/>
  <c r="Q58" s="1"/>
  <c r="R58" s="1"/>
  <c r="S58" s="1"/>
  <c r="T58" s="1"/>
  <c r="U58" s="1"/>
  <c r="V58" s="1"/>
  <c r="W58" s="1"/>
  <c r="X58" s="1"/>
  <c r="F54"/>
  <c r="G54" s="1"/>
  <c r="H54" s="1"/>
  <c r="I54" s="1"/>
  <c r="J54" s="1"/>
  <c r="K54" s="1"/>
  <c r="L54" s="1"/>
  <c r="M54" s="1"/>
  <c r="N54" s="1"/>
  <c r="O54" s="1"/>
  <c r="P54" s="1"/>
  <c r="Q54" s="1"/>
  <c r="R54" s="1"/>
  <c r="S54" s="1"/>
  <c r="T54" s="1"/>
  <c r="U54" s="1"/>
  <c r="V54" s="1"/>
  <c r="W54" s="1"/>
  <c r="X54" s="1"/>
  <c r="F50"/>
  <c r="G50" s="1"/>
  <c r="H50" s="1"/>
  <c r="I50" s="1"/>
  <c r="J50" s="1"/>
  <c r="K50" s="1"/>
  <c r="L50" s="1"/>
  <c r="M50" s="1"/>
  <c r="N50" s="1"/>
  <c r="O50" s="1"/>
  <c r="P50" s="1"/>
  <c r="Q50" s="1"/>
  <c r="R50" s="1"/>
  <c r="S50" s="1"/>
  <c r="T50" s="1"/>
  <c r="U50" s="1"/>
  <c r="V50" s="1"/>
  <c r="W50" s="1"/>
  <c r="X50" s="1"/>
  <c r="F46"/>
  <c r="G46" s="1"/>
  <c r="H46" s="1"/>
  <c r="I46" s="1"/>
  <c r="J46" s="1"/>
  <c r="K46" s="1"/>
  <c r="L46" s="1"/>
  <c r="M46" s="1"/>
  <c r="N46" s="1"/>
  <c r="O46" s="1"/>
  <c r="P46" s="1"/>
  <c r="Q46" s="1"/>
  <c r="R46" s="1"/>
  <c r="S46" s="1"/>
  <c r="T46" s="1"/>
  <c r="U46" s="1"/>
  <c r="V46" s="1"/>
  <c r="W46" s="1"/>
  <c r="X46" s="1"/>
  <c r="F42"/>
  <c r="G42" s="1"/>
  <c r="H42" s="1"/>
  <c r="I42" s="1"/>
  <c r="J42" s="1"/>
  <c r="K42" s="1"/>
  <c r="L42" s="1"/>
  <c r="M42" s="1"/>
  <c r="N42" s="1"/>
  <c r="O42" s="1"/>
  <c r="P42" s="1"/>
  <c r="Q42" s="1"/>
  <c r="R42" s="1"/>
  <c r="S42" s="1"/>
  <c r="T42" s="1"/>
  <c r="U42" s="1"/>
  <c r="V42" s="1"/>
  <c r="W42" s="1"/>
  <c r="X42" s="1"/>
  <c r="F38"/>
  <c r="G38" s="1"/>
  <c r="H38" s="1"/>
  <c r="I38" s="1"/>
  <c r="J38" s="1"/>
  <c r="K38" s="1"/>
  <c r="L38" s="1"/>
  <c r="M38" s="1"/>
  <c r="N38" s="1"/>
  <c r="O38" s="1"/>
  <c r="P38" s="1"/>
  <c r="Q38" s="1"/>
  <c r="R38" s="1"/>
  <c r="S38" s="1"/>
  <c r="T38" s="1"/>
  <c r="U38" s="1"/>
  <c r="V38" s="1"/>
  <c r="W38" s="1"/>
  <c r="X38" s="1"/>
  <c r="F34"/>
  <c r="G34" s="1"/>
  <c r="H34" s="1"/>
  <c r="I34" s="1"/>
  <c r="J34" s="1"/>
  <c r="K34" s="1"/>
  <c r="L34" s="1"/>
  <c r="M34" s="1"/>
  <c r="N34" s="1"/>
  <c r="O34" s="1"/>
  <c r="P34" s="1"/>
  <c r="Q34" s="1"/>
  <c r="R34" s="1"/>
  <c r="S34" s="1"/>
  <c r="T34" s="1"/>
  <c r="U34" s="1"/>
  <c r="V34" s="1"/>
  <c r="W34" s="1"/>
  <c r="X34" s="1"/>
  <c r="F30"/>
  <c r="G30" s="1"/>
  <c r="H30" s="1"/>
  <c r="I30" s="1"/>
  <c r="J30" s="1"/>
  <c r="K30" s="1"/>
  <c r="L30" s="1"/>
  <c r="M30" s="1"/>
  <c r="N30" s="1"/>
  <c r="O30" s="1"/>
  <c r="P30" s="1"/>
  <c r="Q30" s="1"/>
  <c r="R30" s="1"/>
  <c r="S30" s="1"/>
  <c r="T30" s="1"/>
  <c r="U30" s="1"/>
  <c r="V30" s="1"/>
  <c r="W30" s="1"/>
  <c r="X30" s="1"/>
  <c r="F168"/>
  <c r="G168" s="1"/>
  <c r="H168" s="1"/>
  <c r="I168" s="1"/>
  <c r="J168" s="1"/>
  <c r="K168" s="1"/>
  <c r="L168" s="1"/>
  <c r="M168" s="1"/>
  <c r="N168" s="1"/>
  <c r="O168" s="1"/>
  <c r="P168" s="1"/>
  <c r="Q168" s="1"/>
  <c r="R168" s="1"/>
  <c r="S168" s="1"/>
  <c r="T168" s="1"/>
  <c r="U168" s="1"/>
  <c r="V168" s="1"/>
  <c r="W168" s="1"/>
  <c r="X168" s="1"/>
  <c r="F134"/>
  <c r="G134" s="1"/>
  <c r="H134" s="1"/>
  <c r="I134" s="1"/>
  <c r="J134" s="1"/>
  <c r="K134" s="1"/>
  <c r="L134" s="1"/>
  <c r="M134" s="1"/>
  <c r="N134" s="1"/>
  <c r="O134" s="1"/>
  <c r="P134" s="1"/>
  <c r="Q134" s="1"/>
  <c r="R134" s="1"/>
  <c r="S134" s="1"/>
  <c r="T134" s="1"/>
  <c r="U134" s="1"/>
  <c r="V134" s="1"/>
  <c r="W134" s="1"/>
  <c r="X134" s="1"/>
  <c r="F118"/>
  <c r="G118" s="1"/>
  <c r="H118" s="1"/>
  <c r="I118" s="1"/>
  <c r="J118" s="1"/>
  <c r="K118" s="1"/>
  <c r="L118" s="1"/>
  <c r="M118" s="1"/>
  <c r="N118" s="1"/>
  <c r="O118" s="1"/>
  <c r="P118" s="1"/>
  <c r="Q118" s="1"/>
  <c r="R118" s="1"/>
  <c r="S118" s="1"/>
  <c r="T118" s="1"/>
  <c r="U118" s="1"/>
  <c r="V118" s="1"/>
  <c r="W118" s="1"/>
  <c r="X118" s="1"/>
  <c r="F109"/>
  <c r="G109" s="1"/>
  <c r="H109" s="1"/>
  <c r="I109" s="1"/>
  <c r="J109" s="1"/>
  <c r="K109" s="1"/>
  <c r="L109" s="1"/>
  <c r="M109" s="1"/>
  <c r="N109" s="1"/>
  <c r="O109" s="1"/>
  <c r="P109" s="1"/>
  <c r="Q109" s="1"/>
  <c r="R109" s="1"/>
  <c r="S109" s="1"/>
  <c r="T109" s="1"/>
  <c r="U109" s="1"/>
  <c r="V109" s="1"/>
  <c r="W109" s="1"/>
  <c r="X109" s="1"/>
  <c r="F101"/>
  <c r="G101" s="1"/>
  <c r="H101" s="1"/>
  <c r="I101" s="1"/>
  <c r="J101" s="1"/>
  <c r="K101" s="1"/>
  <c r="L101" s="1"/>
  <c r="M101" s="1"/>
  <c r="N101" s="1"/>
  <c r="O101" s="1"/>
  <c r="P101" s="1"/>
  <c r="Q101" s="1"/>
  <c r="R101" s="1"/>
  <c r="S101" s="1"/>
  <c r="T101" s="1"/>
  <c r="U101" s="1"/>
  <c r="V101" s="1"/>
  <c r="W101" s="1"/>
  <c r="X101" s="1"/>
  <c r="F93"/>
  <c r="G93" s="1"/>
  <c r="H93" s="1"/>
  <c r="I93" s="1"/>
  <c r="J93" s="1"/>
  <c r="K93" s="1"/>
  <c r="L93" s="1"/>
  <c r="M93" s="1"/>
  <c r="N93" s="1"/>
  <c r="O93" s="1"/>
  <c r="P93" s="1"/>
  <c r="Q93" s="1"/>
  <c r="R93" s="1"/>
  <c r="S93" s="1"/>
  <c r="T93" s="1"/>
  <c r="U93" s="1"/>
  <c r="V93" s="1"/>
  <c r="W93" s="1"/>
  <c r="X93" s="1"/>
  <c r="F85"/>
  <c r="G85" s="1"/>
  <c r="H85" s="1"/>
  <c r="I85" s="1"/>
  <c r="J85" s="1"/>
  <c r="K85" s="1"/>
  <c r="L85" s="1"/>
  <c r="M85" s="1"/>
  <c r="N85" s="1"/>
  <c r="O85" s="1"/>
  <c r="P85" s="1"/>
  <c r="Q85" s="1"/>
  <c r="R85" s="1"/>
  <c r="S85" s="1"/>
  <c r="T85" s="1"/>
  <c r="U85" s="1"/>
  <c r="V85" s="1"/>
  <c r="W85" s="1"/>
  <c r="X85" s="1"/>
  <c r="F77"/>
  <c r="G77" s="1"/>
  <c r="H77" s="1"/>
  <c r="I77" s="1"/>
  <c r="J77" s="1"/>
  <c r="K77" s="1"/>
  <c r="L77" s="1"/>
  <c r="M77" s="1"/>
  <c r="N77" s="1"/>
  <c r="O77" s="1"/>
  <c r="P77" s="1"/>
  <c r="Q77" s="1"/>
  <c r="R77" s="1"/>
  <c r="S77" s="1"/>
  <c r="T77" s="1"/>
  <c r="U77" s="1"/>
  <c r="V77" s="1"/>
  <c r="W77" s="1"/>
  <c r="X77" s="1"/>
  <c r="F69"/>
  <c r="G69" s="1"/>
  <c r="H69" s="1"/>
  <c r="I69" s="1"/>
  <c r="J69" s="1"/>
  <c r="K69" s="1"/>
  <c r="L69" s="1"/>
  <c r="M69" s="1"/>
  <c r="N69" s="1"/>
  <c r="O69" s="1"/>
  <c r="P69" s="1"/>
  <c r="Q69" s="1"/>
  <c r="R69" s="1"/>
  <c r="S69" s="1"/>
  <c r="T69" s="1"/>
  <c r="U69" s="1"/>
  <c r="V69" s="1"/>
  <c r="W69" s="1"/>
  <c r="X69" s="1"/>
  <c r="F61"/>
  <c r="G61" s="1"/>
  <c r="H61" s="1"/>
  <c r="I61" s="1"/>
  <c r="J61" s="1"/>
  <c r="K61" s="1"/>
  <c r="L61" s="1"/>
  <c r="M61" s="1"/>
  <c r="N61" s="1"/>
  <c r="O61" s="1"/>
  <c r="P61" s="1"/>
  <c r="Q61" s="1"/>
  <c r="R61" s="1"/>
  <c r="S61" s="1"/>
  <c r="T61" s="1"/>
  <c r="U61" s="1"/>
  <c r="V61" s="1"/>
  <c r="W61" s="1"/>
  <c r="X61" s="1"/>
  <c r="F53"/>
  <c r="G53" s="1"/>
  <c r="H53" s="1"/>
  <c r="I53" s="1"/>
  <c r="J53" s="1"/>
  <c r="K53" s="1"/>
  <c r="L53" s="1"/>
  <c r="M53" s="1"/>
  <c r="N53" s="1"/>
  <c r="O53" s="1"/>
  <c r="P53" s="1"/>
  <c r="Q53" s="1"/>
  <c r="R53" s="1"/>
  <c r="S53" s="1"/>
  <c r="T53" s="1"/>
  <c r="U53" s="1"/>
  <c r="V53" s="1"/>
  <c r="W53" s="1"/>
  <c r="X53" s="1"/>
  <c r="F45"/>
  <c r="G45" s="1"/>
  <c r="H45" s="1"/>
  <c r="I45" s="1"/>
  <c r="J45" s="1"/>
  <c r="K45" s="1"/>
  <c r="L45" s="1"/>
  <c r="M45" s="1"/>
  <c r="N45" s="1"/>
  <c r="O45" s="1"/>
  <c r="P45" s="1"/>
  <c r="Q45" s="1"/>
  <c r="R45" s="1"/>
  <c r="S45" s="1"/>
  <c r="T45" s="1"/>
  <c r="U45" s="1"/>
  <c r="V45" s="1"/>
  <c r="W45" s="1"/>
  <c r="X45" s="1"/>
  <c r="F37"/>
  <c r="G37" s="1"/>
  <c r="H37" s="1"/>
  <c r="I37" s="1"/>
  <c r="J37" s="1"/>
  <c r="K37" s="1"/>
  <c r="L37" s="1"/>
  <c r="M37" s="1"/>
  <c r="N37" s="1"/>
  <c r="O37" s="1"/>
  <c r="P37" s="1"/>
  <c r="Q37" s="1"/>
  <c r="R37" s="1"/>
  <c r="S37" s="1"/>
  <c r="T37" s="1"/>
  <c r="U37" s="1"/>
  <c r="V37" s="1"/>
  <c r="W37" s="1"/>
  <c r="X37" s="1"/>
  <c r="F28"/>
  <c r="G28" s="1"/>
  <c r="H28" s="1"/>
  <c r="I28" s="1"/>
  <c r="J28" s="1"/>
  <c r="K28" s="1"/>
  <c r="L28" s="1"/>
  <c r="M28" s="1"/>
  <c r="N28" s="1"/>
  <c r="O28" s="1"/>
  <c r="P28" s="1"/>
  <c r="Q28" s="1"/>
  <c r="R28" s="1"/>
  <c r="S28" s="1"/>
  <c r="T28" s="1"/>
  <c r="U28" s="1"/>
  <c r="V28" s="1"/>
  <c r="W28" s="1"/>
  <c r="X28" s="1"/>
  <c r="F24"/>
  <c r="G24" s="1"/>
  <c r="H24" s="1"/>
  <c r="I24" s="1"/>
  <c r="J24" s="1"/>
  <c r="K24" s="1"/>
  <c r="L24" s="1"/>
  <c r="M24" s="1"/>
  <c r="N24" s="1"/>
  <c r="O24" s="1"/>
  <c r="P24" s="1"/>
  <c r="Q24" s="1"/>
  <c r="R24" s="1"/>
  <c r="S24" s="1"/>
  <c r="T24" s="1"/>
  <c r="U24" s="1"/>
  <c r="V24" s="1"/>
  <c r="W24" s="1"/>
  <c r="X24" s="1"/>
  <c r="F185"/>
  <c r="G185" s="1"/>
  <c r="H185" s="1"/>
  <c r="I185" s="1"/>
  <c r="J185" s="1"/>
  <c r="K185" s="1"/>
  <c r="L185" s="1"/>
  <c r="M185" s="1"/>
  <c r="N185" s="1"/>
  <c r="O185" s="1"/>
  <c r="P185" s="1"/>
  <c r="Q185" s="1"/>
  <c r="R185" s="1"/>
  <c r="S185" s="1"/>
  <c r="T185" s="1"/>
  <c r="U185" s="1"/>
  <c r="V185" s="1"/>
  <c r="W185" s="1"/>
  <c r="X185" s="1"/>
  <c r="F129"/>
  <c r="G129" s="1"/>
  <c r="H129" s="1"/>
  <c r="I129" s="1"/>
  <c r="J129" s="1"/>
  <c r="K129" s="1"/>
  <c r="L129" s="1"/>
  <c r="M129" s="1"/>
  <c r="N129" s="1"/>
  <c r="O129" s="1"/>
  <c r="P129" s="1"/>
  <c r="Q129" s="1"/>
  <c r="R129" s="1"/>
  <c r="S129" s="1"/>
  <c r="T129" s="1"/>
  <c r="U129" s="1"/>
  <c r="V129" s="1"/>
  <c r="W129" s="1"/>
  <c r="X129" s="1"/>
  <c r="F104"/>
  <c r="G104" s="1"/>
  <c r="H104" s="1"/>
  <c r="I104" s="1"/>
  <c r="J104" s="1"/>
  <c r="K104" s="1"/>
  <c r="L104" s="1"/>
  <c r="M104" s="1"/>
  <c r="N104" s="1"/>
  <c r="O104" s="1"/>
  <c r="P104" s="1"/>
  <c r="Q104" s="1"/>
  <c r="R104" s="1"/>
  <c r="S104" s="1"/>
  <c r="T104" s="1"/>
  <c r="U104" s="1"/>
  <c r="V104" s="1"/>
  <c r="W104" s="1"/>
  <c r="X104" s="1"/>
  <c r="F88"/>
  <c r="G88" s="1"/>
  <c r="H88" s="1"/>
  <c r="I88" s="1"/>
  <c r="J88" s="1"/>
  <c r="K88" s="1"/>
  <c r="L88" s="1"/>
  <c r="M88" s="1"/>
  <c r="N88" s="1"/>
  <c r="O88" s="1"/>
  <c r="P88" s="1"/>
  <c r="Q88" s="1"/>
  <c r="R88" s="1"/>
  <c r="S88" s="1"/>
  <c r="T88" s="1"/>
  <c r="U88" s="1"/>
  <c r="V88" s="1"/>
  <c r="W88" s="1"/>
  <c r="X88" s="1"/>
  <c r="F72"/>
  <c r="G72" s="1"/>
  <c r="H72" s="1"/>
  <c r="I72" s="1"/>
  <c r="J72" s="1"/>
  <c r="K72" s="1"/>
  <c r="L72" s="1"/>
  <c r="M72" s="1"/>
  <c r="N72" s="1"/>
  <c r="O72" s="1"/>
  <c r="P72" s="1"/>
  <c r="Q72" s="1"/>
  <c r="R72" s="1"/>
  <c r="S72" s="1"/>
  <c r="T72" s="1"/>
  <c r="U72" s="1"/>
  <c r="V72" s="1"/>
  <c r="W72" s="1"/>
  <c r="X72" s="1"/>
  <c r="F56"/>
  <c r="G56" s="1"/>
  <c r="H56" s="1"/>
  <c r="I56" s="1"/>
  <c r="J56" s="1"/>
  <c r="K56" s="1"/>
  <c r="L56" s="1"/>
  <c r="M56" s="1"/>
  <c r="N56" s="1"/>
  <c r="O56" s="1"/>
  <c r="P56" s="1"/>
  <c r="Q56" s="1"/>
  <c r="R56" s="1"/>
  <c r="S56" s="1"/>
  <c r="T56" s="1"/>
  <c r="U56" s="1"/>
  <c r="V56" s="1"/>
  <c r="W56" s="1"/>
  <c r="X56" s="1"/>
  <c r="F40"/>
  <c r="G40" s="1"/>
  <c r="H40" s="1"/>
  <c r="I40" s="1"/>
  <c r="J40" s="1"/>
  <c r="K40" s="1"/>
  <c r="L40" s="1"/>
  <c r="M40" s="1"/>
  <c r="N40" s="1"/>
  <c r="O40" s="1"/>
  <c r="P40" s="1"/>
  <c r="Q40" s="1"/>
  <c r="R40" s="1"/>
  <c r="S40" s="1"/>
  <c r="T40" s="1"/>
  <c r="U40" s="1"/>
  <c r="V40" s="1"/>
  <c r="W40" s="1"/>
  <c r="X40" s="1"/>
  <c r="F31"/>
  <c r="G31" s="1"/>
  <c r="H31" s="1"/>
  <c r="I31" s="1"/>
  <c r="J31" s="1"/>
  <c r="K31" s="1"/>
  <c r="L31" s="1"/>
  <c r="M31" s="1"/>
  <c r="N31" s="1"/>
  <c r="O31" s="1"/>
  <c r="P31" s="1"/>
  <c r="Q31" s="1"/>
  <c r="R31" s="1"/>
  <c r="S31" s="1"/>
  <c r="T31" s="1"/>
  <c r="U31" s="1"/>
  <c r="V31" s="1"/>
  <c r="W31" s="1"/>
  <c r="X31" s="1"/>
  <c r="F184"/>
  <c r="G184" s="1"/>
  <c r="H184" s="1"/>
  <c r="I184" s="1"/>
  <c r="J184" s="1"/>
  <c r="K184" s="1"/>
  <c r="L184" s="1"/>
  <c r="M184" s="1"/>
  <c r="N184" s="1"/>
  <c r="O184" s="1"/>
  <c r="P184" s="1"/>
  <c r="Q184" s="1"/>
  <c r="R184" s="1"/>
  <c r="S184" s="1"/>
  <c r="T184" s="1"/>
  <c r="U184" s="1"/>
  <c r="V184" s="1"/>
  <c r="W184" s="1"/>
  <c r="X184" s="1"/>
  <c r="F105"/>
  <c r="G105" s="1"/>
  <c r="H105" s="1"/>
  <c r="I105" s="1"/>
  <c r="J105" s="1"/>
  <c r="K105" s="1"/>
  <c r="L105" s="1"/>
  <c r="M105" s="1"/>
  <c r="N105" s="1"/>
  <c r="O105" s="1"/>
  <c r="P105" s="1"/>
  <c r="Q105" s="1"/>
  <c r="R105" s="1"/>
  <c r="S105" s="1"/>
  <c r="T105" s="1"/>
  <c r="U105" s="1"/>
  <c r="V105" s="1"/>
  <c r="W105" s="1"/>
  <c r="X105" s="1"/>
  <c r="F89"/>
  <c r="G89" s="1"/>
  <c r="H89" s="1"/>
  <c r="I89" s="1"/>
  <c r="J89" s="1"/>
  <c r="K89" s="1"/>
  <c r="L89" s="1"/>
  <c r="M89" s="1"/>
  <c r="N89" s="1"/>
  <c r="O89" s="1"/>
  <c r="P89" s="1"/>
  <c r="Q89" s="1"/>
  <c r="R89" s="1"/>
  <c r="S89" s="1"/>
  <c r="T89" s="1"/>
  <c r="U89" s="1"/>
  <c r="V89" s="1"/>
  <c r="W89" s="1"/>
  <c r="X89" s="1"/>
  <c r="F169"/>
  <c r="G169" s="1"/>
  <c r="H169" s="1"/>
  <c r="I169" s="1"/>
  <c r="J169" s="1"/>
  <c r="K169" s="1"/>
  <c r="L169" s="1"/>
  <c r="M169" s="1"/>
  <c r="N169" s="1"/>
  <c r="O169" s="1"/>
  <c r="P169" s="1"/>
  <c r="Q169" s="1"/>
  <c r="R169" s="1"/>
  <c r="S169" s="1"/>
  <c r="T169" s="1"/>
  <c r="U169" s="1"/>
  <c r="V169" s="1"/>
  <c r="W169" s="1"/>
  <c r="X169" s="1"/>
  <c r="F137"/>
  <c r="G137" s="1"/>
  <c r="H137" s="1"/>
  <c r="I137" s="1"/>
  <c r="J137" s="1"/>
  <c r="K137" s="1"/>
  <c r="L137" s="1"/>
  <c r="M137" s="1"/>
  <c r="N137" s="1"/>
  <c r="O137" s="1"/>
  <c r="P137" s="1"/>
  <c r="Q137" s="1"/>
  <c r="R137" s="1"/>
  <c r="S137" s="1"/>
  <c r="T137" s="1"/>
  <c r="U137" s="1"/>
  <c r="V137" s="1"/>
  <c r="W137" s="1"/>
  <c r="X137" s="1"/>
  <c r="F121"/>
  <c r="G121" s="1"/>
  <c r="H121" s="1"/>
  <c r="I121" s="1"/>
  <c r="J121" s="1"/>
  <c r="K121" s="1"/>
  <c r="L121" s="1"/>
  <c r="M121" s="1"/>
  <c r="N121" s="1"/>
  <c r="O121" s="1"/>
  <c r="P121" s="1"/>
  <c r="Q121" s="1"/>
  <c r="R121" s="1"/>
  <c r="S121" s="1"/>
  <c r="T121" s="1"/>
  <c r="U121" s="1"/>
  <c r="V121" s="1"/>
  <c r="W121" s="1"/>
  <c r="X121" s="1"/>
  <c r="F108"/>
  <c r="G108" s="1"/>
  <c r="H108" s="1"/>
  <c r="I108" s="1"/>
  <c r="J108" s="1"/>
  <c r="K108" s="1"/>
  <c r="L108" s="1"/>
  <c r="M108" s="1"/>
  <c r="N108" s="1"/>
  <c r="O108" s="1"/>
  <c r="P108" s="1"/>
  <c r="Q108" s="1"/>
  <c r="R108" s="1"/>
  <c r="S108" s="1"/>
  <c r="T108" s="1"/>
  <c r="U108" s="1"/>
  <c r="V108" s="1"/>
  <c r="W108" s="1"/>
  <c r="X108" s="1"/>
  <c r="F100"/>
  <c r="G100" s="1"/>
  <c r="H100" s="1"/>
  <c r="I100" s="1"/>
  <c r="J100" s="1"/>
  <c r="K100" s="1"/>
  <c r="L100" s="1"/>
  <c r="M100" s="1"/>
  <c r="N100" s="1"/>
  <c r="O100" s="1"/>
  <c r="P100" s="1"/>
  <c r="Q100" s="1"/>
  <c r="R100" s="1"/>
  <c r="S100" s="1"/>
  <c r="T100" s="1"/>
  <c r="U100" s="1"/>
  <c r="V100" s="1"/>
  <c r="W100" s="1"/>
  <c r="X100" s="1"/>
  <c r="F92"/>
  <c r="G92" s="1"/>
  <c r="H92" s="1"/>
  <c r="I92" s="1"/>
  <c r="J92" s="1"/>
  <c r="K92" s="1"/>
  <c r="L92" s="1"/>
  <c r="M92" s="1"/>
  <c r="N92" s="1"/>
  <c r="O92" s="1"/>
  <c r="P92" s="1"/>
  <c r="Q92" s="1"/>
  <c r="R92" s="1"/>
  <c r="S92" s="1"/>
  <c r="T92" s="1"/>
  <c r="U92" s="1"/>
  <c r="V92" s="1"/>
  <c r="W92" s="1"/>
  <c r="X92" s="1"/>
  <c r="F84"/>
  <c r="G84" s="1"/>
  <c r="H84" s="1"/>
  <c r="I84" s="1"/>
  <c r="J84" s="1"/>
  <c r="K84" s="1"/>
  <c r="L84" s="1"/>
  <c r="M84" s="1"/>
  <c r="N84" s="1"/>
  <c r="O84" s="1"/>
  <c r="P84" s="1"/>
  <c r="Q84" s="1"/>
  <c r="R84" s="1"/>
  <c r="S84" s="1"/>
  <c r="T84" s="1"/>
  <c r="U84" s="1"/>
  <c r="V84" s="1"/>
  <c r="W84" s="1"/>
  <c r="X84" s="1"/>
  <c r="F76"/>
  <c r="G76" s="1"/>
  <c r="H76" s="1"/>
  <c r="I76" s="1"/>
  <c r="J76" s="1"/>
  <c r="K76" s="1"/>
  <c r="L76" s="1"/>
  <c r="M76" s="1"/>
  <c r="N76" s="1"/>
  <c r="O76" s="1"/>
  <c r="P76" s="1"/>
  <c r="Q76" s="1"/>
  <c r="R76" s="1"/>
  <c r="S76" s="1"/>
  <c r="T76" s="1"/>
  <c r="U76" s="1"/>
  <c r="V76" s="1"/>
  <c r="W76" s="1"/>
  <c r="X76" s="1"/>
  <c r="F68"/>
  <c r="G68" s="1"/>
  <c r="H68" s="1"/>
  <c r="I68" s="1"/>
  <c r="J68" s="1"/>
  <c r="K68" s="1"/>
  <c r="L68" s="1"/>
  <c r="M68" s="1"/>
  <c r="N68" s="1"/>
  <c r="O68" s="1"/>
  <c r="P68" s="1"/>
  <c r="Q68" s="1"/>
  <c r="R68" s="1"/>
  <c r="S68" s="1"/>
  <c r="T68" s="1"/>
  <c r="U68" s="1"/>
  <c r="V68" s="1"/>
  <c r="W68" s="1"/>
  <c r="X68" s="1"/>
  <c r="F60"/>
  <c r="G60" s="1"/>
  <c r="H60" s="1"/>
  <c r="I60" s="1"/>
  <c r="J60" s="1"/>
  <c r="K60" s="1"/>
  <c r="L60" s="1"/>
  <c r="M60" s="1"/>
  <c r="N60" s="1"/>
  <c r="O60" s="1"/>
  <c r="P60" s="1"/>
  <c r="Q60" s="1"/>
  <c r="R60" s="1"/>
  <c r="S60" s="1"/>
  <c r="T60" s="1"/>
  <c r="U60" s="1"/>
  <c r="V60" s="1"/>
  <c r="W60" s="1"/>
  <c r="X60" s="1"/>
  <c r="F52"/>
  <c r="G52" s="1"/>
  <c r="H52" s="1"/>
  <c r="I52" s="1"/>
  <c r="J52" s="1"/>
  <c r="K52" s="1"/>
  <c r="L52" s="1"/>
  <c r="M52" s="1"/>
  <c r="N52" s="1"/>
  <c r="O52" s="1"/>
  <c r="P52" s="1"/>
  <c r="Q52" s="1"/>
  <c r="R52" s="1"/>
  <c r="S52" s="1"/>
  <c r="T52" s="1"/>
  <c r="U52" s="1"/>
  <c r="V52" s="1"/>
  <c r="W52" s="1"/>
  <c r="X52" s="1"/>
  <c r="F44"/>
  <c r="G44" s="1"/>
  <c r="H44" s="1"/>
  <c r="I44" s="1"/>
  <c r="J44" s="1"/>
  <c r="K44" s="1"/>
  <c r="L44" s="1"/>
  <c r="M44" s="1"/>
  <c r="N44" s="1"/>
  <c r="O44" s="1"/>
  <c r="P44" s="1"/>
  <c r="Q44" s="1"/>
  <c r="R44" s="1"/>
  <c r="S44" s="1"/>
  <c r="T44" s="1"/>
  <c r="U44" s="1"/>
  <c r="V44" s="1"/>
  <c r="W44" s="1"/>
  <c r="X44" s="1"/>
  <c r="F36"/>
  <c r="G36" s="1"/>
  <c r="H36" s="1"/>
  <c r="I36" s="1"/>
  <c r="J36" s="1"/>
  <c r="K36" s="1"/>
  <c r="L36" s="1"/>
  <c r="M36" s="1"/>
  <c r="N36" s="1"/>
  <c r="O36" s="1"/>
  <c r="P36" s="1"/>
  <c r="Q36" s="1"/>
  <c r="R36" s="1"/>
  <c r="S36" s="1"/>
  <c r="T36" s="1"/>
  <c r="U36" s="1"/>
  <c r="V36" s="1"/>
  <c r="W36" s="1"/>
  <c r="X36" s="1"/>
  <c r="F32"/>
  <c r="G32" s="1"/>
  <c r="H32" s="1"/>
  <c r="I32" s="1"/>
  <c r="J32" s="1"/>
  <c r="K32" s="1"/>
  <c r="L32" s="1"/>
  <c r="M32" s="1"/>
  <c r="N32" s="1"/>
  <c r="O32" s="1"/>
  <c r="P32" s="1"/>
  <c r="Q32" s="1"/>
  <c r="R32" s="1"/>
  <c r="S32" s="1"/>
  <c r="T32" s="1"/>
  <c r="U32" s="1"/>
  <c r="V32" s="1"/>
  <c r="W32" s="1"/>
  <c r="X32" s="1"/>
  <c r="F29"/>
  <c r="G29" s="1"/>
  <c r="H29" s="1"/>
  <c r="I29" s="1"/>
  <c r="J29" s="1"/>
  <c r="K29" s="1"/>
  <c r="L29" s="1"/>
  <c r="M29" s="1"/>
  <c r="N29" s="1"/>
  <c r="O29" s="1"/>
  <c r="P29" s="1"/>
  <c r="Q29" s="1"/>
  <c r="R29" s="1"/>
  <c r="S29" s="1"/>
  <c r="T29" s="1"/>
  <c r="U29" s="1"/>
  <c r="V29" s="1"/>
  <c r="W29" s="1"/>
  <c r="X29" s="1"/>
  <c r="F25"/>
  <c r="G25" s="1"/>
  <c r="H25" s="1"/>
  <c r="I25" s="1"/>
  <c r="J25" s="1"/>
  <c r="K25" s="1"/>
  <c r="L25" s="1"/>
  <c r="M25" s="1"/>
  <c r="N25" s="1"/>
  <c r="O25" s="1"/>
  <c r="P25" s="1"/>
  <c r="Q25" s="1"/>
  <c r="R25" s="1"/>
  <c r="S25" s="1"/>
  <c r="T25" s="1"/>
  <c r="U25" s="1"/>
  <c r="V25" s="1"/>
  <c r="W25" s="1"/>
  <c r="X25" s="1"/>
  <c r="F153"/>
  <c r="G153" s="1"/>
  <c r="H153" s="1"/>
  <c r="I153" s="1"/>
  <c r="J153" s="1"/>
  <c r="K153" s="1"/>
  <c r="L153" s="1"/>
  <c r="M153" s="1"/>
  <c r="N153" s="1"/>
  <c r="O153" s="1"/>
  <c r="P153" s="1"/>
  <c r="Q153" s="1"/>
  <c r="R153" s="1"/>
  <c r="S153" s="1"/>
  <c r="T153" s="1"/>
  <c r="U153" s="1"/>
  <c r="V153" s="1"/>
  <c r="W153" s="1"/>
  <c r="X153" s="1"/>
  <c r="F113"/>
  <c r="G113" s="1"/>
  <c r="H113" s="1"/>
  <c r="I113" s="1"/>
  <c r="J113" s="1"/>
  <c r="K113" s="1"/>
  <c r="L113" s="1"/>
  <c r="M113" s="1"/>
  <c r="N113" s="1"/>
  <c r="O113" s="1"/>
  <c r="P113" s="1"/>
  <c r="Q113" s="1"/>
  <c r="R113" s="1"/>
  <c r="S113" s="1"/>
  <c r="T113" s="1"/>
  <c r="U113" s="1"/>
  <c r="V113" s="1"/>
  <c r="W113" s="1"/>
  <c r="X113" s="1"/>
  <c r="F96"/>
  <c r="G96" s="1"/>
  <c r="H96" s="1"/>
  <c r="I96" s="1"/>
  <c r="J96" s="1"/>
  <c r="K96" s="1"/>
  <c r="L96" s="1"/>
  <c r="M96" s="1"/>
  <c r="N96" s="1"/>
  <c r="O96" s="1"/>
  <c r="P96" s="1"/>
  <c r="Q96" s="1"/>
  <c r="R96" s="1"/>
  <c r="S96" s="1"/>
  <c r="T96" s="1"/>
  <c r="U96" s="1"/>
  <c r="V96" s="1"/>
  <c r="W96" s="1"/>
  <c r="X96" s="1"/>
  <c r="F80"/>
  <c r="G80" s="1"/>
  <c r="H80" s="1"/>
  <c r="I80" s="1"/>
  <c r="J80" s="1"/>
  <c r="K80" s="1"/>
  <c r="L80" s="1"/>
  <c r="M80" s="1"/>
  <c r="N80" s="1"/>
  <c r="O80" s="1"/>
  <c r="P80" s="1"/>
  <c r="Q80" s="1"/>
  <c r="R80" s="1"/>
  <c r="S80" s="1"/>
  <c r="T80" s="1"/>
  <c r="U80" s="1"/>
  <c r="V80" s="1"/>
  <c r="W80" s="1"/>
  <c r="X80" s="1"/>
  <c r="F64"/>
  <c r="G64" s="1"/>
  <c r="H64" s="1"/>
  <c r="I64" s="1"/>
  <c r="J64" s="1"/>
  <c r="K64" s="1"/>
  <c r="L64" s="1"/>
  <c r="M64" s="1"/>
  <c r="N64" s="1"/>
  <c r="O64" s="1"/>
  <c r="P64" s="1"/>
  <c r="Q64" s="1"/>
  <c r="R64" s="1"/>
  <c r="S64" s="1"/>
  <c r="T64" s="1"/>
  <c r="U64" s="1"/>
  <c r="V64" s="1"/>
  <c r="W64" s="1"/>
  <c r="X64" s="1"/>
  <c r="F48"/>
  <c r="G48" s="1"/>
  <c r="H48" s="1"/>
  <c r="I48" s="1"/>
  <c r="J48" s="1"/>
  <c r="K48" s="1"/>
  <c r="L48" s="1"/>
  <c r="M48" s="1"/>
  <c r="N48" s="1"/>
  <c r="O48" s="1"/>
  <c r="P48" s="1"/>
  <c r="Q48" s="1"/>
  <c r="R48" s="1"/>
  <c r="S48" s="1"/>
  <c r="T48" s="1"/>
  <c r="U48" s="1"/>
  <c r="V48" s="1"/>
  <c r="W48" s="1"/>
  <c r="X48" s="1"/>
  <c r="F33"/>
  <c r="G33" s="1"/>
  <c r="H33" s="1"/>
  <c r="I33" s="1"/>
  <c r="J33" s="1"/>
  <c r="K33" s="1"/>
  <c r="L33" s="1"/>
  <c r="M33" s="1"/>
  <c r="N33" s="1"/>
  <c r="O33" s="1"/>
  <c r="P33" s="1"/>
  <c r="Q33" s="1"/>
  <c r="R33" s="1"/>
  <c r="S33" s="1"/>
  <c r="T33" s="1"/>
  <c r="U33" s="1"/>
  <c r="V33" s="1"/>
  <c r="W33" s="1"/>
  <c r="X33" s="1"/>
  <c r="F27"/>
  <c r="G27" s="1"/>
  <c r="H27" s="1"/>
  <c r="I27" s="1"/>
  <c r="J27" s="1"/>
  <c r="K27" s="1"/>
  <c r="L27" s="1"/>
  <c r="M27" s="1"/>
  <c r="N27" s="1"/>
  <c r="O27" s="1"/>
  <c r="P27" s="1"/>
  <c r="Q27" s="1"/>
  <c r="R27" s="1"/>
  <c r="S27" s="1"/>
  <c r="T27" s="1"/>
  <c r="U27" s="1"/>
  <c r="V27" s="1"/>
  <c r="W27" s="1"/>
  <c r="X27" s="1"/>
  <c r="F152"/>
  <c r="G152" s="1"/>
  <c r="H152" s="1"/>
  <c r="I152" s="1"/>
  <c r="J152" s="1"/>
  <c r="K152" s="1"/>
  <c r="L152" s="1"/>
  <c r="M152" s="1"/>
  <c r="N152" s="1"/>
  <c r="O152" s="1"/>
  <c r="P152" s="1"/>
  <c r="Q152" s="1"/>
  <c r="R152" s="1"/>
  <c r="S152" s="1"/>
  <c r="T152" s="1"/>
  <c r="U152" s="1"/>
  <c r="V152" s="1"/>
  <c r="W152" s="1"/>
  <c r="X152" s="1"/>
  <c r="F126"/>
  <c r="G126" s="1"/>
  <c r="H126" s="1"/>
  <c r="I126" s="1"/>
  <c r="J126" s="1"/>
  <c r="K126" s="1"/>
  <c r="L126" s="1"/>
  <c r="M126" s="1"/>
  <c r="N126" s="1"/>
  <c r="O126" s="1"/>
  <c r="P126" s="1"/>
  <c r="Q126" s="1"/>
  <c r="R126" s="1"/>
  <c r="S126" s="1"/>
  <c r="T126" s="1"/>
  <c r="U126" s="1"/>
  <c r="V126" s="1"/>
  <c r="W126" s="1"/>
  <c r="X126" s="1"/>
  <c r="F97"/>
  <c r="G97" s="1"/>
  <c r="H97" s="1"/>
  <c r="I97" s="1"/>
  <c r="J97" s="1"/>
  <c r="K97" s="1"/>
  <c r="L97" s="1"/>
  <c r="M97" s="1"/>
  <c r="N97" s="1"/>
  <c r="O97" s="1"/>
  <c r="P97" s="1"/>
  <c r="Q97" s="1"/>
  <c r="R97" s="1"/>
  <c r="S97" s="1"/>
  <c r="T97" s="1"/>
  <c r="U97" s="1"/>
  <c r="V97" s="1"/>
  <c r="W97" s="1"/>
  <c r="X97" s="1"/>
  <c r="F81"/>
  <c r="G81" s="1"/>
  <c r="H81" s="1"/>
  <c r="I81" s="1"/>
  <c r="J81" s="1"/>
  <c r="K81" s="1"/>
  <c r="L81" s="1"/>
  <c r="M81" s="1"/>
  <c r="N81" s="1"/>
  <c r="O81" s="1"/>
  <c r="P81" s="1"/>
  <c r="Q81" s="1"/>
  <c r="R81" s="1"/>
  <c r="S81" s="1"/>
  <c r="T81" s="1"/>
  <c r="U81" s="1"/>
  <c r="V81" s="1"/>
  <c r="W81" s="1"/>
  <c r="X81" s="1"/>
  <c r="F57"/>
  <c r="G57" s="1"/>
  <c r="H57" s="1"/>
  <c r="I57" s="1"/>
  <c r="J57" s="1"/>
  <c r="K57" s="1"/>
  <c r="L57" s="1"/>
  <c r="M57" s="1"/>
  <c r="N57" s="1"/>
  <c r="O57" s="1"/>
  <c r="P57" s="1"/>
  <c r="Q57" s="1"/>
  <c r="R57" s="1"/>
  <c r="S57" s="1"/>
  <c r="T57" s="1"/>
  <c r="U57" s="1"/>
  <c r="V57" s="1"/>
  <c r="W57" s="1"/>
  <c r="X57" s="1"/>
  <c r="F26"/>
  <c r="G26" s="1"/>
  <c r="H26" s="1"/>
  <c r="I26" s="1"/>
  <c r="J26" s="1"/>
  <c r="K26" s="1"/>
  <c r="L26" s="1"/>
  <c r="M26" s="1"/>
  <c r="N26" s="1"/>
  <c r="O26" s="1"/>
  <c r="P26" s="1"/>
  <c r="Q26" s="1"/>
  <c r="R26" s="1"/>
  <c r="S26" s="1"/>
  <c r="T26" s="1"/>
  <c r="U26" s="1"/>
  <c r="V26" s="1"/>
  <c r="W26" s="1"/>
  <c r="X26" s="1"/>
  <c r="F49"/>
  <c r="G49" s="1"/>
  <c r="H49" s="1"/>
  <c r="I49" s="1"/>
  <c r="J49" s="1"/>
  <c r="K49" s="1"/>
  <c r="L49" s="1"/>
  <c r="M49" s="1"/>
  <c r="N49" s="1"/>
  <c r="O49" s="1"/>
  <c r="P49" s="1"/>
  <c r="Q49" s="1"/>
  <c r="R49" s="1"/>
  <c r="S49" s="1"/>
  <c r="T49" s="1"/>
  <c r="U49" s="1"/>
  <c r="V49" s="1"/>
  <c r="W49" s="1"/>
  <c r="X49" s="1"/>
  <c r="F41"/>
  <c r="G41" s="1"/>
  <c r="H41" s="1"/>
  <c r="I41" s="1"/>
  <c r="J41" s="1"/>
  <c r="K41" s="1"/>
  <c r="L41" s="1"/>
  <c r="M41" s="1"/>
  <c r="N41" s="1"/>
  <c r="O41" s="1"/>
  <c r="P41" s="1"/>
  <c r="Q41" s="1"/>
  <c r="R41" s="1"/>
  <c r="S41" s="1"/>
  <c r="T41" s="1"/>
  <c r="U41" s="1"/>
  <c r="V41" s="1"/>
  <c r="W41" s="1"/>
  <c r="X41" s="1"/>
  <c r="F65"/>
  <c r="G65" s="1"/>
  <c r="H65" s="1"/>
  <c r="I65" s="1"/>
  <c r="J65" s="1"/>
  <c r="K65" s="1"/>
  <c r="L65" s="1"/>
  <c r="M65" s="1"/>
  <c r="N65" s="1"/>
  <c r="O65" s="1"/>
  <c r="P65" s="1"/>
  <c r="Q65" s="1"/>
  <c r="R65" s="1"/>
  <c r="S65" s="1"/>
  <c r="T65" s="1"/>
  <c r="U65" s="1"/>
  <c r="V65" s="1"/>
  <c r="W65" s="1"/>
  <c r="X65" s="1"/>
  <c r="F73"/>
  <c r="G73" s="1"/>
  <c r="H73" s="1"/>
  <c r="I73" s="1"/>
  <c r="J73" s="1"/>
  <c r="K73" s="1"/>
  <c r="L73" s="1"/>
  <c r="M73" s="1"/>
  <c r="N73" s="1"/>
  <c r="O73" s="1"/>
  <c r="P73" s="1"/>
  <c r="Q73" s="1"/>
  <c r="R73" s="1"/>
  <c r="S73" s="1"/>
  <c r="T73" s="1"/>
  <c r="U73" s="1"/>
  <c r="V73" s="1"/>
  <c r="W73" s="1"/>
  <c r="X73" s="1"/>
  <c r="F23"/>
  <c r="G23" s="1"/>
  <c r="H23" s="1"/>
  <c r="I23" s="1"/>
  <c r="J23" s="1"/>
  <c r="K23" s="1"/>
  <c r="L23" s="1"/>
  <c r="M23" s="1"/>
  <c r="N23" s="1"/>
  <c r="O23" s="1"/>
  <c r="P23" s="1"/>
  <c r="Q23" s="1"/>
  <c r="R23" s="1"/>
  <c r="S23" s="1"/>
  <c r="T23" s="1"/>
  <c r="U23" s="1"/>
  <c r="V23" s="1"/>
  <c r="W23" s="1"/>
  <c r="X23" s="1"/>
  <c r="F16"/>
  <c r="G16" s="1"/>
  <c r="H16" s="1"/>
  <c r="I16" s="1"/>
  <c r="J16" s="1"/>
  <c r="K16" s="1"/>
  <c r="L16" s="1"/>
  <c r="M16" s="1"/>
  <c r="N16" s="1"/>
  <c r="O16" s="1"/>
  <c r="P16" s="1"/>
  <c r="Q16" s="1"/>
  <c r="R16" s="1"/>
  <c r="S16" s="1"/>
  <c r="T16" s="1"/>
  <c r="U16" s="1"/>
  <c r="V16" s="1"/>
  <c r="W16" s="1"/>
  <c r="X16" s="1"/>
  <c r="F249" l="1"/>
  <c r="F206"/>
  <c r="F225"/>
  <c r="F270"/>
  <c r="F204"/>
  <c r="F236"/>
  <c r="F273"/>
  <c r="F306"/>
  <c r="F223"/>
  <c r="F255"/>
  <c r="F260"/>
  <c r="F301"/>
  <c r="F214"/>
  <c r="F242"/>
  <c r="F245"/>
  <c r="F253"/>
  <c r="F200"/>
  <c r="F232"/>
  <c r="F265"/>
  <c r="F282"/>
  <c r="F219"/>
  <c r="F251"/>
  <c r="F362"/>
  <c r="F272"/>
  <c r="F293"/>
  <c r="F338"/>
  <c r="F267"/>
  <c r="F286"/>
  <c r="F319"/>
  <c r="F283"/>
  <c r="F299"/>
  <c r="F318"/>
  <c r="F350"/>
  <c r="F296"/>
  <c r="F315"/>
  <c r="F347"/>
  <c r="F316"/>
  <c r="F332"/>
  <c r="F348"/>
  <c r="F364"/>
  <c r="F325"/>
  <c r="F341"/>
  <c r="F357"/>
  <c r="F210"/>
  <c r="F198"/>
  <c r="F218"/>
  <c r="F234"/>
  <c r="F209"/>
  <c r="F241"/>
  <c r="F205"/>
  <c r="F237"/>
  <c r="F250"/>
  <c r="F327"/>
  <c r="F212"/>
  <c r="F228"/>
  <c r="F244"/>
  <c r="F257"/>
  <c r="F298"/>
  <c r="F269"/>
  <c r="F199"/>
  <c r="F215"/>
  <c r="F231"/>
  <c r="F247"/>
  <c r="F266"/>
  <c r="F330"/>
  <c r="F268"/>
  <c r="F285"/>
  <c r="F322"/>
  <c r="F263"/>
  <c r="F281"/>
  <c r="F310"/>
  <c r="F279"/>
  <c r="F295"/>
  <c r="F311"/>
  <c r="F342"/>
  <c r="F292"/>
  <c r="F308"/>
  <c r="F339"/>
  <c r="F312"/>
  <c r="F328"/>
  <c r="F344"/>
  <c r="F360"/>
  <c r="F321"/>
  <c r="F337"/>
  <c r="F353"/>
  <c r="F230"/>
  <c r="F278"/>
  <c r="F297"/>
  <c r="F221"/>
  <c r="F277"/>
  <c r="F220"/>
  <c r="F252"/>
  <c r="F246"/>
  <c r="F207"/>
  <c r="F239"/>
  <c r="F289"/>
  <c r="F276"/>
  <c r="F354"/>
  <c r="F271"/>
  <c r="F294"/>
  <c r="F335"/>
  <c r="F287"/>
  <c r="F303"/>
  <c r="F326"/>
  <c r="F358"/>
  <c r="F300"/>
  <c r="F323"/>
  <c r="F355"/>
  <c r="F320"/>
  <c r="F336"/>
  <c r="F352"/>
  <c r="F313"/>
  <c r="F329"/>
  <c r="F345"/>
  <c r="F361"/>
  <c r="F222"/>
  <c r="F238"/>
  <c r="F217"/>
  <c r="F213"/>
  <c r="F261"/>
  <c r="F216"/>
  <c r="F248"/>
  <c r="F343"/>
  <c r="F203"/>
  <c r="F235"/>
  <c r="F274"/>
  <c r="F262"/>
  <c r="F202"/>
  <c r="F226"/>
  <c r="F201"/>
  <c r="F233"/>
  <c r="F314"/>
  <c r="F229"/>
  <c r="F346"/>
  <c r="F290"/>
  <c r="F208"/>
  <c r="F224"/>
  <c r="F240"/>
  <c r="F256"/>
  <c r="F280"/>
  <c r="F254"/>
  <c r="F359"/>
  <c r="F211"/>
  <c r="F227"/>
  <c r="F243"/>
  <c r="F258"/>
  <c r="F305"/>
  <c r="F264"/>
  <c r="F284"/>
  <c r="F309"/>
  <c r="F259"/>
  <c r="F275"/>
  <c r="F302"/>
  <c r="F351"/>
  <c r="F291"/>
  <c r="F307"/>
  <c r="F334"/>
  <c r="F288"/>
  <c r="F304"/>
  <c r="F331"/>
  <c r="F363"/>
  <c r="F324"/>
  <c r="F340"/>
  <c r="F356"/>
  <c r="F317"/>
  <c r="F333"/>
  <c r="F349"/>
  <c r="F192"/>
  <c r="F197"/>
  <c r="F18"/>
  <c r="G18"/>
  <c r="G349" l="1"/>
  <c r="G526" s="1"/>
  <c r="M155" i="41" s="1"/>
  <c r="G340" i="8"/>
  <c r="G517" s="1"/>
  <c r="M146" i="41" s="1"/>
  <c r="G304" i="8"/>
  <c r="G481" s="1"/>
  <c r="M110" i="41" s="1"/>
  <c r="G291" i="8"/>
  <c r="G468" s="1"/>
  <c r="M97" i="41" s="1"/>
  <c r="G259" i="8"/>
  <c r="G436" s="1"/>
  <c r="M65" i="41" s="1"/>
  <c r="G305" i="8"/>
  <c r="G482" s="1"/>
  <c r="M111" i="41" s="1"/>
  <c r="G211" i="8"/>
  <c r="G388" s="1"/>
  <c r="M17" i="41" s="1"/>
  <c r="G256" i="8"/>
  <c r="G433" s="1"/>
  <c r="M62" i="41" s="1"/>
  <c r="G290" i="8"/>
  <c r="G467" s="1"/>
  <c r="M96" i="41" s="1"/>
  <c r="G233" i="8"/>
  <c r="G410" s="1"/>
  <c r="M39" i="41" s="1"/>
  <c r="G262" i="8"/>
  <c r="G439" s="1"/>
  <c r="M68" i="41" s="1"/>
  <c r="G343" i="8"/>
  <c r="G520" s="1"/>
  <c r="M149" i="41" s="1"/>
  <c r="G213" i="8"/>
  <c r="G390" s="1"/>
  <c r="M19" i="41" s="1"/>
  <c r="G361" i="8"/>
  <c r="G538" s="1"/>
  <c r="M167" i="41" s="1"/>
  <c r="G352" i="8"/>
  <c r="G529" s="1"/>
  <c r="M158" i="41" s="1"/>
  <c r="G323" i="8"/>
  <c r="G500" s="1"/>
  <c r="M129" i="41" s="1"/>
  <c r="G303" i="8"/>
  <c r="G480" s="1"/>
  <c r="M109" i="41" s="1"/>
  <c r="G271" i="8"/>
  <c r="G448" s="1"/>
  <c r="M77" i="41" s="1"/>
  <c r="G239" i="8"/>
  <c r="G416" s="1"/>
  <c r="M45" i="41" s="1"/>
  <c r="G220" i="8"/>
  <c r="G397" s="1"/>
  <c r="M26" i="41" s="1"/>
  <c r="G278" i="8"/>
  <c r="G455" s="1"/>
  <c r="M84" i="41" s="1"/>
  <c r="G321" i="8"/>
  <c r="G498" s="1"/>
  <c r="M127" i="41" s="1"/>
  <c r="G312" i="8"/>
  <c r="G489" s="1"/>
  <c r="M118" i="41" s="1"/>
  <c r="G342" i="8"/>
  <c r="G519" s="1"/>
  <c r="M148" i="41" s="1"/>
  <c r="G310" i="8"/>
  <c r="G487" s="1"/>
  <c r="M116" i="41" s="1"/>
  <c r="G285" i="8"/>
  <c r="G462" s="1"/>
  <c r="M91" i="41" s="1"/>
  <c r="G247" i="8"/>
  <c r="G424" s="1"/>
  <c r="M53" i="41" s="1"/>
  <c r="G269" i="8"/>
  <c r="G446" s="1"/>
  <c r="M75" i="41" s="1"/>
  <c r="G228" i="8"/>
  <c r="G405" s="1"/>
  <c r="M34" i="41" s="1"/>
  <c r="G237" i="8"/>
  <c r="G414" s="1"/>
  <c r="M43" i="41" s="1"/>
  <c r="G234" i="8"/>
  <c r="G411" s="1"/>
  <c r="M40" i="41" s="1"/>
  <c r="G357" i="8"/>
  <c r="G534" s="1"/>
  <c r="M163" i="41" s="1"/>
  <c r="G348" i="8"/>
  <c r="G525" s="1"/>
  <c r="M154" i="41" s="1"/>
  <c r="G315" i="8"/>
  <c r="G492" s="1"/>
  <c r="M121" i="41" s="1"/>
  <c r="G299" i="8"/>
  <c r="G476" s="1"/>
  <c r="M105" i="41" s="1"/>
  <c r="G267" i="8"/>
  <c r="G444" s="1"/>
  <c r="M73" i="41" s="1"/>
  <c r="G362" i="8"/>
  <c r="G539" s="1"/>
  <c r="M168" i="41" s="1"/>
  <c r="G265" i="8"/>
  <c r="G442" s="1"/>
  <c r="M71" i="41" s="1"/>
  <c r="G245" i="8"/>
  <c r="G422" s="1"/>
  <c r="M51" i="41" s="1"/>
  <c r="G260" i="8"/>
  <c r="G437" s="1"/>
  <c r="M66" i="41" s="1"/>
  <c r="G273" i="8"/>
  <c r="G450" s="1"/>
  <c r="M79" i="41" s="1"/>
  <c r="G249" i="8"/>
  <c r="G426" s="1"/>
  <c r="M55" i="41" s="1"/>
  <c r="F526" i="8"/>
  <c r="F517"/>
  <c r="F481"/>
  <c r="F511"/>
  <c r="F436"/>
  <c r="F482"/>
  <c r="F388"/>
  <c r="F431"/>
  <c r="F401"/>
  <c r="F406"/>
  <c r="F410"/>
  <c r="F439"/>
  <c r="F520"/>
  <c r="F390"/>
  <c r="F538"/>
  <c r="F506"/>
  <c r="F497"/>
  <c r="F535"/>
  <c r="F512"/>
  <c r="F453"/>
  <c r="F423"/>
  <c r="F398"/>
  <c r="F530"/>
  <c r="F498"/>
  <c r="F489"/>
  <c r="F519"/>
  <c r="F487"/>
  <c r="F462"/>
  <c r="F446"/>
  <c r="F496"/>
  <c r="G356"/>
  <c r="G533" s="1"/>
  <c r="M162" i="41" s="1"/>
  <c r="G331" i="8"/>
  <c r="G508" s="1"/>
  <c r="M137" i="41" s="1"/>
  <c r="G351" i="8"/>
  <c r="G528" s="1"/>
  <c r="M157" i="41" s="1"/>
  <c r="G309" i="8"/>
  <c r="G486" s="1"/>
  <c r="M115" i="41" s="1"/>
  <c r="G258" i="8"/>
  <c r="G435" s="1"/>
  <c r="M64" i="41" s="1"/>
  <c r="G359" i="8"/>
  <c r="G536" s="1"/>
  <c r="M165" i="41" s="1"/>
  <c r="G240" i="8"/>
  <c r="G417" s="1"/>
  <c r="M46" i="41" s="1"/>
  <c r="G346" i="8"/>
  <c r="G523" s="1"/>
  <c r="M152" i="41" s="1"/>
  <c r="G201" i="8"/>
  <c r="G378" s="1"/>
  <c r="M7" i="41" s="1"/>
  <c r="G274" i="8"/>
  <c r="G451" s="1"/>
  <c r="M80" i="41" s="1"/>
  <c r="G248" i="8"/>
  <c r="G425" s="1"/>
  <c r="M54" i="41" s="1"/>
  <c r="G217" i="8"/>
  <c r="G394" s="1"/>
  <c r="M23" i="41" s="1"/>
  <c r="G345" i="8"/>
  <c r="G522" s="1"/>
  <c r="M151" i="41" s="1"/>
  <c r="G336" i="8"/>
  <c r="G513" s="1"/>
  <c r="M142" i="41" s="1"/>
  <c r="G300" i="8"/>
  <c r="G477" s="1"/>
  <c r="M106" i="41" s="1"/>
  <c r="G287" i="8"/>
  <c r="G464" s="1"/>
  <c r="M93" i="41" s="1"/>
  <c r="G354" i="8"/>
  <c r="G531" s="1"/>
  <c r="M160" i="41" s="1"/>
  <c r="G207" i="8"/>
  <c r="G384" s="1"/>
  <c r="M13" i="41" s="1"/>
  <c r="G277" i="8"/>
  <c r="G454" s="1"/>
  <c r="M83" i="41" s="1"/>
  <c r="G230" i="8"/>
  <c r="G407" s="1"/>
  <c r="M36" i="41" s="1"/>
  <c r="G360" i="8"/>
  <c r="G537" s="1"/>
  <c r="M166" i="41" s="1"/>
  <c r="G339" i="8"/>
  <c r="G516" s="1"/>
  <c r="M145" i="41" s="1"/>
  <c r="G311" i="8"/>
  <c r="G488" s="1"/>
  <c r="M117" i="41" s="1"/>
  <c r="G281" i="8"/>
  <c r="G458" s="1"/>
  <c r="M87" i="41" s="1"/>
  <c r="G268" i="8"/>
  <c r="G445" s="1"/>
  <c r="M74" i="41" s="1"/>
  <c r="G231" i="8"/>
  <c r="G408" s="1"/>
  <c r="M37" i="41" s="1"/>
  <c r="G298" i="8"/>
  <c r="G475" s="1"/>
  <c r="M104" i="41" s="1"/>
  <c r="G212" i="8"/>
  <c r="G389" s="1"/>
  <c r="M18" i="41" s="1"/>
  <c r="G205" i="8"/>
  <c r="G382" s="1"/>
  <c r="M11" i="41" s="1"/>
  <c r="G218" i="8"/>
  <c r="G395" s="1"/>
  <c r="M24" i="41" s="1"/>
  <c r="G341" i="8"/>
  <c r="G518" s="1"/>
  <c r="M147" i="41" s="1"/>
  <c r="G332" i="8"/>
  <c r="G509" s="1"/>
  <c r="M138" i="41" s="1"/>
  <c r="G296" i="8"/>
  <c r="G473" s="1"/>
  <c r="M102" i="41" s="1"/>
  <c r="G283" i="8"/>
  <c r="G460" s="1"/>
  <c r="M89" i="41" s="1"/>
  <c r="G338" i="8"/>
  <c r="G515" s="1"/>
  <c r="M144" i="41" s="1"/>
  <c r="G251" i="8"/>
  <c r="G428" s="1"/>
  <c r="M57" i="41" s="1"/>
  <c r="G282" i="8"/>
  <c r="G459" s="1"/>
  <c r="M88" i="41" s="1"/>
  <c r="G253" i="8"/>
  <c r="G430" s="1"/>
  <c r="M59" i="41" s="1"/>
  <c r="G242" i="8"/>
  <c r="G419" s="1"/>
  <c r="M48" i="41" s="1"/>
  <c r="G301" i="8"/>
  <c r="G478" s="1"/>
  <c r="M107" i="41" s="1"/>
  <c r="G255" i="8"/>
  <c r="G432" s="1"/>
  <c r="M61" i="41" s="1"/>
  <c r="G306" i="8"/>
  <c r="G483" s="1"/>
  <c r="M112" i="41" s="1"/>
  <c r="G236" i="8"/>
  <c r="G413" s="1"/>
  <c r="M42" i="41" s="1"/>
  <c r="G270" i="8"/>
  <c r="G447" s="1"/>
  <c r="M76" i="41" s="1"/>
  <c r="G206" i="8"/>
  <c r="G383" s="1"/>
  <c r="M12" i="41" s="1"/>
  <c r="G317" i="8"/>
  <c r="G494" s="1"/>
  <c r="M123" i="41" s="1"/>
  <c r="G363" i="8"/>
  <c r="G540" s="1"/>
  <c r="M169" i="41" s="1"/>
  <c r="G334" i="8"/>
  <c r="G511" s="1"/>
  <c r="M140" i="41" s="1"/>
  <c r="G302" i="8"/>
  <c r="G479" s="1"/>
  <c r="M108" i="41" s="1"/>
  <c r="G284" i="8"/>
  <c r="G461" s="1"/>
  <c r="M90" i="41" s="1"/>
  <c r="G243" i="8"/>
  <c r="G420" s="1"/>
  <c r="M49" i="41" s="1"/>
  <c r="G254" i="8"/>
  <c r="G431" s="1"/>
  <c r="M60" i="41" s="1"/>
  <c r="G224" i="8"/>
  <c r="G401" s="1"/>
  <c r="M30" i="41" s="1"/>
  <c r="G229" i="8"/>
  <c r="G406" s="1"/>
  <c r="M35" i="41" s="1"/>
  <c r="G226" i="8"/>
  <c r="G403" s="1"/>
  <c r="M32" i="41" s="1"/>
  <c r="G235" i="8"/>
  <c r="G412" s="1"/>
  <c r="M41" i="41" s="1"/>
  <c r="G216" i="8"/>
  <c r="G393" s="1"/>
  <c r="M22" i="41" s="1"/>
  <c r="G238" i="8"/>
  <c r="G415" s="1"/>
  <c r="M44" i="41" s="1"/>
  <c r="G329" i="8"/>
  <c r="G506" s="1"/>
  <c r="M135" i="41" s="1"/>
  <c r="G320" i="8"/>
  <c r="G497" s="1"/>
  <c r="M126" i="41" s="1"/>
  <c r="G358" i="8"/>
  <c r="G535" s="1"/>
  <c r="M164" i="41" s="1"/>
  <c r="G335" i="8"/>
  <c r="G512" s="1"/>
  <c r="M141" i="41" s="1"/>
  <c r="G276" i="8"/>
  <c r="G453" s="1"/>
  <c r="M82" i="41" s="1"/>
  <c r="G246" i="8"/>
  <c r="G423" s="1"/>
  <c r="M52" i="41" s="1"/>
  <c r="G221" i="8"/>
  <c r="G398" s="1"/>
  <c r="M27" i="41" s="1"/>
  <c r="G353" i="8"/>
  <c r="G530" s="1"/>
  <c r="M159" i="41" s="1"/>
  <c r="G344" i="8"/>
  <c r="G521" s="1"/>
  <c r="M150" i="41" s="1"/>
  <c r="G308" i="8"/>
  <c r="G485" s="1"/>
  <c r="M114" i="41" s="1"/>
  <c r="G295" i="8"/>
  <c r="G472" s="1"/>
  <c r="M101" i="41" s="1"/>
  <c r="G263" i="8"/>
  <c r="G440" s="1"/>
  <c r="M69" i="41" s="1"/>
  <c r="G330" i="8"/>
  <c r="G507" s="1"/>
  <c r="M136" i="41" s="1"/>
  <c r="G215" i="8"/>
  <c r="G392" s="1"/>
  <c r="M21" i="41" s="1"/>
  <c r="G257" i="8"/>
  <c r="G434" s="1"/>
  <c r="M63" i="41" s="1"/>
  <c r="G327" i="8"/>
  <c r="G504" s="1"/>
  <c r="M133" i="41" s="1"/>
  <c r="G241" i="8"/>
  <c r="G418" s="1"/>
  <c r="M47" i="41" s="1"/>
  <c r="G198" i="8"/>
  <c r="G375" s="1"/>
  <c r="M4" i="41" s="1"/>
  <c r="G325" i="8"/>
  <c r="G502" s="1"/>
  <c r="M131" i="41" s="1"/>
  <c r="G316" i="8"/>
  <c r="G493" s="1"/>
  <c r="M122" i="41" s="1"/>
  <c r="G350" i="8"/>
  <c r="G527" s="1"/>
  <c r="M156" i="41" s="1"/>
  <c r="G319" i="8"/>
  <c r="G496" s="1"/>
  <c r="M125" i="41" s="1"/>
  <c r="G293" i="8"/>
  <c r="G470" s="1"/>
  <c r="M99" i="41" s="1"/>
  <c r="G219" i="8"/>
  <c r="G396" s="1"/>
  <c r="M25" i="41" s="1"/>
  <c r="G200" i="8"/>
  <c r="G377" s="1"/>
  <c r="M6" i="41" s="1"/>
  <c r="G214" i="8"/>
  <c r="G391" s="1"/>
  <c r="M20" i="41" s="1"/>
  <c r="G223" i="8"/>
  <c r="G400" s="1"/>
  <c r="M29" i="41" s="1"/>
  <c r="G204" i="8"/>
  <c r="G381" s="1"/>
  <c r="M10" i="41" s="1"/>
  <c r="G225" i="8"/>
  <c r="G402" s="1"/>
  <c r="M31" i="41" s="1"/>
  <c r="F494" i="8"/>
  <c r="F540"/>
  <c r="F468"/>
  <c r="F479"/>
  <c r="F461"/>
  <c r="F420"/>
  <c r="F433"/>
  <c r="F467"/>
  <c r="F403"/>
  <c r="F412"/>
  <c r="F393"/>
  <c r="F415"/>
  <c r="F529"/>
  <c r="F500"/>
  <c r="F480"/>
  <c r="F448"/>
  <c r="F416"/>
  <c r="F397"/>
  <c r="F455"/>
  <c r="F521"/>
  <c r="F485"/>
  <c r="F472"/>
  <c r="F440"/>
  <c r="F507"/>
  <c r="F424"/>
  <c r="F392"/>
  <c r="F434"/>
  <c r="F405"/>
  <c r="F504"/>
  <c r="F414"/>
  <c r="F418"/>
  <c r="F411"/>
  <c r="F375"/>
  <c r="F534"/>
  <c r="F502"/>
  <c r="F525"/>
  <c r="F493"/>
  <c r="F492"/>
  <c r="F527"/>
  <c r="F476"/>
  <c r="F444"/>
  <c r="F470"/>
  <c r="F539"/>
  <c r="F396"/>
  <c r="F442"/>
  <c r="F377"/>
  <c r="F422"/>
  <c r="F391"/>
  <c r="F437"/>
  <c r="F400"/>
  <c r="F450"/>
  <c r="F381"/>
  <c r="F402"/>
  <c r="F426"/>
  <c r="G333"/>
  <c r="G510" s="1"/>
  <c r="M139" i="41" s="1"/>
  <c r="G324" i="8"/>
  <c r="G501" s="1"/>
  <c r="M130" i="41" s="1"/>
  <c r="G288" i="8"/>
  <c r="G465" s="1"/>
  <c r="M94" i="41" s="1"/>
  <c r="G307" i="8"/>
  <c r="G484" s="1"/>
  <c r="M113" i="41" s="1"/>
  <c r="G275" i="8"/>
  <c r="G452" s="1"/>
  <c r="M81" i="41" s="1"/>
  <c r="G264" i="8"/>
  <c r="G441" s="1"/>
  <c r="M70" i="41" s="1"/>
  <c r="G227" i="8"/>
  <c r="G404" s="1"/>
  <c r="M33" i="41" s="1"/>
  <c r="G280" i="8"/>
  <c r="G457" s="1"/>
  <c r="M86" i="41" s="1"/>
  <c r="G208" i="8"/>
  <c r="G385" s="1"/>
  <c r="M14" i="41" s="1"/>
  <c r="G314" i="8"/>
  <c r="G491" s="1"/>
  <c r="M120" i="41" s="1"/>
  <c r="G202" i="8"/>
  <c r="G379" s="1"/>
  <c r="M8" i="41" s="1"/>
  <c r="G203" i="8"/>
  <c r="G380" s="1"/>
  <c r="M9" i="41" s="1"/>
  <c r="G261" i="8"/>
  <c r="G438" s="1"/>
  <c r="M67" i="41" s="1"/>
  <c r="G222" i="8"/>
  <c r="G399" s="1"/>
  <c r="M28" i="41" s="1"/>
  <c r="G313" i="8"/>
  <c r="G490" s="1"/>
  <c r="M119" i="41" s="1"/>
  <c r="G355" i="8"/>
  <c r="G532" s="1"/>
  <c r="M161" i="41" s="1"/>
  <c r="G326" i="8"/>
  <c r="G503" s="1"/>
  <c r="M132" i="41" s="1"/>
  <c r="G294" i="8"/>
  <c r="G471" s="1"/>
  <c r="M100" i="41" s="1"/>
  <c r="G289" i="8"/>
  <c r="G466" s="1"/>
  <c r="M95" i="41" s="1"/>
  <c r="G252" i="8"/>
  <c r="G429" s="1"/>
  <c r="M58" i="41" s="1"/>
  <c r="G297" i="8"/>
  <c r="G474" s="1"/>
  <c r="M103" i="41" s="1"/>
  <c r="G337" i="8"/>
  <c r="G514" s="1"/>
  <c r="M143" i="41" s="1"/>
  <c r="G328" i="8"/>
  <c r="G505" s="1"/>
  <c r="M134" i="41" s="1"/>
  <c r="G292" i="8"/>
  <c r="G469" s="1"/>
  <c r="M98" i="41" s="1"/>
  <c r="G279" i="8"/>
  <c r="G456" s="1"/>
  <c r="M85" i="41" s="1"/>
  <c r="G322" i="8"/>
  <c r="G499" s="1"/>
  <c r="M128" i="41" s="1"/>
  <c r="G266" i="8"/>
  <c r="G443" s="1"/>
  <c r="M72" i="41" s="1"/>
  <c r="G199" i="8"/>
  <c r="G376" s="1"/>
  <c r="M5" i="41" s="1"/>
  <c r="G244" i="8"/>
  <c r="G250"/>
  <c r="G427" s="1"/>
  <c r="M56" i="41" s="1"/>
  <c r="G209" i="8"/>
  <c r="G386" s="1"/>
  <c r="M15" i="41" s="1"/>
  <c r="G210" i="8"/>
  <c r="G387" s="1"/>
  <c r="M16" i="41" s="1"/>
  <c r="G364" i="8"/>
  <c r="G541" s="1"/>
  <c r="M170" i="41" s="1"/>
  <c r="G347" i="8"/>
  <c r="G524" s="1"/>
  <c r="M153" i="41" s="1"/>
  <c r="G318" i="8"/>
  <c r="G495" s="1"/>
  <c r="M124" i="41" s="1"/>
  <c r="G286" i="8"/>
  <c r="G463" s="1"/>
  <c r="M92" i="41" s="1"/>
  <c r="G272" i="8"/>
  <c r="G449" s="1"/>
  <c r="M78" i="41" s="1"/>
  <c r="G232" i="8"/>
  <c r="G409" s="1"/>
  <c r="M38" i="41" s="1"/>
  <c r="F510" i="8"/>
  <c r="F533"/>
  <c r="F501"/>
  <c r="F508"/>
  <c r="F465"/>
  <c r="F484"/>
  <c r="F528"/>
  <c r="F452"/>
  <c r="F486"/>
  <c r="F441"/>
  <c r="F435"/>
  <c r="F404"/>
  <c r="F536"/>
  <c r="F457"/>
  <c r="F417"/>
  <c r="F385"/>
  <c r="F523"/>
  <c r="F491"/>
  <c r="F378"/>
  <c r="F379"/>
  <c r="F451"/>
  <c r="F380"/>
  <c r="F425"/>
  <c r="F438"/>
  <c r="F394"/>
  <c r="F399"/>
  <c r="F522"/>
  <c r="F490"/>
  <c r="F513"/>
  <c r="F532"/>
  <c r="F477"/>
  <c r="F503"/>
  <c r="F464"/>
  <c r="F471"/>
  <c r="F531"/>
  <c r="F466"/>
  <c r="F384"/>
  <c r="F429"/>
  <c r="F454"/>
  <c r="F474"/>
  <c r="F407"/>
  <c r="F514"/>
  <c r="F537"/>
  <c r="F505"/>
  <c r="F516"/>
  <c r="F469"/>
  <c r="F488"/>
  <c r="F456"/>
  <c r="F458"/>
  <c r="F499"/>
  <c r="F445"/>
  <c r="F443"/>
  <c r="F408"/>
  <c r="F376"/>
  <c r="F475"/>
  <c r="F421"/>
  <c r="F367"/>
  <c r="F389"/>
  <c r="F427"/>
  <c r="F382"/>
  <c r="F386"/>
  <c r="F395"/>
  <c r="F387"/>
  <c r="F518"/>
  <c r="F541"/>
  <c r="F509"/>
  <c r="F524"/>
  <c r="F473"/>
  <c r="F495"/>
  <c r="F460"/>
  <c r="F463"/>
  <c r="F515"/>
  <c r="F449"/>
  <c r="F428"/>
  <c r="F459"/>
  <c r="F409"/>
  <c r="F430"/>
  <c r="F419"/>
  <c r="F478"/>
  <c r="F432"/>
  <c r="F483"/>
  <c r="F413"/>
  <c r="F447"/>
  <c r="F383"/>
  <c r="F374"/>
  <c r="G197"/>
  <c r="G374" s="1"/>
  <c r="G192"/>
  <c r="H18"/>
  <c r="L128" i="41" l="1"/>
  <c r="L98"/>
  <c r="L143"/>
  <c r="L58"/>
  <c r="L95"/>
  <c r="L132"/>
  <c r="L119"/>
  <c r="L67"/>
  <c r="L9"/>
  <c r="L8"/>
  <c r="L86"/>
  <c r="L70"/>
  <c r="L81"/>
  <c r="L162"/>
  <c r="H286" i="8"/>
  <c r="H463" s="1"/>
  <c r="N92" i="41" s="1"/>
  <c r="H210" i="8"/>
  <c r="H387" s="1"/>
  <c r="N16" i="41" s="1"/>
  <c r="H199" i="8"/>
  <c r="H292"/>
  <c r="H252"/>
  <c r="H355"/>
  <c r="H203"/>
  <c r="H280"/>
  <c r="H307"/>
  <c r="L55" i="41"/>
  <c r="L10"/>
  <c r="L99"/>
  <c r="L105"/>
  <c r="L154"/>
  <c r="L40"/>
  <c r="L43"/>
  <c r="L34"/>
  <c r="L21"/>
  <c r="L150"/>
  <c r="L77"/>
  <c r="L44"/>
  <c r="L41"/>
  <c r="L169"/>
  <c r="H223" i="8"/>
  <c r="H293"/>
  <c r="H325"/>
  <c r="H502" s="1"/>
  <c r="N131" i="41" s="1"/>
  <c r="H257" i="8"/>
  <c r="H434" s="1"/>
  <c r="N63" i="41" s="1"/>
  <c r="H295" i="8"/>
  <c r="H221"/>
  <c r="H398" s="1"/>
  <c r="N27" i="41" s="1"/>
  <c r="H358" i="8"/>
  <c r="H535" s="1"/>
  <c r="N164" i="41" s="1"/>
  <c r="H216" i="8"/>
  <c r="H393" s="1"/>
  <c r="N22" i="41" s="1"/>
  <c r="H224" i="8"/>
  <c r="H401" s="1"/>
  <c r="N30" i="41" s="1"/>
  <c r="H302" i="8"/>
  <c r="H206"/>
  <c r="H236"/>
  <c r="H242"/>
  <c r="H338"/>
  <c r="H341"/>
  <c r="H298"/>
  <c r="H475" s="1"/>
  <c r="N104" i="41" s="1"/>
  <c r="H311" i="8"/>
  <c r="H488" s="1"/>
  <c r="N117" i="41" s="1"/>
  <c r="H277" i="8"/>
  <c r="H454" s="1"/>
  <c r="N83" i="41" s="1"/>
  <c r="H345" i="8"/>
  <c r="H522" s="1"/>
  <c r="N151" i="41" s="1"/>
  <c r="H201" i="8"/>
  <c r="H378" s="1"/>
  <c r="N7" i="41" s="1"/>
  <c r="H258" i="8"/>
  <c r="H435" s="1"/>
  <c r="N64" i="41" s="1"/>
  <c r="H356" i="8"/>
  <c r="L75" i="41"/>
  <c r="L159"/>
  <c r="L141"/>
  <c r="L167"/>
  <c r="L39"/>
  <c r="L65"/>
  <c r="L110"/>
  <c r="H273" i="8"/>
  <c r="H450" s="1"/>
  <c r="N79" i="41" s="1"/>
  <c r="H362" i="8"/>
  <c r="H539" s="1"/>
  <c r="N168" i="41" s="1"/>
  <c r="H348" i="8"/>
  <c r="H228"/>
  <c r="H310"/>
  <c r="H278"/>
  <c r="H455" s="1"/>
  <c r="N84" i="41" s="1"/>
  <c r="H303" i="8"/>
  <c r="H480" s="1"/>
  <c r="N109" i="41" s="1"/>
  <c r="H213" i="8"/>
  <c r="H390" s="1"/>
  <c r="N19" i="41" s="1"/>
  <c r="H290" i="8"/>
  <c r="H259"/>
  <c r="H349"/>
  <c r="L112" i="41"/>
  <c r="L59"/>
  <c r="L78"/>
  <c r="L92"/>
  <c r="L170"/>
  <c r="L16"/>
  <c r="L15"/>
  <c r="L74"/>
  <c r="L87"/>
  <c r="L145"/>
  <c r="L160"/>
  <c r="L106"/>
  <c r="L142"/>
  <c r="L54"/>
  <c r="L80"/>
  <c r="L7"/>
  <c r="L165"/>
  <c r="L64"/>
  <c r="L115"/>
  <c r="L157"/>
  <c r="L94"/>
  <c r="L130"/>
  <c r="L139"/>
  <c r="H272" i="8"/>
  <c r="H318"/>
  <c r="H364"/>
  <c r="H209"/>
  <c r="H244"/>
  <c r="H266"/>
  <c r="H279"/>
  <c r="H328"/>
  <c r="H297"/>
  <c r="H289"/>
  <c r="H326"/>
  <c r="H313"/>
  <c r="H261"/>
  <c r="H202"/>
  <c r="H208"/>
  <c r="H227"/>
  <c r="H275"/>
  <c r="H288"/>
  <c r="H333"/>
  <c r="L31" i="41"/>
  <c r="L79"/>
  <c r="L66"/>
  <c r="L51"/>
  <c r="L71"/>
  <c r="L168"/>
  <c r="L73"/>
  <c r="L156"/>
  <c r="L122"/>
  <c r="L131"/>
  <c r="L4"/>
  <c r="L47"/>
  <c r="L133"/>
  <c r="L63"/>
  <c r="L53"/>
  <c r="L69"/>
  <c r="L114"/>
  <c r="L84"/>
  <c r="L45"/>
  <c r="L109"/>
  <c r="L158"/>
  <c r="L22"/>
  <c r="L32"/>
  <c r="L62"/>
  <c r="L90"/>
  <c r="L97"/>
  <c r="L123"/>
  <c r="H204" i="8"/>
  <c r="H214"/>
  <c r="H219"/>
  <c r="H319"/>
  <c r="H496" s="1"/>
  <c r="N125" i="41" s="1"/>
  <c r="H316" i="8"/>
  <c r="H198"/>
  <c r="H327"/>
  <c r="H215"/>
  <c r="H263"/>
  <c r="H308"/>
  <c r="H353"/>
  <c r="H246"/>
  <c r="H335"/>
  <c r="H320"/>
  <c r="H238"/>
  <c r="H235"/>
  <c r="H229"/>
  <c r="H406" s="1"/>
  <c r="N35" i="41" s="1"/>
  <c r="H254" i="8"/>
  <c r="H431" s="1"/>
  <c r="N60" i="41" s="1"/>
  <c r="H284" i="8"/>
  <c r="H334"/>
  <c r="H511" s="1"/>
  <c r="N140" i="41" s="1"/>
  <c r="H317" i="8"/>
  <c r="H270"/>
  <c r="H306"/>
  <c r="H301"/>
  <c r="H253"/>
  <c r="H251"/>
  <c r="H283"/>
  <c r="H332"/>
  <c r="H218"/>
  <c r="H212"/>
  <c r="H231"/>
  <c r="H281"/>
  <c r="H339"/>
  <c r="H230"/>
  <c r="H207"/>
  <c r="H287"/>
  <c r="H336"/>
  <c r="H217"/>
  <c r="H274"/>
  <c r="H346"/>
  <c r="H359"/>
  <c r="H309"/>
  <c r="H331"/>
  <c r="L125" i="41"/>
  <c r="L91"/>
  <c r="L148"/>
  <c r="L127"/>
  <c r="L27"/>
  <c r="L82"/>
  <c r="L164"/>
  <c r="L135"/>
  <c r="L19"/>
  <c r="L68"/>
  <c r="L35"/>
  <c r="L60"/>
  <c r="L111"/>
  <c r="L140"/>
  <c r="L146"/>
  <c r="H249" i="8"/>
  <c r="H260"/>
  <c r="H265"/>
  <c r="H267"/>
  <c r="H315"/>
  <c r="H357"/>
  <c r="H237"/>
  <c r="H269"/>
  <c r="H285"/>
  <c r="H342"/>
  <c r="H321"/>
  <c r="H220"/>
  <c r="H271"/>
  <c r="H323"/>
  <c r="H361"/>
  <c r="H343"/>
  <c r="H233"/>
  <c r="H256"/>
  <c r="H305"/>
  <c r="H291"/>
  <c r="H340"/>
  <c r="L50" i="41"/>
  <c r="L5"/>
  <c r="L72"/>
  <c r="L85"/>
  <c r="L134"/>
  <c r="L103"/>
  <c r="L100"/>
  <c r="L161"/>
  <c r="L28"/>
  <c r="L120"/>
  <c r="L14"/>
  <c r="L33"/>
  <c r="L113"/>
  <c r="L137"/>
  <c r="H232" i="8"/>
  <c r="H347"/>
  <c r="H524" s="1"/>
  <c r="N153" i="41" s="1"/>
  <c r="H250" i="8"/>
  <c r="H427" s="1"/>
  <c r="N56" i="41" s="1"/>
  <c r="H322" i="8"/>
  <c r="H337"/>
  <c r="H294"/>
  <c r="H222"/>
  <c r="H314"/>
  <c r="H264"/>
  <c r="H324"/>
  <c r="H501" s="1"/>
  <c r="N130" i="41" s="1"/>
  <c r="L29"/>
  <c r="L20"/>
  <c r="L6"/>
  <c r="L25"/>
  <c r="L121"/>
  <c r="L163"/>
  <c r="L136"/>
  <c r="L101"/>
  <c r="L26"/>
  <c r="L129"/>
  <c r="L96"/>
  <c r="L49"/>
  <c r="L108"/>
  <c r="H225" i="8"/>
  <c r="H402" s="1"/>
  <c r="N31" i="41" s="1"/>
  <c r="H200" i="8"/>
  <c r="H350"/>
  <c r="H527" s="1"/>
  <c r="N156" i="41" s="1"/>
  <c r="H241" i="8"/>
  <c r="H418" s="1"/>
  <c r="N47" i="41" s="1"/>
  <c r="H330" i="8"/>
  <c r="H344"/>
  <c r="H276"/>
  <c r="H453" s="1"/>
  <c r="N82" i="41" s="1"/>
  <c r="H329" i="8"/>
  <c r="H506" s="1"/>
  <c r="N135" i="41" s="1"/>
  <c r="H226" i="8"/>
  <c r="H403" s="1"/>
  <c r="N32" i="41" s="1"/>
  <c r="H243" i="8"/>
  <c r="H363"/>
  <c r="H255"/>
  <c r="H282"/>
  <c r="H459" s="1"/>
  <c r="N88" i="41" s="1"/>
  <c r="H296" i="8"/>
  <c r="H205"/>
  <c r="H268"/>
  <c r="H445" s="1"/>
  <c r="N74" i="41" s="1"/>
  <c r="H360" i="8"/>
  <c r="H537" s="1"/>
  <c r="N166" i="41" s="1"/>
  <c r="H354" i="8"/>
  <c r="H531" s="1"/>
  <c r="N160" i="41" s="1"/>
  <c r="H300" i="8"/>
  <c r="H477" s="1"/>
  <c r="N106" i="41" s="1"/>
  <c r="H248" i="8"/>
  <c r="H425" s="1"/>
  <c r="N54" i="41" s="1"/>
  <c r="H240" i="8"/>
  <c r="H417" s="1"/>
  <c r="N46" i="41" s="1"/>
  <c r="H351" i="8"/>
  <c r="H528" s="1"/>
  <c r="N157" i="41" s="1"/>
  <c r="L116"/>
  <c r="L118"/>
  <c r="L52"/>
  <c r="L126"/>
  <c r="L149"/>
  <c r="L30"/>
  <c r="L17"/>
  <c r="L155"/>
  <c r="H245" i="8"/>
  <c r="H422" s="1"/>
  <c r="N51" i="41" s="1"/>
  <c r="H299" i="8"/>
  <c r="H234"/>
  <c r="H247"/>
  <c r="H424" s="1"/>
  <c r="N53" i="41" s="1"/>
  <c r="H312" i="8"/>
  <c r="H239"/>
  <c r="H416" s="1"/>
  <c r="N45" i="41" s="1"/>
  <c r="H352" i="8"/>
  <c r="H529" s="1"/>
  <c r="N158" i="41" s="1"/>
  <c r="H262" i="8"/>
  <c r="H439" s="1"/>
  <c r="N68" i="41" s="1"/>
  <c r="H211" i="8"/>
  <c r="H304"/>
  <c r="L76" i="41"/>
  <c r="L107"/>
  <c r="L88"/>
  <c r="L124"/>
  <c r="L153"/>
  <c r="L56"/>
  <c r="L104"/>
  <c r="L37"/>
  <c r="L117"/>
  <c r="L166"/>
  <c r="L36"/>
  <c r="L83"/>
  <c r="L13"/>
  <c r="L93"/>
  <c r="L151"/>
  <c r="L23"/>
  <c r="L152"/>
  <c r="L46"/>
  <c r="L12"/>
  <c r="L42"/>
  <c r="L61"/>
  <c r="L48"/>
  <c r="L38"/>
  <c r="L57"/>
  <c r="L144"/>
  <c r="L89"/>
  <c r="L102"/>
  <c r="L138"/>
  <c r="L147"/>
  <c r="L24"/>
  <c r="L11"/>
  <c r="L18"/>
  <c r="G367" i="8"/>
  <c r="G421"/>
  <c r="M50" i="41" s="1"/>
  <c r="M3"/>
  <c r="G553" i="8"/>
  <c r="G590" s="1"/>
  <c r="G574"/>
  <c r="G563"/>
  <c r="G557"/>
  <c r="G577"/>
  <c r="G555"/>
  <c r="G582"/>
  <c r="G571"/>
  <c r="G564"/>
  <c r="G601" s="1"/>
  <c r="G566"/>
  <c r="G543"/>
  <c r="G554"/>
  <c r="G561"/>
  <c r="G581"/>
  <c r="F555"/>
  <c r="F575"/>
  <c r="F566"/>
  <c r="F554"/>
  <c r="F574"/>
  <c r="F557"/>
  <c r="F563"/>
  <c r="F543"/>
  <c r="F581"/>
  <c r="F567"/>
  <c r="F556"/>
  <c r="F578"/>
  <c r="F571"/>
  <c r="F564"/>
  <c r="F562"/>
  <c r="F570"/>
  <c r="F553"/>
  <c r="F590" s="1"/>
  <c r="F560"/>
  <c r="L3" i="41"/>
  <c r="F561" i="8"/>
  <c r="F568"/>
  <c r="F558"/>
  <c r="F595" s="1"/>
  <c r="F559"/>
  <c r="F573"/>
  <c r="F565"/>
  <c r="F572"/>
  <c r="F582"/>
  <c r="F580"/>
  <c r="F579"/>
  <c r="F576"/>
  <c r="F613" s="1"/>
  <c r="F577"/>
  <c r="F569"/>
  <c r="H192"/>
  <c r="H197"/>
  <c r="H374" s="1"/>
  <c r="I18"/>
  <c r="G575" l="1"/>
  <c r="F599"/>
  <c r="G560"/>
  <c r="G598" s="1"/>
  <c r="G567"/>
  <c r="G576"/>
  <c r="F602"/>
  <c r="F605"/>
  <c r="G591"/>
  <c r="I211"/>
  <c r="I388" s="1"/>
  <c r="O17" i="41" s="1"/>
  <c r="I312" i="8"/>
  <c r="I489" s="1"/>
  <c r="O118" i="41" s="1"/>
  <c r="I245" i="8"/>
  <c r="I422" s="1"/>
  <c r="I300"/>
  <c r="I205"/>
  <c r="I382" s="1"/>
  <c r="O11" i="41" s="1"/>
  <c r="I363" i="8"/>
  <c r="I540" s="1"/>
  <c r="O169" i="41" s="1"/>
  <c r="I276" i="8"/>
  <c r="I453" s="1"/>
  <c r="I350"/>
  <c r="I324"/>
  <c r="I294"/>
  <c r="I471" s="1"/>
  <c r="O100" i="41" s="1"/>
  <c r="I347" i="8"/>
  <c r="I524" s="1"/>
  <c r="H517"/>
  <c r="H410"/>
  <c r="H448"/>
  <c r="H462"/>
  <c r="H492"/>
  <c r="H426"/>
  <c r="H415"/>
  <c r="H530"/>
  <c r="H440"/>
  <c r="H504"/>
  <c r="H493"/>
  <c r="H396"/>
  <c r="H381"/>
  <c r="H510"/>
  <c r="H452"/>
  <c r="H385"/>
  <c r="H438"/>
  <c r="H503"/>
  <c r="H474"/>
  <c r="H456"/>
  <c r="H367"/>
  <c r="H421"/>
  <c r="N50" i="41" s="1"/>
  <c r="H541" i="8"/>
  <c r="H449"/>
  <c r="H526"/>
  <c r="H467"/>
  <c r="H533"/>
  <c r="H388"/>
  <c r="H382"/>
  <c r="I256"/>
  <c r="I433" s="1"/>
  <c r="O62" i="41" s="1"/>
  <c r="I323" i="8"/>
  <c r="I500" s="1"/>
  <c r="O129" i="41" s="1"/>
  <c r="I342" i="8"/>
  <c r="I519" s="1"/>
  <c r="O148" i="41" s="1"/>
  <c r="I269" i="8"/>
  <c r="I446" s="1"/>
  <c r="O75" i="41" s="1"/>
  <c r="I267" i="8"/>
  <c r="I444" s="1"/>
  <c r="O73" i="41" s="1"/>
  <c r="I346" i="8"/>
  <c r="I523" s="1"/>
  <c r="O152" i="41" s="1"/>
  <c r="I230" i="8"/>
  <c r="I407" s="1"/>
  <c r="O36" i="41" s="1"/>
  <c r="H481" i="8"/>
  <c r="H476"/>
  <c r="H473"/>
  <c r="H432"/>
  <c r="H420"/>
  <c r="H521"/>
  <c r="H377"/>
  <c r="H441"/>
  <c r="H399"/>
  <c r="H514"/>
  <c r="H409"/>
  <c r="I340"/>
  <c r="I517" s="1"/>
  <c r="O146" i="41" s="1"/>
  <c r="I305" i="8"/>
  <c r="I482" s="1"/>
  <c r="O111" i="41" s="1"/>
  <c r="I233" i="8"/>
  <c r="I410" s="1"/>
  <c r="O39" i="41" s="1"/>
  <c r="I361" i="8"/>
  <c r="I538" s="1"/>
  <c r="O167" i="41" s="1"/>
  <c r="I271" i="8"/>
  <c r="I448" s="1"/>
  <c r="O77" i="41" s="1"/>
  <c r="I321" i="8"/>
  <c r="I498" s="1"/>
  <c r="O127" i="41" s="1"/>
  <c r="I285" i="8"/>
  <c r="I462" s="1"/>
  <c r="O91" i="41" s="1"/>
  <c r="I237" i="8"/>
  <c r="I414" s="1"/>
  <c r="O43" i="41" s="1"/>
  <c r="I315" i="8"/>
  <c r="I492" s="1"/>
  <c r="O121" i="41" s="1"/>
  <c r="I265" i="8"/>
  <c r="I442" s="1"/>
  <c r="O71" i="41" s="1"/>
  <c r="I249" i="8"/>
  <c r="I426" s="1"/>
  <c r="O55" i="41" s="1"/>
  <c r="I331" i="8"/>
  <c r="I508" s="1"/>
  <c r="O137" i="41" s="1"/>
  <c r="I359" i="8"/>
  <c r="I536" s="1"/>
  <c r="O165" i="41" s="1"/>
  <c r="I274" i="8"/>
  <c r="I451" s="1"/>
  <c r="O80" i="41" s="1"/>
  <c r="I336" i="8"/>
  <c r="I513" s="1"/>
  <c r="O142" i="41" s="1"/>
  <c r="I207" i="8"/>
  <c r="I384" s="1"/>
  <c r="O13" i="41" s="1"/>
  <c r="I339" i="8"/>
  <c r="I516" s="1"/>
  <c r="O145" i="41" s="1"/>
  <c r="I231" i="8"/>
  <c r="I408" s="1"/>
  <c r="O37" i="41" s="1"/>
  <c r="I218" i="8"/>
  <c r="I395" s="1"/>
  <c r="O24" i="41" s="1"/>
  <c r="I283" i="8"/>
  <c r="I460" s="1"/>
  <c r="O89" i="41" s="1"/>
  <c r="I253" i="8"/>
  <c r="I430" s="1"/>
  <c r="O59" i="41" s="1"/>
  <c r="I306" i="8"/>
  <c r="I483" s="1"/>
  <c r="O112" i="41" s="1"/>
  <c r="I317" i="8"/>
  <c r="I494" s="1"/>
  <c r="O123" i="41" s="1"/>
  <c r="I284" i="8"/>
  <c r="I461" s="1"/>
  <c r="O90" i="41" s="1"/>
  <c r="I229" i="8"/>
  <c r="I406" s="1"/>
  <c r="O35" i="41" s="1"/>
  <c r="I238" i="8"/>
  <c r="I415" s="1"/>
  <c r="O44" i="41" s="1"/>
  <c r="I335" i="8"/>
  <c r="I512" s="1"/>
  <c r="O141" i="41" s="1"/>
  <c r="I353" i="8"/>
  <c r="I530" s="1"/>
  <c r="O159" i="41" s="1"/>
  <c r="I263" i="8"/>
  <c r="I440" s="1"/>
  <c r="O69" i="41" s="1"/>
  <c r="I327" i="8"/>
  <c r="I504" s="1"/>
  <c r="O133" i="41" s="1"/>
  <c r="I316" i="8"/>
  <c r="I493" s="1"/>
  <c r="O122" i="41" s="1"/>
  <c r="I219" i="8"/>
  <c r="I396" s="1"/>
  <c r="O25" i="41" s="1"/>
  <c r="I204" i="8"/>
  <c r="I381" s="1"/>
  <c r="O10" i="41" s="1"/>
  <c r="I333" i="8"/>
  <c r="I510" s="1"/>
  <c r="O139" i="41" s="1"/>
  <c r="I275" i="8"/>
  <c r="I452" s="1"/>
  <c r="O81" i="41" s="1"/>
  <c r="I208" i="8"/>
  <c r="I385" s="1"/>
  <c r="O14" i="41" s="1"/>
  <c r="I261" i="8"/>
  <c r="I438" s="1"/>
  <c r="O67" i="41" s="1"/>
  <c r="I326" i="8"/>
  <c r="I503" s="1"/>
  <c r="O132" i="41" s="1"/>
  <c r="I297" i="8"/>
  <c r="I474" s="1"/>
  <c r="O103" i="41" s="1"/>
  <c r="I279" i="8"/>
  <c r="I456" s="1"/>
  <c r="O85" i="41" s="1"/>
  <c r="I244" i="8"/>
  <c r="I364"/>
  <c r="I541" s="1"/>
  <c r="O170" i="41" s="1"/>
  <c r="I272" i="8"/>
  <c r="I449" s="1"/>
  <c r="O78" i="41" s="1"/>
  <c r="I349" i="8"/>
  <c r="I526" s="1"/>
  <c r="O155" i="41" s="1"/>
  <c r="I290" i="8"/>
  <c r="I467" s="1"/>
  <c r="O96" i="41" s="1"/>
  <c r="I303" i="8"/>
  <c r="I310"/>
  <c r="I487" s="1"/>
  <c r="O116" i="41" s="1"/>
  <c r="I348" i="8"/>
  <c r="I525" s="1"/>
  <c r="O154" i="41" s="1"/>
  <c r="I273" i="8"/>
  <c r="I450" s="1"/>
  <c r="I356"/>
  <c r="I533" s="1"/>
  <c r="O162" i="41" s="1"/>
  <c r="I201" i="8"/>
  <c r="I277"/>
  <c r="I454" s="1"/>
  <c r="O83" i="41" s="1"/>
  <c r="I298" i="8"/>
  <c r="I475" s="1"/>
  <c r="O104" i="41" s="1"/>
  <c r="I338" i="8"/>
  <c r="I515" s="1"/>
  <c r="O144" i="41" s="1"/>
  <c r="I236" i="8"/>
  <c r="I413" s="1"/>
  <c r="O42" i="41" s="1"/>
  <c r="I302" i="8"/>
  <c r="I479" s="1"/>
  <c r="O108" i="41" s="1"/>
  <c r="I216" i="8"/>
  <c r="I393" s="1"/>
  <c r="I221"/>
  <c r="I398" s="1"/>
  <c r="O27" i="41" s="1"/>
  <c r="I257" i="8"/>
  <c r="I293"/>
  <c r="I470" s="1"/>
  <c r="O99" i="41" s="1"/>
  <c r="I307" i="8"/>
  <c r="I484" s="1"/>
  <c r="O113" i="41" s="1"/>
  <c r="I203" i="8"/>
  <c r="I380" s="1"/>
  <c r="O9" i="41" s="1"/>
  <c r="I252" i="8"/>
  <c r="I429" s="1"/>
  <c r="O58" i="41" s="1"/>
  <c r="I199" i="8"/>
  <c r="I376" s="1"/>
  <c r="O5" i="41" s="1"/>
  <c r="I286" i="8"/>
  <c r="I463" s="1"/>
  <c r="F597"/>
  <c r="F601"/>
  <c r="F604"/>
  <c r="F594"/>
  <c r="G572"/>
  <c r="G609" s="1"/>
  <c r="G569"/>
  <c r="G570"/>
  <c r="G558"/>
  <c r="G595" s="1"/>
  <c r="G565"/>
  <c r="G602" s="1"/>
  <c r="G556"/>
  <c r="G593" s="1"/>
  <c r="G573"/>
  <c r="G610" s="1"/>
  <c r="I352"/>
  <c r="I234"/>
  <c r="I411" s="1"/>
  <c r="O40" i="41" s="1"/>
  <c r="I240" i="8"/>
  <c r="I360"/>
  <c r="I537" s="1"/>
  <c r="O166" i="41" s="1"/>
  <c r="I282" i="8"/>
  <c r="I459" s="1"/>
  <c r="I226"/>
  <c r="I403" s="1"/>
  <c r="O32" i="41" s="1"/>
  <c r="I330" i="8"/>
  <c r="I507" s="1"/>
  <c r="O136" i="41" s="1"/>
  <c r="I225" i="8"/>
  <c r="I314"/>
  <c r="I491" s="1"/>
  <c r="O120" i="41" s="1"/>
  <c r="I322" i="8"/>
  <c r="I499" s="1"/>
  <c r="O128" i="41" s="1"/>
  <c r="H482" i="8"/>
  <c r="H538"/>
  <c r="H498"/>
  <c r="H414"/>
  <c r="H442"/>
  <c r="H508"/>
  <c r="H536"/>
  <c r="H451"/>
  <c r="H513"/>
  <c r="H384"/>
  <c r="H516"/>
  <c r="H408"/>
  <c r="H395"/>
  <c r="H460"/>
  <c r="H430"/>
  <c r="H483"/>
  <c r="H494"/>
  <c r="H461"/>
  <c r="H512"/>
  <c r="H487"/>
  <c r="H525"/>
  <c r="H515"/>
  <c r="H413"/>
  <c r="H479"/>
  <c r="H470"/>
  <c r="H484"/>
  <c r="H380"/>
  <c r="H429"/>
  <c r="H376"/>
  <c r="H489"/>
  <c r="H411"/>
  <c r="H540"/>
  <c r="H507"/>
  <c r="H491"/>
  <c r="H471"/>
  <c r="H499"/>
  <c r="I291"/>
  <c r="I468" s="1"/>
  <c r="O97" i="41" s="1"/>
  <c r="I343" i="8"/>
  <c r="I520" s="1"/>
  <c r="O149" i="41" s="1"/>
  <c r="I220" i="8"/>
  <c r="I397" s="1"/>
  <c r="O26" i="41" s="1"/>
  <c r="I357" i="8"/>
  <c r="I534" s="1"/>
  <c r="O163" i="41" s="1"/>
  <c r="I260" i="8"/>
  <c r="I437" s="1"/>
  <c r="O66" i="41" s="1"/>
  <c r="I309" i="8"/>
  <c r="I486" s="1"/>
  <c r="O115" i="41" s="1"/>
  <c r="I217" i="8"/>
  <c r="I394" s="1"/>
  <c r="O23" i="41" s="1"/>
  <c r="I287" i="8"/>
  <c r="I464" s="1"/>
  <c r="O93" i="41" s="1"/>
  <c r="I281" i="8"/>
  <c r="I458" s="1"/>
  <c r="O87" i="41" s="1"/>
  <c r="I212" i="8"/>
  <c r="I389" s="1"/>
  <c r="O18" i="41" s="1"/>
  <c r="I332" i="8"/>
  <c r="I509" s="1"/>
  <c r="O138" i="41" s="1"/>
  <c r="I251" i="8"/>
  <c r="I428" s="1"/>
  <c r="O57" i="41" s="1"/>
  <c r="I301" i="8"/>
  <c r="I478" s="1"/>
  <c r="O107" i="41" s="1"/>
  <c r="I270" i="8"/>
  <c r="I447" s="1"/>
  <c r="O76" i="41" s="1"/>
  <c r="I334" i="8"/>
  <c r="I254"/>
  <c r="I235"/>
  <c r="I412" s="1"/>
  <c r="O41" i="41" s="1"/>
  <c r="I320" i="8"/>
  <c r="I497" s="1"/>
  <c r="O126" i="41" s="1"/>
  <c r="I246" i="8"/>
  <c r="I423" s="1"/>
  <c r="O52" i="41" s="1"/>
  <c r="I308" i="8"/>
  <c r="I485" s="1"/>
  <c r="O114" i="41" s="1"/>
  <c r="I215" i="8"/>
  <c r="I392" s="1"/>
  <c r="O21" i="41" s="1"/>
  <c r="I198" i="8"/>
  <c r="I375" s="1"/>
  <c r="O4" i="41" s="1"/>
  <c r="I319" i="8"/>
  <c r="I214"/>
  <c r="I391" s="1"/>
  <c r="O20" i="41" s="1"/>
  <c r="I288" i="8"/>
  <c r="I465" s="1"/>
  <c r="O94" i="41" s="1"/>
  <c r="I227" i="8"/>
  <c r="I404" s="1"/>
  <c r="O33" i="41" s="1"/>
  <c r="I202" i="8"/>
  <c r="I379" s="1"/>
  <c r="O8" i="41" s="1"/>
  <c r="I313" i="8"/>
  <c r="I490" s="1"/>
  <c r="O119" i="41" s="1"/>
  <c r="I289" i="8"/>
  <c r="I466" s="1"/>
  <c r="O95" i="41" s="1"/>
  <c r="I328" i="8"/>
  <c r="I505" s="1"/>
  <c r="O134" i="41" s="1"/>
  <c r="I266" i="8"/>
  <c r="I443" s="1"/>
  <c r="O72" i="41" s="1"/>
  <c r="I209" i="8"/>
  <c r="I386" s="1"/>
  <c r="O15" i="41" s="1"/>
  <c r="I318" i="8"/>
  <c r="I495" s="1"/>
  <c r="O124" i="41" s="1"/>
  <c r="I259" i="8"/>
  <c r="I436" s="1"/>
  <c r="O65" i="41" s="1"/>
  <c r="I213" i="8"/>
  <c r="I278"/>
  <c r="I228"/>
  <c r="I405" s="1"/>
  <c r="O34" i="41" s="1"/>
  <c r="I362" i="8"/>
  <c r="I258"/>
  <c r="I345"/>
  <c r="I311"/>
  <c r="I341"/>
  <c r="I518" s="1"/>
  <c r="O147" i="41" s="1"/>
  <c r="I242" i="8"/>
  <c r="I419" s="1"/>
  <c r="O48" i="41" s="1"/>
  <c r="I206" i="8"/>
  <c r="I383" s="1"/>
  <c r="O12" i="41" s="1"/>
  <c r="I224" i="8"/>
  <c r="I358"/>
  <c r="I295"/>
  <c r="I472" s="1"/>
  <c r="O101" i="41" s="1"/>
  <c r="I325" i="8"/>
  <c r="I223"/>
  <c r="I400" s="1"/>
  <c r="O29" i="41" s="1"/>
  <c r="I280" i="8"/>
  <c r="I457" s="1"/>
  <c r="O86" i="41" s="1"/>
  <c r="I355" i="8"/>
  <c r="I532" s="1"/>
  <c r="O161" i="41" s="1"/>
  <c r="I292" i="8"/>
  <c r="I469" s="1"/>
  <c r="O98" i="41" s="1"/>
  <c r="I210" i="8"/>
  <c r="I304"/>
  <c r="I481" s="1"/>
  <c r="O110" i="41" s="1"/>
  <c r="I262" i="8"/>
  <c r="I439" s="1"/>
  <c r="I239"/>
  <c r="I247"/>
  <c r="I299"/>
  <c r="I476" s="1"/>
  <c r="O105" i="41" s="1"/>
  <c r="I351" i="8"/>
  <c r="I248"/>
  <c r="I354"/>
  <c r="I268"/>
  <c r="I296"/>
  <c r="I473" s="1"/>
  <c r="O102" i="41" s="1"/>
  <c r="I255" i="8"/>
  <c r="I432" s="1"/>
  <c r="O61" i="41" s="1"/>
  <c r="I243" i="8"/>
  <c r="I420" s="1"/>
  <c r="O49" i="41" s="1"/>
  <c r="I329" i="8"/>
  <c r="I344"/>
  <c r="I521" s="1"/>
  <c r="O150" i="41" s="1"/>
  <c r="I241" i="8"/>
  <c r="I200"/>
  <c r="I377" s="1"/>
  <c r="O6" i="41" s="1"/>
  <c r="I264" i="8"/>
  <c r="I441" s="1"/>
  <c r="O70" i="41" s="1"/>
  <c r="I222" i="8"/>
  <c r="I399" s="1"/>
  <c r="O28" i="41" s="1"/>
  <c r="I337" i="8"/>
  <c r="I514" s="1"/>
  <c r="O143" i="41" s="1"/>
  <c r="I250" i="8"/>
  <c r="I232"/>
  <c r="I409" s="1"/>
  <c r="O38" i="41" s="1"/>
  <c r="H468" i="8"/>
  <c r="H433"/>
  <c r="H520"/>
  <c r="H500"/>
  <c r="H397"/>
  <c r="H519"/>
  <c r="H446"/>
  <c r="H534"/>
  <c r="H444"/>
  <c r="H437"/>
  <c r="H486"/>
  <c r="H523"/>
  <c r="H394"/>
  <c r="H464"/>
  <c r="H407"/>
  <c r="H458"/>
  <c r="H389"/>
  <c r="H509"/>
  <c r="H428"/>
  <c r="H478"/>
  <c r="H447"/>
  <c r="H412"/>
  <c r="H497"/>
  <c r="H423"/>
  <c r="H485"/>
  <c r="H392"/>
  <c r="H375"/>
  <c r="H391"/>
  <c r="H465"/>
  <c r="H404"/>
  <c r="H379"/>
  <c r="H490"/>
  <c r="H466"/>
  <c r="H505"/>
  <c r="H443"/>
  <c r="H386"/>
  <c r="H495"/>
  <c r="H436"/>
  <c r="H405"/>
  <c r="H518"/>
  <c r="H419"/>
  <c r="H383"/>
  <c r="H472"/>
  <c r="H400"/>
  <c r="H457"/>
  <c r="H532"/>
  <c r="H469"/>
  <c r="G614"/>
  <c r="F616"/>
  <c r="F608"/>
  <c r="F618"/>
  <c r="F611"/>
  <c r="F592"/>
  <c r="G579"/>
  <c r="G578"/>
  <c r="G615" s="1"/>
  <c r="G562"/>
  <c r="G599" s="1"/>
  <c r="G568"/>
  <c r="G605" s="1"/>
  <c r="G559"/>
  <c r="G597" s="1"/>
  <c r="G580"/>
  <c r="N3" i="41"/>
  <c r="F619" i="8"/>
  <c r="F584"/>
  <c r="G584" s="1"/>
  <c r="F609"/>
  <c r="F612"/>
  <c r="F614"/>
  <c r="F596"/>
  <c r="F593"/>
  <c r="F600"/>
  <c r="F603"/>
  <c r="G603"/>
  <c r="G592"/>
  <c r="G604"/>
  <c r="G613"/>
  <c r="I192"/>
  <c r="I197"/>
  <c r="F545"/>
  <c r="G545" s="1"/>
  <c r="G619"/>
  <c r="F606"/>
  <c r="F617"/>
  <c r="F610"/>
  <c r="F598"/>
  <c r="F607"/>
  <c r="F615"/>
  <c r="F591"/>
  <c r="G612"/>
  <c r="J18"/>
  <c r="G617" l="1"/>
  <c r="H577"/>
  <c r="G611"/>
  <c r="G618"/>
  <c r="G594"/>
  <c r="H573"/>
  <c r="H563"/>
  <c r="H556"/>
  <c r="G607"/>
  <c r="G608"/>
  <c r="H576"/>
  <c r="H557"/>
  <c r="H594" s="1"/>
  <c r="H567"/>
  <c r="H543"/>
  <c r="G616"/>
  <c r="N147" i="41"/>
  <c r="N134"/>
  <c r="N33"/>
  <c r="N52"/>
  <c r="N138"/>
  <c r="N93"/>
  <c r="N152"/>
  <c r="N66"/>
  <c r="N163"/>
  <c r="N148"/>
  <c r="N62"/>
  <c r="J337" i="8"/>
  <c r="J241"/>
  <c r="J418" s="1"/>
  <c r="P47" i="41" s="1"/>
  <c r="J255" i="8"/>
  <c r="J248"/>
  <c r="J425" s="1"/>
  <c r="P54" i="41" s="1"/>
  <c r="J239" i="8"/>
  <c r="J416" s="1"/>
  <c r="P45" i="41" s="1"/>
  <c r="J292" i="8"/>
  <c r="J469" s="1"/>
  <c r="P98" i="41" s="1"/>
  <c r="J325" i="8"/>
  <c r="J502" s="1"/>
  <c r="P131" i="41" s="1"/>
  <c r="J206" i="8"/>
  <c r="J345"/>
  <c r="J522" s="1"/>
  <c r="P151" i="41" s="1"/>
  <c r="J278" i="8"/>
  <c r="J455" s="1"/>
  <c r="P84" i="41" s="1"/>
  <c r="J209" i="8"/>
  <c r="J313"/>
  <c r="J214"/>
  <c r="J308"/>
  <c r="J485" s="1"/>
  <c r="P114" i="41" s="1"/>
  <c r="J254" i="8"/>
  <c r="J431" s="1"/>
  <c r="P60" i="41" s="1"/>
  <c r="J251" i="8"/>
  <c r="J428" s="1"/>
  <c r="P57" i="41" s="1"/>
  <c r="J287" i="8"/>
  <c r="J357"/>
  <c r="J343"/>
  <c r="J520" s="1"/>
  <c r="P149" i="41" s="1"/>
  <c r="N169"/>
  <c r="N113"/>
  <c r="I434" i="8"/>
  <c r="I378"/>
  <c r="O79" i="41"/>
  <c r="N85"/>
  <c r="N139"/>
  <c r="N159"/>
  <c r="N91"/>
  <c r="N39"/>
  <c r="J347" i="8"/>
  <c r="J324"/>
  <c r="J501" s="1"/>
  <c r="P130" i="41" s="1"/>
  <c r="J245" i="8"/>
  <c r="J422" s="1"/>
  <c r="P51" i="41" s="1"/>
  <c r="I445" i="8"/>
  <c r="I425"/>
  <c r="I502"/>
  <c r="I535"/>
  <c r="I431"/>
  <c r="J203"/>
  <c r="J221"/>
  <c r="J338"/>
  <c r="J356"/>
  <c r="J533" s="1"/>
  <c r="P162" i="41" s="1"/>
  <c r="J303" i="8"/>
  <c r="J480" s="1"/>
  <c r="P109" i="41" s="1"/>
  <c r="J364" i="8"/>
  <c r="J541" s="1"/>
  <c r="P170" i="41" s="1"/>
  <c r="J326" i="8"/>
  <c r="J333"/>
  <c r="J327"/>
  <c r="J238"/>
  <c r="J415" s="1"/>
  <c r="P44" i="41" s="1"/>
  <c r="J306" i="8"/>
  <c r="J231"/>
  <c r="J274"/>
  <c r="J265"/>
  <c r="J321"/>
  <c r="J361"/>
  <c r="N38" i="41"/>
  <c r="N6"/>
  <c r="N102"/>
  <c r="J346" i="8"/>
  <c r="N162" i="41"/>
  <c r="N170"/>
  <c r="O82"/>
  <c r="N98"/>
  <c r="N86"/>
  <c r="N101"/>
  <c r="N48"/>
  <c r="N34"/>
  <c r="N124"/>
  <c r="N72"/>
  <c r="N95"/>
  <c r="N8"/>
  <c r="N94"/>
  <c r="N4"/>
  <c r="N114"/>
  <c r="N126"/>
  <c r="N76"/>
  <c r="N57"/>
  <c r="N18"/>
  <c r="N36"/>
  <c r="N23"/>
  <c r="N115"/>
  <c r="N73"/>
  <c r="N75"/>
  <c r="N26"/>
  <c r="N149"/>
  <c r="N97"/>
  <c r="J250" i="8"/>
  <c r="J427" s="1"/>
  <c r="P56" i="41" s="1"/>
  <c r="J222" i="8"/>
  <c r="J399" s="1"/>
  <c r="P28" i="41" s="1"/>
  <c r="J200" i="8"/>
  <c r="J377" s="1"/>
  <c r="P6" i="41" s="1"/>
  <c r="J344" i="8"/>
  <c r="J243"/>
  <c r="J420" s="1"/>
  <c r="P49" i="41" s="1"/>
  <c r="J296" i="8"/>
  <c r="J473" s="1"/>
  <c r="P102" i="41" s="1"/>
  <c r="J354" i="8"/>
  <c r="J531" s="1"/>
  <c r="P160" i="41" s="1"/>
  <c r="J351" i="8"/>
  <c r="J528" s="1"/>
  <c r="P157" i="41" s="1"/>
  <c r="J247" i="8"/>
  <c r="J424" s="1"/>
  <c r="P53" i="41" s="1"/>
  <c r="J262" i="8"/>
  <c r="J210"/>
  <c r="J387" s="1"/>
  <c r="P16" i="41" s="1"/>
  <c r="J355" i="8"/>
  <c r="J223"/>
  <c r="J295"/>
  <c r="J224"/>
  <c r="J401" s="1"/>
  <c r="P30" i="41" s="1"/>
  <c r="J242" i="8"/>
  <c r="J311"/>
  <c r="J488" s="1"/>
  <c r="P117" i="41" s="1"/>
  <c r="J258" i="8"/>
  <c r="J435" s="1"/>
  <c r="P64" i="41" s="1"/>
  <c r="J228" i="8"/>
  <c r="J213"/>
  <c r="J390" s="1"/>
  <c r="P19" i="41" s="1"/>
  <c r="J318" i="8"/>
  <c r="J266"/>
  <c r="J289"/>
  <c r="J202"/>
  <c r="J288"/>
  <c r="J319"/>
  <c r="J496" s="1"/>
  <c r="P125" i="41" s="1"/>
  <c r="J215" i="8"/>
  <c r="J246"/>
  <c r="J235"/>
  <c r="J334"/>
  <c r="J511" s="1"/>
  <c r="P140" i="41" s="1"/>
  <c r="J301" i="8"/>
  <c r="J332"/>
  <c r="J281"/>
  <c r="J217"/>
  <c r="J260"/>
  <c r="J220"/>
  <c r="J291"/>
  <c r="N100" i="41"/>
  <c r="N136"/>
  <c r="N40"/>
  <c r="N5"/>
  <c r="N9"/>
  <c r="N99"/>
  <c r="N42"/>
  <c r="N154"/>
  <c r="N141"/>
  <c r="N123"/>
  <c r="N59"/>
  <c r="N24"/>
  <c r="N145"/>
  <c r="N142"/>
  <c r="N165"/>
  <c r="N71"/>
  <c r="N127"/>
  <c r="N111"/>
  <c r="J314" i="8"/>
  <c r="J330"/>
  <c r="J282"/>
  <c r="J240"/>
  <c r="J417" s="1"/>
  <c r="P46" i="41" s="1"/>
  <c r="J352" i="8"/>
  <c r="J529" s="1"/>
  <c r="P158" i="41" s="1"/>
  <c r="I480" i="8"/>
  <c r="N103" i="41"/>
  <c r="N67"/>
  <c r="N81"/>
  <c r="N10"/>
  <c r="N122"/>
  <c r="N69"/>
  <c r="N44"/>
  <c r="N121"/>
  <c r="N77"/>
  <c r="N146"/>
  <c r="J294" i="8"/>
  <c r="J350"/>
  <c r="J527" s="1"/>
  <c r="P156" i="41" s="1"/>
  <c r="J363" i="8"/>
  <c r="J300"/>
  <c r="J477" s="1"/>
  <c r="P106" i="41" s="1"/>
  <c r="J312" i="8"/>
  <c r="H554"/>
  <c r="H565"/>
  <c r="H560"/>
  <c r="H564"/>
  <c r="H562"/>
  <c r="H600" s="1"/>
  <c r="H568"/>
  <c r="H566"/>
  <c r="G596"/>
  <c r="N161" i="41"/>
  <c r="N29"/>
  <c r="N12"/>
  <c r="N65"/>
  <c r="N15"/>
  <c r="N119"/>
  <c r="N20"/>
  <c r="N21"/>
  <c r="N41"/>
  <c r="N107"/>
  <c r="N87"/>
  <c r="N129"/>
  <c r="J232" i="8"/>
  <c r="J409" s="1"/>
  <c r="P38" i="41" s="1"/>
  <c r="J264" i="8"/>
  <c r="J329"/>
  <c r="J506" s="1"/>
  <c r="P135" i="41" s="1"/>
  <c r="J268" i="8"/>
  <c r="J445" s="1"/>
  <c r="P74" i="41" s="1"/>
  <c r="J299" i="8"/>
  <c r="J304"/>
  <c r="J481" s="1"/>
  <c r="P110" i="41" s="1"/>
  <c r="J280" i="8"/>
  <c r="J457" s="1"/>
  <c r="P86" i="41" s="1"/>
  <c r="J358" i="8"/>
  <c r="J535" s="1"/>
  <c r="P164" i="41" s="1"/>
  <c r="J341" i="8"/>
  <c r="J362"/>
  <c r="J539" s="1"/>
  <c r="P168" i="41" s="1"/>
  <c r="J259" i="8"/>
  <c r="J328"/>
  <c r="J227"/>
  <c r="J198"/>
  <c r="J375" s="1"/>
  <c r="P4" i="41" s="1"/>
  <c r="J320" i="8"/>
  <c r="J497" s="1"/>
  <c r="P126" i="41" s="1"/>
  <c r="J270" i="8"/>
  <c r="J447" s="1"/>
  <c r="P76" i="41" s="1"/>
  <c r="J212" i="8"/>
  <c r="J389" s="1"/>
  <c r="P18" i="41" s="1"/>
  <c r="J309" i="8"/>
  <c r="J486" s="1"/>
  <c r="P115" i="41" s="1"/>
  <c r="N128"/>
  <c r="N120"/>
  <c r="N118"/>
  <c r="N58"/>
  <c r="N108"/>
  <c r="N144"/>
  <c r="N116"/>
  <c r="N90"/>
  <c r="N112"/>
  <c r="N89"/>
  <c r="N37"/>
  <c r="N13"/>
  <c r="N80"/>
  <c r="N137"/>
  <c r="N43"/>
  <c r="N167"/>
  <c r="J322" i="8"/>
  <c r="J225"/>
  <c r="J402" s="1"/>
  <c r="P31" i="41" s="1"/>
  <c r="J226" i="8"/>
  <c r="J403" s="1"/>
  <c r="J360"/>
  <c r="J234"/>
  <c r="J411" s="1"/>
  <c r="P40" i="41" s="1"/>
  <c r="O92"/>
  <c r="O22"/>
  <c r="I367" i="8"/>
  <c r="I421"/>
  <c r="N132" i="41"/>
  <c r="N14"/>
  <c r="N25"/>
  <c r="N133"/>
  <c r="N55"/>
  <c r="J276" i="8"/>
  <c r="J205"/>
  <c r="J382" s="1"/>
  <c r="P11" i="41" s="1"/>
  <c r="J211" i="8"/>
  <c r="I418"/>
  <c r="I506"/>
  <c r="I416"/>
  <c r="I522"/>
  <c r="I539"/>
  <c r="I455"/>
  <c r="I402"/>
  <c r="J199"/>
  <c r="J293"/>
  <c r="J302"/>
  <c r="J277"/>
  <c r="J348"/>
  <c r="J349"/>
  <c r="J526" s="1"/>
  <c r="P155" i="41" s="1"/>
  <c r="J279" i="8"/>
  <c r="J208"/>
  <c r="J219"/>
  <c r="J353"/>
  <c r="J284"/>
  <c r="J283"/>
  <c r="J207"/>
  <c r="J331"/>
  <c r="J237"/>
  <c r="J305"/>
  <c r="N28" i="41"/>
  <c r="N49"/>
  <c r="N110"/>
  <c r="J269" i="8"/>
  <c r="J323"/>
  <c r="N11" i="41"/>
  <c r="N155"/>
  <c r="O153"/>
  <c r="I501" i="8"/>
  <c r="O51" i="41"/>
  <c r="I427" i="8"/>
  <c r="I531"/>
  <c r="I528"/>
  <c r="I424"/>
  <c r="O68" i="41"/>
  <c r="I387" i="8"/>
  <c r="I401"/>
  <c r="I488"/>
  <c r="I435"/>
  <c r="I390"/>
  <c r="I496"/>
  <c r="I511"/>
  <c r="O88" i="41"/>
  <c r="I417" i="8"/>
  <c r="I529"/>
  <c r="J286"/>
  <c r="J463" s="1"/>
  <c r="P92" i="41" s="1"/>
  <c r="J252" i="8"/>
  <c r="J429" s="1"/>
  <c r="P58" i="41" s="1"/>
  <c r="J307" i="8"/>
  <c r="J484" s="1"/>
  <c r="P113" i="41" s="1"/>
  <c r="J257" i="8"/>
  <c r="J434" s="1"/>
  <c r="P63" i="41" s="1"/>
  <c r="J216" i="8"/>
  <c r="J393" s="1"/>
  <c r="P22" i="41" s="1"/>
  <c r="J236" i="8"/>
  <c r="J413" s="1"/>
  <c r="P42" i="41" s="1"/>
  <c r="J298" i="8"/>
  <c r="J201"/>
  <c r="J378" s="1"/>
  <c r="P7" i="41" s="1"/>
  <c r="J273" i="8"/>
  <c r="J450" s="1"/>
  <c r="P79" i="41" s="1"/>
  <c r="J310" i="8"/>
  <c r="J487" s="1"/>
  <c r="P116" i="41" s="1"/>
  <c r="J290" i="8"/>
  <c r="J467" s="1"/>
  <c r="P96" i="41" s="1"/>
  <c r="J272" i="8"/>
  <c r="J449" s="1"/>
  <c r="P78" i="41" s="1"/>
  <c r="J244" i="8"/>
  <c r="J297"/>
  <c r="J474" s="1"/>
  <c r="P103" i="41" s="1"/>
  <c r="J261" i="8"/>
  <c r="J438" s="1"/>
  <c r="P67" i="41" s="1"/>
  <c r="J275" i="8"/>
  <c r="J452" s="1"/>
  <c r="P81" i="41" s="1"/>
  <c r="J204" i="8"/>
  <c r="J381" s="1"/>
  <c r="P10" i="41" s="1"/>
  <c r="J316" i="8"/>
  <c r="J493" s="1"/>
  <c r="P122" i="41" s="1"/>
  <c r="J263" i="8"/>
  <c r="J440" s="1"/>
  <c r="P69" i="41" s="1"/>
  <c r="J335" i="8"/>
  <c r="J512" s="1"/>
  <c r="P141" i="41" s="1"/>
  <c r="J229" i="8"/>
  <c r="J317"/>
  <c r="J494" s="1"/>
  <c r="P123" i="41" s="1"/>
  <c r="J253" i="8"/>
  <c r="J430" s="1"/>
  <c r="P59" i="41" s="1"/>
  <c r="J218" i="8"/>
  <c r="J395" s="1"/>
  <c r="P24" i="41" s="1"/>
  <c r="J339" i="8"/>
  <c r="J516" s="1"/>
  <c r="P145" i="41" s="1"/>
  <c r="J336" i="8"/>
  <c r="J513" s="1"/>
  <c r="P142" i="41" s="1"/>
  <c r="J359" i="8"/>
  <c r="J536" s="1"/>
  <c r="P165" i="41" s="1"/>
  <c r="J249" i="8"/>
  <c r="J426" s="1"/>
  <c r="P55" i="41" s="1"/>
  <c r="J315" i="8"/>
  <c r="J492" s="1"/>
  <c r="P121" i="41" s="1"/>
  <c r="J285" i="8"/>
  <c r="J462" s="1"/>
  <c r="P91" i="41" s="1"/>
  <c r="J271" i="8"/>
  <c r="J448" s="1"/>
  <c r="P77" i="41" s="1"/>
  <c r="J233" i="8"/>
  <c r="J410" s="1"/>
  <c r="P39" i="41" s="1"/>
  <c r="J340" i="8"/>
  <c r="J517" s="1"/>
  <c r="P146" i="41" s="1"/>
  <c r="N143"/>
  <c r="N70"/>
  <c r="N150"/>
  <c r="N61"/>
  <c r="N105"/>
  <c r="J230" i="8"/>
  <c r="J407" s="1"/>
  <c r="P36" i="41" s="1"/>
  <c r="J267" i="8"/>
  <c r="J444" s="1"/>
  <c r="P73" i="41" s="1"/>
  <c r="J342" i="8"/>
  <c r="J519" s="1"/>
  <c r="P148" i="41" s="1"/>
  <c r="J256" i="8"/>
  <c r="J433" s="1"/>
  <c r="P62" i="41" s="1"/>
  <c r="N17"/>
  <c r="N96"/>
  <c r="N78"/>
  <c r="I527" i="8"/>
  <c r="I477"/>
  <c r="H558"/>
  <c r="H580"/>
  <c r="H559"/>
  <c r="H597" s="1"/>
  <c r="H569"/>
  <c r="H578"/>
  <c r="H615" s="1"/>
  <c r="H571"/>
  <c r="H574"/>
  <c r="H611" s="1"/>
  <c r="H570"/>
  <c r="G600"/>
  <c r="G606"/>
  <c r="H575"/>
  <c r="H613" s="1"/>
  <c r="H581"/>
  <c r="H579"/>
  <c r="H616" s="1"/>
  <c r="H582"/>
  <c r="H584" s="1"/>
  <c r="H561"/>
  <c r="H598" s="1"/>
  <c r="H555"/>
  <c r="H572"/>
  <c r="H553"/>
  <c r="H590" s="1"/>
  <c r="F621"/>
  <c r="I374"/>
  <c r="H545"/>
  <c r="J197"/>
  <c r="J374" s="1"/>
  <c r="J192"/>
  <c r="K18"/>
  <c r="H609" l="1"/>
  <c r="H614"/>
  <c r="H607"/>
  <c r="H593"/>
  <c r="H595"/>
  <c r="H605"/>
  <c r="H601"/>
  <c r="H604"/>
  <c r="H596"/>
  <c r="H599"/>
  <c r="H608"/>
  <c r="H617"/>
  <c r="H602"/>
  <c r="H619"/>
  <c r="G621"/>
  <c r="H591"/>
  <c r="J414"/>
  <c r="J461"/>
  <c r="J456"/>
  <c r="J479"/>
  <c r="J453"/>
  <c r="O50" i="41"/>
  <c r="J537" i="8"/>
  <c r="J441"/>
  <c r="K363"/>
  <c r="K540" s="1"/>
  <c r="Q169" i="41" s="1"/>
  <c r="K352" i="8"/>
  <c r="K282"/>
  <c r="K459" s="1"/>
  <c r="Q88" i="41" s="1"/>
  <c r="K220" i="8"/>
  <c r="K397" s="1"/>
  <c r="Q26" i="41" s="1"/>
  <c r="K332" i="8"/>
  <c r="K509" s="1"/>
  <c r="Q138" i="41" s="1"/>
  <c r="K246" i="8"/>
  <c r="K423" s="1"/>
  <c r="Q52" i="41" s="1"/>
  <c r="K202" i="8"/>
  <c r="K379" s="1"/>
  <c r="Q8" i="41" s="1"/>
  <c r="K213" i="8"/>
  <c r="K390" s="1"/>
  <c r="Q19" i="41" s="1"/>
  <c r="K242" i="8"/>
  <c r="K419" s="1"/>
  <c r="Q48" i="41" s="1"/>
  <c r="K262" i="8"/>
  <c r="K439" s="1"/>
  <c r="Q68" i="41" s="1"/>
  <c r="K296" i="8"/>
  <c r="K473" s="1"/>
  <c r="Q102" i="41" s="1"/>
  <c r="K222" i="8"/>
  <c r="K274"/>
  <c r="K451" s="1"/>
  <c r="Q80" i="41" s="1"/>
  <c r="K327" i="8"/>
  <c r="K504" s="1"/>
  <c r="Q133" i="41" s="1"/>
  <c r="K303" i="8"/>
  <c r="K480" s="1"/>
  <c r="Q109" i="41" s="1"/>
  <c r="K338" i="8"/>
  <c r="K515" s="1"/>
  <c r="Q144" i="41" s="1"/>
  <c r="K203" i="8"/>
  <c r="K380" s="1"/>
  <c r="Q9" i="41" s="1"/>
  <c r="O54"/>
  <c r="K347" i="8"/>
  <c r="K524" s="1"/>
  <c r="Q153" i="41" s="1"/>
  <c r="K342" i="8"/>
  <c r="K340"/>
  <c r="K315"/>
  <c r="K339"/>
  <c r="K229"/>
  <c r="K406" s="1"/>
  <c r="Q35" i="41" s="1"/>
  <c r="K204" i="8"/>
  <c r="K244"/>
  <c r="K273"/>
  <c r="K216"/>
  <c r="O140" i="41"/>
  <c r="O19"/>
  <c r="O160"/>
  <c r="K305" i="8"/>
  <c r="K482" s="1"/>
  <c r="Q111" i="41" s="1"/>
  <c r="K283" i="8"/>
  <c r="K460" s="1"/>
  <c r="Q89" i="41" s="1"/>
  <c r="K208" i="8"/>
  <c r="K385" s="1"/>
  <c r="Q14" i="41" s="1"/>
  <c r="K277" i="8"/>
  <c r="K454" s="1"/>
  <c r="Q83" i="41" s="1"/>
  <c r="K293" i="8"/>
  <c r="K470" s="1"/>
  <c r="Q99" i="41" s="1"/>
  <c r="O31"/>
  <c r="O45"/>
  <c r="K205" i="8"/>
  <c r="K226"/>
  <c r="K212"/>
  <c r="K227"/>
  <c r="K404" s="1"/>
  <c r="Q33" i="41" s="1"/>
  <c r="K341" i="8"/>
  <c r="K518" s="1"/>
  <c r="Q147" i="41" s="1"/>
  <c r="K280" i="8"/>
  <c r="K329"/>
  <c r="K232"/>
  <c r="K409" s="1"/>
  <c r="J489"/>
  <c r="J540"/>
  <c r="J471"/>
  <c r="J491"/>
  <c r="J423"/>
  <c r="J406"/>
  <c r="J421"/>
  <c r="P50" i="41" s="1"/>
  <c r="J367" i="8"/>
  <c r="J475"/>
  <c r="J446"/>
  <c r="J482"/>
  <c r="J508"/>
  <c r="J460"/>
  <c r="J530"/>
  <c r="J385"/>
  <c r="J454"/>
  <c r="J470"/>
  <c r="P32" i="41"/>
  <c r="J499" i="8"/>
  <c r="J404"/>
  <c r="J436"/>
  <c r="J518"/>
  <c r="J476"/>
  <c r="K300"/>
  <c r="K350"/>
  <c r="O109" i="41"/>
  <c r="K240" i="8"/>
  <c r="K330"/>
  <c r="K507" s="1"/>
  <c r="Q136" i="41" s="1"/>
  <c r="K291" i="8"/>
  <c r="K468" s="1"/>
  <c r="Q97" i="41" s="1"/>
  <c r="K260" i="8"/>
  <c r="K437" s="1"/>
  <c r="Q66" i="41" s="1"/>
  <c r="K281" i="8"/>
  <c r="K458" s="1"/>
  <c r="Q87" i="41" s="1"/>
  <c r="K301" i="8"/>
  <c r="K478" s="1"/>
  <c r="Q107" i="41" s="1"/>
  <c r="K235" i="8"/>
  <c r="K412" s="1"/>
  <c r="Q41" i="41" s="1"/>
  <c r="K215" i="8"/>
  <c r="K392" s="1"/>
  <c r="Q21" i="41" s="1"/>
  <c r="K288" i="8"/>
  <c r="K465" s="1"/>
  <c r="Q94" i="41" s="1"/>
  <c r="K289" i="8"/>
  <c r="K466" s="1"/>
  <c r="Q95" i="41" s="1"/>
  <c r="K318" i="8"/>
  <c r="K495" s="1"/>
  <c r="Q124" i="41" s="1"/>
  <c r="K228" i="8"/>
  <c r="K405" s="1"/>
  <c r="Q34" i="41" s="1"/>
  <c r="K311" i="8"/>
  <c r="K224"/>
  <c r="K223"/>
  <c r="K400" s="1"/>
  <c r="Q29" i="41" s="1"/>
  <c r="K210" i="8"/>
  <c r="K247"/>
  <c r="K354"/>
  <c r="K243"/>
  <c r="K200"/>
  <c r="K250"/>
  <c r="K346"/>
  <c r="K523" s="1"/>
  <c r="Q152" i="41" s="1"/>
  <c r="K361" i="8"/>
  <c r="K538" s="1"/>
  <c r="Q167" i="41" s="1"/>
  <c r="K265" i="8"/>
  <c r="K442" s="1"/>
  <c r="Q71" i="41" s="1"/>
  <c r="K231" i="8"/>
  <c r="K408" s="1"/>
  <c r="Q37" i="41" s="1"/>
  <c r="K238" i="8"/>
  <c r="K333"/>
  <c r="K510" s="1"/>
  <c r="Q139" i="41" s="1"/>
  <c r="K364" i="8"/>
  <c r="K356"/>
  <c r="K221"/>
  <c r="K398" s="1"/>
  <c r="Q27" i="41" s="1"/>
  <c r="O60"/>
  <c r="O131"/>
  <c r="O74"/>
  <c r="K324" i="8"/>
  <c r="O7" i="41"/>
  <c r="K343" i="8"/>
  <c r="K287"/>
  <c r="K464" s="1"/>
  <c r="Q93" i="41" s="1"/>
  <c r="K254" i="8"/>
  <c r="K214"/>
  <c r="K391" s="1"/>
  <c r="Q20" i="41" s="1"/>
  <c r="K209" i="8"/>
  <c r="K386" s="1"/>
  <c r="Q15" i="41" s="1"/>
  <c r="K345" i="8"/>
  <c r="K325"/>
  <c r="K239"/>
  <c r="K255"/>
  <c r="K432" s="1"/>
  <c r="Q61" i="41" s="1"/>
  <c r="K337" i="8"/>
  <c r="K514" s="1"/>
  <c r="Q143" i="41" s="1"/>
  <c r="H612" i="8"/>
  <c r="H606"/>
  <c r="J500"/>
  <c r="J384"/>
  <c r="J396"/>
  <c r="J525"/>
  <c r="J376"/>
  <c r="J388"/>
  <c r="J505"/>
  <c r="K312"/>
  <c r="K489" s="1"/>
  <c r="Q118" i="41" s="1"/>
  <c r="K294" i="8"/>
  <c r="K471" s="1"/>
  <c r="Q100" i="41" s="1"/>
  <c r="K314" i="8"/>
  <c r="K491" s="1"/>
  <c r="Q120" i="41" s="1"/>
  <c r="K217" i="8"/>
  <c r="K394" s="1"/>
  <c r="Q23" i="41" s="1"/>
  <c r="K334" i="8"/>
  <c r="K511" s="1"/>
  <c r="Q140" i="41" s="1"/>
  <c r="K319" i="8"/>
  <c r="K266"/>
  <c r="K443" s="1"/>
  <c r="Q72" i="41" s="1"/>
  <c r="K258" i="8"/>
  <c r="K295"/>
  <c r="K472" s="1"/>
  <c r="Q101" i="41" s="1"/>
  <c r="K355" i="8"/>
  <c r="K532" s="1"/>
  <c r="Q161" i="41" s="1"/>
  <c r="K351" i="8"/>
  <c r="K344"/>
  <c r="K521" s="1"/>
  <c r="Q150" i="41" s="1"/>
  <c r="K321" i="8"/>
  <c r="K498" s="1"/>
  <c r="Q127" i="41" s="1"/>
  <c r="K306" i="8"/>
  <c r="K483" s="1"/>
  <c r="Q112" i="41" s="1"/>
  <c r="K326" i="8"/>
  <c r="K503" s="1"/>
  <c r="Q132" i="41" s="1"/>
  <c r="O164"/>
  <c r="K245" i="8"/>
  <c r="K422" s="1"/>
  <c r="Q51" i="41" s="1"/>
  <c r="O63"/>
  <c r="K357" i="8"/>
  <c r="K534" s="1"/>
  <c r="Q163" i="41" s="1"/>
  <c r="K251" i="8"/>
  <c r="K308"/>
  <c r="K485" s="1"/>
  <c r="K313"/>
  <c r="K490" s="1"/>
  <c r="Q119" i="41" s="1"/>
  <c r="K278" i="8"/>
  <c r="K206"/>
  <c r="K383" s="1"/>
  <c r="Q12" i="41" s="1"/>
  <c r="K292" i="8"/>
  <c r="K469" s="1"/>
  <c r="Q98" i="41" s="1"/>
  <c r="K248" i="8"/>
  <c r="K241"/>
  <c r="K418" s="1"/>
  <c r="Q47" i="41" s="1"/>
  <c r="O106"/>
  <c r="K230" i="8"/>
  <c r="K271"/>
  <c r="K359"/>
  <c r="K253"/>
  <c r="K263"/>
  <c r="K261"/>
  <c r="K290"/>
  <c r="K298"/>
  <c r="K475" s="1"/>
  <c r="Q104" i="41" s="1"/>
  <c r="K307" i="8"/>
  <c r="K286"/>
  <c r="O46" i="41"/>
  <c r="O117"/>
  <c r="O16"/>
  <c r="O53"/>
  <c r="K269" i="8"/>
  <c r="K446" s="1"/>
  <c r="Q75" i="41" s="1"/>
  <c r="K331" i="8"/>
  <c r="K508" s="1"/>
  <c r="Q137" i="41" s="1"/>
  <c r="K353" i="8"/>
  <c r="K530" s="1"/>
  <c r="Q159" i="41" s="1"/>
  <c r="K349" i="8"/>
  <c r="K526" s="1"/>
  <c r="O168" i="41"/>
  <c r="O47"/>
  <c r="K234" i="8"/>
  <c r="K322"/>
  <c r="K499" s="1"/>
  <c r="Q128" i="41" s="1"/>
  <c r="K320" i="8"/>
  <c r="K259"/>
  <c r="K436" s="1"/>
  <c r="Q65" i="41" s="1"/>
  <c r="K299" i="8"/>
  <c r="K476" s="1"/>
  <c r="Q105" i="41" s="1"/>
  <c r="J459" i="8"/>
  <c r="J397"/>
  <c r="J394"/>
  <c r="J509"/>
  <c r="J379"/>
  <c r="J443"/>
  <c r="J419"/>
  <c r="J472"/>
  <c r="J532"/>
  <c r="J439"/>
  <c r="J521"/>
  <c r="J498"/>
  <c r="J451"/>
  <c r="J483"/>
  <c r="J504"/>
  <c r="J503"/>
  <c r="J515"/>
  <c r="J380"/>
  <c r="J524"/>
  <c r="J534"/>
  <c r="J490"/>
  <c r="J383"/>
  <c r="O156" i="41"/>
  <c r="K256" i="8"/>
  <c r="K433" s="1"/>
  <c r="Q62" i="41" s="1"/>
  <c r="K267" i="8"/>
  <c r="K444" s="1"/>
  <c r="Q73" i="41" s="1"/>
  <c r="K233" i="8"/>
  <c r="K410" s="1"/>
  <c r="Q39" i="41" s="1"/>
  <c r="K285" i="8"/>
  <c r="K462" s="1"/>
  <c r="Q91" i="41" s="1"/>
  <c r="K249" i="8"/>
  <c r="K426" s="1"/>
  <c r="Q55" i="41" s="1"/>
  <c r="K336" i="8"/>
  <c r="K513" s="1"/>
  <c r="Q142" i="41" s="1"/>
  <c r="K218" i="8"/>
  <c r="K317"/>
  <c r="K494" s="1"/>
  <c r="Q123" i="41" s="1"/>
  <c r="K335" i="8"/>
  <c r="K512" s="1"/>
  <c r="Q141" i="41" s="1"/>
  <c r="K316" i="8"/>
  <c r="K493" s="1"/>
  <c r="Q122" i="41" s="1"/>
  <c r="K275" i="8"/>
  <c r="K297"/>
  <c r="K474" s="1"/>
  <c r="Q103" i="41" s="1"/>
  <c r="K272" i="8"/>
  <c r="K449" s="1"/>
  <c r="Q78" i="41" s="1"/>
  <c r="K310" i="8"/>
  <c r="K487" s="1"/>
  <c r="Q116" i="41" s="1"/>
  <c r="K201" i="8"/>
  <c r="K378" s="1"/>
  <c r="Q7" i="41" s="1"/>
  <c r="K236" i="8"/>
  <c r="K257"/>
  <c r="K434" s="1"/>
  <c r="Q63" i="41" s="1"/>
  <c r="K252" i="8"/>
  <c r="K429" s="1"/>
  <c r="Q58" i="41" s="1"/>
  <c r="O158"/>
  <c r="O125"/>
  <c r="O64"/>
  <c r="O30"/>
  <c r="O157"/>
  <c r="O56"/>
  <c r="O130"/>
  <c r="K323" i="8"/>
  <c r="K500" s="1"/>
  <c r="Q129" i="41" s="1"/>
  <c r="K237" i="8"/>
  <c r="K414" s="1"/>
  <c r="Q43" i="41" s="1"/>
  <c r="K207" i="8"/>
  <c r="K384" s="1"/>
  <c r="Q13" i="41" s="1"/>
  <c r="K284" i="8"/>
  <c r="K461" s="1"/>
  <c r="Q90" i="41" s="1"/>
  <c r="K219" i="8"/>
  <c r="K396" s="1"/>
  <c r="Q25" i="41" s="1"/>
  <c r="K279" i="8"/>
  <c r="K456" s="1"/>
  <c r="Q85" i="41" s="1"/>
  <c r="K348" i="8"/>
  <c r="K525" s="1"/>
  <c r="Q154" i="41" s="1"/>
  <c r="K302" i="8"/>
  <c r="K479" s="1"/>
  <c r="Q108" i="41" s="1"/>
  <c r="K199" i="8"/>
  <c r="K376" s="1"/>
  <c r="Q5" i="41" s="1"/>
  <c r="O84"/>
  <c r="O151"/>
  <c r="O135"/>
  <c r="K211" i="8"/>
  <c r="K388" s="1"/>
  <c r="Q17" i="41" s="1"/>
  <c r="K276" i="8"/>
  <c r="K453" s="1"/>
  <c r="Q82" i="41" s="1"/>
  <c r="K360" i="8"/>
  <c r="K537" s="1"/>
  <c r="Q166" i="41" s="1"/>
  <c r="K225" i="8"/>
  <c r="K402" s="1"/>
  <c r="Q31" i="41" s="1"/>
  <c r="K309" i="8"/>
  <c r="K270"/>
  <c r="K198"/>
  <c r="K375" s="1"/>
  <c r="Q4" i="41" s="1"/>
  <c r="K328" i="8"/>
  <c r="K505" s="1"/>
  <c r="Q134" i="41" s="1"/>
  <c r="K362" i="8"/>
  <c r="K539" s="1"/>
  <c r="Q168" i="41" s="1"/>
  <c r="K358" i="8"/>
  <c r="K535" s="1"/>
  <c r="Q164" i="41" s="1"/>
  <c r="K304" i="8"/>
  <c r="K481" s="1"/>
  <c r="K268"/>
  <c r="K445" s="1"/>
  <c r="Q74" i="41" s="1"/>
  <c r="K264" i="8"/>
  <c r="K441" s="1"/>
  <c r="Q70" i="41" s="1"/>
  <c r="J507" i="8"/>
  <c r="J468"/>
  <c r="J437"/>
  <c r="J458"/>
  <c r="J478"/>
  <c r="J412"/>
  <c r="J392"/>
  <c r="J465"/>
  <c r="J466"/>
  <c r="J495"/>
  <c r="J405"/>
  <c r="J400"/>
  <c r="J523"/>
  <c r="J538"/>
  <c r="J442"/>
  <c r="J408"/>
  <c r="J510"/>
  <c r="J398"/>
  <c r="J464"/>
  <c r="J391"/>
  <c r="J386"/>
  <c r="J553" s="1"/>
  <c r="J590" s="1"/>
  <c r="J432"/>
  <c r="J514"/>
  <c r="H603"/>
  <c r="H610"/>
  <c r="H592"/>
  <c r="H618"/>
  <c r="K197"/>
  <c r="K374" s="1"/>
  <c r="K192"/>
  <c r="I568"/>
  <c r="I567"/>
  <c r="I574"/>
  <c r="I570"/>
  <c r="I580"/>
  <c r="I553"/>
  <c r="I590" s="1"/>
  <c r="I579"/>
  <c r="I575"/>
  <c r="O3" i="41"/>
  <c r="I564" i="8"/>
  <c r="I563"/>
  <c r="I561"/>
  <c r="I543"/>
  <c r="I558"/>
  <c r="I557"/>
  <c r="I560"/>
  <c r="I582"/>
  <c r="I577"/>
  <c r="I565"/>
  <c r="I571"/>
  <c r="I608" s="1"/>
  <c r="I569"/>
  <c r="I606" s="1"/>
  <c r="I556"/>
  <c r="I559"/>
  <c r="I581"/>
  <c r="I572"/>
  <c r="I554"/>
  <c r="I591" s="1"/>
  <c r="I573"/>
  <c r="I566"/>
  <c r="I578"/>
  <c r="I576"/>
  <c r="I555"/>
  <c r="I562"/>
  <c r="I599" s="1"/>
  <c r="P3" i="41"/>
  <c r="L18" i="8"/>
  <c r="J574" l="1"/>
  <c r="J562"/>
  <c r="J569"/>
  <c r="J554"/>
  <c r="I600"/>
  <c r="J559"/>
  <c r="J561"/>
  <c r="J582"/>
  <c r="I616"/>
  <c r="J565"/>
  <c r="J578"/>
  <c r="I610"/>
  <c r="I618"/>
  <c r="H621"/>
  <c r="K413"/>
  <c r="K438"/>
  <c r="K435"/>
  <c r="L255"/>
  <c r="L254"/>
  <c r="L431" s="1"/>
  <c r="R60" i="41" s="1"/>
  <c r="L221" i="8"/>
  <c r="L346"/>
  <c r="L224"/>
  <c r="L401" s="1"/>
  <c r="R30" i="41" s="1"/>
  <c r="L301" i="8"/>
  <c r="L300"/>
  <c r="L477" s="1"/>
  <c r="R106" i="41" s="1"/>
  <c r="P137"/>
  <c r="P100"/>
  <c r="L205" i="8"/>
  <c r="L382" s="1"/>
  <c r="R11" i="41" s="1"/>
  <c r="L204" i="8"/>
  <c r="L381" s="1"/>
  <c r="R10" i="41" s="1"/>
  <c r="L203" i="8"/>
  <c r="L296"/>
  <c r="L363"/>
  <c r="P143" i="41"/>
  <c r="P15"/>
  <c r="P93"/>
  <c r="P139"/>
  <c r="P71"/>
  <c r="P152"/>
  <c r="P34"/>
  <c r="P95"/>
  <c r="P21"/>
  <c r="P107"/>
  <c r="P66"/>
  <c r="P136"/>
  <c r="L268" i="8"/>
  <c r="L358"/>
  <c r="L535" s="1"/>
  <c r="L328"/>
  <c r="L270"/>
  <c r="L447" s="1"/>
  <c r="R76" i="41" s="1"/>
  <c r="L225" i="8"/>
  <c r="L402" s="1"/>
  <c r="R31" i="41" s="1"/>
  <c r="L276" i="8"/>
  <c r="L453" s="1"/>
  <c r="R82" i="41" s="1"/>
  <c r="L302" i="8"/>
  <c r="L479" s="1"/>
  <c r="R108" i="41" s="1"/>
  <c r="L279" i="8"/>
  <c r="L456" s="1"/>
  <c r="R85" i="41" s="1"/>
  <c r="L284" i="8"/>
  <c r="L461" s="1"/>
  <c r="R90" i="41" s="1"/>
  <c r="L237" i="8"/>
  <c r="L414" s="1"/>
  <c r="R43" i="41" s="1"/>
  <c r="L257" i="8"/>
  <c r="L201"/>
  <c r="L272"/>
  <c r="L449" s="1"/>
  <c r="R78" i="41" s="1"/>
  <c r="L275" i="8"/>
  <c r="L452" s="1"/>
  <c r="R81" i="41" s="1"/>
  <c r="L335" i="8"/>
  <c r="L512" s="1"/>
  <c r="L218"/>
  <c r="L395" s="1"/>
  <c r="R24" i="41" s="1"/>
  <c r="L249" i="8"/>
  <c r="L233"/>
  <c r="L256"/>
  <c r="L433" s="1"/>
  <c r="P12" i="41"/>
  <c r="P163"/>
  <c r="P9"/>
  <c r="P132"/>
  <c r="P112"/>
  <c r="P127"/>
  <c r="P68"/>
  <c r="P101"/>
  <c r="P72"/>
  <c r="P138"/>
  <c r="P26"/>
  <c r="L299" i="8"/>
  <c r="L476" s="1"/>
  <c r="R105" i="41" s="1"/>
  <c r="L320" i="8"/>
  <c r="L497" s="1"/>
  <c r="R126" i="41" s="1"/>
  <c r="L234" i="8"/>
  <c r="L411" s="1"/>
  <c r="R40" i="41" s="1"/>
  <c r="L353" i="8"/>
  <c r="L530" s="1"/>
  <c r="R159" i="41" s="1"/>
  <c r="L269" i="8"/>
  <c r="L446" s="1"/>
  <c r="R75" i="41" s="1"/>
  <c r="L307" i="8"/>
  <c r="L484" s="1"/>
  <c r="R113" i="41" s="1"/>
  <c r="L290" i="8"/>
  <c r="L467" s="1"/>
  <c r="R96" i="41" s="1"/>
  <c r="L263" i="8"/>
  <c r="L440" s="1"/>
  <c r="R69" i="41" s="1"/>
  <c r="L359" i="8"/>
  <c r="L536" s="1"/>
  <c r="R165" i="41" s="1"/>
  <c r="L230" i="8"/>
  <c r="L407" s="1"/>
  <c r="R36" i="41" s="1"/>
  <c r="L241" i="8"/>
  <c r="L418" s="1"/>
  <c r="L292"/>
  <c r="L278"/>
  <c r="L455" s="1"/>
  <c r="R84" i="41" s="1"/>
  <c r="L308" i="8"/>
  <c r="L357"/>
  <c r="L245"/>
  <c r="L422" s="1"/>
  <c r="R51" i="41" s="1"/>
  <c r="L326" i="8"/>
  <c r="L321"/>
  <c r="L351"/>
  <c r="L528" s="1"/>
  <c r="R157" i="41" s="1"/>
  <c r="L295" i="8"/>
  <c r="L266"/>
  <c r="L334"/>
  <c r="L314"/>
  <c r="L491" s="1"/>
  <c r="R120" i="41" s="1"/>
  <c r="L312" i="8"/>
  <c r="L489" s="1"/>
  <c r="R118" i="41" s="1"/>
  <c r="P17"/>
  <c r="P154"/>
  <c r="P13"/>
  <c r="K502" i="8"/>
  <c r="K431"/>
  <c r="K520"/>
  <c r="K501"/>
  <c r="K541"/>
  <c r="K415"/>
  <c r="K377"/>
  <c r="K531"/>
  <c r="K387"/>
  <c r="K401"/>
  <c r="K477"/>
  <c r="K506"/>
  <c r="K389"/>
  <c r="K382"/>
  <c r="K450"/>
  <c r="K381"/>
  <c r="K516"/>
  <c r="K517"/>
  <c r="J567"/>
  <c r="J555"/>
  <c r="J568"/>
  <c r="J606" s="1"/>
  <c r="J570"/>
  <c r="J607" s="1"/>
  <c r="K486"/>
  <c r="Q155" i="41"/>
  <c r="K463" i="8"/>
  <c r="K496"/>
  <c r="L324"/>
  <c r="L501" s="1"/>
  <c r="R130" i="41" s="1"/>
  <c r="L238" i="8"/>
  <c r="L415" s="1"/>
  <c r="R44" i="41" s="1"/>
  <c r="L354" i="8"/>
  <c r="L531" s="1"/>
  <c r="R160" i="41" s="1"/>
  <c r="L289" i="8"/>
  <c r="L330"/>
  <c r="P159" i="41"/>
  <c r="P118"/>
  <c r="L212" i="8"/>
  <c r="L389" s="1"/>
  <c r="R18" i="41" s="1"/>
  <c r="L273" i="8"/>
  <c r="L450" s="1"/>
  <c r="R79" i="41" s="1"/>
  <c r="L347" i="8"/>
  <c r="L242"/>
  <c r="K447"/>
  <c r="K452"/>
  <c r="K395"/>
  <c r="K497"/>
  <c r="K411"/>
  <c r="K484"/>
  <c r="K467"/>
  <c r="K440"/>
  <c r="K536"/>
  <c r="K407"/>
  <c r="K455"/>
  <c r="Q114" i="41"/>
  <c r="K528" i="8"/>
  <c r="L337"/>
  <c r="L239"/>
  <c r="L416" s="1"/>
  <c r="R45" i="41" s="1"/>
  <c r="L345" i="8"/>
  <c r="L522" s="1"/>
  <c r="R151" i="41" s="1"/>
  <c r="L214" i="8"/>
  <c r="L287"/>
  <c r="L356"/>
  <c r="L533" s="1"/>
  <c r="R162" i="41" s="1"/>
  <c r="L333" i="8"/>
  <c r="L231"/>
  <c r="L361"/>
  <c r="L250"/>
  <c r="L427" s="1"/>
  <c r="R56" i="41" s="1"/>
  <c r="L243" i="8"/>
  <c r="L420" s="1"/>
  <c r="R49" i="41" s="1"/>
  <c r="L247" i="8"/>
  <c r="L424" s="1"/>
  <c r="R53" i="41" s="1"/>
  <c r="L223" i="8"/>
  <c r="L311"/>
  <c r="L488" s="1"/>
  <c r="R117" i="41" s="1"/>
  <c r="L318" i="8"/>
  <c r="L288"/>
  <c r="L235"/>
  <c r="L281"/>
  <c r="L291"/>
  <c r="L240"/>
  <c r="L417" s="1"/>
  <c r="R46" i="41" s="1"/>
  <c r="L350" i="8"/>
  <c r="L527" s="1"/>
  <c r="R156" i="41" s="1"/>
  <c r="P105"/>
  <c r="P65"/>
  <c r="P128"/>
  <c r="P99"/>
  <c r="P14"/>
  <c r="P89"/>
  <c r="P111"/>
  <c r="P104"/>
  <c r="P35"/>
  <c r="P120"/>
  <c r="P169"/>
  <c r="L232" i="8"/>
  <c r="L280"/>
  <c r="L457" s="1"/>
  <c r="R86" i="41" s="1"/>
  <c r="L227" i="8"/>
  <c r="L226"/>
  <c r="L403" s="1"/>
  <c r="R32" i="41" s="1"/>
  <c r="L293" i="8"/>
  <c r="L208"/>
  <c r="L305"/>
  <c r="L216"/>
  <c r="L393" s="1"/>
  <c r="R22" i="41" s="1"/>
  <c r="L244" i="8"/>
  <c r="L229"/>
  <c r="L315"/>
  <c r="L492" s="1"/>
  <c r="R121" i="41" s="1"/>
  <c r="L342" i="8"/>
  <c r="L519" s="1"/>
  <c r="R148" i="41" s="1"/>
  <c r="L338" i="8"/>
  <c r="L327"/>
  <c r="L222"/>
  <c r="L399" s="1"/>
  <c r="R28" i="41" s="1"/>
  <c r="L262" i="8"/>
  <c r="L213"/>
  <c r="L246"/>
  <c r="L220"/>
  <c r="L352"/>
  <c r="L529" s="1"/>
  <c r="R158" i="41" s="1"/>
  <c r="P70"/>
  <c r="P108"/>
  <c r="P90"/>
  <c r="J579" i="8"/>
  <c r="J573"/>
  <c r="J580"/>
  <c r="J543"/>
  <c r="I609"/>
  <c r="Q110" i="41"/>
  <c r="K430" i="8"/>
  <c r="K448"/>
  <c r="K425"/>
  <c r="K428"/>
  <c r="L325"/>
  <c r="L502" s="1"/>
  <c r="R131" i="41" s="1"/>
  <c r="L209" i="8"/>
  <c r="L343"/>
  <c r="L520" s="1"/>
  <c r="R149" i="41" s="1"/>
  <c r="L364" i="8"/>
  <c r="L541" s="1"/>
  <c r="R170" i="41" s="1"/>
  <c r="L265" i="8"/>
  <c r="L200"/>
  <c r="L377" s="1"/>
  <c r="R6" i="41" s="1"/>
  <c r="L210" i="8"/>
  <c r="L387" s="1"/>
  <c r="R16" i="41" s="1"/>
  <c r="L228" i="8"/>
  <c r="L215"/>
  <c r="L260"/>
  <c r="P147" i="41"/>
  <c r="P33"/>
  <c r="P83"/>
  <c r="P75"/>
  <c r="P52"/>
  <c r="L329" i="8"/>
  <c r="L506" s="1"/>
  <c r="R135" i="41" s="1"/>
  <c r="L341" i="8"/>
  <c r="L277"/>
  <c r="L283"/>
  <c r="L460" s="1"/>
  <c r="R89" i="41" s="1"/>
  <c r="L339" i="8"/>
  <c r="L516" s="1"/>
  <c r="R145" i="41" s="1"/>
  <c r="L340" i="8"/>
  <c r="L517" s="1"/>
  <c r="R146" i="41" s="1"/>
  <c r="L303" i="8"/>
  <c r="L274"/>
  <c r="L202"/>
  <c r="L332"/>
  <c r="L282"/>
  <c r="P166" i="41"/>
  <c r="P82"/>
  <c r="P85"/>
  <c r="P43"/>
  <c r="P61"/>
  <c r="P20"/>
  <c r="P27"/>
  <c r="P37"/>
  <c r="P167"/>
  <c r="P29"/>
  <c r="P124"/>
  <c r="P94"/>
  <c r="P41"/>
  <c r="P87"/>
  <c r="P97"/>
  <c r="L264" i="8"/>
  <c r="L441" s="1"/>
  <c r="R70" i="41" s="1"/>
  <c r="L304" i="8"/>
  <c r="L481" s="1"/>
  <c r="R110" i="41" s="1"/>
  <c r="L362" i="8"/>
  <c r="L539" s="1"/>
  <c r="R168" i="41" s="1"/>
  <c r="L198" i="8"/>
  <c r="L375" s="1"/>
  <c r="R4" i="41" s="1"/>
  <c r="L309" i="8"/>
  <c r="L486" s="1"/>
  <c r="R115" i="41" s="1"/>
  <c r="L360" i="8"/>
  <c r="L537" s="1"/>
  <c r="R166" i="41" s="1"/>
  <c r="L211" i="8"/>
  <c r="L388" s="1"/>
  <c r="R17" i="41" s="1"/>
  <c r="L199" i="8"/>
  <c r="L376" s="1"/>
  <c r="R5" i="41" s="1"/>
  <c r="L348" i="8"/>
  <c r="L525" s="1"/>
  <c r="R154" i="41" s="1"/>
  <c r="L219" i="8"/>
  <c r="L396" s="1"/>
  <c r="R25" i="41" s="1"/>
  <c r="L207" i="8"/>
  <c r="L384" s="1"/>
  <c r="R13" i="41" s="1"/>
  <c r="L323" i="8"/>
  <c r="L500" s="1"/>
  <c r="R129" i="41" s="1"/>
  <c r="L252" i="8"/>
  <c r="L429" s="1"/>
  <c r="R58" i="41" s="1"/>
  <c r="L236" i="8"/>
  <c r="L413" s="1"/>
  <c r="R42" i="41" s="1"/>
  <c r="L310" i="8"/>
  <c r="L487" s="1"/>
  <c r="R116" i="41" s="1"/>
  <c r="L297" i="8"/>
  <c r="L474" s="1"/>
  <c r="R103" i="41" s="1"/>
  <c r="L316" i="8"/>
  <c r="L493" s="1"/>
  <c r="R122" i="41" s="1"/>
  <c r="L317" i="8"/>
  <c r="L336"/>
  <c r="L513" s="1"/>
  <c r="L285"/>
  <c r="L462" s="1"/>
  <c r="L267"/>
  <c r="P119" i="41"/>
  <c r="P153"/>
  <c r="P144"/>
  <c r="P133"/>
  <c r="P80"/>
  <c r="P150"/>
  <c r="P161"/>
  <c r="P48"/>
  <c r="P8"/>
  <c r="P23"/>
  <c r="P88"/>
  <c r="L259" i="8"/>
  <c r="L436" s="1"/>
  <c r="R65" i="41" s="1"/>
  <c r="L322" i="8"/>
  <c r="L499" s="1"/>
  <c r="R128" i="41" s="1"/>
  <c r="L349" i="8"/>
  <c r="L526" s="1"/>
  <c r="R155" i="41" s="1"/>
  <c r="L331" i="8"/>
  <c r="L508" s="1"/>
  <c r="R137" i="41" s="1"/>
  <c r="L286" i="8"/>
  <c r="L463" s="1"/>
  <c r="R92" i="41" s="1"/>
  <c r="L298" i="8"/>
  <c r="L475" s="1"/>
  <c r="R104" i="41" s="1"/>
  <c r="L261" i="8"/>
  <c r="L438" s="1"/>
  <c r="R67" i="41" s="1"/>
  <c r="L253" i="8"/>
  <c r="L430" s="1"/>
  <c r="R59" i="41" s="1"/>
  <c r="L271" i="8"/>
  <c r="L448" s="1"/>
  <c r="R77" i="41" s="1"/>
  <c r="L248" i="8"/>
  <c r="L425" s="1"/>
  <c r="R54" i="41" s="1"/>
  <c r="L206" i="8"/>
  <c r="L383" s="1"/>
  <c r="R12" i="41" s="1"/>
  <c r="L313" i="8"/>
  <c r="L251"/>
  <c r="L428" s="1"/>
  <c r="R57" i="41" s="1"/>
  <c r="L306" i="8"/>
  <c r="L483" s="1"/>
  <c r="R112" i="41" s="1"/>
  <c r="L344" i="8"/>
  <c r="L355"/>
  <c r="L258"/>
  <c r="L435" s="1"/>
  <c r="R64" i="41" s="1"/>
  <c r="L319" i="8"/>
  <c r="L496" s="1"/>
  <c r="R125" i="41" s="1"/>
  <c r="L217" i="8"/>
  <c r="L294"/>
  <c r="L471" s="1"/>
  <c r="R100" i="41" s="1"/>
  <c r="P134"/>
  <c r="P5"/>
  <c r="P25"/>
  <c r="P129"/>
  <c r="K416" i="8"/>
  <c r="K522"/>
  <c r="K533"/>
  <c r="K427"/>
  <c r="K420"/>
  <c r="K424"/>
  <c r="K488"/>
  <c r="K417"/>
  <c r="K527"/>
  <c r="Q38" i="41"/>
  <c r="K457" i="8"/>
  <c r="K403"/>
  <c r="K393"/>
  <c r="K421"/>
  <c r="Q50" i="41" s="1"/>
  <c r="K367" i="8"/>
  <c r="K492"/>
  <c r="K519"/>
  <c r="K399"/>
  <c r="K529"/>
  <c r="J564"/>
  <c r="J576"/>
  <c r="J577"/>
  <c r="J615" s="1"/>
  <c r="J572"/>
  <c r="J610" s="1"/>
  <c r="J556"/>
  <c r="J563"/>
  <c r="J571"/>
  <c r="J608" s="1"/>
  <c r="J560"/>
  <c r="J597" s="1"/>
  <c r="J581"/>
  <c r="J619" s="1"/>
  <c r="J557"/>
  <c r="J566"/>
  <c r="J604" s="1"/>
  <c r="J575"/>
  <c r="J558"/>
  <c r="I613"/>
  <c r="I593"/>
  <c r="I595"/>
  <c r="I601"/>
  <c r="I604"/>
  <c r="J616"/>
  <c r="J592"/>
  <c r="I614"/>
  <c r="I592"/>
  <c r="I596"/>
  <c r="I594"/>
  <c r="I603"/>
  <c r="I597"/>
  <c r="I598"/>
  <c r="I612"/>
  <c r="I607"/>
  <c r="L192"/>
  <c r="L197"/>
  <c r="J593"/>
  <c r="Q3" i="41"/>
  <c r="K553" i="8"/>
  <c r="K590" s="1"/>
  <c r="K582"/>
  <c r="K561"/>
  <c r="I619"/>
  <c r="I584"/>
  <c r="J584" s="1"/>
  <c r="I545"/>
  <c r="I602"/>
  <c r="I611"/>
  <c r="J591"/>
  <c r="J602"/>
  <c r="J599"/>
  <c r="I615"/>
  <c r="I617"/>
  <c r="I605"/>
  <c r="M18"/>
  <c r="K562" l="1"/>
  <c r="J611"/>
  <c r="J617"/>
  <c r="J545"/>
  <c r="K579"/>
  <c r="J596"/>
  <c r="J600"/>
  <c r="J605"/>
  <c r="K567"/>
  <c r="K569"/>
  <c r="K565"/>
  <c r="J614"/>
  <c r="K573"/>
  <c r="K578"/>
  <c r="K563"/>
  <c r="K576"/>
  <c r="K571"/>
  <c r="J618"/>
  <c r="J612"/>
  <c r="K568"/>
  <c r="K555"/>
  <c r="K592" s="1"/>
  <c r="K554"/>
  <c r="K591" s="1"/>
  <c r="K557"/>
  <c r="J595"/>
  <c r="K559"/>
  <c r="K597" s="1"/>
  <c r="K560"/>
  <c r="K598" s="1"/>
  <c r="K581"/>
  <c r="K543"/>
  <c r="K545" s="1"/>
  <c r="K574"/>
  <c r="K611" s="1"/>
  <c r="J603"/>
  <c r="K580"/>
  <c r="K617" s="1"/>
  <c r="J609"/>
  <c r="J598"/>
  <c r="Q32" i="41"/>
  <c r="Q46"/>
  <c r="Q53"/>
  <c r="Q56"/>
  <c r="Q151"/>
  <c r="M294" i="8"/>
  <c r="M471" s="1"/>
  <c r="S100" i="41" s="1"/>
  <c r="M319" i="8"/>
  <c r="M496" s="1"/>
  <c r="S125" i="41" s="1"/>
  <c r="M355" i="8"/>
  <c r="M532" s="1"/>
  <c r="S161" i="41" s="1"/>
  <c r="M306" i="8"/>
  <c r="M483" s="1"/>
  <c r="S112" i="41" s="1"/>
  <c r="M313" i="8"/>
  <c r="M490" s="1"/>
  <c r="S119" i="41" s="1"/>
  <c r="M248" i="8"/>
  <c r="M425" s="1"/>
  <c r="S54" i="41" s="1"/>
  <c r="M253" i="8"/>
  <c r="M430" s="1"/>
  <c r="S59" i="41" s="1"/>
  <c r="M298" i="8"/>
  <c r="M475" s="1"/>
  <c r="M331"/>
  <c r="M508" s="1"/>
  <c r="S137" i="41" s="1"/>
  <c r="M322" i="8"/>
  <c r="M285"/>
  <c r="M462" s="1"/>
  <c r="S91" i="41" s="1"/>
  <c r="M317" i="8"/>
  <c r="M494" s="1"/>
  <c r="S123" i="41" s="1"/>
  <c r="M297" i="8"/>
  <c r="M474" s="1"/>
  <c r="M236"/>
  <c r="M413" s="1"/>
  <c r="S42" i="41" s="1"/>
  <c r="M323" i="8"/>
  <c r="M219"/>
  <c r="M199"/>
  <c r="M360"/>
  <c r="M537" s="1"/>
  <c r="S166" i="41" s="1"/>
  <c r="M198" i="8"/>
  <c r="M375" s="1"/>
  <c r="M304"/>
  <c r="M481" s="1"/>
  <c r="M332"/>
  <c r="M509" s="1"/>
  <c r="S138" i="41" s="1"/>
  <c r="M274" i="8"/>
  <c r="M451" s="1"/>
  <c r="S80" i="41" s="1"/>
  <c r="M340" i="8"/>
  <c r="M517" s="1"/>
  <c r="S146" i="41" s="1"/>
  <c r="M283" i="8"/>
  <c r="M341"/>
  <c r="M518" s="1"/>
  <c r="S147" i="41" s="1"/>
  <c r="M215" i="8"/>
  <c r="M392" s="1"/>
  <c r="S21" i="41" s="1"/>
  <c r="M210" i="8"/>
  <c r="M387" s="1"/>
  <c r="S16" i="41" s="1"/>
  <c r="M265" i="8"/>
  <c r="M442" s="1"/>
  <c r="S71" i="41" s="1"/>
  <c r="M343" i="8"/>
  <c r="M520" s="1"/>
  <c r="S149" i="41" s="1"/>
  <c r="M325" i="8"/>
  <c r="M502" s="1"/>
  <c r="S131" i="41" s="1"/>
  <c r="Q54"/>
  <c r="Q59"/>
  <c r="L397" i="8"/>
  <c r="L390"/>
  <c r="L515"/>
  <c r="L367"/>
  <c r="L421"/>
  <c r="R50" i="41" s="1"/>
  <c r="L482" i="8"/>
  <c r="L470"/>
  <c r="L404"/>
  <c r="L409"/>
  <c r="L468"/>
  <c r="L412"/>
  <c r="L495"/>
  <c r="L400"/>
  <c r="L538"/>
  <c r="L510"/>
  <c r="L464"/>
  <c r="L514"/>
  <c r="L419"/>
  <c r="L507"/>
  <c r="Q145" i="41"/>
  <c r="Q79"/>
  <c r="Q18"/>
  <c r="Q106"/>
  <c r="Q16"/>
  <c r="Q6"/>
  <c r="Q170"/>
  <c r="Q149"/>
  <c r="Q131"/>
  <c r="M312" i="8"/>
  <c r="M334"/>
  <c r="M511" s="1"/>
  <c r="S140" i="41" s="1"/>
  <c r="M295" i="8"/>
  <c r="M472" s="1"/>
  <c r="S101" i="41" s="1"/>
  <c r="M321" i="8"/>
  <c r="M498" s="1"/>
  <c r="S127" i="41" s="1"/>
  <c r="M245" i="8"/>
  <c r="M422" s="1"/>
  <c r="M308"/>
  <c r="M485" s="1"/>
  <c r="S114" i="41" s="1"/>
  <c r="M292" i="8"/>
  <c r="M469" s="1"/>
  <c r="S98" i="41" s="1"/>
  <c r="M230" i="8"/>
  <c r="M263"/>
  <c r="M307"/>
  <c r="M353"/>
  <c r="M320"/>
  <c r="M233"/>
  <c r="M410" s="1"/>
  <c r="S39" i="41" s="1"/>
  <c r="M218" i="8"/>
  <c r="M275"/>
  <c r="M201"/>
  <c r="M378" s="1"/>
  <c r="S7" i="41" s="1"/>
  <c r="M237" i="8"/>
  <c r="M279"/>
  <c r="M276"/>
  <c r="M453" s="1"/>
  <c r="M270"/>
  <c r="M358"/>
  <c r="M535" s="1"/>
  <c r="S164" i="41" s="1"/>
  <c r="M363" i="8"/>
  <c r="M540" s="1"/>
  <c r="S169" i="41" s="1"/>
  <c r="M203" i="8"/>
  <c r="M380" s="1"/>
  <c r="S9" i="41" s="1"/>
  <c r="M205" i="8"/>
  <c r="M301"/>
  <c r="M478" s="1"/>
  <c r="S107" i="41" s="1"/>
  <c r="M346" i="8"/>
  <c r="M523" s="1"/>
  <c r="S152" i="41" s="1"/>
  <c r="M254" i="8"/>
  <c r="Q64" i="41"/>
  <c r="Q42"/>
  <c r="Q158"/>
  <c r="Q148"/>
  <c r="L532" i="8"/>
  <c r="L490"/>
  <c r="R91" i="41"/>
  <c r="L494" i="8"/>
  <c r="L509"/>
  <c r="L451"/>
  <c r="L518"/>
  <c r="L392"/>
  <c r="L442"/>
  <c r="M352"/>
  <c r="M246"/>
  <c r="M423" s="1"/>
  <c r="S52" i="41" s="1"/>
  <c r="M262" i="8"/>
  <c r="M439" s="1"/>
  <c r="S68" i="41" s="1"/>
  <c r="M327" i="8"/>
  <c r="M504" s="1"/>
  <c r="S133" i="41" s="1"/>
  <c r="M342" i="8"/>
  <c r="M229"/>
  <c r="M406" s="1"/>
  <c r="S35" i="41" s="1"/>
  <c r="M216" i="8"/>
  <c r="M393" s="1"/>
  <c r="S22" i="41" s="1"/>
  <c r="M208" i="8"/>
  <c r="M385" s="1"/>
  <c r="S14" i="41" s="1"/>
  <c r="M226" i="8"/>
  <c r="M403" s="1"/>
  <c r="S32" i="41" s="1"/>
  <c r="M280" i="8"/>
  <c r="M240"/>
  <c r="M281"/>
  <c r="M458" s="1"/>
  <c r="S87" i="41" s="1"/>
  <c r="M288" i="8"/>
  <c r="M465" s="1"/>
  <c r="S94" i="41" s="1"/>
  <c r="M311" i="8"/>
  <c r="M247"/>
  <c r="M250"/>
  <c r="M231"/>
  <c r="M408" s="1"/>
  <c r="S37" i="41" s="1"/>
  <c r="M356" i="8"/>
  <c r="M214"/>
  <c r="M391" s="1"/>
  <c r="S20" i="41" s="1"/>
  <c r="M239" i="8"/>
  <c r="Q157" i="41"/>
  <c r="Q84"/>
  <c r="Q165"/>
  <c r="Q96"/>
  <c r="Q40"/>
  <c r="Q24"/>
  <c r="Q76"/>
  <c r="M347" i="8"/>
  <c r="M524" s="1"/>
  <c r="S153" i="41" s="1"/>
  <c r="M212" i="8"/>
  <c r="M389" s="1"/>
  <c r="S18" i="41" s="1"/>
  <c r="M289" i="8"/>
  <c r="M466" s="1"/>
  <c r="S95" i="41" s="1"/>
  <c r="M238" i="8"/>
  <c r="M415" s="1"/>
  <c r="S44" i="41" s="1"/>
  <c r="Q125"/>
  <c r="L511" i="8"/>
  <c r="L472"/>
  <c r="L498"/>
  <c r="L485"/>
  <c r="L469"/>
  <c r="L410"/>
  <c r="L378"/>
  <c r="R164" i="41"/>
  <c r="L540" i="8"/>
  <c r="L380"/>
  <c r="L478"/>
  <c r="L523"/>
  <c r="K564"/>
  <c r="K601" s="1"/>
  <c r="K572"/>
  <c r="K566"/>
  <c r="K603" s="1"/>
  <c r="K575"/>
  <c r="K570"/>
  <c r="K607" s="1"/>
  <c r="K577"/>
  <c r="K558"/>
  <c r="K595" s="1"/>
  <c r="K556"/>
  <c r="J594"/>
  <c r="J601"/>
  <c r="Q22" i="41"/>
  <c r="Q86"/>
  <c r="Q156"/>
  <c r="Q117"/>
  <c r="Q49"/>
  <c r="Q162"/>
  <c r="Q45"/>
  <c r="M217" i="8"/>
  <c r="M394" s="1"/>
  <c r="S23" i="41" s="1"/>
  <c r="M258" i="8"/>
  <c r="M435" s="1"/>
  <c r="S64" i="41" s="1"/>
  <c r="M344" i="8"/>
  <c r="M521" s="1"/>
  <c r="S150" i="41" s="1"/>
  <c r="M251" i="8"/>
  <c r="M428" s="1"/>
  <c r="S57" i="41" s="1"/>
  <c r="M206" i="8"/>
  <c r="M271"/>
  <c r="M448" s="1"/>
  <c r="S77" i="41" s="1"/>
  <c r="M261" i="8"/>
  <c r="M438" s="1"/>
  <c r="S67" i="41" s="1"/>
  <c r="M286" i="8"/>
  <c r="M463" s="1"/>
  <c r="S92" i="41" s="1"/>
  <c r="M349" i="8"/>
  <c r="M526" s="1"/>
  <c r="S155" i="41" s="1"/>
  <c r="M259" i="8"/>
  <c r="M267"/>
  <c r="M444" s="1"/>
  <c r="S73" i="41" s="1"/>
  <c r="M336" i="8"/>
  <c r="M513" s="1"/>
  <c r="S142" i="41" s="1"/>
  <c r="M316" i="8"/>
  <c r="M493" s="1"/>
  <c r="S122" i="41" s="1"/>
  <c r="M310" i="8"/>
  <c r="M487" s="1"/>
  <c r="M252"/>
  <c r="M429" s="1"/>
  <c r="M207"/>
  <c r="M384" s="1"/>
  <c r="S13" i="41" s="1"/>
  <c r="M348" i="8"/>
  <c r="M211"/>
  <c r="M388" s="1"/>
  <c r="S17" i="41" s="1"/>
  <c r="M309" i="8"/>
  <c r="M362"/>
  <c r="M539" s="1"/>
  <c r="S168" i="41" s="1"/>
  <c r="M264" i="8"/>
  <c r="M282"/>
  <c r="M459" s="1"/>
  <c r="S88" i="41" s="1"/>
  <c r="M202" i="8"/>
  <c r="M379" s="1"/>
  <c r="S8" i="41" s="1"/>
  <c r="M303" i="8"/>
  <c r="M480" s="1"/>
  <c r="S109" i="41" s="1"/>
  <c r="M339" i="8"/>
  <c r="M516" s="1"/>
  <c r="S145" i="41" s="1"/>
  <c r="M277" i="8"/>
  <c r="M454" s="1"/>
  <c r="S83" i="41" s="1"/>
  <c r="M329" i="8"/>
  <c r="M506" s="1"/>
  <c r="S135" i="41" s="1"/>
  <c r="M260" i="8"/>
  <c r="M437" s="1"/>
  <c r="S66" i="41" s="1"/>
  <c r="M228" i="8"/>
  <c r="M405" s="1"/>
  <c r="S34" i="41" s="1"/>
  <c r="M200" i="8"/>
  <c r="M377" s="1"/>
  <c r="S6" i="41" s="1"/>
  <c r="M364" i="8"/>
  <c r="M541" s="1"/>
  <c r="S170" i="41" s="1"/>
  <c r="M209" i="8"/>
  <c r="M386" s="1"/>
  <c r="S15" i="41" s="1"/>
  <c r="Q57"/>
  <c r="Q77"/>
  <c r="L423" i="8"/>
  <c r="L439"/>
  <c r="L504"/>
  <c r="L406"/>
  <c r="L385"/>
  <c r="L458"/>
  <c r="L465"/>
  <c r="L408"/>
  <c r="L391"/>
  <c r="L524"/>
  <c r="L466"/>
  <c r="Q146" i="41"/>
  <c r="Q10"/>
  <c r="Q11"/>
  <c r="Q135"/>
  <c r="Q30"/>
  <c r="Q160"/>
  <c r="Q44"/>
  <c r="Q130"/>
  <c r="Q60"/>
  <c r="M314" i="8"/>
  <c r="M266"/>
  <c r="M443" s="1"/>
  <c r="S72" i="41" s="1"/>
  <c r="M351" i="8"/>
  <c r="M326"/>
  <c r="M503" s="1"/>
  <c r="S132" i="41" s="1"/>
  <c r="M357" i="8"/>
  <c r="M534" s="1"/>
  <c r="S163" i="41" s="1"/>
  <c r="M278" i="8"/>
  <c r="M241"/>
  <c r="M418" s="1"/>
  <c r="S47" i="41" s="1"/>
  <c r="M359" i="8"/>
  <c r="M290"/>
  <c r="M269"/>
  <c r="M234"/>
  <c r="M299"/>
  <c r="M256"/>
  <c r="M433" s="1"/>
  <c r="S62" i="41" s="1"/>
  <c r="M249" i="8"/>
  <c r="M426" s="1"/>
  <c r="S55" i="41" s="1"/>
  <c r="M335" i="8"/>
  <c r="M512" s="1"/>
  <c r="S141" i="41" s="1"/>
  <c r="M272" i="8"/>
  <c r="M449" s="1"/>
  <c r="M257"/>
  <c r="M434" s="1"/>
  <c r="S63" i="41" s="1"/>
  <c r="M284" i="8"/>
  <c r="M302"/>
  <c r="M225"/>
  <c r="M402" s="1"/>
  <c r="M328"/>
  <c r="M505" s="1"/>
  <c r="S134" i="41" s="1"/>
  <c r="M268" i="8"/>
  <c r="M445" s="1"/>
  <c r="S74" i="41" s="1"/>
  <c r="M296" i="8"/>
  <c r="M473" s="1"/>
  <c r="S102" i="41" s="1"/>
  <c r="M204" i="8"/>
  <c r="M300"/>
  <c r="M224"/>
  <c r="M221"/>
  <c r="M398" s="1"/>
  <c r="S27" i="41" s="1"/>
  <c r="M255" i="8"/>
  <c r="M432" s="1"/>
  <c r="S61" i="41" s="1"/>
  <c r="Q67"/>
  <c r="K600" i="8"/>
  <c r="Q28" i="41"/>
  <c r="Q121"/>
  <c r="L394" i="8"/>
  <c r="L521"/>
  <c r="L444"/>
  <c r="R142" i="41"/>
  <c r="L459" i="8"/>
  <c r="L379"/>
  <c r="L480"/>
  <c r="L454"/>
  <c r="L437"/>
  <c r="L405"/>
  <c r="L386"/>
  <c r="M220"/>
  <c r="M397" s="1"/>
  <c r="S26" i="41" s="1"/>
  <c r="M213" i="8"/>
  <c r="M390" s="1"/>
  <c r="S19" i="41" s="1"/>
  <c r="M222" i="8"/>
  <c r="M338"/>
  <c r="M515" s="1"/>
  <c r="S144" i="41" s="1"/>
  <c r="M315" i="8"/>
  <c r="M244"/>
  <c r="M305"/>
  <c r="M482" s="1"/>
  <c r="S111" i="41" s="1"/>
  <c r="M293" i="8"/>
  <c r="M470" s="1"/>
  <c r="S99" i="41" s="1"/>
  <c r="M227" i="8"/>
  <c r="M404" s="1"/>
  <c r="S33" i="41" s="1"/>
  <c r="M232" i="8"/>
  <c r="M409" s="1"/>
  <c r="S38" i="41" s="1"/>
  <c r="M350" i="8"/>
  <c r="M527" s="1"/>
  <c r="S156" i="41" s="1"/>
  <c r="M291" i="8"/>
  <c r="M468" s="1"/>
  <c r="S97" i="41" s="1"/>
  <c r="M235" i="8"/>
  <c r="M412" s="1"/>
  <c r="S41" i="41" s="1"/>
  <c r="M318" i="8"/>
  <c r="M495" s="1"/>
  <c r="S124" i="41" s="1"/>
  <c r="M223" i="8"/>
  <c r="M400" s="1"/>
  <c r="S29" i="41" s="1"/>
  <c r="M243" i="8"/>
  <c r="M420" s="1"/>
  <c r="S49" i="41" s="1"/>
  <c r="M361" i="8"/>
  <c r="M538" s="1"/>
  <c r="S167" i="41" s="1"/>
  <c r="M333" i="8"/>
  <c r="M510" s="1"/>
  <c r="S139" i="41" s="1"/>
  <c r="M287" i="8"/>
  <c r="M464" s="1"/>
  <c r="S93" i="41" s="1"/>
  <c r="M345" i="8"/>
  <c r="M522" s="1"/>
  <c r="S151" i="41" s="1"/>
  <c r="M337" i="8"/>
  <c r="M514" s="1"/>
  <c r="S143" i="41" s="1"/>
  <c r="Q36"/>
  <c r="Q69"/>
  <c r="Q113"/>
  <c r="Q126"/>
  <c r="Q81"/>
  <c r="M242" i="8"/>
  <c r="M419" s="1"/>
  <c r="S48" i="41" s="1"/>
  <c r="M273" i="8"/>
  <c r="M450" s="1"/>
  <c r="S79" i="41" s="1"/>
  <c r="M330" i="8"/>
  <c r="M507" s="1"/>
  <c r="S136" i="41" s="1"/>
  <c r="M354" i="8"/>
  <c r="M531" s="1"/>
  <c r="S160" i="41" s="1"/>
  <c r="M324" i="8"/>
  <c r="M501" s="1"/>
  <c r="S130" i="41" s="1"/>
  <c r="Q92"/>
  <c r="Q115"/>
  <c r="L443" i="8"/>
  <c r="L503"/>
  <c r="L534"/>
  <c r="R47" i="41"/>
  <c r="R62"/>
  <c r="L426" i="8"/>
  <c r="R141" i="41"/>
  <c r="L434" i="8"/>
  <c r="L505"/>
  <c r="L445"/>
  <c r="L473"/>
  <c r="L398"/>
  <c r="L432"/>
  <c r="J613"/>
  <c r="K615"/>
  <c r="I621"/>
  <c r="K618"/>
  <c r="K584"/>
  <c r="K619"/>
  <c r="K616"/>
  <c r="L374"/>
  <c r="M197"/>
  <c r="M374" s="1"/>
  <c r="M192"/>
  <c r="K599"/>
  <c r="N18"/>
  <c r="K610" l="1"/>
  <c r="K605"/>
  <c r="K608"/>
  <c r="K602"/>
  <c r="K606"/>
  <c r="K614"/>
  <c r="K593"/>
  <c r="K613"/>
  <c r="K604"/>
  <c r="K609"/>
  <c r="K612"/>
  <c r="K596"/>
  <c r="J621"/>
  <c r="N255"/>
  <c r="N268"/>
  <c r="N445" s="1"/>
  <c r="T74" i="41" s="1"/>
  <c r="N225" i="8"/>
  <c r="N402" s="1"/>
  <c r="T31" i="41" s="1"/>
  <c r="N284" i="8"/>
  <c r="N461" s="1"/>
  <c r="T90" i="41" s="1"/>
  <c r="N272" i="8"/>
  <c r="N449" s="1"/>
  <c r="T78" i="41" s="1"/>
  <c r="N249" i="8"/>
  <c r="N426" s="1"/>
  <c r="T55" i="41" s="1"/>
  <c r="N299" i="8"/>
  <c r="N476" s="1"/>
  <c r="T105" i="41" s="1"/>
  <c r="N269" i="8"/>
  <c r="N446" s="1"/>
  <c r="T75" i="41" s="1"/>
  <c r="N359" i="8"/>
  <c r="N536" s="1"/>
  <c r="T165" i="41" s="1"/>
  <c r="N278" i="8"/>
  <c r="N455" s="1"/>
  <c r="T84" i="41" s="1"/>
  <c r="N326" i="8"/>
  <c r="N266"/>
  <c r="R153" i="41"/>
  <c r="R37"/>
  <c r="R87"/>
  <c r="R35"/>
  <c r="R68"/>
  <c r="N209" i="8"/>
  <c r="N200"/>
  <c r="N377" s="1"/>
  <c r="T6" i="41" s="1"/>
  <c r="N260" i="8"/>
  <c r="N277"/>
  <c r="N454" s="1"/>
  <c r="T83" i="41" s="1"/>
  <c r="N303" i="8"/>
  <c r="N480" s="1"/>
  <c r="T109" i="41" s="1"/>
  <c r="N282" i="8"/>
  <c r="N459" s="1"/>
  <c r="T88" i="41" s="1"/>
  <c r="N362" i="8"/>
  <c r="N539" s="1"/>
  <c r="N211"/>
  <c r="N388" s="1"/>
  <c r="N207"/>
  <c r="N384" s="1"/>
  <c r="N310"/>
  <c r="N487" s="1"/>
  <c r="T116" i="41" s="1"/>
  <c r="N336" i="8"/>
  <c r="N513" s="1"/>
  <c r="N259"/>
  <c r="N436" s="1"/>
  <c r="T65" i="41" s="1"/>
  <c r="N286" i="8"/>
  <c r="N463" s="1"/>
  <c r="N271"/>
  <c r="N448" s="1"/>
  <c r="N251"/>
  <c r="N428" s="1"/>
  <c r="N258"/>
  <c r="N435" s="1"/>
  <c r="T64" i="41" s="1"/>
  <c r="R107"/>
  <c r="R169"/>
  <c r="R7"/>
  <c r="R98"/>
  <c r="R127"/>
  <c r="R140"/>
  <c r="N238" i="8"/>
  <c r="N415" s="1"/>
  <c r="N212"/>
  <c r="N389" s="1"/>
  <c r="N214"/>
  <c r="N231"/>
  <c r="N247"/>
  <c r="N424" s="1"/>
  <c r="T53" i="41" s="1"/>
  <c r="N288" i="8"/>
  <c r="N240"/>
  <c r="N417" s="1"/>
  <c r="T46" i="41" s="1"/>
  <c r="N226" i="8"/>
  <c r="N403" s="1"/>
  <c r="T32" i="41" s="1"/>
  <c r="N216" i="8"/>
  <c r="N393" s="1"/>
  <c r="N342"/>
  <c r="N519" s="1"/>
  <c r="T148" i="41" s="1"/>
  <c r="N262" i="8"/>
  <c r="N439" s="1"/>
  <c r="T68" i="41" s="1"/>
  <c r="N352" i="8"/>
  <c r="N529" s="1"/>
  <c r="T158" i="41" s="1"/>
  <c r="R21"/>
  <c r="R80"/>
  <c r="R123"/>
  <c r="R119"/>
  <c r="N254" i="8"/>
  <c r="N431" s="1"/>
  <c r="T60" i="41" s="1"/>
  <c r="N301" i="8"/>
  <c r="N203"/>
  <c r="N358"/>
  <c r="N535" s="1"/>
  <c r="N276"/>
  <c r="N453" s="1"/>
  <c r="T82" i="41" s="1"/>
  <c r="N237" i="8"/>
  <c r="N414" s="1"/>
  <c r="T43" i="41" s="1"/>
  <c r="N275" i="8"/>
  <c r="N452" s="1"/>
  <c r="T81" i="41" s="1"/>
  <c r="N233" i="8"/>
  <c r="N410" s="1"/>
  <c r="T39" i="41" s="1"/>
  <c r="N353" i="8"/>
  <c r="N530" s="1"/>
  <c r="T159" i="41" s="1"/>
  <c r="N263" i="8"/>
  <c r="N440" s="1"/>
  <c r="T69" i="41" s="1"/>
  <c r="N292" i="8"/>
  <c r="N469" s="1"/>
  <c r="T98" i="41" s="1"/>
  <c r="N245" i="8"/>
  <c r="N422" s="1"/>
  <c r="T51" i="41" s="1"/>
  <c r="N295" i="8"/>
  <c r="N312"/>
  <c r="N489" s="1"/>
  <c r="T118" i="41" s="1"/>
  <c r="R136"/>
  <c r="R143"/>
  <c r="R139"/>
  <c r="R29"/>
  <c r="R41"/>
  <c r="R38"/>
  <c r="R99"/>
  <c r="R19"/>
  <c r="N325" i="8"/>
  <c r="N502" s="1"/>
  <c r="N265"/>
  <c r="N215"/>
  <c r="N283"/>
  <c r="N460" s="1"/>
  <c r="T89" i="41" s="1"/>
  <c r="N274" i="8"/>
  <c r="N304"/>
  <c r="N481" s="1"/>
  <c r="T110" i="41" s="1"/>
  <c r="N360" i="8"/>
  <c r="N537" s="1"/>
  <c r="T166" i="41" s="1"/>
  <c r="N219" i="8"/>
  <c r="N396" s="1"/>
  <c r="T25" i="41" s="1"/>
  <c r="N236" i="8"/>
  <c r="N413" s="1"/>
  <c r="N317"/>
  <c r="N494" s="1"/>
  <c r="T123" i="41" s="1"/>
  <c r="N322" i="8"/>
  <c r="N499" s="1"/>
  <c r="T128" i="41" s="1"/>
  <c r="N298" i="8"/>
  <c r="N475" s="1"/>
  <c r="T104" i="41" s="1"/>
  <c r="N248" i="8"/>
  <c r="N425" s="1"/>
  <c r="N306"/>
  <c r="N483" s="1"/>
  <c r="N319"/>
  <c r="N496" s="1"/>
  <c r="R27" i="41"/>
  <c r="R74"/>
  <c r="R63"/>
  <c r="R55"/>
  <c r="R132"/>
  <c r="N324" i="8"/>
  <c r="N501" s="1"/>
  <c r="T130" i="41" s="1"/>
  <c r="N330" i="8"/>
  <c r="N507" s="1"/>
  <c r="T136" i="41" s="1"/>
  <c r="N242" i="8"/>
  <c r="N419" s="1"/>
  <c r="T48" i="41" s="1"/>
  <c r="N337" i="8"/>
  <c r="N514" s="1"/>
  <c r="T143" i="41" s="1"/>
  <c r="N287" i="8"/>
  <c r="N464" s="1"/>
  <c r="T93" i="41" s="1"/>
  <c r="N361" i="8"/>
  <c r="N538" s="1"/>
  <c r="T167" i="41" s="1"/>
  <c r="N223" i="8"/>
  <c r="N400" s="1"/>
  <c r="T29" i="41" s="1"/>
  <c r="N235" i="8"/>
  <c r="N412" s="1"/>
  <c r="T41" i="41" s="1"/>
  <c r="N350" i="8"/>
  <c r="N527" s="1"/>
  <c r="T156" i="41" s="1"/>
  <c r="N227" i="8"/>
  <c r="N404" s="1"/>
  <c r="T33" i="41" s="1"/>
  <c r="N305" i="8"/>
  <c r="N482" s="1"/>
  <c r="T111" i="41" s="1"/>
  <c r="N315" i="8"/>
  <c r="N492" s="1"/>
  <c r="T121" i="41" s="1"/>
  <c r="N222" i="8"/>
  <c r="N399" s="1"/>
  <c r="T28" i="41" s="1"/>
  <c r="N220" i="8"/>
  <c r="N397" s="1"/>
  <c r="T26" i="41" s="1"/>
  <c r="R34"/>
  <c r="R83"/>
  <c r="R8"/>
  <c r="R150"/>
  <c r="M401" i="8"/>
  <c r="M381"/>
  <c r="S31" i="41"/>
  <c r="M461" i="8"/>
  <c r="S78" i="41"/>
  <c r="M476" i="8"/>
  <c r="M446"/>
  <c r="M536"/>
  <c r="M455"/>
  <c r="S116" i="41"/>
  <c r="M436" i="8"/>
  <c r="M424"/>
  <c r="M417"/>
  <c r="M519"/>
  <c r="M529"/>
  <c r="M431"/>
  <c r="S82" i="41"/>
  <c r="M414" i="8"/>
  <c r="M452"/>
  <c r="M530"/>
  <c r="M440"/>
  <c r="S51" i="41"/>
  <c r="M489" i="8"/>
  <c r="M460"/>
  <c r="S110" i="41"/>
  <c r="M396" i="8"/>
  <c r="M499"/>
  <c r="S104" i="41"/>
  <c r="K594" i="8"/>
  <c r="N204"/>
  <c r="N381" s="1"/>
  <c r="T10" i="41" s="1"/>
  <c r="M492" i="8"/>
  <c r="M399"/>
  <c r="N221"/>
  <c r="N398" s="1"/>
  <c r="T27" i="41" s="1"/>
  <c r="N300" i="8"/>
  <c r="N477" s="1"/>
  <c r="T106" i="41" s="1"/>
  <c r="N296" i="8"/>
  <c r="N473" s="1"/>
  <c r="T102" i="41" s="1"/>
  <c r="N328" i="8"/>
  <c r="N302"/>
  <c r="N479" s="1"/>
  <c r="T108" i="41" s="1"/>
  <c r="N257" i="8"/>
  <c r="N434" s="1"/>
  <c r="T63" i="41" s="1"/>
  <c r="N335" i="8"/>
  <c r="N512" s="1"/>
  <c r="N256"/>
  <c r="N433" s="1"/>
  <c r="N234"/>
  <c r="N411" s="1"/>
  <c r="T40" i="41" s="1"/>
  <c r="N290" i="8"/>
  <c r="N467" s="1"/>
  <c r="T96" i="41" s="1"/>
  <c r="N241" i="8"/>
  <c r="N418" s="1"/>
  <c r="N357"/>
  <c r="N351"/>
  <c r="N528" s="1"/>
  <c r="T157" i="41" s="1"/>
  <c r="N314" i="8"/>
  <c r="N491" s="1"/>
  <c r="T120" i="41" s="1"/>
  <c r="R95"/>
  <c r="R20"/>
  <c r="R94"/>
  <c r="R14"/>
  <c r="R133"/>
  <c r="R52"/>
  <c r="N364" i="8"/>
  <c r="N541" s="1"/>
  <c r="T170" i="41" s="1"/>
  <c r="N228" i="8"/>
  <c r="N329"/>
  <c r="N506" s="1"/>
  <c r="N339"/>
  <c r="N516" s="1"/>
  <c r="T145" i="41" s="1"/>
  <c r="N202" i="8"/>
  <c r="N264"/>
  <c r="N441" s="1"/>
  <c r="T70" i="41" s="1"/>
  <c r="N309" i="8"/>
  <c r="N486" s="1"/>
  <c r="T115" i="41" s="1"/>
  <c r="N348" i="8"/>
  <c r="N525" s="1"/>
  <c r="T154" i="41" s="1"/>
  <c r="N252" i="8"/>
  <c r="N429" s="1"/>
  <c r="T58" i="41" s="1"/>
  <c r="N316" i="8"/>
  <c r="N493" s="1"/>
  <c r="T122" i="41" s="1"/>
  <c r="N267" i="8"/>
  <c r="N444" s="1"/>
  <c r="T73" i="41" s="1"/>
  <c r="N349" i="8"/>
  <c r="N526" s="1"/>
  <c r="T155" i="41" s="1"/>
  <c r="N261" i="8"/>
  <c r="N438" s="1"/>
  <c r="N206"/>
  <c r="N383" s="1"/>
  <c r="T12" i="41" s="1"/>
  <c r="N344" i="8"/>
  <c r="N217"/>
  <c r="R152" i="41"/>
  <c r="R9"/>
  <c r="R39"/>
  <c r="R114"/>
  <c r="R101"/>
  <c r="N289" i="8"/>
  <c r="N347"/>
  <c r="N524" s="1"/>
  <c r="T153" i="41" s="1"/>
  <c r="N239" i="8"/>
  <c r="N416" s="1"/>
  <c r="T45" i="41" s="1"/>
  <c r="N356" i="8"/>
  <c r="N533" s="1"/>
  <c r="T162" i="41" s="1"/>
  <c r="N250" i="8"/>
  <c r="N427" s="1"/>
  <c r="T56" i="41" s="1"/>
  <c r="N311" i="8"/>
  <c r="N488" s="1"/>
  <c r="T117" i="41" s="1"/>
  <c r="N281" i="8"/>
  <c r="N280"/>
  <c r="N457" s="1"/>
  <c r="T86" i="41" s="1"/>
  <c r="N208" i="8"/>
  <c r="N229"/>
  <c r="N406" s="1"/>
  <c r="T35" i="41" s="1"/>
  <c r="N327" i="8"/>
  <c r="N246"/>
  <c r="R71" i="41"/>
  <c r="R147"/>
  <c r="R138"/>
  <c r="R161"/>
  <c r="N346" i="8"/>
  <c r="N205"/>
  <c r="N382" s="1"/>
  <c r="T11" i="41" s="1"/>
  <c r="N363" i="8"/>
  <c r="N540" s="1"/>
  <c r="T169" i="41" s="1"/>
  <c r="N270" i="8"/>
  <c r="N447" s="1"/>
  <c r="T76" i="41" s="1"/>
  <c r="N279" i="8"/>
  <c r="N456" s="1"/>
  <c r="T85" i="41" s="1"/>
  <c r="N201" i="8"/>
  <c r="N378" s="1"/>
  <c r="T7" i="41" s="1"/>
  <c r="N218" i="8"/>
  <c r="N395" s="1"/>
  <c r="T24" i="41" s="1"/>
  <c r="N320" i="8"/>
  <c r="N497" s="1"/>
  <c r="T126" i="41" s="1"/>
  <c r="N307" i="8"/>
  <c r="N484" s="1"/>
  <c r="T113" i="41" s="1"/>
  <c r="N230" i="8"/>
  <c r="N407" s="1"/>
  <c r="T36" i="41" s="1"/>
  <c r="N308" i="8"/>
  <c r="N485" s="1"/>
  <c r="T114" i="41" s="1"/>
  <c r="N321" i="8"/>
  <c r="N498" s="1"/>
  <c r="T127" i="41" s="1"/>
  <c r="N334" i="8"/>
  <c r="N511" s="1"/>
  <c r="T140" i="41" s="1"/>
  <c r="R48"/>
  <c r="R93"/>
  <c r="R167"/>
  <c r="R124"/>
  <c r="R97"/>
  <c r="R33"/>
  <c r="R111"/>
  <c r="R144"/>
  <c r="R26"/>
  <c r="N343" i="8"/>
  <c r="N520" s="1"/>
  <c r="T149" i="41" s="1"/>
  <c r="N210" i="8"/>
  <c r="N387" s="1"/>
  <c r="N341"/>
  <c r="N340"/>
  <c r="N517" s="1"/>
  <c r="N332"/>
  <c r="N198"/>
  <c r="N375" s="1"/>
  <c r="T4" i="41" s="1"/>
  <c r="N199" i="8"/>
  <c r="N376" s="1"/>
  <c r="T5" i="41" s="1"/>
  <c r="N323" i="8"/>
  <c r="N500" s="1"/>
  <c r="T129" i="41" s="1"/>
  <c r="N297" i="8"/>
  <c r="N474" s="1"/>
  <c r="T103" i="41" s="1"/>
  <c r="N285" i="8"/>
  <c r="N462" s="1"/>
  <c r="N331"/>
  <c r="N508" s="1"/>
  <c r="N253"/>
  <c r="N430" s="1"/>
  <c r="N313"/>
  <c r="N355"/>
  <c r="N294"/>
  <c r="N471" s="1"/>
  <c r="M421"/>
  <c r="S50" i="41" s="1"/>
  <c r="M367" i="8"/>
  <c r="N224"/>
  <c r="N401" s="1"/>
  <c r="T30" i="41" s="1"/>
  <c r="R61"/>
  <c r="R102"/>
  <c r="R134"/>
  <c r="R163"/>
  <c r="R72"/>
  <c r="N354" i="8"/>
  <c r="N531" s="1"/>
  <c r="T160" i="41" s="1"/>
  <c r="N273" i="8"/>
  <c r="N450" s="1"/>
  <c r="T79" i="41" s="1"/>
  <c r="N345" i="8"/>
  <c r="N522" s="1"/>
  <c r="T151" i="41" s="1"/>
  <c r="N333" i="8"/>
  <c r="N510" s="1"/>
  <c r="T139" i="41" s="1"/>
  <c r="N243" i="8"/>
  <c r="N420" s="1"/>
  <c r="T49" i="41" s="1"/>
  <c r="N318" i="8"/>
  <c r="N495" s="1"/>
  <c r="T124" i="41" s="1"/>
  <c r="N291" i="8"/>
  <c r="N468" s="1"/>
  <c r="T97" i="41" s="1"/>
  <c r="N232" i="8"/>
  <c r="N409" s="1"/>
  <c r="T38" i="41" s="1"/>
  <c r="N293" i="8"/>
  <c r="N470" s="1"/>
  <c r="T99" i="41" s="1"/>
  <c r="N244" i="8"/>
  <c r="N338"/>
  <c r="N515" s="1"/>
  <c r="T144" i="41" s="1"/>
  <c r="N213" i="8"/>
  <c r="N390" s="1"/>
  <c r="T19" i="41" s="1"/>
  <c r="R15"/>
  <c r="R66"/>
  <c r="R109"/>
  <c r="R88"/>
  <c r="R73"/>
  <c r="R23"/>
  <c r="M477" i="8"/>
  <c r="M479"/>
  <c r="M411"/>
  <c r="M467"/>
  <c r="M528"/>
  <c r="M491"/>
  <c r="M441"/>
  <c r="M486"/>
  <c r="M525"/>
  <c r="S58" i="41"/>
  <c r="M383" i="8"/>
  <c r="M416"/>
  <c r="M533"/>
  <c r="M427"/>
  <c r="M488"/>
  <c r="M457"/>
  <c r="M382"/>
  <c r="M447"/>
  <c r="M456"/>
  <c r="M395"/>
  <c r="M497"/>
  <c r="M484"/>
  <c r="M407"/>
  <c r="S4" i="41"/>
  <c r="M376" i="8"/>
  <c r="M557" s="1"/>
  <c r="M500"/>
  <c r="S103" i="41"/>
  <c r="R3"/>
  <c r="L553" i="8"/>
  <c r="L590" s="1"/>
  <c r="L561"/>
  <c r="L564"/>
  <c r="L558"/>
  <c r="L572"/>
  <c r="L555"/>
  <c r="L569"/>
  <c r="L562"/>
  <c r="L568"/>
  <c r="L582"/>
  <c r="L574"/>
  <c r="L560"/>
  <c r="L581"/>
  <c r="L557"/>
  <c r="L579"/>
  <c r="L556"/>
  <c r="L571"/>
  <c r="L565"/>
  <c r="L570"/>
  <c r="L607" s="1"/>
  <c r="L577"/>
  <c r="L580"/>
  <c r="L567"/>
  <c r="L566"/>
  <c r="L563"/>
  <c r="L600" s="1"/>
  <c r="L575"/>
  <c r="L576"/>
  <c r="L578"/>
  <c r="L554"/>
  <c r="L559"/>
  <c r="L573"/>
  <c r="L543"/>
  <c r="M553"/>
  <c r="M590" s="1"/>
  <c r="S3" i="41"/>
  <c r="M567" i="8"/>
  <c r="N192"/>
  <c r="N197"/>
  <c r="N374" s="1"/>
  <c r="O18"/>
  <c r="M582" l="1"/>
  <c r="K621"/>
  <c r="M573"/>
  <c r="M559"/>
  <c r="M569"/>
  <c r="M606" s="1"/>
  <c r="M575"/>
  <c r="M554"/>
  <c r="M568"/>
  <c r="M580"/>
  <c r="M578"/>
  <c r="M556"/>
  <c r="L603"/>
  <c r="M577"/>
  <c r="M615" s="1"/>
  <c r="M570"/>
  <c r="M571"/>
  <c r="M565"/>
  <c r="M558"/>
  <c r="M596" s="1"/>
  <c r="M560"/>
  <c r="M597" s="1"/>
  <c r="L591"/>
  <c r="L614"/>
  <c r="L593"/>
  <c r="L599"/>
  <c r="L595"/>
  <c r="M572"/>
  <c r="M610" s="1"/>
  <c r="M563"/>
  <c r="M543"/>
  <c r="M555"/>
  <c r="M592" s="1"/>
  <c r="M564"/>
  <c r="L597"/>
  <c r="T100" i="41"/>
  <c r="N490" i="8"/>
  <c r="T137" i="41"/>
  <c r="N509" i="8"/>
  <c r="N518"/>
  <c r="N523"/>
  <c r="N504"/>
  <c r="N385"/>
  <c r="N458"/>
  <c r="N466"/>
  <c r="N394"/>
  <c r="N405"/>
  <c r="N534"/>
  <c r="T62" i="41"/>
  <c r="N505" i="8"/>
  <c r="S25" i="41"/>
  <c r="S89"/>
  <c r="S159"/>
  <c r="S43"/>
  <c r="S60"/>
  <c r="S148"/>
  <c r="S53"/>
  <c r="S165"/>
  <c r="S105"/>
  <c r="S90"/>
  <c r="S10"/>
  <c r="O220" i="8"/>
  <c r="O397" s="1"/>
  <c r="O315"/>
  <c r="O492" s="1"/>
  <c r="U121" i="41" s="1"/>
  <c r="O227" i="8"/>
  <c r="O404" s="1"/>
  <c r="O235"/>
  <c r="O412" s="1"/>
  <c r="O361"/>
  <c r="O538" s="1"/>
  <c r="O337"/>
  <c r="O514" s="1"/>
  <c r="U143" i="41" s="1"/>
  <c r="O330" i="8"/>
  <c r="O507" s="1"/>
  <c r="O306"/>
  <c r="O483" s="1"/>
  <c r="U112" i="41" s="1"/>
  <c r="O298" i="8"/>
  <c r="O475" s="1"/>
  <c r="U104" i="41" s="1"/>
  <c r="O317" i="8"/>
  <c r="O494" s="1"/>
  <c r="U123" i="41" s="1"/>
  <c r="O219" i="8"/>
  <c r="O396" s="1"/>
  <c r="U25" i="41" s="1"/>
  <c r="O304" i="8"/>
  <c r="O481" s="1"/>
  <c r="O283"/>
  <c r="O460" s="1"/>
  <c r="U89" i="41" s="1"/>
  <c r="O265" i="8"/>
  <c r="O442" s="1"/>
  <c r="U71" i="41" s="1"/>
  <c r="O312" i="8"/>
  <c r="O489" s="1"/>
  <c r="U118" i="41" s="1"/>
  <c r="O245" i="8"/>
  <c r="O422" s="1"/>
  <c r="U51" i="41" s="1"/>
  <c r="O263" i="8"/>
  <c r="O440" s="1"/>
  <c r="U69" i="41" s="1"/>
  <c r="O233" i="8"/>
  <c r="O410" s="1"/>
  <c r="U39" i="41" s="1"/>
  <c r="O237" i="8"/>
  <c r="O414" s="1"/>
  <c r="U43" i="41" s="1"/>
  <c r="O358" i="8"/>
  <c r="O535" s="1"/>
  <c r="U164" i="41" s="1"/>
  <c r="O301" i="8"/>
  <c r="O478" s="1"/>
  <c r="U107" i="41" s="1"/>
  <c r="O352" i="8"/>
  <c r="O529" s="1"/>
  <c r="U158" i="41" s="1"/>
  <c r="O342" i="8"/>
  <c r="O519" s="1"/>
  <c r="U148" i="41" s="1"/>
  <c r="O226" i="8"/>
  <c r="O403" s="1"/>
  <c r="U32" i="41" s="1"/>
  <c r="O288" i="8"/>
  <c r="O465" s="1"/>
  <c r="U94" i="41" s="1"/>
  <c r="O231" i="8"/>
  <c r="O408" s="1"/>
  <c r="U37" i="41" s="1"/>
  <c r="O212" i="8"/>
  <c r="O389" s="1"/>
  <c r="U18" i="41" s="1"/>
  <c r="O258" i="8"/>
  <c r="O435" s="1"/>
  <c r="O271"/>
  <c r="O448" s="1"/>
  <c r="U77" i="41" s="1"/>
  <c r="O259" i="8"/>
  <c r="O436" s="1"/>
  <c r="U65" i="41" s="1"/>
  <c r="O310" i="8"/>
  <c r="O487" s="1"/>
  <c r="U116" i="41" s="1"/>
  <c r="O211" i="8"/>
  <c r="O388" s="1"/>
  <c r="U17" i="41" s="1"/>
  <c r="O282" i="8"/>
  <c r="O459" s="1"/>
  <c r="O277"/>
  <c r="O454" s="1"/>
  <c r="O200"/>
  <c r="O377" s="1"/>
  <c r="U6" i="41" s="1"/>
  <c r="O326" i="8"/>
  <c r="O503" s="1"/>
  <c r="U132" i="41" s="1"/>
  <c r="O359" i="8"/>
  <c r="O536" s="1"/>
  <c r="U165" i="41" s="1"/>
  <c r="O299" i="8"/>
  <c r="O476" s="1"/>
  <c r="U105" i="41" s="1"/>
  <c r="O272" i="8"/>
  <c r="O449" s="1"/>
  <c r="U78" i="41" s="1"/>
  <c r="O225" i="8"/>
  <c r="O402" s="1"/>
  <c r="U31" i="41" s="1"/>
  <c r="O255" i="8"/>
  <c r="O432" s="1"/>
  <c r="U61" i="41" s="1"/>
  <c r="S129"/>
  <c r="S113"/>
  <c r="S24"/>
  <c r="S76"/>
  <c r="S86"/>
  <c r="S56"/>
  <c r="S45"/>
  <c r="S115"/>
  <c r="S120"/>
  <c r="S96"/>
  <c r="S108"/>
  <c r="O213" i="8"/>
  <c r="O390" s="1"/>
  <c r="U19" i="41" s="1"/>
  <c r="O244" i="8"/>
  <c r="O232"/>
  <c r="O409" s="1"/>
  <c r="U38" i="41" s="1"/>
  <c r="O318" i="8"/>
  <c r="O495" s="1"/>
  <c r="O333"/>
  <c r="O510" s="1"/>
  <c r="U139" i="41" s="1"/>
  <c r="O273" i="8"/>
  <c r="O450" s="1"/>
  <c r="U79" i="41" s="1"/>
  <c r="O355" i="8"/>
  <c r="O532" s="1"/>
  <c r="U161" i="41" s="1"/>
  <c r="O253" i="8"/>
  <c r="O430" s="1"/>
  <c r="U59" i="41" s="1"/>
  <c r="O285" i="8"/>
  <c r="O462" s="1"/>
  <c r="U91" i="41" s="1"/>
  <c r="O323" i="8"/>
  <c r="O500" s="1"/>
  <c r="U129" i="41" s="1"/>
  <c r="O198" i="8"/>
  <c r="O375" s="1"/>
  <c r="U4" i="41" s="1"/>
  <c r="O340" i="8"/>
  <c r="O517" s="1"/>
  <c r="U146" i="41" s="1"/>
  <c r="O210" i="8"/>
  <c r="O387" s="1"/>
  <c r="U16" i="41" s="1"/>
  <c r="O321" i="8"/>
  <c r="O498" s="1"/>
  <c r="U127" i="41" s="1"/>
  <c r="O230" i="8"/>
  <c r="O407" s="1"/>
  <c r="U36" i="41" s="1"/>
  <c r="O320" i="8"/>
  <c r="O497" s="1"/>
  <c r="U126" i="41" s="1"/>
  <c r="O201" i="8"/>
  <c r="O378" s="1"/>
  <c r="U7" i="41" s="1"/>
  <c r="O270" i="8"/>
  <c r="O447" s="1"/>
  <c r="U76" i="41" s="1"/>
  <c r="O205" i="8"/>
  <c r="O382" s="1"/>
  <c r="U11" i="41" s="1"/>
  <c r="O246" i="8"/>
  <c r="O423" s="1"/>
  <c r="U52" i="41" s="1"/>
  <c r="O229" i="8"/>
  <c r="O406" s="1"/>
  <c r="U35" i="41" s="1"/>
  <c r="O280" i="8"/>
  <c r="O457" s="1"/>
  <c r="U86" i="41" s="1"/>
  <c r="O311" i="8"/>
  <c r="O488" s="1"/>
  <c r="U117" i="41" s="1"/>
  <c r="O356" i="8"/>
  <c r="O533" s="1"/>
  <c r="U162" i="41" s="1"/>
  <c r="O347" i="8"/>
  <c r="O524" s="1"/>
  <c r="U153" i="41" s="1"/>
  <c r="O344" i="8"/>
  <c r="O521" s="1"/>
  <c r="U150" i="41" s="1"/>
  <c r="O261" i="8"/>
  <c r="O438" s="1"/>
  <c r="U67" i="41" s="1"/>
  <c r="O267" i="8"/>
  <c r="O444" s="1"/>
  <c r="O252"/>
  <c r="O429" s="1"/>
  <c r="U58" i="41" s="1"/>
  <c r="O309" i="8"/>
  <c r="O486" s="1"/>
  <c r="U115" i="41" s="1"/>
  <c r="O202" i="8"/>
  <c r="O379" s="1"/>
  <c r="U8" i="41" s="1"/>
  <c r="O329" i="8"/>
  <c r="O506" s="1"/>
  <c r="U135" i="41" s="1"/>
  <c r="O364" i="8"/>
  <c r="O541" s="1"/>
  <c r="O351"/>
  <c r="O528" s="1"/>
  <c r="U157" i="41" s="1"/>
  <c r="O241" i="8"/>
  <c r="O418" s="1"/>
  <c r="U47" i="41" s="1"/>
  <c r="O234" i="8"/>
  <c r="O411" s="1"/>
  <c r="U40" i="41" s="1"/>
  <c r="O335" i="8"/>
  <c r="O512" s="1"/>
  <c r="U141" i="41" s="1"/>
  <c r="O302" i="8"/>
  <c r="O479" s="1"/>
  <c r="U108" i="41" s="1"/>
  <c r="O296" i="8"/>
  <c r="O473" s="1"/>
  <c r="O221"/>
  <c r="O398" s="1"/>
  <c r="U27" i="41" s="1"/>
  <c r="S121"/>
  <c r="T112"/>
  <c r="N442" i="8"/>
  <c r="T164" i="41"/>
  <c r="N478" i="8"/>
  <c r="N465"/>
  <c r="N408"/>
  <c r="T18" i="41"/>
  <c r="T77"/>
  <c r="T17"/>
  <c r="N503" i="8"/>
  <c r="N432"/>
  <c r="M561"/>
  <c r="M566"/>
  <c r="M603" s="1"/>
  <c r="M581"/>
  <c r="M576"/>
  <c r="M562"/>
  <c r="M579"/>
  <c r="M574"/>
  <c r="M612" s="1"/>
  <c r="N367"/>
  <c r="N421"/>
  <c r="T50" i="41" s="1"/>
  <c r="N532" i="8"/>
  <c r="T59" i="41"/>
  <c r="T91"/>
  <c r="T146"/>
  <c r="T16"/>
  <c r="N423" i="8"/>
  <c r="N521"/>
  <c r="T67" i="41"/>
  <c r="N379" i="8"/>
  <c r="T135" i="41"/>
  <c r="T47"/>
  <c r="T141"/>
  <c r="S128"/>
  <c r="S118"/>
  <c r="S69"/>
  <c r="S81"/>
  <c r="S158"/>
  <c r="S46"/>
  <c r="S65"/>
  <c r="S84"/>
  <c r="S75"/>
  <c r="S30"/>
  <c r="O222" i="8"/>
  <c r="O399" s="1"/>
  <c r="U28" i="41" s="1"/>
  <c r="O305" i="8"/>
  <c r="O482" s="1"/>
  <c r="O350"/>
  <c r="O527" s="1"/>
  <c r="U156" i="41" s="1"/>
  <c r="O223" i="8"/>
  <c r="O400" s="1"/>
  <c r="U29" i="41" s="1"/>
  <c r="O287" i="8"/>
  <c r="O464" s="1"/>
  <c r="O242"/>
  <c r="O419" s="1"/>
  <c r="O324"/>
  <c r="O501" s="1"/>
  <c r="O319"/>
  <c r="O496" s="1"/>
  <c r="U125" i="41" s="1"/>
  <c r="O248" i="8"/>
  <c r="O425" s="1"/>
  <c r="U54" i="41" s="1"/>
  <c r="O322" i="8"/>
  <c r="O499" s="1"/>
  <c r="U128" i="41" s="1"/>
  <c r="O236" i="8"/>
  <c r="O413" s="1"/>
  <c r="U42" i="41" s="1"/>
  <c r="O360" i="8"/>
  <c r="O537" s="1"/>
  <c r="U166" i="41" s="1"/>
  <c r="O274" i="8"/>
  <c r="O451" s="1"/>
  <c r="U80" i="41" s="1"/>
  <c r="O215" i="8"/>
  <c r="O392" s="1"/>
  <c r="U21" i="41" s="1"/>
  <c r="O325" i="8"/>
  <c r="O502" s="1"/>
  <c r="U131" i="41" s="1"/>
  <c r="O295" i="8"/>
  <c r="O472" s="1"/>
  <c r="U101" i="41" s="1"/>
  <c r="O292" i="8"/>
  <c r="O469" s="1"/>
  <c r="U98" i="41" s="1"/>
  <c r="O353" i="8"/>
  <c r="O530" s="1"/>
  <c r="U159" i="41" s="1"/>
  <c r="O275" i="8"/>
  <c r="O452" s="1"/>
  <c r="U81" i="41" s="1"/>
  <c r="O276" i="8"/>
  <c r="O453" s="1"/>
  <c r="O203"/>
  <c r="O380" s="1"/>
  <c r="U9" i="41" s="1"/>
  <c r="O254" i="8"/>
  <c r="O431" s="1"/>
  <c r="U60" i="41" s="1"/>
  <c r="O262" i="8"/>
  <c r="O439" s="1"/>
  <c r="U68" i="41" s="1"/>
  <c r="O216" i="8"/>
  <c r="O393" s="1"/>
  <c r="U22" i="41" s="1"/>
  <c r="O240" i="8"/>
  <c r="O417" s="1"/>
  <c r="U46" i="41" s="1"/>
  <c r="O247" i="8"/>
  <c r="O424" s="1"/>
  <c r="U53" i="41" s="1"/>
  <c r="O214" i="8"/>
  <c r="O391" s="1"/>
  <c r="U20" i="41" s="1"/>
  <c r="O238" i="8"/>
  <c r="O415" s="1"/>
  <c r="U44" i="41" s="1"/>
  <c r="O251" i="8"/>
  <c r="O428" s="1"/>
  <c r="U57" i="41" s="1"/>
  <c r="O286" i="8"/>
  <c r="O463" s="1"/>
  <c r="U92" i="41" s="1"/>
  <c r="O336" i="8"/>
  <c r="O513" s="1"/>
  <c r="U142" i="41" s="1"/>
  <c r="O207" i="8"/>
  <c r="O384" s="1"/>
  <c r="U13" i="41" s="1"/>
  <c r="O362" i="8"/>
  <c r="O539" s="1"/>
  <c r="U168" i="41" s="1"/>
  <c r="O303" i="8"/>
  <c r="O480" s="1"/>
  <c r="O260"/>
  <c r="O437" s="1"/>
  <c r="U66" i="41" s="1"/>
  <c r="O209" i="8"/>
  <c r="O386" s="1"/>
  <c r="U15" i="41" s="1"/>
  <c r="O266" i="8"/>
  <c r="O443" s="1"/>
  <c r="U72" i="41" s="1"/>
  <c r="O278" i="8"/>
  <c r="O455" s="1"/>
  <c r="U84" i="41" s="1"/>
  <c r="O269" i="8"/>
  <c r="O446" s="1"/>
  <c r="U75" i="41" s="1"/>
  <c r="O249" i="8"/>
  <c r="O426" s="1"/>
  <c r="U55" i="41" s="1"/>
  <c r="O284" i="8"/>
  <c r="O461" s="1"/>
  <c r="U90" i="41" s="1"/>
  <c r="O268" i="8"/>
  <c r="O445" s="1"/>
  <c r="S5" i="41"/>
  <c r="S36"/>
  <c r="S126"/>
  <c r="S85"/>
  <c r="S11"/>
  <c r="S117"/>
  <c r="S162"/>
  <c r="S12"/>
  <c r="S154"/>
  <c r="S70"/>
  <c r="S157"/>
  <c r="S40"/>
  <c r="S106"/>
  <c r="O338" i="8"/>
  <c r="O515" s="1"/>
  <c r="U144" i="41" s="1"/>
  <c r="O293" i="8"/>
  <c r="O470" s="1"/>
  <c r="U99" i="41" s="1"/>
  <c r="O291" i="8"/>
  <c r="O468" s="1"/>
  <c r="U97" i="41" s="1"/>
  <c r="O243" i="8"/>
  <c r="O420" s="1"/>
  <c r="U49" i="41" s="1"/>
  <c r="O345" i="8"/>
  <c r="O522" s="1"/>
  <c r="U151" i="41" s="1"/>
  <c r="O354" i="8"/>
  <c r="O531" s="1"/>
  <c r="U160" i="41" s="1"/>
  <c r="O224" i="8"/>
  <c r="O401" s="1"/>
  <c r="U30" i="41" s="1"/>
  <c r="O294" i="8"/>
  <c r="O471" s="1"/>
  <c r="U100" i="41" s="1"/>
  <c r="O313" i="8"/>
  <c r="O490" s="1"/>
  <c r="U119" i="41" s="1"/>
  <c r="O331" i="8"/>
  <c r="O508" s="1"/>
  <c r="U137" i="41" s="1"/>
  <c r="O297" i="8"/>
  <c r="O474" s="1"/>
  <c r="U103" i="41" s="1"/>
  <c r="O199" i="8"/>
  <c r="O376" s="1"/>
  <c r="U5" i="41" s="1"/>
  <c r="O332" i="8"/>
  <c r="O509" s="1"/>
  <c r="U138" i="41" s="1"/>
  <c r="O341" i="8"/>
  <c r="O518" s="1"/>
  <c r="U147" i="41" s="1"/>
  <c r="O343" i="8"/>
  <c r="O520" s="1"/>
  <c r="U149" i="41" s="1"/>
  <c r="O334" i="8"/>
  <c r="O511" s="1"/>
  <c r="U140" i="41" s="1"/>
  <c r="O308" i="8"/>
  <c r="O485" s="1"/>
  <c r="U114" i="41" s="1"/>
  <c r="O307" i="8"/>
  <c r="O484" s="1"/>
  <c r="U113" i="41" s="1"/>
  <c r="O218" i="8"/>
  <c r="O395" s="1"/>
  <c r="U24" i="41" s="1"/>
  <c r="O279" i="8"/>
  <c r="O456" s="1"/>
  <c r="U85" i="41" s="1"/>
  <c r="O363" i="8"/>
  <c r="O540" s="1"/>
  <c r="U169" i="41" s="1"/>
  <c r="O346" i="8"/>
  <c r="O523" s="1"/>
  <c r="U152" i="41" s="1"/>
  <c r="O327" i="8"/>
  <c r="O504" s="1"/>
  <c r="U133" i="41" s="1"/>
  <c r="O208" i="8"/>
  <c r="O385" s="1"/>
  <c r="U14" i="41" s="1"/>
  <c r="O281" i="8"/>
  <c r="O458" s="1"/>
  <c r="U87" i="41" s="1"/>
  <c r="O250" i="8"/>
  <c r="O427" s="1"/>
  <c r="U56" i="41" s="1"/>
  <c r="O239" i="8"/>
  <c r="O416" s="1"/>
  <c r="U45" i="41" s="1"/>
  <c r="O289" i="8"/>
  <c r="O466" s="1"/>
  <c r="U95" i="41" s="1"/>
  <c r="O217" i="8"/>
  <c r="O394" s="1"/>
  <c r="U23" i="41" s="1"/>
  <c r="O206" i="8"/>
  <c r="O383" s="1"/>
  <c r="U12" i="41" s="1"/>
  <c r="O349" i="8"/>
  <c r="O526" s="1"/>
  <c r="U155" i="41" s="1"/>
  <c r="O316" i="8"/>
  <c r="O493" s="1"/>
  <c r="U122" i="41" s="1"/>
  <c r="O348" i="8"/>
  <c r="O525" s="1"/>
  <c r="U154" i="41" s="1"/>
  <c r="O264" i="8"/>
  <c r="O441" s="1"/>
  <c r="U70" i="41" s="1"/>
  <c r="O339" i="8"/>
  <c r="O516" s="1"/>
  <c r="U145" i="41" s="1"/>
  <c r="O228" i="8"/>
  <c r="O405" s="1"/>
  <c r="U34" i="41" s="1"/>
  <c r="O314" i="8"/>
  <c r="O491" s="1"/>
  <c r="U120" i="41" s="1"/>
  <c r="O357" i="8"/>
  <c r="O534" s="1"/>
  <c r="U163" i="41" s="1"/>
  <c r="O290" i="8"/>
  <c r="O467" s="1"/>
  <c r="U96" i="41" s="1"/>
  <c r="O256" i="8"/>
  <c r="O433" s="1"/>
  <c r="U62" i="41" s="1"/>
  <c r="O257" i="8"/>
  <c r="O434" s="1"/>
  <c r="U63" i="41" s="1"/>
  <c r="O328" i="8"/>
  <c r="O505" s="1"/>
  <c r="U134" i="41" s="1"/>
  <c r="O300" i="8"/>
  <c r="O477" s="1"/>
  <c r="U106" i="41" s="1"/>
  <c r="S28"/>
  <c r="O204" i="8"/>
  <c r="O381" s="1"/>
  <c r="U10" i="41" s="1"/>
  <c r="T125"/>
  <c r="T54"/>
  <c r="T42"/>
  <c r="N451" i="8"/>
  <c r="N392"/>
  <c r="T131" i="41"/>
  <c r="N472" i="8"/>
  <c r="N380"/>
  <c r="T22" i="41"/>
  <c r="N391" i="8"/>
  <c r="T44" i="41"/>
  <c r="T57"/>
  <c r="T92"/>
  <c r="T142"/>
  <c r="T13"/>
  <c r="T168"/>
  <c r="N437" i="8"/>
  <c r="N386"/>
  <c r="N553" s="1"/>
  <c r="N590" s="1"/>
  <c r="N443"/>
  <c r="L612"/>
  <c r="L617"/>
  <c r="L608"/>
  <c r="L605"/>
  <c r="L602"/>
  <c r="T3" i="41"/>
  <c r="L619" i="8"/>
  <c r="L584"/>
  <c r="M601"/>
  <c r="L596"/>
  <c r="L618"/>
  <c r="L609"/>
  <c r="M599"/>
  <c r="M611"/>
  <c r="L610"/>
  <c r="L613"/>
  <c r="L604"/>
  <c r="L594"/>
  <c r="L592"/>
  <c r="L598"/>
  <c r="O197"/>
  <c r="O374" s="1"/>
  <c r="O192"/>
  <c r="L545"/>
  <c r="M545" s="1"/>
  <c r="M602"/>
  <c r="M605"/>
  <c r="M594"/>
  <c r="M591"/>
  <c r="L615"/>
  <c r="L616"/>
  <c r="L611"/>
  <c r="L606"/>
  <c r="L601"/>
  <c r="P18"/>
  <c r="N564" l="1"/>
  <c r="M600"/>
  <c r="M619"/>
  <c r="M607"/>
  <c r="M618"/>
  <c r="M584"/>
  <c r="M595"/>
  <c r="M609"/>
  <c r="N560"/>
  <c r="N580"/>
  <c r="M617"/>
  <c r="N575"/>
  <c r="M614"/>
  <c r="N557"/>
  <c r="M613"/>
  <c r="M598"/>
  <c r="M608"/>
  <c r="N562"/>
  <c r="N574"/>
  <c r="M593"/>
  <c r="N555"/>
  <c r="N570"/>
  <c r="N579"/>
  <c r="N617" s="1"/>
  <c r="M604"/>
  <c r="N556"/>
  <c r="N594" s="1"/>
  <c r="N559"/>
  <c r="N597" s="1"/>
  <c r="N563"/>
  <c r="N601" s="1"/>
  <c r="N567"/>
  <c r="N581"/>
  <c r="N618" s="1"/>
  <c r="N565"/>
  <c r="N602" s="1"/>
  <c r="T72" i="41"/>
  <c r="T66"/>
  <c r="T21"/>
  <c r="P328" i="8"/>
  <c r="P505" s="1"/>
  <c r="V134" i="41" s="1"/>
  <c r="P357" i="8"/>
  <c r="P534" s="1"/>
  <c r="V163" i="41" s="1"/>
  <c r="P264" i="8"/>
  <c r="P441" s="1"/>
  <c r="P316"/>
  <c r="P493" s="1"/>
  <c r="V122" i="41" s="1"/>
  <c r="P289" i="8"/>
  <c r="P466" s="1"/>
  <c r="V95" i="41" s="1"/>
  <c r="P208" i="8"/>
  <c r="P385" s="1"/>
  <c r="V14" i="41" s="1"/>
  <c r="P346" i="8"/>
  <c r="P523" s="1"/>
  <c r="V152" i="41" s="1"/>
  <c r="P307" i="8"/>
  <c r="P484" s="1"/>
  <c r="V113" i="41" s="1"/>
  <c r="P341" i="8"/>
  <c r="P518" s="1"/>
  <c r="V147" i="41" s="1"/>
  <c r="P199" i="8"/>
  <c r="P376" s="1"/>
  <c r="V5" i="41" s="1"/>
  <c r="P294" i="8"/>
  <c r="P471" s="1"/>
  <c r="V100" i="41" s="1"/>
  <c r="P354" i="8"/>
  <c r="P531" s="1"/>
  <c r="V160" i="41" s="1"/>
  <c r="P293" i="8"/>
  <c r="P470" s="1"/>
  <c r="V99" i="41" s="1"/>
  <c r="P249" i="8"/>
  <c r="P426" s="1"/>
  <c r="V55" i="41" s="1"/>
  <c r="P278" i="8"/>
  <c r="P455" s="1"/>
  <c r="V84" i="41" s="1"/>
  <c r="P303" i="8"/>
  <c r="P480" s="1"/>
  <c r="V109" i="41" s="1"/>
  <c r="P207" i="8"/>
  <c r="P384" s="1"/>
  <c r="V13" i="41" s="1"/>
  <c r="P238" i="8"/>
  <c r="P415" s="1"/>
  <c r="P216"/>
  <c r="P393" s="1"/>
  <c r="V22" i="41" s="1"/>
  <c r="T132"/>
  <c r="T37"/>
  <c r="T107"/>
  <c r="T71"/>
  <c r="P296" i="8"/>
  <c r="P473" s="1"/>
  <c r="V102" i="41" s="1"/>
  <c r="P335" i="8"/>
  <c r="P512" s="1"/>
  <c r="V141" i="41" s="1"/>
  <c r="P241" i="8"/>
  <c r="P418" s="1"/>
  <c r="P364"/>
  <c r="P541" s="1"/>
  <c r="V170" i="41" s="1"/>
  <c r="P202" i="8"/>
  <c r="P379" s="1"/>
  <c r="V8" i="41" s="1"/>
  <c r="P252" i="8"/>
  <c r="P429" s="1"/>
  <c r="V58" i="41" s="1"/>
  <c r="P261" i="8"/>
  <c r="P438" s="1"/>
  <c r="V67" i="41" s="1"/>
  <c r="P347" i="8"/>
  <c r="P524" s="1"/>
  <c r="V153" i="41" s="1"/>
  <c r="P311" i="8"/>
  <c r="P488" s="1"/>
  <c r="P229"/>
  <c r="P406" s="1"/>
  <c r="V35" i="41" s="1"/>
  <c r="P205" i="8"/>
  <c r="P382" s="1"/>
  <c r="P201"/>
  <c r="P378" s="1"/>
  <c r="V7" i="41" s="1"/>
  <c r="P230" i="8"/>
  <c r="P407" s="1"/>
  <c r="V36" i="41" s="1"/>
  <c r="P210" i="8"/>
  <c r="P387" s="1"/>
  <c r="P198"/>
  <c r="P375" s="1"/>
  <c r="V4" i="41" s="1"/>
  <c r="P285" i="8"/>
  <c r="P462" s="1"/>
  <c r="V91" i="41" s="1"/>
  <c r="P355" i="8"/>
  <c r="P532" s="1"/>
  <c r="V161" i="41" s="1"/>
  <c r="P333" i="8"/>
  <c r="P510" s="1"/>
  <c r="V139" i="41" s="1"/>
  <c r="P232" i="8"/>
  <c r="P409" s="1"/>
  <c r="V38" i="41" s="1"/>
  <c r="P213" i="8"/>
  <c r="P390" s="1"/>
  <c r="P255"/>
  <c r="P432" s="1"/>
  <c r="V61" i="41" s="1"/>
  <c r="P272" i="8"/>
  <c r="P449" s="1"/>
  <c r="V78" i="41" s="1"/>
  <c r="P359" i="8"/>
  <c r="P536" s="1"/>
  <c r="V165" i="41" s="1"/>
  <c r="P200" i="8"/>
  <c r="P377" s="1"/>
  <c r="V6" i="41" s="1"/>
  <c r="P282" i="8"/>
  <c r="P459" s="1"/>
  <c r="V88" i="41" s="1"/>
  <c r="P310" i="8"/>
  <c r="P487" s="1"/>
  <c r="V116" i="41" s="1"/>
  <c r="P271" i="8"/>
  <c r="P448" s="1"/>
  <c r="P212"/>
  <c r="P389" s="1"/>
  <c r="P288"/>
  <c r="P465" s="1"/>
  <c r="V94" i="41" s="1"/>
  <c r="P342" i="8"/>
  <c r="P519" s="1"/>
  <c r="V148" i="41" s="1"/>
  <c r="P301" i="8"/>
  <c r="P478" s="1"/>
  <c r="V107" i="41" s="1"/>
  <c r="P237" i="8"/>
  <c r="P414" s="1"/>
  <c r="V43" i="41" s="1"/>
  <c r="P263" i="8"/>
  <c r="P440" s="1"/>
  <c r="V69" i="41" s="1"/>
  <c r="P312" i="8"/>
  <c r="P489" s="1"/>
  <c r="P283"/>
  <c r="P460" s="1"/>
  <c r="V89" i="41" s="1"/>
  <c r="P219" i="8"/>
  <c r="P396" s="1"/>
  <c r="V25" i="41" s="1"/>
  <c r="P298" i="8"/>
  <c r="P475" s="1"/>
  <c r="V104" i="41" s="1"/>
  <c r="P330" i="8"/>
  <c r="P507" s="1"/>
  <c r="V136" i="41" s="1"/>
  <c r="P361" i="8"/>
  <c r="P538" s="1"/>
  <c r="V167" i="41" s="1"/>
  <c r="P227" i="8"/>
  <c r="P404" s="1"/>
  <c r="V33" i="41" s="1"/>
  <c r="P220" i="8"/>
  <c r="P397" s="1"/>
  <c r="V26" i="41" s="1"/>
  <c r="T134"/>
  <c r="T163"/>
  <c r="T23"/>
  <c r="T87"/>
  <c r="T133"/>
  <c r="T147"/>
  <c r="U74"/>
  <c r="U109"/>
  <c r="U82"/>
  <c r="U48"/>
  <c r="U111"/>
  <c r="U102"/>
  <c r="U170"/>
  <c r="U88"/>
  <c r="U136"/>
  <c r="U167"/>
  <c r="U33"/>
  <c r="U26"/>
  <c r="M616" i="8"/>
  <c r="N572"/>
  <c r="N582"/>
  <c r="N554"/>
  <c r="N591" s="1"/>
  <c r="N558"/>
  <c r="N566"/>
  <c r="N603" s="1"/>
  <c r="N576"/>
  <c r="T101" i="41"/>
  <c r="P256" i="8"/>
  <c r="P433" s="1"/>
  <c r="V62" i="41" s="1"/>
  <c r="P228" i="8"/>
  <c r="P405" s="1"/>
  <c r="V34" i="41" s="1"/>
  <c r="P206" i="8"/>
  <c r="P383" s="1"/>
  <c r="V12" i="41" s="1"/>
  <c r="P250" i="8"/>
  <c r="P427" s="1"/>
  <c r="V56" i="41" s="1"/>
  <c r="P279" i="8"/>
  <c r="P456" s="1"/>
  <c r="P334"/>
  <c r="P511" s="1"/>
  <c r="V140" i="41" s="1"/>
  <c r="P331" i="8"/>
  <c r="P508" s="1"/>
  <c r="V137" i="41" s="1"/>
  <c r="P243" i="8"/>
  <c r="P420" s="1"/>
  <c r="V49" i="41" s="1"/>
  <c r="P268" i="8"/>
  <c r="P445" s="1"/>
  <c r="V74" i="41" s="1"/>
  <c r="P209" i="8"/>
  <c r="P386" s="1"/>
  <c r="V15" i="41" s="1"/>
  <c r="P286" i="8"/>
  <c r="P463" s="1"/>
  <c r="P247"/>
  <c r="P424" s="1"/>
  <c r="V53" i="41" s="1"/>
  <c r="P254" i="8"/>
  <c r="P431" s="1"/>
  <c r="V60" i="41" s="1"/>
  <c r="P276" i="8"/>
  <c r="P453" s="1"/>
  <c r="V82" i="41" s="1"/>
  <c r="P353" i="8"/>
  <c r="P530" s="1"/>
  <c r="V159" i="41" s="1"/>
  <c r="P295" i="8"/>
  <c r="P472" s="1"/>
  <c r="V101" i="41" s="1"/>
  <c r="P215" i="8"/>
  <c r="P392" s="1"/>
  <c r="V21" i="41" s="1"/>
  <c r="P360" i="8"/>
  <c r="P537" s="1"/>
  <c r="V166" i="41" s="1"/>
  <c r="P322" i="8"/>
  <c r="P499" s="1"/>
  <c r="V128" i="41" s="1"/>
  <c r="P319" i="8"/>
  <c r="P496" s="1"/>
  <c r="P242"/>
  <c r="P419" s="1"/>
  <c r="V48" i="41" s="1"/>
  <c r="P223" i="8"/>
  <c r="P400" s="1"/>
  <c r="V29" i="41" s="1"/>
  <c r="P305" i="8"/>
  <c r="P482" s="1"/>
  <c r="V111" i="41" s="1"/>
  <c r="T52"/>
  <c r="T15"/>
  <c r="T20"/>
  <c r="T9"/>
  <c r="T80"/>
  <c r="P204" i="8"/>
  <c r="P381" s="1"/>
  <c r="V10" i="41" s="1"/>
  <c r="P300" i="8"/>
  <c r="P477" s="1"/>
  <c r="V106" i="41" s="1"/>
  <c r="P257" i="8"/>
  <c r="P434" s="1"/>
  <c r="V63" i="41" s="1"/>
  <c r="P290" i="8"/>
  <c r="P467" s="1"/>
  <c r="V96" i="41" s="1"/>
  <c r="P314" i="8"/>
  <c r="P491" s="1"/>
  <c r="V120" i="41" s="1"/>
  <c r="P339" i="8"/>
  <c r="P516" s="1"/>
  <c r="V145" i="41" s="1"/>
  <c r="P348" i="8"/>
  <c r="P525" s="1"/>
  <c r="V154" i="41" s="1"/>
  <c r="P349" i="8"/>
  <c r="P526" s="1"/>
  <c r="V155" i="41" s="1"/>
  <c r="P217" i="8"/>
  <c r="P394" s="1"/>
  <c r="V23" i="41" s="1"/>
  <c r="P239" i="8"/>
  <c r="P416" s="1"/>
  <c r="V45" i="41" s="1"/>
  <c r="P281" i="8"/>
  <c r="P458" s="1"/>
  <c r="V87" i="41" s="1"/>
  <c r="P327" i="8"/>
  <c r="P504" s="1"/>
  <c r="V133" i="41" s="1"/>
  <c r="P363" i="8"/>
  <c r="P540" s="1"/>
  <c r="V169" i="41" s="1"/>
  <c r="P218" i="8"/>
  <c r="P395" s="1"/>
  <c r="V24" i="41" s="1"/>
  <c r="P308" i="8"/>
  <c r="P485" s="1"/>
  <c r="V114" i="41" s="1"/>
  <c r="P343" i="8"/>
  <c r="P520" s="1"/>
  <c r="V149" i="41" s="1"/>
  <c r="P332" i="8"/>
  <c r="P509" s="1"/>
  <c r="V138" i="41" s="1"/>
  <c r="P297" i="8"/>
  <c r="P474" s="1"/>
  <c r="V103" i="41" s="1"/>
  <c r="P313" i="8"/>
  <c r="P490" s="1"/>
  <c r="V119" i="41" s="1"/>
  <c r="P224" i="8"/>
  <c r="P401" s="1"/>
  <c r="V30" i="41" s="1"/>
  <c r="P345" i="8"/>
  <c r="P522" s="1"/>
  <c r="V151" i="41" s="1"/>
  <c r="P291" i="8"/>
  <c r="P468" s="1"/>
  <c r="V97" i="41" s="1"/>
  <c r="P338" i="8"/>
  <c r="P515" s="1"/>
  <c r="V144" i="41" s="1"/>
  <c r="P284" i="8"/>
  <c r="P461" s="1"/>
  <c r="V90" i="41" s="1"/>
  <c r="P269" i="8"/>
  <c r="P446" s="1"/>
  <c r="V75" i="41" s="1"/>
  <c r="P266" i="8"/>
  <c r="P443" s="1"/>
  <c r="V72" i="41" s="1"/>
  <c r="P260" i="8"/>
  <c r="P437" s="1"/>
  <c r="V66" i="41" s="1"/>
  <c r="P362" i="8"/>
  <c r="P539" s="1"/>
  <c r="V168" i="41" s="1"/>
  <c r="P336" i="8"/>
  <c r="P513" s="1"/>
  <c r="V142" i="41" s="1"/>
  <c r="P251" i="8"/>
  <c r="P428" s="1"/>
  <c r="V57" i="41" s="1"/>
  <c r="P214" i="8"/>
  <c r="P391" s="1"/>
  <c r="V20" i="41" s="1"/>
  <c r="P240" i="8"/>
  <c r="P417" s="1"/>
  <c r="V46" i="41" s="1"/>
  <c r="P262" i="8"/>
  <c r="P439" s="1"/>
  <c r="V68" i="41" s="1"/>
  <c r="P203" i="8"/>
  <c r="P380" s="1"/>
  <c r="V9" i="41" s="1"/>
  <c r="P275" i="8"/>
  <c r="P452" s="1"/>
  <c r="V81" i="41" s="1"/>
  <c r="P292" i="8"/>
  <c r="P469" s="1"/>
  <c r="V98" i="41" s="1"/>
  <c r="P325" i="8"/>
  <c r="P502" s="1"/>
  <c r="P274"/>
  <c r="P451" s="1"/>
  <c r="V80" i="41" s="1"/>
  <c r="P236" i="8"/>
  <c r="P413" s="1"/>
  <c r="V42" i="41" s="1"/>
  <c r="P248" i="8"/>
  <c r="P425" s="1"/>
  <c r="P324"/>
  <c r="P501" s="1"/>
  <c r="V130" i="41" s="1"/>
  <c r="P287" i="8"/>
  <c r="P464" s="1"/>
  <c r="V93" i="41" s="1"/>
  <c r="P350" i="8"/>
  <c r="P527" s="1"/>
  <c r="V156" i="41" s="1"/>
  <c r="P222" i="8"/>
  <c r="P399" s="1"/>
  <c r="V28" i="41" s="1"/>
  <c r="T8"/>
  <c r="T150"/>
  <c r="T161"/>
  <c r="T61"/>
  <c r="T94"/>
  <c r="P221" i="8"/>
  <c r="P398" s="1"/>
  <c r="V27" i="41" s="1"/>
  <c r="P302" i="8"/>
  <c r="P479" s="1"/>
  <c r="V108" i="41" s="1"/>
  <c r="P234" i="8"/>
  <c r="P411" s="1"/>
  <c r="P351"/>
  <c r="P528" s="1"/>
  <c r="P329"/>
  <c r="P506" s="1"/>
  <c r="P309"/>
  <c r="P486" s="1"/>
  <c r="V115" i="41" s="1"/>
  <c r="P267" i="8"/>
  <c r="P444" s="1"/>
  <c r="V73" i="41" s="1"/>
  <c r="P344" i="8"/>
  <c r="P521" s="1"/>
  <c r="V150" i="41" s="1"/>
  <c r="P356" i="8"/>
  <c r="P533" s="1"/>
  <c r="P280"/>
  <c r="P457" s="1"/>
  <c r="V86" i="41" s="1"/>
  <c r="P246" i="8"/>
  <c r="P423" s="1"/>
  <c r="V52" i="41" s="1"/>
  <c r="P270" i="8"/>
  <c r="P447" s="1"/>
  <c r="V76" i="41" s="1"/>
  <c r="P320" i="8"/>
  <c r="P497" s="1"/>
  <c r="V126" i="41" s="1"/>
  <c r="P321" i="8"/>
  <c r="P498" s="1"/>
  <c r="V127" i="41" s="1"/>
  <c r="P340" i="8"/>
  <c r="P517" s="1"/>
  <c r="V146" i="41" s="1"/>
  <c r="P323" i="8"/>
  <c r="P500" s="1"/>
  <c r="V129" i="41" s="1"/>
  <c r="P253" i="8"/>
  <c r="P430" s="1"/>
  <c r="P273"/>
  <c r="P450" s="1"/>
  <c r="V79" i="41" s="1"/>
  <c r="P318" i="8"/>
  <c r="P495" s="1"/>
  <c r="V124" i="41" s="1"/>
  <c r="P244" i="8"/>
  <c r="P225"/>
  <c r="P402" s="1"/>
  <c r="V31" i="41" s="1"/>
  <c r="P299" i="8"/>
  <c r="P476" s="1"/>
  <c r="V105" i="41" s="1"/>
  <c r="P326" i="8"/>
  <c r="P503" s="1"/>
  <c r="V132" i="41" s="1"/>
  <c r="P277" i="8"/>
  <c r="P454" s="1"/>
  <c r="V83" i="41" s="1"/>
  <c r="P211" i="8"/>
  <c r="P388" s="1"/>
  <c r="V17" i="41" s="1"/>
  <c r="P259" i="8"/>
  <c r="P436" s="1"/>
  <c r="P258"/>
  <c r="P435" s="1"/>
  <c r="V64" i="41" s="1"/>
  <c r="P231" i="8"/>
  <c r="P408" s="1"/>
  <c r="V37" i="41" s="1"/>
  <c r="P226" i="8"/>
  <c r="P403" s="1"/>
  <c r="V32" i="41" s="1"/>
  <c r="P352" i="8"/>
  <c r="P529" s="1"/>
  <c r="V158" i="41" s="1"/>
  <c r="P358" i="8"/>
  <c r="P535" s="1"/>
  <c r="P233"/>
  <c r="P410" s="1"/>
  <c r="V39" i="41" s="1"/>
  <c r="P245" i="8"/>
  <c r="P422" s="1"/>
  <c r="V51" i="41" s="1"/>
  <c r="P265" i="8"/>
  <c r="P442" s="1"/>
  <c r="V71" i="41" s="1"/>
  <c r="P304" i="8"/>
  <c r="P481" s="1"/>
  <c r="V110" i="41" s="1"/>
  <c r="P317" i="8"/>
  <c r="P494" s="1"/>
  <c r="V123" i="41" s="1"/>
  <c r="P306" i="8"/>
  <c r="P483" s="1"/>
  <c r="V112" i="41" s="1"/>
  <c r="P337" i="8"/>
  <c r="P514" s="1"/>
  <c r="V143" i="41" s="1"/>
  <c r="P235" i="8"/>
  <c r="P412" s="1"/>
  <c r="V41" i="41" s="1"/>
  <c r="P315" i="8"/>
  <c r="P492" s="1"/>
  <c r="V121" i="41" s="1"/>
  <c r="T34"/>
  <c r="T95"/>
  <c r="T14"/>
  <c r="T152"/>
  <c r="T138"/>
  <c r="T119"/>
  <c r="N571" i="8"/>
  <c r="N577"/>
  <c r="N573"/>
  <c r="N610" s="1"/>
  <c r="N569"/>
  <c r="N543"/>
  <c r="N568"/>
  <c r="N605" s="1"/>
  <c r="N561"/>
  <c r="N599" s="1"/>
  <c r="N578"/>
  <c r="U130" i="41"/>
  <c r="U93"/>
  <c r="U73"/>
  <c r="U124"/>
  <c r="O421" i="8"/>
  <c r="U50" i="41" s="1"/>
  <c r="O367" i="8"/>
  <c r="U83" i="41"/>
  <c r="U64"/>
  <c r="U110"/>
  <c r="U41"/>
  <c r="L621" i="8"/>
  <c r="N584"/>
  <c r="P192"/>
  <c r="P197"/>
  <c r="P374" s="1"/>
  <c r="N545"/>
  <c r="O554"/>
  <c r="O580"/>
  <c r="O560"/>
  <c r="O543"/>
  <c r="O559"/>
  <c r="O575"/>
  <c r="O570"/>
  <c r="O553"/>
  <c r="O590" s="1"/>
  <c r="O578"/>
  <c r="O569"/>
  <c r="O558"/>
  <c r="U3" i="41"/>
  <c r="O576" i="8"/>
  <c r="O567"/>
  <c r="O564"/>
  <c r="O579"/>
  <c r="O582"/>
  <c r="O556"/>
  <c r="O562"/>
  <c r="O572"/>
  <c r="N593"/>
  <c r="Q18"/>
  <c r="N614" l="1"/>
  <c r="N596"/>
  <c r="N613"/>
  <c r="N595"/>
  <c r="N608"/>
  <c r="N612"/>
  <c r="M621"/>
  <c r="N615"/>
  <c r="N606"/>
  <c r="N600"/>
  <c r="O616"/>
  <c r="N619"/>
  <c r="O565"/>
  <c r="O602" s="1"/>
  <c r="O577"/>
  <c r="O581"/>
  <c r="O618" s="1"/>
  <c r="O555"/>
  <c r="O592" s="1"/>
  <c r="N604"/>
  <c r="Q306"/>
  <c r="Q483" s="1"/>
  <c r="W112" i="41" s="1"/>
  <c r="Q358" i="8"/>
  <c r="Q535" s="1"/>
  <c r="W164" i="41" s="1"/>
  <c r="Q326" i="8"/>
  <c r="Q503" s="1"/>
  <c r="W132" i="41" s="1"/>
  <c r="Q340" i="8"/>
  <c r="Q517" s="1"/>
  <c r="W146" i="41" s="1"/>
  <c r="Q267" i="8"/>
  <c r="Q444" s="1"/>
  <c r="W73" i="41" s="1"/>
  <c r="Q222" i="8"/>
  <c r="Q399" s="1"/>
  <c r="W28" i="41" s="1"/>
  <c r="Q292" i="8"/>
  <c r="Q469" s="1"/>
  <c r="W98" i="41" s="1"/>
  <c r="Q251" i="8"/>
  <c r="Q428" s="1"/>
  <c r="W57" i="41" s="1"/>
  <c r="Q291" i="8"/>
  <c r="Q468" s="1"/>
  <c r="W97" i="41" s="1"/>
  <c r="Q343" i="8"/>
  <c r="Q520" s="1"/>
  <c r="W149" i="41" s="1"/>
  <c r="Q327" i="8"/>
  <c r="Q504" s="1"/>
  <c r="W133" i="41" s="1"/>
  <c r="Q349" i="8"/>
  <c r="Q526" s="1"/>
  <c r="W155" i="41" s="1"/>
  <c r="Q290" i="8"/>
  <c r="Q467" s="1"/>
  <c r="W96" i="41" s="1"/>
  <c r="Q223" i="8"/>
  <c r="Q400" s="1"/>
  <c r="W29" i="41" s="1"/>
  <c r="Q360" i="8"/>
  <c r="Q537" s="1"/>
  <c r="W166" i="41" s="1"/>
  <c r="Q276" i="8"/>
  <c r="Q453" s="1"/>
  <c r="W82" i="41" s="1"/>
  <c r="Q209" i="8"/>
  <c r="Q386" s="1"/>
  <c r="W15" i="41" s="1"/>
  <c r="Q334" i="8"/>
  <c r="Q511" s="1"/>
  <c r="W140" i="41" s="1"/>
  <c r="Q228" i="8"/>
  <c r="Q405" s="1"/>
  <c r="W34" i="41" s="1"/>
  <c r="Q361" i="8"/>
  <c r="Q538" s="1"/>
  <c r="W167" i="41" s="1"/>
  <c r="Q283" i="8"/>
  <c r="Q460" s="1"/>
  <c r="W89" i="41" s="1"/>
  <c r="Q288" i="8"/>
  <c r="Q465" s="1"/>
  <c r="W94" i="41" s="1"/>
  <c r="Q359" i="8"/>
  <c r="Q536" s="1"/>
  <c r="W165" i="41" s="1"/>
  <c r="Q355" i="8"/>
  <c r="Q532" s="1"/>
  <c r="W161" i="41" s="1"/>
  <c r="Q205" i="8"/>
  <c r="Q382" s="1"/>
  <c r="W11" i="41" s="1"/>
  <c r="Q261" i="8"/>
  <c r="Q438" s="1"/>
  <c r="W67" i="41" s="1"/>
  <c r="Q296" i="8"/>
  <c r="Q473" s="1"/>
  <c r="W102" i="41" s="1"/>
  <c r="Q303" i="8"/>
  <c r="Q480" s="1"/>
  <c r="W109" i="41" s="1"/>
  <c r="Q249" i="8"/>
  <c r="Q426" s="1"/>
  <c r="W55" i="41" s="1"/>
  <c r="Q354" i="8"/>
  <c r="Q531" s="1"/>
  <c r="W160" i="41" s="1"/>
  <c r="Q199" i="8"/>
  <c r="Q376" s="1"/>
  <c r="W5" i="41" s="1"/>
  <c r="Q307" i="8"/>
  <c r="Q484" s="1"/>
  <c r="W113" i="41" s="1"/>
  <c r="Q208" i="8"/>
  <c r="Q385" s="1"/>
  <c r="W14" i="41" s="1"/>
  <c r="Q316" i="8"/>
  <c r="Q493" s="1"/>
  <c r="W122" i="41" s="1"/>
  <c r="Q357" i="8"/>
  <c r="Q534" s="1"/>
  <c r="W163" i="41" s="1"/>
  <c r="V164"/>
  <c r="V59"/>
  <c r="V162"/>
  <c r="V135"/>
  <c r="V40"/>
  <c r="V54"/>
  <c r="V125"/>
  <c r="V77"/>
  <c r="V11"/>
  <c r="V117"/>
  <c r="V47"/>
  <c r="V44"/>
  <c r="N607" i="8"/>
  <c r="Q235"/>
  <c r="Q412" s="1"/>
  <c r="W41" i="41" s="1"/>
  <c r="Q226" i="8"/>
  <c r="Q403" s="1"/>
  <c r="W32" i="41" s="1"/>
  <c r="Q225" i="8"/>
  <c r="Q402" s="1"/>
  <c r="W31" i="41" s="1"/>
  <c r="Q320" i="8"/>
  <c r="Q497" s="1"/>
  <c r="W126" i="41" s="1"/>
  <c r="Q356" i="8"/>
  <c r="Q533" s="1"/>
  <c r="W162" i="41" s="1"/>
  <c r="Q221" i="8"/>
  <c r="Q398" s="1"/>
  <c r="W27" i="41" s="1"/>
  <c r="Q274" i="8"/>
  <c r="Q451" s="1"/>
  <c r="W80" i="41" s="1"/>
  <c r="Q240" i="8"/>
  <c r="Q417" s="1"/>
  <c r="W46" i="41" s="1"/>
  <c r="Q284" i="8"/>
  <c r="Q461" s="1"/>
  <c r="W90" i="41" s="1"/>
  <c r="Q297" i="8"/>
  <c r="Q474" s="1"/>
  <c r="W103" i="41" s="1"/>
  <c r="Q218" i="8"/>
  <c r="Q395" s="1"/>
  <c r="W24" i="41" s="1"/>
  <c r="Q239" i="8"/>
  <c r="Q416" s="1"/>
  <c r="W45" i="41" s="1"/>
  <c r="Q339" i="8"/>
  <c r="Q516" s="1"/>
  <c r="W145" i="41" s="1"/>
  <c r="Q300" i="8"/>
  <c r="Q477" s="1"/>
  <c r="W106" i="41" s="1"/>
  <c r="Q319" i="8"/>
  <c r="Q496" s="1"/>
  <c r="W125" i="41" s="1"/>
  <c r="Q295" i="8"/>
  <c r="Q472" s="1"/>
  <c r="W101" i="41" s="1"/>
  <c r="Q247" i="8"/>
  <c r="Q424" s="1"/>
  <c r="W53" i="41" s="1"/>
  <c r="Q243" i="8"/>
  <c r="Q420" s="1"/>
  <c r="W49" i="41" s="1"/>
  <c r="Q250" i="8"/>
  <c r="Q427" s="1"/>
  <c r="W56" i="41" s="1"/>
  <c r="Q220" i="8"/>
  <c r="Q397" s="1"/>
  <c r="W26" i="41" s="1"/>
  <c r="Q317" i="8"/>
  <c r="Q494" s="1"/>
  <c r="W123" i="41" s="1"/>
  <c r="Q352" i="8"/>
  <c r="Q529" s="1"/>
  <c r="W158" i="41" s="1"/>
  <c r="Q259" i="8"/>
  <c r="Q436" s="1"/>
  <c r="W65" i="41" s="1"/>
  <c r="Q299" i="8"/>
  <c r="Q476" s="1"/>
  <c r="W105" i="41" s="1"/>
  <c r="Q244" i="8"/>
  <c r="Q273"/>
  <c r="Q450" s="1"/>
  <c r="W79" i="41" s="1"/>
  <c r="Q323" i="8"/>
  <c r="Q500" s="1"/>
  <c r="W129" i="41" s="1"/>
  <c r="Q321" i="8"/>
  <c r="Q498" s="1"/>
  <c r="W127" i="41" s="1"/>
  <c r="Q270" i="8"/>
  <c r="Q447" s="1"/>
  <c r="W76" i="41" s="1"/>
  <c r="Q280" i="8"/>
  <c r="Q457" s="1"/>
  <c r="W86" i="41" s="1"/>
  <c r="Q344" i="8"/>
  <c r="Q521" s="1"/>
  <c r="W150" i="41" s="1"/>
  <c r="Q309" i="8"/>
  <c r="Q486" s="1"/>
  <c r="W115" i="41" s="1"/>
  <c r="Q351" i="8"/>
  <c r="Q528" s="1"/>
  <c r="W157" i="41" s="1"/>
  <c r="Q302" i="8"/>
  <c r="Q479" s="1"/>
  <c r="W108" i="41" s="1"/>
  <c r="Q350" i="8"/>
  <c r="Q527" s="1"/>
  <c r="W156" i="41" s="1"/>
  <c r="Q324" i="8"/>
  <c r="Q501" s="1"/>
  <c r="W130" i="41" s="1"/>
  <c r="Q236" i="8"/>
  <c r="Q413" s="1"/>
  <c r="W42" i="41" s="1"/>
  <c r="Q325" i="8"/>
  <c r="Q502" s="1"/>
  <c r="W131" i="41" s="1"/>
  <c r="Q275" i="8"/>
  <c r="Q452" s="1"/>
  <c r="W81" i="41" s="1"/>
  <c r="Q262" i="8"/>
  <c r="Q439" s="1"/>
  <c r="W68" i="41" s="1"/>
  <c r="Q214" i="8"/>
  <c r="Q391" s="1"/>
  <c r="W20" i="41" s="1"/>
  <c r="Q336" i="8"/>
  <c r="Q513" s="1"/>
  <c r="W142" i="41" s="1"/>
  <c r="Q260" i="8"/>
  <c r="Q437" s="1"/>
  <c r="W66" i="41" s="1"/>
  <c r="Q269" i="8"/>
  <c r="Q446" s="1"/>
  <c r="W75" i="41" s="1"/>
  <c r="Q338" i="8"/>
  <c r="Q515" s="1"/>
  <c r="W144" i="41" s="1"/>
  <c r="Q345" i="8"/>
  <c r="Q522" s="1"/>
  <c r="W151" i="41" s="1"/>
  <c r="Q313" i="8"/>
  <c r="Q490" s="1"/>
  <c r="W119" i="41" s="1"/>
  <c r="Q332" i="8"/>
  <c r="Q509" s="1"/>
  <c r="W138" i="41" s="1"/>
  <c r="Q308" i="8"/>
  <c r="Q485" s="1"/>
  <c r="W114" i="41" s="1"/>
  <c r="Q363" i="8"/>
  <c r="Q540" s="1"/>
  <c r="W169" i="41" s="1"/>
  <c r="Q281" i="8"/>
  <c r="Q458" s="1"/>
  <c r="W87" i="41" s="1"/>
  <c r="Q217" i="8"/>
  <c r="Q394" s="1"/>
  <c r="W23" i="41" s="1"/>
  <c r="Q348" i="8"/>
  <c r="Q525" s="1"/>
  <c r="W154" i="41" s="1"/>
  <c r="Q314" i="8"/>
  <c r="Q491" s="1"/>
  <c r="W120" i="41" s="1"/>
  <c r="Q257" i="8"/>
  <c r="Q434" s="1"/>
  <c r="W63" i="41" s="1"/>
  <c r="Q204" i="8"/>
  <c r="Q381" s="1"/>
  <c r="W10" i="41" s="1"/>
  <c r="Q305" i="8"/>
  <c r="Q482" s="1"/>
  <c r="W111" i="41" s="1"/>
  <c r="Q242" i="8"/>
  <c r="Q419" s="1"/>
  <c r="W48" i="41" s="1"/>
  <c r="Q322" i="8"/>
  <c r="Q499" s="1"/>
  <c r="W128" i="41" s="1"/>
  <c r="Q215" i="8"/>
  <c r="Q392" s="1"/>
  <c r="W21" i="41" s="1"/>
  <c r="Q353" i="8"/>
  <c r="Q530" s="1"/>
  <c r="W159" i="41" s="1"/>
  <c r="Q254" i="8"/>
  <c r="Q431" s="1"/>
  <c r="W60" i="41" s="1"/>
  <c r="Q286" i="8"/>
  <c r="Q463" s="1"/>
  <c r="W92" i="41" s="1"/>
  <c r="Q268" i="8"/>
  <c r="Q445" s="1"/>
  <c r="W74" i="41" s="1"/>
  <c r="Q331" i="8"/>
  <c r="Q508" s="1"/>
  <c r="W137" i="41" s="1"/>
  <c r="Q279" i="8"/>
  <c r="Q456" s="1"/>
  <c r="W85" i="41" s="1"/>
  <c r="Q206" i="8"/>
  <c r="Q383" s="1"/>
  <c r="W12" i="41" s="1"/>
  <c r="Q256" i="8"/>
  <c r="Q433" s="1"/>
  <c r="W62" i="41" s="1"/>
  <c r="Q227" i="8"/>
  <c r="Q404" s="1"/>
  <c r="W33" i="41" s="1"/>
  <c r="Q330" i="8"/>
  <c r="Q507" s="1"/>
  <c r="W136" i="41" s="1"/>
  <c r="Q219" i="8"/>
  <c r="Q396" s="1"/>
  <c r="W25" i="41" s="1"/>
  <c r="Q312" i="8"/>
  <c r="Q489" s="1"/>
  <c r="W118" i="41" s="1"/>
  <c r="Q237" i="8"/>
  <c r="Q414" s="1"/>
  <c r="W43" i="41" s="1"/>
  <c r="Q342" i="8"/>
  <c r="Q519" s="1"/>
  <c r="W148" i="41" s="1"/>
  <c r="Q212" i="8"/>
  <c r="Q389" s="1"/>
  <c r="W18" i="41" s="1"/>
  <c r="Q310" i="8"/>
  <c r="Q487" s="1"/>
  <c r="W116" i="41" s="1"/>
  <c r="Q200" i="8"/>
  <c r="Q377" s="1"/>
  <c r="W6" i="41" s="1"/>
  <c r="Q272" i="8"/>
  <c r="Q449" s="1"/>
  <c r="W78" i="41" s="1"/>
  <c r="Q213" i="8"/>
  <c r="Q390" s="1"/>
  <c r="W19" i="41" s="1"/>
  <c r="Q333" i="8"/>
  <c r="Q510" s="1"/>
  <c r="W139" i="41" s="1"/>
  <c r="Q285" i="8"/>
  <c r="Q462" s="1"/>
  <c r="W91" i="41" s="1"/>
  <c r="Q210" i="8"/>
  <c r="Q387" s="1"/>
  <c r="W16" i="41" s="1"/>
  <c r="Q201" i="8"/>
  <c r="Q378" s="1"/>
  <c r="W7" i="41" s="1"/>
  <c r="Q229" i="8"/>
  <c r="Q406" s="1"/>
  <c r="W35" i="41" s="1"/>
  <c r="Q347" i="8"/>
  <c r="Q524" s="1"/>
  <c r="W153" i="41" s="1"/>
  <c r="Q252" i="8"/>
  <c r="Q429" s="1"/>
  <c r="W58" i="41" s="1"/>
  <c r="Q364" i="8"/>
  <c r="Q541" s="1"/>
  <c r="W170" i="41" s="1"/>
  <c r="Q335" i="8"/>
  <c r="Q512" s="1"/>
  <c r="W141" i="41" s="1"/>
  <c r="Q216" i="8"/>
  <c r="Q393" s="1"/>
  <c r="W22" i="41" s="1"/>
  <c r="Q207" i="8"/>
  <c r="Q384" s="1"/>
  <c r="W13" i="41" s="1"/>
  <c r="Q278" i="8"/>
  <c r="Q455" s="1"/>
  <c r="W84" i="41" s="1"/>
  <c r="Q293" i="8"/>
  <c r="Q470" s="1"/>
  <c r="W99" i="41" s="1"/>
  <c r="Q294" i="8"/>
  <c r="Q471" s="1"/>
  <c r="W100" i="41" s="1"/>
  <c r="Q341" i="8"/>
  <c r="Q518" s="1"/>
  <c r="W147" i="41" s="1"/>
  <c r="Q346" i="8"/>
  <c r="Q523" s="1"/>
  <c r="W152" i="41" s="1"/>
  <c r="Q289" i="8"/>
  <c r="Q466" s="1"/>
  <c r="W95" i="41" s="1"/>
  <c r="Q264" i="8"/>
  <c r="Q441" s="1"/>
  <c r="W70" i="41" s="1"/>
  <c r="Q328" i="8"/>
  <c r="Q505" s="1"/>
  <c r="W134" i="41" s="1"/>
  <c r="O613" i="8"/>
  <c r="N609"/>
  <c r="N616"/>
  <c r="Q304"/>
  <c r="Q481" s="1"/>
  <c r="W110" i="41" s="1"/>
  <c r="Q245" i="8"/>
  <c r="Q422" s="1"/>
  <c r="W51" i="41" s="1"/>
  <c r="Q258" i="8"/>
  <c r="Q435" s="1"/>
  <c r="W64" i="41" s="1"/>
  <c r="Q211" i="8"/>
  <c r="Q388" s="1"/>
  <c r="W17" i="41" s="1"/>
  <c r="Q318" i="8"/>
  <c r="Q495" s="1"/>
  <c r="W124" i="41" s="1"/>
  <c r="Q253" i="8"/>
  <c r="Q430" s="1"/>
  <c r="W59" i="41" s="1"/>
  <c r="Q246" i="8"/>
  <c r="Q423" s="1"/>
  <c r="W52" i="41" s="1"/>
  <c r="Q329" i="8"/>
  <c r="Q506" s="1"/>
  <c r="W135" i="41" s="1"/>
  <c r="Q234" i="8"/>
  <c r="Q411" s="1"/>
  <c r="W40" i="41" s="1"/>
  <c r="Q287" i="8"/>
  <c r="Q464" s="1"/>
  <c r="W93" i="41" s="1"/>
  <c r="Q248" i="8"/>
  <c r="Q425" s="1"/>
  <c r="W54" i="41" s="1"/>
  <c r="Q203" i="8"/>
  <c r="Q380" s="1"/>
  <c r="W9" i="41" s="1"/>
  <c r="Q362" i="8"/>
  <c r="Q539" s="1"/>
  <c r="W168" i="41" s="1"/>
  <c r="Q266" i="8"/>
  <c r="Q443" s="1"/>
  <c r="W72" i="41" s="1"/>
  <c r="Q224" i="8"/>
  <c r="Q401" s="1"/>
  <c r="W30" i="41" s="1"/>
  <c r="Q298" i="8"/>
  <c r="Q475" s="1"/>
  <c r="W104" i="41" s="1"/>
  <c r="Q263" i="8"/>
  <c r="Q440" s="1"/>
  <c r="W69" i="41" s="1"/>
  <c r="Q301" i="8"/>
  <c r="Q478" s="1"/>
  <c r="W107" i="41" s="1"/>
  <c r="Q271" i="8"/>
  <c r="Q448" s="1"/>
  <c r="W77" i="41" s="1"/>
  <c r="Q282" i="8"/>
  <c r="Q459" s="1"/>
  <c r="W88" i="41" s="1"/>
  <c r="Q255" i="8"/>
  <c r="Q432" s="1"/>
  <c r="W61" i="41" s="1"/>
  <c r="Q232" i="8"/>
  <c r="Q409" s="1"/>
  <c r="W38" i="41" s="1"/>
  <c r="Q198" i="8"/>
  <c r="Q375" s="1"/>
  <c r="W4" i="41" s="1"/>
  <c r="Q230" i="8"/>
  <c r="Q407" s="1"/>
  <c r="W36" i="41" s="1"/>
  <c r="Q311" i="8"/>
  <c r="Q488" s="1"/>
  <c r="W117" i="41" s="1"/>
  <c r="Q202" i="8"/>
  <c r="Q379" s="1"/>
  <c r="W8" i="41" s="1"/>
  <c r="Q241" i="8"/>
  <c r="Q418" s="1"/>
  <c r="W47" i="41" s="1"/>
  <c r="Q238" i="8"/>
  <c r="Q415" s="1"/>
  <c r="W44" i="41" s="1"/>
  <c r="Q315" i="8"/>
  <c r="Q492" s="1"/>
  <c r="W121" i="41" s="1"/>
  <c r="Q337" i="8"/>
  <c r="Q514" s="1"/>
  <c r="W143" i="41" s="1"/>
  <c r="Q265" i="8"/>
  <c r="Q442" s="1"/>
  <c r="W71" i="41" s="1"/>
  <c r="Q233" i="8"/>
  <c r="Q410" s="1"/>
  <c r="W39" i="41" s="1"/>
  <c r="Q231" i="8"/>
  <c r="Q408" s="1"/>
  <c r="W37" i="41" s="1"/>
  <c r="Q277" i="8"/>
  <c r="Q454" s="1"/>
  <c r="W83" i="41" s="1"/>
  <c r="V65"/>
  <c r="P367" i="8"/>
  <c r="P421"/>
  <c r="V50" i="41" s="1"/>
  <c r="V157"/>
  <c r="V131"/>
  <c r="V92"/>
  <c r="V85"/>
  <c r="V118"/>
  <c r="V18"/>
  <c r="V19"/>
  <c r="V16"/>
  <c r="V70"/>
  <c r="N611" i="8"/>
  <c r="N598"/>
  <c r="O571"/>
  <c r="O609" s="1"/>
  <c r="O566"/>
  <c r="O604" s="1"/>
  <c r="O563"/>
  <c r="O601" s="1"/>
  <c r="O557"/>
  <c r="O595" s="1"/>
  <c r="O568"/>
  <c r="O606" s="1"/>
  <c r="O574"/>
  <c r="O612" s="1"/>
  <c r="O561"/>
  <c r="O599" s="1"/>
  <c r="O573"/>
  <c r="O610" s="1"/>
  <c r="N592"/>
  <c r="O600"/>
  <c r="O593"/>
  <c r="O584"/>
  <c r="P554"/>
  <c r="V3" i="41"/>
  <c r="P553" i="8"/>
  <c r="P590" s="1"/>
  <c r="P562"/>
  <c r="O596"/>
  <c r="O614"/>
  <c r="O607"/>
  <c r="O617"/>
  <c r="O545"/>
  <c r="Q192"/>
  <c r="Q197"/>
  <c r="Q374" s="1"/>
  <c r="O597"/>
  <c r="O603"/>
  <c r="O615"/>
  <c r="O591"/>
  <c r="R18"/>
  <c r="O598" l="1"/>
  <c r="P555"/>
  <c r="P592" s="1"/>
  <c r="O608"/>
  <c r="P582"/>
  <c r="P568"/>
  <c r="P557"/>
  <c r="O605"/>
  <c r="O619"/>
  <c r="N621"/>
  <c r="P563"/>
  <c r="P600" s="1"/>
  <c r="P567"/>
  <c r="O611"/>
  <c r="O594"/>
  <c r="P571"/>
  <c r="P580"/>
  <c r="P569"/>
  <c r="P572"/>
  <c r="P581"/>
  <c r="P573"/>
  <c r="P558"/>
  <c r="P561"/>
  <c r="P599" s="1"/>
  <c r="P579"/>
  <c r="P577"/>
  <c r="P575"/>
  <c r="R357"/>
  <c r="R534" s="1"/>
  <c r="X163" i="41" s="1"/>
  <c r="R208" i="8"/>
  <c r="R385" s="1"/>
  <c r="X14" i="41" s="1"/>
  <c r="R199" i="8"/>
  <c r="R376" s="1"/>
  <c r="X5" i="41" s="1"/>
  <c r="R249" i="8"/>
  <c r="R426" s="1"/>
  <c r="X55" i="41" s="1"/>
  <c r="R296" i="8"/>
  <c r="R473" s="1"/>
  <c r="X102" i="41" s="1"/>
  <c r="R205" i="8"/>
  <c r="R382" s="1"/>
  <c r="X11" i="41" s="1"/>
  <c r="R359" i="8"/>
  <c r="R536" s="1"/>
  <c r="X165" i="41" s="1"/>
  <c r="R283" i="8"/>
  <c r="R460" s="1"/>
  <c r="X89" i="41" s="1"/>
  <c r="R228" i="8"/>
  <c r="R405" s="1"/>
  <c r="X34" i="41" s="1"/>
  <c r="R209" i="8"/>
  <c r="R386" s="1"/>
  <c r="X15" i="41" s="1"/>
  <c r="R360" i="8"/>
  <c r="R537" s="1"/>
  <c r="X166" i="41" s="1"/>
  <c r="R290" i="8"/>
  <c r="R467" s="1"/>
  <c r="X96" i="41" s="1"/>
  <c r="R327" i="8"/>
  <c r="R504" s="1"/>
  <c r="X133" i="41" s="1"/>
  <c r="R291" i="8"/>
  <c r="R468" s="1"/>
  <c r="X97" i="41" s="1"/>
  <c r="R292" i="8"/>
  <c r="R469" s="1"/>
  <c r="X98" i="41" s="1"/>
  <c r="R267" i="8"/>
  <c r="R444" s="1"/>
  <c r="X73" i="41" s="1"/>
  <c r="R326" i="8"/>
  <c r="R503" s="1"/>
  <c r="X132" i="41" s="1"/>
  <c r="R306" i="8"/>
  <c r="R483" s="1"/>
  <c r="X112" i="41" s="1"/>
  <c r="R231" i="8"/>
  <c r="R408" s="1"/>
  <c r="X37" i="41" s="1"/>
  <c r="R265" i="8"/>
  <c r="R442" s="1"/>
  <c r="X71" i="41" s="1"/>
  <c r="R315" i="8"/>
  <c r="R492" s="1"/>
  <c r="X121" i="41" s="1"/>
  <c r="R241" i="8"/>
  <c r="R418" s="1"/>
  <c r="X47" i="41" s="1"/>
  <c r="R311" i="8"/>
  <c r="R488" s="1"/>
  <c r="X117" i="41" s="1"/>
  <c r="R198" i="8"/>
  <c r="R375" s="1"/>
  <c r="X4" i="41" s="1"/>
  <c r="R255" i="8"/>
  <c r="R432" s="1"/>
  <c r="X61" i="41" s="1"/>
  <c r="R271" i="8"/>
  <c r="R448" s="1"/>
  <c r="X77" i="41" s="1"/>
  <c r="R263" i="8"/>
  <c r="R440" s="1"/>
  <c r="X69" i="41" s="1"/>
  <c r="R224" i="8"/>
  <c r="R401" s="1"/>
  <c r="X30" i="41" s="1"/>
  <c r="R362" i="8"/>
  <c r="R539" s="1"/>
  <c r="X168" i="41" s="1"/>
  <c r="R248" i="8"/>
  <c r="R425" s="1"/>
  <c r="X54" i="41" s="1"/>
  <c r="R234" i="8"/>
  <c r="R411" s="1"/>
  <c r="X40" i="41" s="1"/>
  <c r="R246" i="8"/>
  <c r="R423" s="1"/>
  <c r="X52" i="41" s="1"/>
  <c r="R318" i="8"/>
  <c r="R495" s="1"/>
  <c r="X124" i="41" s="1"/>
  <c r="R258" i="8"/>
  <c r="R435" s="1"/>
  <c r="X64" i="41" s="1"/>
  <c r="R304" i="8"/>
  <c r="R481" s="1"/>
  <c r="X110" i="41" s="1"/>
  <c r="R264" i="8"/>
  <c r="R441" s="1"/>
  <c r="X70" i="41" s="1"/>
  <c r="R346" i="8"/>
  <c r="R523" s="1"/>
  <c r="X152" i="41" s="1"/>
  <c r="R294" i="8"/>
  <c r="R471" s="1"/>
  <c r="X100" i="41" s="1"/>
  <c r="R278" i="8"/>
  <c r="R455" s="1"/>
  <c r="X84" i="41" s="1"/>
  <c r="R216" i="8"/>
  <c r="R393" s="1"/>
  <c r="X22" i="41" s="1"/>
  <c r="R364" i="8"/>
  <c r="R541" s="1"/>
  <c r="X170" i="41" s="1"/>
  <c r="R347" i="8"/>
  <c r="R524" s="1"/>
  <c r="X153" i="41" s="1"/>
  <c r="R201" i="8"/>
  <c r="R378" s="1"/>
  <c r="X7" i="41" s="1"/>
  <c r="R285" i="8"/>
  <c r="R462" s="1"/>
  <c r="X91" i="41" s="1"/>
  <c r="R213" i="8"/>
  <c r="R390" s="1"/>
  <c r="X19" i="41" s="1"/>
  <c r="R200" i="8"/>
  <c r="R377" s="1"/>
  <c r="X6" i="41" s="1"/>
  <c r="R212" i="8"/>
  <c r="R389" s="1"/>
  <c r="X18" i="41" s="1"/>
  <c r="R237" i="8"/>
  <c r="R414" s="1"/>
  <c r="X43" i="41" s="1"/>
  <c r="R219" i="8"/>
  <c r="R396" s="1"/>
  <c r="X25" i="41" s="1"/>
  <c r="R227" i="8"/>
  <c r="R404" s="1"/>
  <c r="X33" i="41" s="1"/>
  <c r="R206" i="8"/>
  <c r="R383" s="1"/>
  <c r="X12" i="41" s="1"/>
  <c r="R331" i="8"/>
  <c r="R508" s="1"/>
  <c r="X137" i="41" s="1"/>
  <c r="R286" i="8"/>
  <c r="R463" s="1"/>
  <c r="X92" i="41" s="1"/>
  <c r="R353" i="8"/>
  <c r="R530" s="1"/>
  <c r="X159" i="41" s="1"/>
  <c r="R322" i="8"/>
  <c r="R499" s="1"/>
  <c r="X128" i="41" s="1"/>
  <c r="R305" i="8"/>
  <c r="R482" s="1"/>
  <c r="X111" i="41" s="1"/>
  <c r="R257" i="8"/>
  <c r="R434" s="1"/>
  <c r="X63" i="41" s="1"/>
  <c r="R348" i="8"/>
  <c r="R525" s="1"/>
  <c r="X154" i="41" s="1"/>
  <c r="R281" i="8"/>
  <c r="R458" s="1"/>
  <c r="X87" i="41" s="1"/>
  <c r="R308" i="8"/>
  <c r="R485" s="1"/>
  <c r="X114" i="41" s="1"/>
  <c r="R313" i="8"/>
  <c r="R490" s="1"/>
  <c r="X119" i="41" s="1"/>
  <c r="R338" i="8"/>
  <c r="R515" s="1"/>
  <c r="X144" i="41" s="1"/>
  <c r="R260" i="8"/>
  <c r="R437" s="1"/>
  <c r="X66" i="41" s="1"/>
  <c r="R214" i="8"/>
  <c r="R391" s="1"/>
  <c r="X20" i="41" s="1"/>
  <c r="R275" i="8"/>
  <c r="R452" s="1"/>
  <c r="X81" i="41" s="1"/>
  <c r="R236" i="8"/>
  <c r="R413" s="1"/>
  <c r="X42" i="41" s="1"/>
  <c r="R350" i="8"/>
  <c r="R527" s="1"/>
  <c r="X156" i="41" s="1"/>
  <c r="R351" i="8"/>
  <c r="R528" s="1"/>
  <c r="X157" i="41" s="1"/>
  <c r="R344" i="8"/>
  <c r="R521" s="1"/>
  <c r="X150" i="41" s="1"/>
  <c r="R270" i="8"/>
  <c r="R447" s="1"/>
  <c r="X76" i="41" s="1"/>
  <c r="R323" i="8"/>
  <c r="R500" s="1"/>
  <c r="X129" i="41" s="1"/>
  <c r="R244" i="8"/>
  <c r="R259"/>
  <c r="R436" s="1"/>
  <c r="X65" i="41" s="1"/>
  <c r="R317" i="8"/>
  <c r="R494" s="1"/>
  <c r="X123" i="41" s="1"/>
  <c r="R250" i="8"/>
  <c r="R427" s="1"/>
  <c r="X56" i="41" s="1"/>
  <c r="R247" i="8"/>
  <c r="R424" s="1"/>
  <c r="X53" i="41" s="1"/>
  <c r="R319" i="8"/>
  <c r="R496" s="1"/>
  <c r="X125" i="41" s="1"/>
  <c r="R339" i="8"/>
  <c r="R516" s="1"/>
  <c r="X145" i="41" s="1"/>
  <c r="R218" i="8"/>
  <c r="R395" s="1"/>
  <c r="X24" i="41" s="1"/>
  <c r="R284" i="8"/>
  <c r="R461" s="1"/>
  <c r="X90" i="41" s="1"/>
  <c r="R274" i="8"/>
  <c r="R451" s="1"/>
  <c r="X80" i="41" s="1"/>
  <c r="R356" i="8"/>
  <c r="R533" s="1"/>
  <c r="X162" i="41" s="1"/>
  <c r="R225" i="8"/>
  <c r="R402" s="1"/>
  <c r="X31" i="41" s="1"/>
  <c r="R235" i="8"/>
  <c r="R412" s="1"/>
  <c r="X41" i="41" s="1"/>
  <c r="P543" i="8"/>
  <c r="P576"/>
  <c r="P613" s="1"/>
  <c r="P574"/>
  <c r="P612" s="1"/>
  <c r="P570"/>
  <c r="P578"/>
  <c r="P560"/>
  <c r="P556"/>
  <c r="P593" s="1"/>
  <c r="P564"/>
  <c r="Q421"/>
  <c r="W50" i="41" s="1"/>
  <c r="Q367" i="8"/>
  <c r="R316"/>
  <c r="R493" s="1"/>
  <c r="X122" i="41" s="1"/>
  <c r="R307" i="8"/>
  <c r="R484" s="1"/>
  <c r="X113" i="41" s="1"/>
  <c r="R354" i="8"/>
  <c r="R531" s="1"/>
  <c r="X160" i="41" s="1"/>
  <c r="R303" i="8"/>
  <c r="R480" s="1"/>
  <c r="X109" i="41" s="1"/>
  <c r="R261" i="8"/>
  <c r="R438" s="1"/>
  <c r="X67" i="41" s="1"/>
  <c r="R355" i="8"/>
  <c r="R532" s="1"/>
  <c r="X161" i="41" s="1"/>
  <c r="R288" i="8"/>
  <c r="R465" s="1"/>
  <c r="X94" i="41" s="1"/>
  <c r="R361" i="8"/>
  <c r="R538" s="1"/>
  <c r="X167" i="41" s="1"/>
  <c r="R334" i="8"/>
  <c r="R511" s="1"/>
  <c r="X140" i="41" s="1"/>
  <c r="R276" i="8"/>
  <c r="R453" s="1"/>
  <c r="X82" i="41" s="1"/>
  <c r="R223" i="8"/>
  <c r="R400" s="1"/>
  <c r="X29" i="41" s="1"/>
  <c r="R349" i="8"/>
  <c r="R526" s="1"/>
  <c r="X155" i="41" s="1"/>
  <c r="R343" i="8"/>
  <c r="R520" s="1"/>
  <c r="X149" i="41" s="1"/>
  <c r="R251" i="8"/>
  <c r="R428" s="1"/>
  <c r="X57" i="41" s="1"/>
  <c r="R222" i="8"/>
  <c r="R399" s="1"/>
  <c r="X28" i="41" s="1"/>
  <c r="R340" i="8"/>
  <c r="R517" s="1"/>
  <c r="X146" i="41" s="1"/>
  <c r="R358" i="8"/>
  <c r="R535" s="1"/>
  <c r="X164" i="41" s="1"/>
  <c r="P559" i="8"/>
  <c r="P596" s="1"/>
  <c r="R277"/>
  <c r="R454" s="1"/>
  <c r="X83" i="41" s="1"/>
  <c r="R233" i="8"/>
  <c r="R410" s="1"/>
  <c r="X39" i="41" s="1"/>
  <c r="R337" i="8"/>
  <c r="R514" s="1"/>
  <c r="X143" i="41" s="1"/>
  <c r="R238" i="8"/>
  <c r="R415" s="1"/>
  <c r="X44" i="41" s="1"/>
  <c r="R202" i="8"/>
  <c r="R379" s="1"/>
  <c r="X8" i="41" s="1"/>
  <c r="R230" i="8"/>
  <c r="R407" s="1"/>
  <c r="X36" i="41" s="1"/>
  <c r="R232" i="8"/>
  <c r="R409" s="1"/>
  <c r="X38" i="41" s="1"/>
  <c r="R282" i="8"/>
  <c r="R459" s="1"/>
  <c r="X88" i="41" s="1"/>
  <c r="R301" i="8"/>
  <c r="R478" s="1"/>
  <c r="X107" i="41" s="1"/>
  <c r="R298" i="8"/>
  <c r="R475" s="1"/>
  <c r="X104" i="41" s="1"/>
  <c r="R266" i="8"/>
  <c r="R443" s="1"/>
  <c r="X72" i="41" s="1"/>
  <c r="R203" i="8"/>
  <c r="R380" s="1"/>
  <c r="X9" i="41" s="1"/>
  <c r="R287" i="8"/>
  <c r="R464" s="1"/>
  <c r="X93" i="41" s="1"/>
  <c r="R329" i="8"/>
  <c r="R506" s="1"/>
  <c r="X135" i="41" s="1"/>
  <c r="R253" i="8"/>
  <c r="R430" s="1"/>
  <c r="X59" i="41" s="1"/>
  <c r="R211" i="8"/>
  <c r="R388" s="1"/>
  <c r="X17" i="41" s="1"/>
  <c r="R245" i="8"/>
  <c r="R422" s="1"/>
  <c r="X51" i="41" s="1"/>
  <c r="R328" i="8"/>
  <c r="R505" s="1"/>
  <c r="X134" i="41" s="1"/>
  <c r="R289" i="8"/>
  <c r="R466" s="1"/>
  <c r="X95" i="41" s="1"/>
  <c r="R341" i="8"/>
  <c r="R518" s="1"/>
  <c r="X147" i="41" s="1"/>
  <c r="R293" i="8"/>
  <c r="R470" s="1"/>
  <c r="X99" i="41" s="1"/>
  <c r="R207" i="8"/>
  <c r="R384" s="1"/>
  <c r="X13" i="41" s="1"/>
  <c r="R335" i="8"/>
  <c r="R512" s="1"/>
  <c r="X141" i="41" s="1"/>
  <c r="R252" i="8"/>
  <c r="R429" s="1"/>
  <c r="X58" i="41" s="1"/>
  <c r="R229" i="8"/>
  <c r="R406" s="1"/>
  <c r="X35" i="41" s="1"/>
  <c r="R210" i="8"/>
  <c r="R387" s="1"/>
  <c r="X16" i="41" s="1"/>
  <c r="R333" i="8"/>
  <c r="R510" s="1"/>
  <c r="X139" i="41" s="1"/>
  <c r="R272" i="8"/>
  <c r="R449" s="1"/>
  <c r="X78" i="41" s="1"/>
  <c r="R310" i="8"/>
  <c r="R487" s="1"/>
  <c r="X116" i="41" s="1"/>
  <c r="R342" i="8"/>
  <c r="R519" s="1"/>
  <c r="X148" i="41" s="1"/>
  <c r="R312" i="8"/>
  <c r="R489" s="1"/>
  <c r="X118" i="41" s="1"/>
  <c r="R330" i="8"/>
  <c r="R507" s="1"/>
  <c r="X136" i="41" s="1"/>
  <c r="R256" i="8"/>
  <c r="R433" s="1"/>
  <c r="X62" i="41" s="1"/>
  <c r="R279" i="8"/>
  <c r="R456" s="1"/>
  <c r="X85" i="41" s="1"/>
  <c r="R268" i="8"/>
  <c r="R445" s="1"/>
  <c r="X74" i="41" s="1"/>
  <c r="R254" i="8"/>
  <c r="R431" s="1"/>
  <c r="X60" i="41" s="1"/>
  <c r="R215" i="8"/>
  <c r="R392" s="1"/>
  <c r="X21" i="41" s="1"/>
  <c r="R242" i="8"/>
  <c r="R419" s="1"/>
  <c r="X48" i="41" s="1"/>
  <c r="R204" i="8"/>
  <c r="R381" s="1"/>
  <c r="X10" i="41" s="1"/>
  <c r="R314" i="8"/>
  <c r="R491" s="1"/>
  <c r="X120" i="41" s="1"/>
  <c r="R217" i="8"/>
  <c r="R394" s="1"/>
  <c r="X23" i="41" s="1"/>
  <c r="R363" i="8"/>
  <c r="R540" s="1"/>
  <c r="X169" i="41" s="1"/>
  <c r="R332" i="8"/>
  <c r="R509" s="1"/>
  <c r="X138" i="41" s="1"/>
  <c r="R345" i="8"/>
  <c r="R522" s="1"/>
  <c r="X151" i="41" s="1"/>
  <c r="R269" i="8"/>
  <c r="R446" s="1"/>
  <c r="X75" i="41" s="1"/>
  <c r="R336" i="8"/>
  <c r="R513" s="1"/>
  <c r="X142" i="41" s="1"/>
  <c r="R262" i="8"/>
  <c r="R439" s="1"/>
  <c r="X68" i="41" s="1"/>
  <c r="R325" i="8"/>
  <c r="R502" s="1"/>
  <c r="X131" i="41" s="1"/>
  <c r="R324" i="8"/>
  <c r="R501" s="1"/>
  <c r="X130" i="41" s="1"/>
  <c r="R302" i="8"/>
  <c r="R479" s="1"/>
  <c r="X108" i="41" s="1"/>
  <c r="R309" i="8"/>
  <c r="R486" s="1"/>
  <c r="X115" i="41" s="1"/>
  <c r="R280" i="8"/>
  <c r="R457" s="1"/>
  <c r="X86" i="41" s="1"/>
  <c r="R321" i="8"/>
  <c r="R498" s="1"/>
  <c r="X127" i="41" s="1"/>
  <c r="R273" i="8"/>
  <c r="R450" s="1"/>
  <c r="X79" i="41" s="1"/>
  <c r="R299" i="8"/>
  <c r="R476" s="1"/>
  <c r="X105" i="41" s="1"/>
  <c r="R352" i="8"/>
  <c r="R529" s="1"/>
  <c r="X158" i="41" s="1"/>
  <c r="R220" i="8"/>
  <c r="R397" s="1"/>
  <c r="X26" i="41" s="1"/>
  <c r="R243" i="8"/>
  <c r="R420" s="1"/>
  <c r="X49" i="41" s="1"/>
  <c r="R295" i="8"/>
  <c r="R472" s="1"/>
  <c r="X101" i="41" s="1"/>
  <c r="R300" i="8"/>
  <c r="R477" s="1"/>
  <c r="X106" i="41" s="1"/>
  <c r="R239" i="8"/>
  <c r="R416" s="1"/>
  <c r="X45" i="41" s="1"/>
  <c r="R297" i="8"/>
  <c r="R474" s="1"/>
  <c r="X103" i="41" s="1"/>
  <c r="R240" i="8"/>
  <c r="R417" s="1"/>
  <c r="X46" i="41" s="1"/>
  <c r="R221" i="8"/>
  <c r="R398" s="1"/>
  <c r="X27" i="41" s="1"/>
  <c r="R320" i="8"/>
  <c r="R497" s="1"/>
  <c r="X126" i="41" s="1"/>
  <c r="R226" i="8"/>
  <c r="R403" s="1"/>
  <c r="X32" i="41" s="1"/>
  <c r="P565" i="8"/>
  <c r="P566"/>
  <c r="P545"/>
  <c r="P607"/>
  <c r="P610"/>
  <c r="R197"/>
  <c r="R374" s="1"/>
  <c r="R192"/>
  <c r="Q558"/>
  <c r="Q554"/>
  <c r="Q580"/>
  <c r="Q553"/>
  <c r="Q590" s="1"/>
  <c r="Q566"/>
  <c r="Q560"/>
  <c r="Q555"/>
  <c r="Q576"/>
  <c r="W3" i="41"/>
  <c r="Q568" i="8"/>
  <c r="Q556"/>
  <c r="Q570"/>
  <c r="Q567"/>
  <c r="Q582"/>
  <c r="Q579"/>
  <c r="Q564"/>
  <c r="P605"/>
  <c r="P606"/>
  <c r="P603"/>
  <c r="P619"/>
  <c r="P584"/>
  <c r="P609"/>
  <c r="P591"/>
  <c r="S18"/>
  <c r="P617" l="1"/>
  <c r="P618"/>
  <c r="P595"/>
  <c r="P594"/>
  <c r="P614"/>
  <c r="Q604"/>
  <c r="Q572"/>
  <c r="Q562"/>
  <c r="Q573"/>
  <c r="P602"/>
  <c r="P601"/>
  <c r="P608"/>
  <c r="Q575"/>
  <c r="Q578"/>
  <c r="Q577"/>
  <c r="Q543"/>
  <c r="Q565"/>
  <c r="Q603" s="1"/>
  <c r="Q569"/>
  <c r="Q574"/>
  <c r="Q611" s="1"/>
  <c r="P598"/>
  <c r="P597"/>
  <c r="P616"/>
  <c r="Q581"/>
  <c r="Q618" s="1"/>
  <c r="O621"/>
  <c r="Q559"/>
  <c r="Q596" s="1"/>
  <c r="Q563"/>
  <c r="Q600" s="1"/>
  <c r="Q571"/>
  <c r="Q557"/>
  <c r="Q561"/>
  <c r="Q599" s="1"/>
  <c r="P611"/>
  <c r="Q545"/>
  <c r="P604"/>
  <c r="P615"/>
  <c r="S225"/>
  <c r="S402" s="1"/>
  <c r="Y31" i="41" s="1"/>
  <c r="S274" i="8"/>
  <c r="S451" s="1"/>
  <c r="Y80" i="41" s="1"/>
  <c r="S218" i="8"/>
  <c r="S395" s="1"/>
  <c r="Y24" i="41" s="1"/>
  <c r="S319" i="8"/>
  <c r="S496" s="1"/>
  <c r="Y125" i="41" s="1"/>
  <c r="S250" i="8"/>
  <c r="S427" s="1"/>
  <c r="Y56" i="41" s="1"/>
  <c r="S259" i="8"/>
  <c r="S436" s="1"/>
  <c r="Y65" i="41" s="1"/>
  <c r="S323" i="8"/>
  <c r="S500" s="1"/>
  <c r="Y129" i="41" s="1"/>
  <c r="S344" i="8"/>
  <c r="S521" s="1"/>
  <c r="Y150" i="41" s="1"/>
  <c r="S350" i="8"/>
  <c r="S527" s="1"/>
  <c r="Y156" i="41" s="1"/>
  <c r="S275" i="8"/>
  <c r="S452" s="1"/>
  <c r="Y81" i="41" s="1"/>
  <c r="S260" i="8"/>
  <c r="S437" s="1"/>
  <c r="Y66" i="41" s="1"/>
  <c r="S313" i="8"/>
  <c r="S490" s="1"/>
  <c r="Y119" i="41" s="1"/>
  <c r="S281" i="8"/>
  <c r="S458" s="1"/>
  <c r="Y87" i="41" s="1"/>
  <c r="S257" i="8"/>
  <c r="S434" s="1"/>
  <c r="Y63" i="41" s="1"/>
  <c r="S322" i="8"/>
  <c r="S499" s="1"/>
  <c r="Y128" i="41" s="1"/>
  <c r="S286" i="8"/>
  <c r="S463" s="1"/>
  <c r="Y92" i="41" s="1"/>
  <c r="S206" i="8"/>
  <c r="S383" s="1"/>
  <c r="Y12" i="41" s="1"/>
  <c r="S219" i="8"/>
  <c r="S396" s="1"/>
  <c r="Y25" i="41" s="1"/>
  <c r="S212" i="8"/>
  <c r="S389" s="1"/>
  <c r="Y18" i="41" s="1"/>
  <c r="S213" i="8"/>
  <c r="S390" s="1"/>
  <c r="Y19" i="41" s="1"/>
  <c r="S201" i="8"/>
  <c r="S378" s="1"/>
  <c r="Y7" i="41" s="1"/>
  <c r="S364" i="8"/>
  <c r="S541" s="1"/>
  <c r="Y170" i="41" s="1"/>
  <c r="S278" i="8"/>
  <c r="S455" s="1"/>
  <c r="Y84" i="41" s="1"/>
  <c r="S346" i="8"/>
  <c r="S523" s="1"/>
  <c r="Y152" i="41" s="1"/>
  <c r="S304" i="8"/>
  <c r="S481" s="1"/>
  <c r="Y110" i="41" s="1"/>
  <c r="S318" i="8"/>
  <c r="S495" s="1"/>
  <c r="Y124" i="41" s="1"/>
  <c r="S234" i="8"/>
  <c r="S411" s="1"/>
  <c r="Y40" i="41" s="1"/>
  <c r="S362" i="8"/>
  <c r="S539" s="1"/>
  <c r="Y168" i="41" s="1"/>
  <c r="S263" i="8"/>
  <c r="S440" s="1"/>
  <c r="Y69" i="41" s="1"/>
  <c r="S255" i="8"/>
  <c r="S432" s="1"/>
  <c r="Y61" i="41" s="1"/>
  <c r="S311" i="8"/>
  <c r="S488" s="1"/>
  <c r="Y117" i="41" s="1"/>
  <c r="S315" i="8"/>
  <c r="S492" s="1"/>
  <c r="Y121" i="41" s="1"/>
  <c r="S231" i="8"/>
  <c r="S408" s="1"/>
  <c r="Y37" i="41" s="1"/>
  <c r="S326" i="8"/>
  <c r="S503" s="1"/>
  <c r="Y132" i="41" s="1"/>
  <c r="S292" i="8"/>
  <c r="S469" s="1"/>
  <c r="Y98" i="41" s="1"/>
  <c r="S327" i="8"/>
  <c r="S504" s="1"/>
  <c r="Y133" i="41" s="1"/>
  <c r="S360" i="8"/>
  <c r="S537" s="1"/>
  <c r="Y166" i="41" s="1"/>
  <c r="S228" i="8"/>
  <c r="S405" s="1"/>
  <c r="Y34" i="41" s="1"/>
  <c r="S359" i="8"/>
  <c r="S536" s="1"/>
  <c r="Y165" i="41" s="1"/>
  <c r="S296" i="8"/>
  <c r="S473" s="1"/>
  <c r="Y102" i="41" s="1"/>
  <c r="S199" i="8"/>
  <c r="S376" s="1"/>
  <c r="Y5" i="41" s="1"/>
  <c r="S357" i="8"/>
  <c r="S534" s="1"/>
  <c r="Y163" i="41" s="1"/>
  <c r="S226" i="8"/>
  <c r="S403" s="1"/>
  <c r="Y32" i="41" s="1"/>
  <c r="S221" i="8"/>
  <c r="S398" s="1"/>
  <c r="Y27" i="41" s="1"/>
  <c r="S297" i="8"/>
  <c r="S474" s="1"/>
  <c r="Y103" i="41" s="1"/>
  <c r="S300" i="8"/>
  <c r="S477" s="1"/>
  <c r="Y106" i="41" s="1"/>
  <c r="S243" i="8"/>
  <c r="S420" s="1"/>
  <c r="Y49" i="41" s="1"/>
  <c r="S352" i="8"/>
  <c r="S529" s="1"/>
  <c r="Y158" i="41" s="1"/>
  <c r="S273" i="8"/>
  <c r="S450" s="1"/>
  <c r="Y79" i="41" s="1"/>
  <c r="S280" i="8"/>
  <c r="S457" s="1"/>
  <c r="Y86" i="41" s="1"/>
  <c r="S302" i="8"/>
  <c r="S479" s="1"/>
  <c r="Y108" i="41" s="1"/>
  <c r="S325" i="8"/>
  <c r="S502" s="1"/>
  <c r="Y131" i="41" s="1"/>
  <c r="S336" i="8"/>
  <c r="S513" s="1"/>
  <c r="Y142" i="41" s="1"/>
  <c r="S345" i="8"/>
  <c r="S522" s="1"/>
  <c r="Y151" i="41" s="1"/>
  <c r="S363" i="8"/>
  <c r="S540" s="1"/>
  <c r="Y169" i="41" s="1"/>
  <c r="S314" i="8"/>
  <c r="S491" s="1"/>
  <c r="Y120" i="41" s="1"/>
  <c r="S242" i="8"/>
  <c r="S419" s="1"/>
  <c r="Y48" i="41" s="1"/>
  <c r="S254" i="8"/>
  <c r="S431" s="1"/>
  <c r="Y60" i="41" s="1"/>
  <c r="S279" i="8"/>
  <c r="S456" s="1"/>
  <c r="Y85" i="41" s="1"/>
  <c r="S330" i="8"/>
  <c r="S507" s="1"/>
  <c r="Y136" i="41" s="1"/>
  <c r="S342" i="8"/>
  <c r="S519" s="1"/>
  <c r="Y148" i="41" s="1"/>
  <c r="S272" i="8"/>
  <c r="S449" s="1"/>
  <c r="Y78" i="41" s="1"/>
  <c r="S210" i="8"/>
  <c r="S387" s="1"/>
  <c r="Y16" i="41" s="1"/>
  <c r="S252" i="8"/>
  <c r="S429" s="1"/>
  <c r="Y58" i="41" s="1"/>
  <c r="S207" i="8"/>
  <c r="S384" s="1"/>
  <c r="Y13" i="41" s="1"/>
  <c r="S341" i="8"/>
  <c r="S518" s="1"/>
  <c r="Y147" i="41" s="1"/>
  <c r="S328" i="8"/>
  <c r="S505" s="1"/>
  <c r="Y134" i="41" s="1"/>
  <c r="S211" i="8"/>
  <c r="S388" s="1"/>
  <c r="Y17" i="41" s="1"/>
  <c r="S329" i="8"/>
  <c r="S506" s="1"/>
  <c r="Y135" i="41" s="1"/>
  <c r="S203" i="8"/>
  <c r="S380" s="1"/>
  <c r="Y9" i="41" s="1"/>
  <c r="S298" i="8"/>
  <c r="S475" s="1"/>
  <c r="Y104" i="41" s="1"/>
  <c r="S282" i="8"/>
  <c r="S459" s="1"/>
  <c r="Y88" i="41" s="1"/>
  <c r="S230" i="8"/>
  <c r="S407" s="1"/>
  <c r="Y36" i="41" s="1"/>
  <c r="S238" i="8"/>
  <c r="S415" s="1"/>
  <c r="Y44" i="41" s="1"/>
  <c r="S233" i="8"/>
  <c r="S410" s="1"/>
  <c r="Y39" i="41" s="1"/>
  <c r="S340" i="8"/>
  <c r="S517" s="1"/>
  <c r="Y146" i="41" s="1"/>
  <c r="S251" i="8"/>
  <c r="S428" s="1"/>
  <c r="Y57" i="41" s="1"/>
  <c r="S349" i="8"/>
  <c r="S526" s="1"/>
  <c r="Y155" i="41" s="1"/>
  <c r="S276" i="8"/>
  <c r="S453" s="1"/>
  <c r="Y82" i="41" s="1"/>
  <c r="S361" i="8"/>
  <c r="S538" s="1"/>
  <c r="Y167" i="41" s="1"/>
  <c r="S355" i="8"/>
  <c r="S532" s="1"/>
  <c r="Y161" i="41" s="1"/>
  <c r="S303" i="8"/>
  <c r="S480" s="1"/>
  <c r="Y109" i="41" s="1"/>
  <c r="S307" i="8"/>
  <c r="S484" s="1"/>
  <c r="Y113" i="41" s="1"/>
  <c r="S235" i="8"/>
  <c r="S412" s="1"/>
  <c r="Y41" i="41" s="1"/>
  <c r="S356" i="8"/>
  <c r="S533" s="1"/>
  <c r="Y162" i="41" s="1"/>
  <c r="S284" i="8"/>
  <c r="S461" s="1"/>
  <c r="Y90" i="41" s="1"/>
  <c r="S339" i="8"/>
  <c r="S516" s="1"/>
  <c r="Y145" i="41" s="1"/>
  <c r="S247" i="8"/>
  <c r="S424" s="1"/>
  <c r="Y53" i="41" s="1"/>
  <c r="S317" i="8"/>
  <c r="S494" s="1"/>
  <c r="Y123" i="41" s="1"/>
  <c r="S244" i="8"/>
  <c r="S270"/>
  <c r="S447" s="1"/>
  <c r="Y76" i="41" s="1"/>
  <c r="S351" i="8"/>
  <c r="S528" s="1"/>
  <c r="Y157" i="41" s="1"/>
  <c r="S236" i="8"/>
  <c r="S413" s="1"/>
  <c r="Y42" i="41" s="1"/>
  <c r="S214" i="8"/>
  <c r="S391" s="1"/>
  <c r="Y20" i="41" s="1"/>
  <c r="S338" i="8"/>
  <c r="S515" s="1"/>
  <c r="Y144" i="41" s="1"/>
  <c r="S308" i="8"/>
  <c r="S485" s="1"/>
  <c r="Y114" i="41" s="1"/>
  <c r="S348" i="8"/>
  <c r="S525" s="1"/>
  <c r="Y154" i="41" s="1"/>
  <c r="S305" i="8"/>
  <c r="S482" s="1"/>
  <c r="Y111" i="41" s="1"/>
  <c r="S353" i="8"/>
  <c r="S530" s="1"/>
  <c r="Y159" i="41" s="1"/>
  <c r="S331" i="8"/>
  <c r="S508" s="1"/>
  <c r="Y137" i="41" s="1"/>
  <c r="S227" i="8"/>
  <c r="S404" s="1"/>
  <c r="Y33" i="41" s="1"/>
  <c r="S237" i="8"/>
  <c r="S414" s="1"/>
  <c r="Y43" i="41" s="1"/>
  <c r="S200" i="8"/>
  <c r="S377" s="1"/>
  <c r="Y6" i="41" s="1"/>
  <c r="S285" i="8"/>
  <c r="S462" s="1"/>
  <c r="Y91" i="41" s="1"/>
  <c r="S347" i="8"/>
  <c r="S524" s="1"/>
  <c r="Y153" i="41" s="1"/>
  <c r="S216" i="8"/>
  <c r="S393" s="1"/>
  <c r="Y22" i="41" s="1"/>
  <c r="S294" i="8"/>
  <c r="S471" s="1"/>
  <c r="Y100" i="41" s="1"/>
  <c r="S264" i="8"/>
  <c r="S441" s="1"/>
  <c r="Y70" i="41" s="1"/>
  <c r="S258" i="8"/>
  <c r="S435" s="1"/>
  <c r="Y64" i="41" s="1"/>
  <c r="S246" i="8"/>
  <c r="S423" s="1"/>
  <c r="Y52" i="41" s="1"/>
  <c r="S248" i="8"/>
  <c r="S425" s="1"/>
  <c r="Y54" i="41" s="1"/>
  <c r="S224" i="8"/>
  <c r="S401" s="1"/>
  <c r="Y30" i="41" s="1"/>
  <c r="S271" i="8"/>
  <c r="S448" s="1"/>
  <c r="Y77" i="41" s="1"/>
  <c r="S198" i="8"/>
  <c r="S375" s="1"/>
  <c r="Y4" i="41" s="1"/>
  <c r="S241" i="8"/>
  <c r="S418" s="1"/>
  <c r="Y47" i="41" s="1"/>
  <c r="S265" i="8"/>
  <c r="S442" s="1"/>
  <c r="Y71" i="41" s="1"/>
  <c r="S306" i="8"/>
  <c r="S483" s="1"/>
  <c r="Y112" i="41" s="1"/>
  <c r="S267" i="8"/>
  <c r="S444" s="1"/>
  <c r="Y73" i="41" s="1"/>
  <c r="S291" i="8"/>
  <c r="S468" s="1"/>
  <c r="Y97" i="41" s="1"/>
  <c r="S290" i="8"/>
  <c r="S467" s="1"/>
  <c r="Y96" i="41" s="1"/>
  <c r="S209" i="8"/>
  <c r="S386" s="1"/>
  <c r="Y15" i="41" s="1"/>
  <c r="S283" i="8"/>
  <c r="S460" s="1"/>
  <c r="Y89" i="41" s="1"/>
  <c r="S205" i="8"/>
  <c r="S382" s="1"/>
  <c r="Y11" i="41" s="1"/>
  <c r="S249" i="8"/>
  <c r="S426" s="1"/>
  <c r="Y55" i="41" s="1"/>
  <c r="S208" i="8"/>
  <c r="S385" s="1"/>
  <c r="Y14" i="41" s="1"/>
  <c r="S320" i="8"/>
  <c r="S497" s="1"/>
  <c r="Y126" i="41" s="1"/>
  <c r="S240" i="8"/>
  <c r="S417" s="1"/>
  <c r="Y46" i="41" s="1"/>
  <c r="S239" i="8"/>
  <c r="S416" s="1"/>
  <c r="Y45" i="41" s="1"/>
  <c r="S295" i="8"/>
  <c r="S472" s="1"/>
  <c r="Y101" i="41" s="1"/>
  <c r="S220" i="8"/>
  <c r="S397" s="1"/>
  <c r="Y26" i="41" s="1"/>
  <c r="S299" i="8"/>
  <c r="S476" s="1"/>
  <c r="Y105" i="41" s="1"/>
  <c r="S321" i="8"/>
  <c r="S498" s="1"/>
  <c r="Y127" i="41" s="1"/>
  <c r="S309" i="8"/>
  <c r="S486" s="1"/>
  <c r="Y115" i="41" s="1"/>
  <c r="S324" i="8"/>
  <c r="S501" s="1"/>
  <c r="Y130" i="41" s="1"/>
  <c r="S262" i="8"/>
  <c r="S439" s="1"/>
  <c r="Y68" i="41" s="1"/>
  <c r="S269" i="8"/>
  <c r="S446" s="1"/>
  <c r="Y75" i="41" s="1"/>
  <c r="S332" i="8"/>
  <c r="S509" s="1"/>
  <c r="Y138" i="41" s="1"/>
  <c r="S217" i="8"/>
  <c r="S394" s="1"/>
  <c r="Y23" i="41" s="1"/>
  <c r="S204" i="8"/>
  <c r="S381" s="1"/>
  <c r="Y10" i="41" s="1"/>
  <c r="S215" i="8"/>
  <c r="S392" s="1"/>
  <c r="Y21" i="41" s="1"/>
  <c r="S268" i="8"/>
  <c r="S445" s="1"/>
  <c r="Y74" i="41" s="1"/>
  <c r="S256" i="8"/>
  <c r="S433" s="1"/>
  <c r="Y62" i="41" s="1"/>
  <c r="S312" i="8"/>
  <c r="S489" s="1"/>
  <c r="Y118" i="41" s="1"/>
  <c r="S310" i="8"/>
  <c r="S487" s="1"/>
  <c r="Y116" i="41" s="1"/>
  <c r="S333" i="8"/>
  <c r="S510" s="1"/>
  <c r="Y139" i="41" s="1"/>
  <c r="S229" i="8"/>
  <c r="S406" s="1"/>
  <c r="Y35" i="41" s="1"/>
  <c r="S335" i="8"/>
  <c r="S512" s="1"/>
  <c r="Y141" i="41" s="1"/>
  <c r="S293" i="8"/>
  <c r="S470" s="1"/>
  <c r="Y99" i="41" s="1"/>
  <c r="S289" i="8"/>
  <c r="S466" s="1"/>
  <c r="Y95" i="41" s="1"/>
  <c r="S245" i="8"/>
  <c r="S422" s="1"/>
  <c r="Y51" i="41" s="1"/>
  <c r="S253" i="8"/>
  <c r="S430" s="1"/>
  <c r="Y59" i="41" s="1"/>
  <c r="S287" i="8"/>
  <c r="S464" s="1"/>
  <c r="Y93" i="41" s="1"/>
  <c r="S266" i="8"/>
  <c r="S443" s="1"/>
  <c r="Y72" i="41" s="1"/>
  <c r="S301" i="8"/>
  <c r="S478" s="1"/>
  <c r="Y107" i="41" s="1"/>
  <c r="S232" i="8"/>
  <c r="S409" s="1"/>
  <c r="Y38" i="41" s="1"/>
  <c r="S202" i="8"/>
  <c r="S379" s="1"/>
  <c r="Y8" i="41" s="1"/>
  <c r="S337" i="8"/>
  <c r="S514" s="1"/>
  <c r="Y143" i="41" s="1"/>
  <c r="S277" i="8"/>
  <c r="S454" s="1"/>
  <c r="Y83" i="41" s="1"/>
  <c r="S358" i="8"/>
  <c r="S535" s="1"/>
  <c r="Y164" i="41" s="1"/>
  <c r="S222" i="8"/>
  <c r="S399" s="1"/>
  <c r="Y28" i="41" s="1"/>
  <c r="S343" i="8"/>
  <c r="S520" s="1"/>
  <c r="Y149" i="41" s="1"/>
  <c r="S223" i="8"/>
  <c r="S400" s="1"/>
  <c r="Y29" i="41" s="1"/>
  <c r="S334" i="8"/>
  <c r="S511" s="1"/>
  <c r="Y140" i="41" s="1"/>
  <c r="S288" i="8"/>
  <c r="S465" s="1"/>
  <c r="Y94" i="41" s="1"/>
  <c r="S261" i="8"/>
  <c r="S438" s="1"/>
  <c r="Y67" i="41" s="1"/>
  <c r="S354" i="8"/>
  <c r="S531" s="1"/>
  <c r="Y160" i="41" s="1"/>
  <c r="S316" i="8"/>
  <c r="S493" s="1"/>
  <c r="Y122" i="41" s="1"/>
  <c r="R367" i="8"/>
  <c r="R421"/>
  <c r="X50" i="41" s="1"/>
  <c r="Q616" i="8"/>
  <c r="Q607"/>
  <c r="Q594"/>
  <c r="Q614"/>
  <c r="Q592"/>
  <c r="Q605"/>
  <c r="Q617"/>
  <c r="Q595"/>
  <c r="S197"/>
  <c r="S374" s="1"/>
  <c r="S192"/>
  <c r="Q608"/>
  <c r="R579"/>
  <c r="X3" i="41"/>
  <c r="R554" i="8"/>
  <c r="R553"/>
  <c r="R590" s="1"/>
  <c r="Q619"/>
  <c r="Q584"/>
  <c r="Q615"/>
  <c r="Q593"/>
  <c r="Q609"/>
  <c r="Q606"/>
  <c r="Q591"/>
  <c r="T18"/>
  <c r="Q612" l="1"/>
  <c r="Q610"/>
  <c r="P621"/>
  <c r="Q602"/>
  <c r="Q601"/>
  <c r="R580"/>
  <c r="R617" s="1"/>
  <c r="Q597"/>
  <c r="Q598"/>
  <c r="Q613"/>
  <c r="R559"/>
  <c r="R571"/>
  <c r="R556"/>
  <c r="R565"/>
  <c r="R577"/>
  <c r="R557"/>
  <c r="R563"/>
  <c r="R562"/>
  <c r="R582"/>
  <c r="R575"/>
  <c r="R568"/>
  <c r="R567"/>
  <c r="R566"/>
  <c r="R603" s="1"/>
  <c r="R576"/>
  <c r="T316"/>
  <c r="T493" s="1"/>
  <c r="Z122" i="41" s="1"/>
  <c r="T261" i="8"/>
  <c r="T438" s="1"/>
  <c r="Z67" i="41" s="1"/>
  <c r="T334" i="8"/>
  <c r="T511" s="1"/>
  <c r="Z140" i="41" s="1"/>
  <c r="T343" i="8"/>
  <c r="T520" s="1"/>
  <c r="Z149" i="41" s="1"/>
  <c r="T358" i="8"/>
  <c r="T535" s="1"/>
  <c r="Z164" i="41" s="1"/>
  <c r="T337" i="8"/>
  <c r="T514" s="1"/>
  <c r="Z143" i="41" s="1"/>
  <c r="T232" i="8"/>
  <c r="T409" s="1"/>
  <c r="Z38" i="41" s="1"/>
  <c r="T266" i="8"/>
  <c r="T443" s="1"/>
  <c r="Z72" i="41" s="1"/>
  <c r="T253" i="8"/>
  <c r="T430" s="1"/>
  <c r="Z59" i="41" s="1"/>
  <c r="T289" i="8"/>
  <c r="T466" s="1"/>
  <c r="Z95" i="41" s="1"/>
  <c r="T335" i="8"/>
  <c r="T512" s="1"/>
  <c r="Z141" i="41" s="1"/>
  <c r="T333" i="8"/>
  <c r="T510" s="1"/>
  <c r="Z139" i="41" s="1"/>
  <c r="T312" i="8"/>
  <c r="T489" s="1"/>
  <c r="Z118" i="41" s="1"/>
  <c r="T268" i="8"/>
  <c r="T445" s="1"/>
  <c r="Z74" i="41" s="1"/>
  <c r="T204" i="8"/>
  <c r="T381" s="1"/>
  <c r="Z10" i="41" s="1"/>
  <c r="T332" i="8"/>
  <c r="T509" s="1"/>
  <c r="Z138" i="41" s="1"/>
  <c r="T262" i="8"/>
  <c r="T439" s="1"/>
  <c r="Z68" i="41" s="1"/>
  <c r="T309" i="8"/>
  <c r="T486" s="1"/>
  <c r="Z115" i="41" s="1"/>
  <c r="T299" i="8"/>
  <c r="T476" s="1"/>
  <c r="Z105" i="41" s="1"/>
  <c r="T295" i="8"/>
  <c r="T472" s="1"/>
  <c r="Z101" i="41" s="1"/>
  <c r="T240" i="8"/>
  <c r="T417" s="1"/>
  <c r="Z46" i="41" s="1"/>
  <c r="T208" i="8"/>
  <c r="T385" s="1"/>
  <c r="Z14" i="41" s="1"/>
  <c r="T205" i="8"/>
  <c r="T382" s="1"/>
  <c r="Z11" i="41" s="1"/>
  <c r="T209" i="8"/>
  <c r="T386" s="1"/>
  <c r="Z15" i="41" s="1"/>
  <c r="T291" i="8"/>
  <c r="T468" s="1"/>
  <c r="Z97" i="41" s="1"/>
  <c r="T306" i="8"/>
  <c r="T483" s="1"/>
  <c r="Z112" i="41" s="1"/>
  <c r="T241" i="8"/>
  <c r="T418" s="1"/>
  <c r="Z47" i="41" s="1"/>
  <c r="T271" i="8"/>
  <c r="T448" s="1"/>
  <c r="Z77" i="41" s="1"/>
  <c r="T248" i="8"/>
  <c r="T425" s="1"/>
  <c r="Z54" i="41" s="1"/>
  <c r="T258" i="8"/>
  <c r="T435" s="1"/>
  <c r="Z64" i="41" s="1"/>
  <c r="T294" i="8"/>
  <c r="T471" s="1"/>
  <c r="Z100" i="41" s="1"/>
  <c r="T347" i="8"/>
  <c r="T524" s="1"/>
  <c r="Z153" i="41" s="1"/>
  <c r="T200" i="8"/>
  <c r="T377" s="1"/>
  <c r="Z6" i="41" s="1"/>
  <c r="T227" i="8"/>
  <c r="T404" s="1"/>
  <c r="Z33" i="41" s="1"/>
  <c r="T353" i="8"/>
  <c r="T530" s="1"/>
  <c r="Z159" i="41" s="1"/>
  <c r="T348" i="8"/>
  <c r="T525" s="1"/>
  <c r="Z154" i="41" s="1"/>
  <c r="T338" i="8"/>
  <c r="T515" s="1"/>
  <c r="Z144" i="41" s="1"/>
  <c r="T236" i="8"/>
  <c r="T413" s="1"/>
  <c r="Z42" i="41" s="1"/>
  <c r="T270" i="8"/>
  <c r="T447" s="1"/>
  <c r="Z76" i="41" s="1"/>
  <c r="T317" i="8"/>
  <c r="T494" s="1"/>
  <c r="Z123" i="41" s="1"/>
  <c r="T339" i="8"/>
  <c r="T516" s="1"/>
  <c r="Z145" i="41" s="1"/>
  <c r="T356" i="8"/>
  <c r="T533" s="1"/>
  <c r="Z162" i="41" s="1"/>
  <c r="T307" i="8"/>
  <c r="T484" s="1"/>
  <c r="Z113" i="41" s="1"/>
  <c r="T355" i="8"/>
  <c r="T532" s="1"/>
  <c r="Z161" i="41" s="1"/>
  <c r="T276" i="8"/>
  <c r="T453" s="1"/>
  <c r="Z82" i="41" s="1"/>
  <c r="T251" i="8"/>
  <c r="T428" s="1"/>
  <c r="Z57" i="41" s="1"/>
  <c r="T233" i="8"/>
  <c r="T410" s="1"/>
  <c r="Z39" i="41" s="1"/>
  <c r="T230" i="8"/>
  <c r="T407" s="1"/>
  <c r="Z36" i="41" s="1"/>
  <c r="T298" i="8"/>
  <c r="T475" s="1"/>
  <c r="Z104" i="41" s="1"/>
  <c r="T329" i="8"/>
  <c r="T506" s="1"/>
  <c r="Z135" i="41" s="1"/>
  <c r="T328" i="8"/>
  <c r="T505" s="1"/>
  <c r="Z134" i="41" s="1"/>
  <c r="T207" i="8"/>
  <c r="T384" s="1"/>
  <c r="Z13" i="41" s="1"/>
  <c r="T210" i="8"/>
  <c r="T387" s="1"/>
  <c r="Z16" i="41" s="1"/>
  <c r="T342" i="8"/>
  <c r="T519" s="1"/>
  <c r="Z148" i="41" s="1"/>
  <c r="T279" i="8"/>
  <c r="T456" s="1"/>
  <c r="Z85" i="41" s="1"/>
  <c r="T242" i="8"/>
  <c r="T419" s="1"/>
  <c r="Z48" i="41" s="1"/>
  <c r="T363" i="8"/>
  <c r="T540" s="1"/>
  <c r="Z169" i="41" s="1"/>
  <c r="T336" i="8"/>
  <c r="T513" s="1"/>
  <c r="Z142" i="41" s="1"/>
  <c r="T302" i="8"/>
  <c r="T479" s="1"/>
  <c r="Z108" i="41" s="1"/>
  <c r="T273" i="8"/>
  <c r="T450" s="1"/>
  <c r="Z79" i="41" s="1"/>
  <c r="T243" i="8"/>
  <c r="T420" s="1"/>
  <c r="Z49" i="41" s="1"/>
  <c r="T297" i="8"/>
  <c r="T474" s="1"/>
  <c r="Z103" i="41" s="1"/>
  <c r="T226" i="8"/>
  <c r="T403" s="1"/>
  <c r="Z32" i="41" s="1"/>
  <c r="T199" i="8"/>
  <c r="T376" s="1"/>
  <c r="Z5" i="41" s="1"/>
  <c r="T359" i="8"/>
  <c r="T536" s="1"/>
  <c r="Z165" i="41" s="1"/>
  <c r="T360" i="8"/>
  <c r="T537" s="1"/>
  <c r="Z166" i="41" s="1"/>
  <c r="T292" i="8"/>
  <c r="T469" s="1"/>
  <c r="Z98" i="41" s="1"/>
  <c r="T231" i="8"/>
  <c r="T408" s="1"/>
  <c r="Z37" i="41" s="1"/>
  <c r="T311" i="8"/>
  <c r="T488" s="1"/>
  <c r="Z117" i="41" s="1"/>
  <c r="T263" i="8"/>
  <c r="T440" s="1"/>
  <c r="Z69" i="41" s="1"/>
  <c r="T234" i="8"/>
  <c r="T411" s="1"/>
  <c r="Z40" i="41" s="1"/>
  <c r="T304" i="8"/>
  <c r="T481" s="1"/>
  <c r="Z110" i="41" s="1"/>
  <c r="T278" i="8"/>
  <c r="T455" s="1"/>
  <c r="Z84" i="41" s="1"/>
  <c r="T201" i="8"/>
  <c r="T378" s="1"/>
  <c r="Z7" i="41" s="1"/>
  <c r="T212" i="8"/>
  <c r="T389" s="1"/>
  <c r="Z18" i="41" s="1"/>
  <c r="T206" i="8"/>
  <c r="T383" s="1"/>
  <c r="Z12" i="41" s="1"/>
  <c r="T322" i="8"/>
  <c r="T499" s="1"/>
  <c r="Z128" i="41" s="1"/>
  <c r="T281" i="8"/>
  <c r="T458" s="1"/>
  <c r="Z87" i="41" s="1"/>
  <c r="T260" i="8"/>
  <c r="T437" s="1"/>
  <c r="Z66" i="41" s="1"/>
  <c r="T350" i="8"/>
  <c r="T527" s="1"/>
  <c r="Z156" i="41" s="1"/>
  <c r="T323" i="8"/>
  <c r="T500" s="1"/>
  <c r="Z129" i="41" s="1"/>
  <c r="T250" i="8"/>
  <c r="T427" s="1"/>
  <c r="Z56" i="41" s="1"/>
  <c r="T218" i="8"/>
  <c r="T395" s="1"/>
  <c r="Z24" i="41" s="1"/>
  <c r="T225" i="8"/>
  <c r="T402" s="1"/>
  <c r="Z31" i="41" s="1"/>
  <c r="R570" i="8"/>
  <c r="R578"/>
  <c r="R615" s="1"/>
  <c r="R560"/>
  <c r="R597" s="1"/>
  <c r="R572"/>
  <c r="R569"/>
  <c r="R573"/>
  <c r="R564"/>
  <c r="R602" s="1"/>
  <c r="R555"/>
  <c r="R592" s="1"/>
  <c r="T354"/>
  <c r="T531" s="1"/>
  <c r="Z160" i="41" s="1"/>
  <c r="T288" i="8"/>
  <c r="T465" s="1"/>
  <c r="Z94" i="41" s="1"/>
  <c r="T223" i="8"/>
  <c r="T400" s="1"/>
  <c r="Z29" i="41" s="1"/>
  <c r="T222" i="8"/>
  <c r="T399" s="1"/>
  <c r="Z28" i="41" s="1"/>
  <c r="T277" i="8"/>
  <c r="T454" s="1"/>
  <c r="Z83" i="41" s="1"/>
  <c r="T202" i="8"/>
  <c r="T379" s="1"/>
  <c r="Z8" i="41" s="1"/>
  <c r="T301" i="8"/>
  <c r="T478" s="1"/>
  <c r="Z107" i="41" s="1"/>
  <c r="T287" i="8"/>
  <c r="T464" s="1"/>
  <c r="Z93" i="41" s="1"/>
  <c r="T245" i="8"/>
  <c r="T422" s="1"/>
  <c r="Z51" i="41" s="1"/>
  <c r="T293" i="8"/>
  <c r="T470" s="1"/>
  <c r="Z99" i="41" s="1"/>
  <c r="T229" i="8"/>
  <c r="T406" s="1"/>
  <c r="Z35" i="41" s="1"/>
  <c r="T310" i="8"/>
  <c r="T487" s="1"/>
  <c r="Z116" i="41" s="1"/>
  <c r="T256" i="8"/>
  <c r="T433" s="1"/>
  <c r="Z62" i="41" s="1"/>
  <c r="T215" i="8"/>
  <c r="T392" s="1"/>
  <c r="Z21" i="41" s="1"/>
  <c r="T217" i="8"/>
  <c r="T394" s="1"/>
  <c r="Z23" i="41" s="1"/>
  <c r="T269" i="8"/>
  <c r="T446" s="1"/>
  <c r="Z75" i="41" s="1"/>
  <c r="T324" i="8"/>
  <c r="T501" s="1"/>
  <c r="Z130" i="41" s="1"/>
  <c r="T321" i="8"/>
  <c r="T498" s="1"/>
  <c r="Z127" i="41" s="1"/>
  <c r="T220" i="8"/>
  <c r="T397" s="1"/>
  <c r="Z26" i="41" s="1"/>
  <c r="T239" i="8"/>
  <c r="T416" s="1"/>
  <c r="Z45" i="41" s="1"/>
  <c r="T320" i="8"/>
  <c r="T497" s="1"/>
  <c r="Z126" i="41" s="1"/>
  <c r="T249" i="8"/>
  <c r="T426" s="1"/>
  <c r="Z55" i="41" s="1"/>
  <c r="T283" i="8"/>
  <c r="T460" s="1"/>
  <c r="Z89" i="41" s="1"/>
  <c r="T290" i="8"/>
  <c r="T467" s="1"/>
  <c r="Z96" i="41" s="1"/>
  <c r="T267" i="8"/>
  <c r="T444" s="1"/>
  <c r="Z73" i="41" s="1"/>
  <c r="T265" i="8"/>
  <c r="T442" s="1"/>
  <c r="Z71" i="41" s="1"/>
  <c r="T198" i="8"/>
  <c r="T375" s="1"/>
  <c r="Z4" i="41" s="1"/>
  <c r="T224" i="8"/>
  <c r="T401" s="1"/>
  <c r="Z30" i="41" s="1"/>
  <c r="T246" i="8"/>
  <c r="T423" s="1"/>
  <c r="Z52" i="41" s="1"/>
  <c r="T264" i="8"/>
  <c r="T441" s="1"/>
  <c r="Z70" i="41" s="1"/>
  <c r="T216" i="8"/>
  <c r="T393" s="1"/>
  <c r="Z22" i="41" s="1"/>
  <c r="T285" i="8"/>
  <c r="T462" s="1"/>
  <c r="Z91" i="41" s="1"/>
  <c r="T237" i="8"/>
  <c r="T414" s="1"/>
  <c r="Z43" i="41" s="1"/>
  <c r="T331" i="8"/>
  <c r="T508" s="1"/>
  <c r="Z137" i="41" s="1"/>
  <c r="T305" i="8"/>
  <c r="T482" s="1"/>
  <c r="Z111" i="41" s="1"/>
  <c r="T308" i="8"/>
  <c r="T485" s="1"/>
  <c r="Z114" i="41" s="1"/>
  <c r="T214" i="8"/>
  <c r="T391" s="1"/>
  <c r="Z20" i="41" s="1"/>
  <c r="T351" i="8"/>
  <c r="T528" s="1"/>
  <c r="Z157" i="41" s="1"/>
  <c r="T244" i="8"/>
  <c r="T247"/>
  <c r="T424" s="1"/>
  <c r="Z53" i="41" s="1"/>
  <c r="T284" i="8"/>
  <c r="T461" s="1"/>
  <c r="Z90" i="41" s="1"/>
  <c r="T235" i="8"/>
  <c r="T412" s="1"/>
  <c r="Z41" i="41" s="1"/>
  <c r="T303" i="8"/>
  <c r="T480" s="1"/>
  <c r="Z109" i="41" s="1"/>
  <c r="T361" i="8"/>
  <c r="T538" s="1"/>
  <c r="Z167" i="41" s="1"/>
  <c r="T349" i="8"/>
  <c r="T526" s="1"/>
  <c r="Z155" i="41" s="1"/>
  <c r="T340" i="8"/>
  <c r="T517" s="1"/>
  <c r="Z146" i="41" s="1"/>
  <c r="T238" i="8"/>
  <c r="T415" s="1"/>
  <c r="Z44" i="41" s="1"/>
  <c r="T282" i="8"/>
  <c r="T459" s="1"/>
  <c r="Z88" i="41" s="1"/>
  <c r="T203" i="8"/>
  <c r="T380" s="1"/>
  <c r="Z9" i="41" s="1"/>
  <c r="T211" i="8"/>
  <c r="T388" s="1"/>
  <c r="Z17" i="41" s="1"/>
  <c r="T341" i="8"/>
  <c r="T518" s="1"/>
  <c r="Z147" i="41" s="1"/>
  <c r="T252" i="8"/>
  <c r="T429" s="1"/>
  <c r="Z58" i="41" s="1"/>
  <c r="T272" i="8"/>
  <c r="T449" s="1"/>
  <c r="Z78" i="41" s="1"/>
  <c r="T330" i="8"/>
  <c r="T507" s="1"/>
  <c r="Z136" i="41" s="1"/>
  <c r="T254" i="8"/>
  <c r="T431" s="1"/>
  <c r="Z60" i="41" s="1"/>
  <c r="T314" i="8"/>
  <c r="T491" s="1"/>
  <c r="Z120" i="41" s="1"/>
  <c r="T345" i="8"/>
  <c r="T522" s="1"/>
  <c r="Z151" i="41" s="1"/>
  <c r="T325" i="8"/>
  <c r="T502" s="1"/>
  <c r="Z131" i="41" s="1"/>
  <c r="T280" i="8"/>
  <c r="T457" s="1"/>
  <c r="Z86" i="41" s="1"/>
  <c r="T352" i="8"/>
  <c r="T529" s="1"/>
  <c r="Z158" i="41" s="1"/>
  <c r="T300" i="8"/>
  <c r="T477" s="1"/>
  <c r="Z106" i="41" s="1"/>
  <c r="T221" i="8"/>
  <c r="T398" s="1"/>
  <c r="Z27" i="41" s="1"/>
  <c r="T357" i="8"/>
  <c r="T534" s="1"/>
  <c r="Z163" i="41" s="1"/>
  <c r="T296" i="8"/>
  <c r="T473" s="1"/>
  <c r="Z102" i="41" s="1"/>
  <c r="T228" i="8"/>
  <c r="T405" s="1"/>
  <c r="Z34" i="41" s="1"/>
  <c r="T327" i="8"/>
  <c r="T504" s="1"/>
  <c r="Z133" i="41" s="1"/>
  <c r="T326" i="8"/>
  <c r="T503" s="1"/>
  <c r="Z132" i="41" s="1"/>
  <c r="T315" i="8"/>
  <c r="T492" s="1"/>
  <c r="Z121" i="41" s="1"/>
  <c r="T255" i="8"/>
  <c r="T432" s="1"/>
  <c r="Z61" i="41" s="1"/>
  <c r="T362" i="8"/>
  <c r="T539" s="1"/>
  <c r="Z168" i="41" s="1"/>
  <c r="T318" i="8"/>
  <c r="T495" s="1"/>
  <c r="Z124" i="41" s="1"/>
  <c r="T346" i="8"/>
  <c r="T523" s="1"/>
  <c r="Z152" i="41" s="1"/>
  <c r="T364" i="8"/>
  <c r="T541" s="1"/>
  <c r="Z170" i="41" s="1"/>
  <c r="T213" i="8"/>
  <c r="T390" s="1"/>
  <c r="Z19" i="41" s="1"/>
  <c r="T219" i="8"/>
  <c r="T396" s="1"/>
  <c r="Z25" i="41" s="1"/>
  <c r="T286" i="8"/>
  <c r="T463" s="1"/>
  <c r="Z92" i="41" s="1"/>
  <c r="T257" i="8"/>
  <c r="T434" s="1"/>
  <c r="Z63" i="41" s="1"/>
  <c r="T313" i="8"/>
  <c r="T490" s="1"/>
  <c r="Z119" i="41" s="1"/>
  <c r="T275" i="8"/>
  <c r="T452" s="1"/>
  <c r="Z81" i="41" s="1"/>
  <c r="T344" i="8"/>
  <c r="T521" s="1"/>
  <c r="Z150" i="41" s="1"/>
  <c r="T259" i="8"/>
  <c r="T436" s="1"/>
  <c r="Z65" i="41" s="1"/>
  <c r="T319" i="8"/>
  <c r="T496" s="1"/>
  <c r="Z125" i="41" s="1"/>
  <c r="T274" i="8"/>
  <c r="T451" s="1"/>
  <c r="Z80" i="41" s="1"/>
  <c r="R593" i="8"/>
  <c r="R543"/>
  <c r="R545" s="1"/>
  <c r="R561"/>
  <c r="R598" s="1"/>
  <c r="R574"/>
  <c r="R581"/>
  <c r="R558"/>
  <c r="S421"/>
  <c r="Y50" i="41" s="1"/>
  <c r="S367" i="8"/>
  <c r="R605"/>
  <c r="Q621"/>
  <c r="T197"/>
  <c r="T374" s="1"/>
  <c r="T192"/>
  <c r="R613"/>
  <c r="R606"/>
  <c r="Y3" i="41"/>
  <c r="S554" i="8"/>
  <c r="S553"/>
  <c r="S590" s="1"/>
  <c r="R584"/>
  <c r="R591"/>
  <c r="U18"/>
  <c r="R600" l="1"/>
  <c r="R594"/>
  <c r="R610"/>
  <c r="R601"/>
  <c r="R596"/>
  <c r="R604"/>
  <c r="R612"/>
  <c r="R609"/>
  <c r="S568"/>
  <c r="R611"/>
  <c r="R618"/>
  <c r="R595"/>
  <c r="S578"/>
  <c r="R608"/>
  <c r="S562"/>
  <c r="S559"/>
  <c r="R619"/>
  <c r="S576"/>
  <c r="S573"/>
  <c r="S580"/>
  <c r="R614"/>
  <c r="U260"/>
  <c r="U437" s="1"/>
  <c r="AA66" i="41" s="1"/>
  <c r="U234" i="8"/>
  <c r="U411" s="1"/>
  <c r="AA40" i="41" s="1"/>
  <c r="U226" i="8"/>
  <c r="U403" s="1"/>
  <c r="AA32" i="41" s="1"/>
  <c r="U363" i="8"/>
  <c r="U540" s="1"/>
  <c r="AA169" i="41" s="1"/>
  <c r="U298" i="8"/>
  <c r="U475" s="1"/>
  <c r="AA104" i="41" s="1"/>
  <c r="U307" i="8"/>
  <c r="U484" s="1"/>
  <c r="AA113" i="41" s="1"/>
  <c r="U353" i="8"/>
  <c r="U530" s="1"/>
  <c r="AA159" i="41" s="1"/>
  <c r="U248" i="8"/>
  <c r="U425" s="1"/>
  <c r="AA54" i="41" s="1"/>
  <c r="U205" i="8"/>
  <c r="U382" s="1"/>
  <c r="AA11" i="41" s="1"/>
  <c r="U262" i="8"/>
  <c r="U439" s="1"/>
  <c r="AA68" i="41" s="1"/>
  <c r="U253" i="8"/>
  <c r="U430" s="1"/>
  <c r="AA59" i="41" s="1"/>
  <c r="U319" i="8"/>
  <c r="U496" s="1"/>
  <c r="AA125" i="41" s="1"/>
  <c r="U344" i="8"/>
  <c r="U521" s="1"/>
  <c r="AA150" i="41" s="1"/>
  <c r="U313" i="8"/>
  <c r="U490" s="1"/>
  <c r="AA119" i="41" s="1"/>
  <c r="U286" i="8"/>
  <c r="U463" s="1"/>
  <c r="AA92" i="41" s="1"/>
  <c r="U213" i="8"/>
  <c r="U390" s="1"/>
  <c r="AA19" i="41" s="1"/>
  <c r="U346" i="8"/>
  <c r="U523" s="1"/>
  <c r="AA152" i="41" s="1"/>
  <c r="U362" i="8"/>
  <c r="U539" s="1"/>
  <c r="AA168" i="41" s="1"/>
  <c r="U315" i="8"/>
  <c r="U492" s="1"/>
  <c r="AA121" i="41" s="1"/>
  <c r="U327" i="8"/>
  <c r="U504" s="1"/>
  <c r="AA133" i="41" s="1"/>
  <c r="U296" i="8"/>
  <c r="U473" s="1"/>
  <c r="AA102" i="41" s="1"/>
  <c r="U221" i="8"/>
  <c r="U398" s="1"/>
  <c r="AA27" i="41" s="1"/>
  <c r="U352" i="8"/>
  <c r="U529" s="1"/>
  <c r="AA158" i="41" s="1"/>
  <c r="U325" i="8"/>
  <c r="U502" s="1"/>
  <c r="AA131" i="41" s="1"/>
  <c r="U314" i="8"/>
  <c r="U491" s="1"/>
  <c r="AA120" i="41" s="1"/>
  <c r="U330" i="8"/>
  <c r="U507" s="1"/>
  <c r="AA136" i="41" s="1"/>
  <c r="U252" i="8"/>
  <c r="U429" s="1"/>
  <c r="AA58" i="41" s="1"/>
  <c r="U211" i="8"/>
  <c r="U388" s="1"/>
  <c r="AA17" i="41" s="1"/>
  <c r="U282" i="8"/>
  <c r="U459" s="1"/>
  <c r="AA88" i="41" s="1"/>
  <c r="U340" i="8"/>
  <c r="U517" s="1"/>
  <c r="AA146" i="41" s="1"/>
  <c r="U361" i="8"/>
  <c r="U538" s="1"/>
  <c r="AA167" i="41" s="1"/>
  <c r="U235" i="8"/>
  <c r="U412" s="1"/>
  <c r="AA41" i="41" s="1"/>
  <c r="U247" i="8"/>
  <c r="U424" s="1"/>
  <c r="AA53" i="41" s="1"/>
  <c r="U351" i="8"/>
  <c r="U528" s="1"/>
  <c r="AA157" i="41" s="1"/>
  <c r="U308" i="8"/>
  <c r="U485" s="1"/>
  <c r="AA114" i="41" s="1"/>
  <c r="U331" i="8"/>
  <c r="U508" s="1"/>
  <c r="AA137" i="41" s="1"/>
  <c r="U285" i="8"/>
  <c r="U462" s="1"/>
  <c r="AA91" i="41" s="1"/>
  <c r="U264" i="8"/>
  <c r="U441" s="1"/>
  <c r="AA70" i="41" s="1"/>
  <c r="U224" i="8"/>
  <c r="U401" s="1"/>
  <c r="AA30" i="41" s="1"/>
  <c r="U265" i="8"/>
  <c r="U442" s="1"/>
  <c r="AA71" i="41" s="1"/>
  <c r="U290" i="8"/>
  <c r="U467" s="1"/>
  <c r="AA96" i="41" s="1"/>
  <c r="U249" i="8"/>
  <c r="U426" s="1"/>
  <c r="AA55" i="41" s="1"/>
  <c r="U239" i="8"/>
  <c r="U416" s="1"/>
  <c r="AA45" i="41" s="1"/>
  <c r="U321" i="8"/>
  <c r="U498" s="1"/>
  <c r="AA127" i="41" s="1"/>
  <c r="U269" i="8"/>
  <c r="U446" s="1"/>
  <c r="AA75" i="41" s="1"/>
  <c r="U215" i="8"/>
  <c r="U392" s="1"/>
  <c r="AA21" i="41" s="1"/>
  <c r="U310" i="8"/>
  <c r="U487" s="1"/>
  <c r="AA116" i="41" s="1"/>
  <c r="U293" i="8"/>
  <c r="U470" s="1"/>
  <c r="AA99" i="41" s="1"/>
  <c r="U287" i="8"/>
  <c r="U464" s="1"/>
  <c r="AA93" i="41" s="1"/>
  <c r="U202" i="8"/>
  <c r="U379" s="1"/>
  <c r="AA8" i="41" s="1"/>
  <c r="U222" i="8"/>
  <c r="U399" s="1"/>
  <c r="AA28" i="41" s="1"/>
  <c r="U288" i="8"/>
  <c r="U465" s="1"/>
  <c r="AA94" i="41" s="1"/>
  <c r="S569" i="8"/>
  <c r="S606" s="1"/>
  <c r="S575"/>
  <c r="R599"/>
  <c r="U322"/>
  <c r="U499" s="1"/>
  <c r="AA128" i="41" s="1"/>
  <c r="U278" i="8"/>
  <c r="U455" s="1"/>
  <c r="AA84" i="41" s="1"/>
  <c r="U359" i="8"/>
  <c r="U536" s="1"/>
  <c r="AA165" i="41" s="1"/>
  <c r="U279" i="8"/>
  <c r="U456" s="1"/>
  <c r="AA85" i="41" s="1"/>
  <c r="U233" i="8"/>
  <c r="U410" s="1"/>
  <c r="AA39" i="41" s="1"/>
  <c r="U270" i="8"/>
  <c r="U447" s="1"/>
  <c r="AA76" i="41" s="1"/>
  <c r="U225" i="8"/>
  <c r="U402" s="1"/>
  <c r="AA31" i="41" s="1"/>
  <c r="U250" i="8"/>
  <c r="U427" s="1"/>
  <c r="AA56" i="41" s="1"/>
  <c r="U350" i="8"/>
  <c r="U527" s="1"/>
  <c r="AA156" i="41" s="1"/>
  <c r="U281" i="8"/>
  <c r="U458" s="1"/>
  <c r="AA87" i="41" s="1"/>
  <c r="U206" i="8"/>
  <c r="U383" s="1"/>
  <c r="AA12" i="41" s="1"/>
  <c r="U201" i="8"/>
  <c r="U378" s="1"/>
  <c r="AA7" i="41" s="1"/>
  <c r="U304" i="8"/>
  <c r="U481" s="1"/>
  <c r="AA110" i="41" s="1"/>
  <c r="U263" i="8"/>
  <c r="U440" s="1"/>
  <c r="AA69" i="41" s="1"/>
  <c r="U231" i="8"/>
  <c r="U408" s="1"/>
  <c r="AA37" i="41" s="1"/>
  <c r="U360" i="8"/>
  <c r="U537" s="1"/>
  <c r="AA166" i="41" s="1"/>
  <c r="U199" i="8"/>
  <c r="U376" s="1"/>
  <c r="AA5" i="41" s="1"/>
  <c r="U297" i="8"/>
  <c r="U474" s="1"/>
  <c r="AA103" i="41" s="1"/>
  <c r="U273" i="8"/>
  <c r="U450" s="1"/>
  <c r="AA79" i="41" s="1"/>
  <c r="U336" i="8"/>
  <c r="U513" s="1"/>
  <c r="AA142" i="41" s="1"/>
  <c r="U242" i="8"/>
  <c r="U419" s="1"/>
  <c r="AA48" i="41" s="1"/>
  <c r="U342" i="8"/>
  <c r="U519" s="1"/>
  <c r="AA148" i="41" s="1"/>
  <c r="U207" i="8"/>
  <c r="U384" s="1"/>
  <c r="AA13" i="41" s="1"/>
  <c r="U329" i="8"/>
  <c r="U506" s="1"/>
  <c r="AA135" i="41" s="1"/>
  <c r="U230" i="8"/>
  <c r="U407" s="1"/>
  <c r="AA36" i="41" s="1"/>
  <c r="U251" i="8"/>
  <c r="U428" s="1"/>
  <c r="AA57" i="41" s="1"/>
  <c r="U355" i="8"/>
  <c r="U532" s="1"/>
  <c r="AA161" i="41" s="1"/>
  <c r="U356" i="8"/>
  <c r="U533" s="1"/>
  <c r="AA162" i="41" s="1"/>
  <c r="U317" i="8"/>
  <c r="U494" s="1"/>
  <c r="AA123" i="41" s="1"/>
  <c r="U236" i="8"/>
  <c r="U413" s="1"/>
  <c r="AA42" i="41" s="1"/>
  <c r="U348" i="8"/>
  <c r="U525" s="1"/>
  <c r="AA154" i="41" s="1"/>
  <c r="U227" i="8"/>
  <c r="U404" s="1"/>
  <c r="AA33" i="41" s="1"/>
  <c r="U347" i="8"/>
  <c r="U524" s="1"/>
  <c r="AA153" i="41" s="1"/>
  <c r="U258" i="8"/>
  <c r="U435" s="1"/>
  <c r="AA64" i="41" s="1"/>
  <c r="U271" i="8"/>
  <c r="U448" s="1"/>
  <c r="AA77" i="41" s="1"/>
  <c r="U306" i="8"/>
  <c r="U483" s="1"/>
  <c r="AA112" i="41" s="1"/>
  <c r="U209" i="8"/>
  <c r="U386" s="1"/>
  <c r="AA15" i="41" s="1"/>
  <c r="U208" i="8"/>
  <c r="U385" s="1"/>
  <c r="AA14" i="41" s="1"/>
  <c r="U295" i="8"/>
  <c r="U472" s="1"/>
  <c r="AA101" i="41" s="1"/>
  <c r="U309" i="8"/>
  <c r="U486" s="1"/>
  <c r="AA115" i="41" s="1"/>
  <c r="U332" i="8"/>
  <c r="U509" s="1"/>
  <c r="AA138" i="41" s="1"/>
  <c r="U268" i="8"/>
  <c r="U445" s="1"/>
  <c r="AA74" i="41" s="1"/>
  <c r="U333" i="8"/>
  <c r="U510" s="1"/>
  <c r="AA139" i="41" s="1"/>
  <c r="U289" i="8"/>
  <c r="U466" s="1"/>
  <c r="AA95" i="41" s="1"/>
  <c r="U266" i="8"/>
  <c r="U443" s="1"/>
  <c r="AA72" i="41" s="1"/>
  <c r="U337" i="8"/>
  <c r="U514" s="1"/>
  <c r="AA143" i="41" s="1"/>
  <c r="U343" i="8"/>
  <c r="U520" s="1"/>
  <c r="AA149" i="41" s="1"/>
  <c r="U261" i="8"/>
  <c r="U438" s="1"/>
  <c r="AA67" i="41" s="1"/>
  <c r="S582" i="8"/>
  <c r="S557"/>
  <c r="S543"/>
  <c r="S545" s="1"/>
  <c r="S556"/>
  <c r="T421"/>
  <c r="Z50" i="41" s="1"/>
  <c r="T367" i="8"/>
  <c r="U218"/>
  <c r="U395" s="1"/>
  <c r="AA24" i="41" s="1"/>
  <c r="U323" i="8"/>
  <c r="U500" s="1"/>
  <c r="AA129" i="41" s="1"/>
  <c r="U212" i="8"/>
  <c r="U389" s="1"/>
  <c r="AA18" i="41" s="1"/>
  <c r="U311" i="8"/>
  <c r="U488" s="1"/>
  <c r="AA117" i="41" s="1"/>
  <c r="U292" i="8"/>
  <c r="U469" s="1"/>
  <c r="AA98" i="41" s="1"/>
  <c r="U243" i="8"/>
  <c r="U420" s="1"/>
  <c r="AA49" i="41" s="1"/>
  <c r="U302" i="8"/>
  <c r="U479" s="1"/>
  <c r="AA108" i="41" s="1"/>
  <c r="U210" i="8"/>
  <c r="U387" s="1"/>
  <c r="AA16" i="41" s="1"/>
  <c r="U328" i="8"/>
  <c r="U505" s="1"/>
  <c r="AA134" i="41" s="1"/>
  <c r="U276" i="8"/>
  <c r="U453" s="1"/>
  <c r="AA82" i="41" s="1"/>
  <c r="U339" i="8"/>
  <c r="U516" s="1"/>
  <c r="AA145" i="41" s="1"/>
  <c r="U338" i="8"/>
  <c r="U515" s="1"/>
  <c r="AA144" i="41" s="1"/>
  <c r="U200" i="8"/>
  <c r="U377" s="1"/>
  <c r="AA6" i="41" s="1"/>
  <c r="U294" i="8"/>
  <c r="U471" s="1"/>
  <c r="AA100" i="41" s="1"/>
  <c r="U241" i="8"/>
  <c r="U418" s="1"/>
  <c r="AA47" i="41" s="1"/>
  <c r="U291" i="8"/>
  <c r="U468" s="1"/>
  <c r="AA97" i="41" s="1"/>
  <c r="U240" i="8"/>
  <c r="U417" s="1"/>
  <c r="AA46" i="41" s="1"/>
  <c r="U299" i="8"/>
  <c r="U476" s="1"/>
  <c r="AA105" i="41" s="1"/>
  <c r="U204" i="8"/>
  <c r="U381" s="1"/>
  <c r="AA10" i="41" s="1"/>
  <c r="U312" i="8"/>
  <c r="U489" s="1"/>
  <c r="AA118" i="41" s="1"/>
  <c r="U335" i="8"/>
  <c r="U512" s="1"/>
  <c r="AA141" i="41" s="1"/>
  <c r="U232" i="8"/>
  <c r="U409" s="1"/>
  <c r="AA38" i="41" s="1"/>
  <c r="U358" i="8"/>
  <c r="U535" s="1"/>
  <c r="AA164" i="41" s="1"/>
  <c r="U334" i="8"/>
  <c r="U511" s="1"/>
  <c r="AA140" i="41" s="1"/>
  <c r="U316" i="8"/>
  <c r="U493" s="1"/>
  <c r="AA122" i="41" s="1"/>
  <c r="U274" i="8"/>
  <c r="U451" s="1"/>
  <c r="AA80" i="41" s="1"/>
  <c r="U259" i="8"/>
  <c r="U436" s="1"/>
  <c r="AA65" i="41" s="1"/>
  <c r="U275" i="8"/>
  <c r="U452" s="1"/>
  <c r="AA81" i="41" s="1"/>
  <c r="U257" i="8"/>
  <c r="U434" s="1"/>
  <c r="AA63" i="41" s="1"/>
  <c r="U219" i="8"/>
  <c r="U396" s="1"/>
  <c r="AA25" i="41" s="1"/>
  <c r="U364" i="8"/>
  <c r="U541" s="1"/>
  <c r="AA170" i="41" s="1"/>
  <c r="U318" i="8"/>
  <c r="U495" s="1"/>
  <c r="AA124" i="41" s="1"/>
  <c r="U255" i="8"/>
  <c r="U432" s="1"/>
  <c r="AA61" i="41" s="1"/>
  <c r="U326" i="8"/>
  <c r="U503" s="1"/>
  <c r="AA132" i="41" s="1"/>
  <c r="U228" i="8"/>
  <c r="U405" s="1"/>
  <c r="AA34" i="41" s="1"/>
  <c r="U357" i="8"/>
  <c r="U534" s="1"/>
  <c r="AA163" i="41" s="1"/>
  <c r="U300" i="8"/>
  <c r="U477" s="1"/>
  <c r="AA106" i="41" s="1"/>
  <c r="U280" i="8"/>
  <c r="U457" s="1"/>
  <c r="AA86" i="41" s="1"/>
  <c r="U345" i="8"/>
  <c r="U522" s="1"/>
  <c r="AA151" i="41" s="1"/>
  <c r="U254" i="8"/>
  <c r="U431" s="1"/>
  <c r="AA60" i="41" s="1"/>
  <c r="U272" i="8"/>
  <c r="U449" s="1"/>
  <c r="AA78" i="41" s="1"/>
  <c r="U341" i="8"/>
  <c r="U518" s="1"/>
  <c r="AA147" i="41" s="1"/>
  <c r="U203" i="8"/>
  <c r="U380" s="1"/>
  <c r="AA9" i="41" s="1"/>
  <c r="U238" i="8"/>
  <c r="U415" s="1"/>
  <c r="AA44" i="41" s="1"/>
  <c r="U349" i="8"/>
  <c r="U526" s="1"/>
  <c r="AA155" i="41" s="1"/>
  <c r="U303" i="8"/>
  <c r="U480" s="1"/>
  <c r="AA109" i="41" s="1"/>
  <c r="U284" i="8"/>
  <c r="U461" s="1"/>
  <c r="AA90" i="41" s="1"/>
  <c r="U244" i="8"/>
  <c r="U214"/>
  <c r="U391" s="1"/>
  <c r="AA20" i="41" s="1"/>
  <c r="U305" i="8"/>
  <c r="U482" s="1"/>
  <c r="AA111" i="41" s="1"/>
  <c r="U237" i="8"/>
  <c r="U414" s="1"/>
  <c r="AA43" i="41" s="1"/>
  <c r="U216" i="8"/>
  <c r="U393" s="1"/>
  <c r="AA22" i="41" s="1"/>
  <c r="U246" i="8"/>
  <c r="U423" s="1"/>
  <c r="AA52" i="41" s="1"/>
  <c r="U198" i="8"/>
  <c r="U375" s="1"/>
  <c r="AA4" i="41" s="1"/>
  <c r="U267" i="8"/>
  <c r="U444" s="1"/>
  <c r="AA73" i="41" s="1"/>
  <c r="U283" i="8"/>
  <c r="U460" s="1"/>
  <c r="AA89" i="41" s="1"/>
  <c r="U320" i="8"/>
  <c r="U497" s="1"/>
  <c r="AA126" i="41" s="1"/>
  <c r="U220" i="8"/>
  <c r="U397" s="1"/>
  <c r="AA26" i="41" s="1"/>
  <c r="U324" i="8"/>
  <c r="U501" s="1"/>
  <c r="AA130" i="41" s="1"/>
  <c r="U217" i="8"/>
  <c r="U394" s="1"/>
  <c r="AA23" i="41" s="1"/>
  <c r="U256" i="8"/>
  <c r="U433" s="1"/>
  <c r="AA62" i="41" s="1"/>
  <c r="U229" i="8"/>
  <c r="U406" s="1"/>
  <c r="AA35" i="41" s="1"/>
  <c r="U245" i="8"/>
  <c r="U422" s="1"/>
  <c r="AA51" i="41" s="1"/>
  <c r="U301" i="8"/>
  <c r="U478" s="1"/>
  <c r="AA107" i="41" s="1"/>
  <c r="U277" i="8"/>
  <c r="U454" s="1"/>
  <c r="AA83" i="41" s="1"/>
  <c r="U223" i="8"/>
  <c r="U400" s="1"/>
  <c r="AA29" i="41" s="1"/>
  <c r="U354" i="8"/>
  <c r="U531" s="1"/>
  <c r="AA160" i="41" s="1"/>
  <c r="S570" i="8"/>
  <c r="S579"/>
  <c r="S616" s="1"/>
  <c r="S574"/>
  <c r="S611" s="1"/>
  <c r="S563"/>
  <c r="R616"/>
  <c r="S561"/>
  <c r="S599" s="1"/>
  <c r="S572"/>
  <c r="S555"/>
  <c r="S592" s="1"/>
  <c r="S564"/>
  <c r="S566"/>
  <c r="S577"/>
  <c r="S571"/>
  <c r="S560"/>
  <c r="S597" s="1"/>
  <c r="S567"/>
  <c r="S605" s="1"/>
  <c r="S581"/>
  <c r="S618" s="1"/>
  <c r="S558"/>
  <c r="S565"/>
  <c r="S602" s="1"/>
  <c r="R607"/>
  <c r="U192"/>
  <c r="U197"/>
  <c r="U374" s="1"/>
  <c r="T562"/>
  <c r="T564"/>
  <c r="T566"/>
  <c r="T582"/>
  <c r="T578"/>
  <c r="T555"/>
  <c r="T581"/>
  <c r="T561"/>
  <c r="T553"/>
  <c r="T590" s="1"/>
  <c r="T575"/>
  <c r="T556"/>
  <c r="T570"/>
  <c r="T543"/>
  <c r="T545" s="1"/>
  <c r="T580"/>
  <c r="T558"/>
  <c r="T576"/>
  <c r="T557"/>
  <c r="Z3" i="41"/>
  <c r="T573" i="8"/>
  <c r="T559"/>
  <c r="T569"/>
  <c r="T579"/>
  <c r="T574"/>
  <c r="T568"/>
  <c r="T554"/>
  <c r="T591" s="1"/>
  <c r="T560"/>
  <c r="T565"/>
  <c r="T571"/>
  <c r="T608" s="1"/>
  <c r="T577"/>
  <c r="T572"/>
  <c r="T567"/>
  <c r="T604" s="1"/>
  <c r="T563"/>
  <c r="S604"/>
  <c r="S610"/>
  <c r="S596"/>
  <c r="S584"/>
  <c r="S612"/>
  <c r="S600"/>
  <c r="S609"/>
  <c r="S591"/>
  <c r="S593"/>
  <c r="V18"/>
  <c r="T594" l="1"/>
  <c r="S614"/>
  <c r="S613"/>
  <c r="S617"/>
  <c r="T600"/>
  <c r="S598"/>
  <c r="S601"/>
  <c r="S607"/>
  <c r="S615"/>
  <c r="T612"/>
  <c r="R621"/>
  <c r="S594"/>
  <c r="U367"/>
  <c r="U421"/>
  <c r="AA50" i="41" s="1"/>
  <c r="V287" i="8"/>
  <c r="V464" s="1"/>
  <c r="AB93" i="41" s="1"/>
  <c r="V239" i="8"/>
  <c r="V416" s="1"/>
  <c r="AB45" i="41" s="1"/>
  <c r="V224" i="8"/>
  <c r="V401" s="1"/>
  <c r="AB30" i="41" s="1"/>
  <c r="V285" i="8"/>
  <c r="V462" s="1"/>
  <c r="AB91" i="41" s="1"/>
  <c r="V361" i="8"/>
  <c r="V538" s="1"/>
  <c r="AB167" i="41" s="1"/>
  <c r="V282" i="8"/>
  <c r="V459" s="1"/>
  <c r="AB88" i="41" s="1"/>
  <c r="V314" i="8"/>
  <c r="V491" s="1"/>
  <c r="AB120" i="41" s="1"/>
  <c r="V296" i="8"/>
  <c r="V473" s="1"/>
  <c r="AB102" i="41" s="1"/>
  <c r="V346" i="8"/>
  <c r="V523" s="1"/>
  <c r="AB152" i="41" s="1"/>
  <c r="V344" i="8"/>
  <c r="V521" s="1"/>
  <c r="AB150" i="41" s="1"/>
  <c r="V205" i="8"/>
  <c r="V382" s="1"/>
  <c r="AB11" i="41" s="1"/>
  <c r="V226" i="8"/>
  <c r="V403" s="1"/>
  <c r="AB32" i="41" s="1"/>
  <c r="V354" i="8"/>
  <c r="V531" s="1"/>
  <c r="AB160" i="41" s="1"/>
  <c r="V277" i="8"/>
  <c r="V454" s="1"/>
  <c r="AB83" i="41" s="1"/>
  <c r="V245" i="8"/>
  <c r="V422" s="1"/>
  <c r="AB51" i="41" s="1"/>
  <c r="V256" i="8"/>
  <c r="V433" s="1"/>
  <c r="AB62" i="41" s="1"/>
  <c r="V324" i="8"/>
  <c r="V501" s="1"/>
  <c r="AB130" i="41" s="1"/>
  <c r="V320" i="8"/>
  <c r="V497" s="1"/>
  <c r="AB126" i="41" s="1"/>
  <c r="V267" i="8"/>
  <c r="V444" s="1"/>
  <c r="AB73" i="41" s="1"/>
  <c r="V246" i="8"/>
  <c r="V423" s="1"/>
  <c r="AB52" i="41" s="1"/>
  <c r="V237" i="8"/>
  <c r="V414" s="1"/>
  <c r="AB43" i="41" s="1"/>
  <c r="V214" i="8"/>
  <c r="V391" s="1"/>
  <c r="AB20" i="41" s="1"/>
  <c r="V284" i="8"/>
  <c r="V461" s="1"/>
  <c r="AB90" i="41" s="1"/>
  <c r="V349" i="8"/>
  <c r="V526" s="1"/>
  <c r="AB155" i="41" s="1"/>
  <c r="V203" i="8"/>
  <c r="V380" s="1"/>
  <c r="AB9" i="41" s="1"/>
  <c r="V272" i="8"/>
  <c r="V449" s="1"/>
  <c r="AB78" i="41" s="1"/>
  <c r="V345" i="8"/>
  <c r="V522" s="1"/>
  <c r="AB151" i="41" s="1"/>
  <c r="V300" i="8"/>
  <c r="V477" s="1"/>
  <c r="AB106" i="41" s="1"/>
  <c r="V228" i="8"/>
  <c r="V405" s="1"/>
  <c r="AB34" i="41" s="1"/>
  <c r="V255" i="8"/>
  <c r="V432" s="1"/>
  <c r="AB61" i="41" s="1"/>
  <c r="V364" i="8"/>
  <c r="V541" s="1"/>
  <c r="AB170" i="41" s="1"/>
  <c r="V257" i="8"/>
  <c r="V434" s="1"/>
  <c r="AB63" i="41" s="1"/>
  <c r="V259" i="8"/>
  <c r="V436" s="1"/>
  <c r="AB65" i="41" s="1"/>
  <c r="V316" i="8"/>
  <c r="V493" s="1"/>
  <c r="AB122" i="41" s="1"/>
  <c r="V358" i="8"/>
  <c r="V535" s="1"/>
  <c r="AB164" i="41" s="1"/>
  <c r="V335" i="8"/>
  <c r="V512" s="1"/>
  <c r="AB141" i="41" s="1"/>
  <c r="V204" i="8"/>
  <c r="V381" s="1"/>
  <c r="AB10" i="41" s="1"/>
  <c r="V240" i="8"/>
  <c r="V417" s="1"/>
  <c r="AB46" i="41" s="1"/>
  <c r="V241" i="8"/>
  <c r="V418" s="1"/>
  <c r="AB47" i="41" s="1"/>
  <c r="V200" i="8"/>
  <c r="V377" s="1"/>
  <c r="AB6" i="41" s="1"/>
  <c r="V339" i="8"/>
  <c r="V516" s="1"/>
  <c r="AB145" i="41" s="1"/>
  <c r="V328" i="8"/>
  <c r="V505" s="1"/>
  <c r="AB134" i="41" s="1"/>
  <c r="V302" i="8"/>
  <c r="V479" s="1"/>
  <c r="AB108" i="41" s="1"/>
  <c r="V292" i="8"/>
  <c r="V469" s="1"/>
  <c r="AB98" i="41" s="1"/>
  <c r="V212" i="8"/>
  <c r="V389" s="1"/>
  <c r="AB18" i="41" s="1"/>
  <c r="V218" i="8"/>
  <c r="V395" s="1"/>
  <c r="AB24" i="41" s="1"/>
  <c r="V261" i="8"/>
  <c r="V438" s="1"/>
  <c r="AB67" i="41" s="1"/>
  <c r="V337" i="8"/>
  <c r="V514" s="1"/>
  <c r="AB143" i="41" s="1"/>
  <c r="V289" i="8"/>
  <c r="V466" s="1"/>
  <c r="AB95" i="41" s="1"/>
  <c r="V268" i="8"/>
  <c r="V445" s="1"/>
  <c r="AB74" i="41" s="1"/>
  <c r="V309" i="8"/>
  <c r="V486" s="1"/>
  <c r="AB115" i="41" s="1"/>
  <c r="V208" i="8"/>
  <c r="V385" s="1"/>
  <c r="AB14" i="41" s="1"/>
  <c r="V306" i="8"/>
  <c r="V483" s="1"/>
  <c r="AB112" i="41" s="1"/>
  <c r="V258" i="8"/>
  <c r="V435" s="1"/>
  <c r="AB64" i="41" s="1"/>
  <c r="V227" i="8"/>
  <c r="V404" s="1"/>
  <c r="AB33" i="41" s="1"/>
  <c r="V236" i="8"/>
  <c r="V413" s="1"/>
  <c r="AB42" i="41" s="1"/>
  <c r="V356" i="8"/>
  <c r="V533" s="1"/>
  <c r="AB162" i="41" s="1"/>
  <c r="V251" i="8"/>
  <c r="V428" s="1"/>
  <c r="AB57" i="41" s="1"/>
  <c r="V329" i="8"/>
  <c r="V506" s="1"/>
  <c r="AB135" i="41" s="1"/>
  <c r="V342" i="8"/>
  <c r="V519" s="1"/>
  <c r="AB148" i="41" s="1"/>
  <c r="V336" i="8"/>
  <c r="V513" s="1"/>
  <c r="AB142" i="41" s="1"/>
  <c r="V297" i="8"/>
  <c r="V474" s="1"/>
  <c r="AB103" i="41" s="1"/>
  <c r="V360" i="8"/>
  <c r="V537" s="1"/>
  <c r="AB166" i="41" s="1"/>
  <c r="V263" i="8"/>
  <c r="V440" s="1"/>
  <c r="AB69" i="41" s="1"/>
  <c r="V201" i="8"/>
  <c r="V378" s="1"/>
  <c r="AB7" i="41" s="1"/>
  <c r="V281" i="8"/>
  <c r="V458" s="1"/>
  <c r="AB87" i="41" s="1"/>
  <c r="V250" i="8"/>
  <c r="V427" s="1"/>
  <c r="AB56" i="41" s="1"/>
  <c r="V270" i="8"/>
  <c r="V447" s="1"/>
  <c r="AB76" i="41" s="1"/>
  <c r="V279" i="8"/>
  <c r="V456" s="1"/>
  <c r="AB85" i="41" s="1"/>
  <c r="V278" i="8"/>
  <c r="V455" s="1"/>
  <c r="AB84" i="41" s="1"/>
  <c r="S603" i="8"/>
  <c r="V310"/>
  <c r="V487" s="1"/>
  <c r="AB116" i="41" s="1"/>
  <c r="V269" i="8"/>
  <c r="V446" s="1"/>
  <c r="AB75" i="41" s="1"/>
  <c r="V290" i="8"/>
  <c r="V467" s="1"/>
  <c r="AB96" i="41" s="1"/>
  <c r="V308" i="8"/>
  <c r="V485" s="1"/>
  <c r="AB114" i="41" s="1"/>
  <c r="V247" i="8"/>
  <c r="V424" s="1"/>
  <c r="AB53" i="41" s="1"/>
  <c r="V252" i="8"/>
  <c r="V429" s="1"/>
  <c r="AB58" i="41" s="1"/>
  <c r="V352" i="8"/>
  <c r="V529" s="1"/>
  <c r="AB158" i="41" s="1"/>
  <c r="V315" i="8"/>
  <c r="V492" s="1"/>
  <c r="AB121" i="41" s="1"/>
  <c r="V286" i="8"/>
  <c r="V463" s="1"/>
  <c r="AB92" i="41" s="1"/>
  <c r="V253" i="8"/>
  <c r="V430" s="1"/>
  <c r="AB59" i="41" s="1"/>
  <c r="V353" i="8"/>
  <c r="V530" s="1"/>
  <c r="AB159" i="41" s="1"/>
  <c r="V298" i="8"/>
  <c r="V475" s="1"/>
  <c r="AB104" i="41" s="1"/>
  <c r="V260" i="8"/>
  <c r="V437" s="1"/>
  <c r="AB66" i="41" s="1"/>
  <c r="V288" i="8"/>
  <c r="V465" s="1"/>
  <c r="AB94" i="41" s="1"/>
  <c r="V202" i="8"/>
  <c r="V379" s="1"/>
  <c r="AB8" i="41" s="1"/>
  <c r="V293" i="8"/>
  <c r="V470" s="1"/>
  <c r="AB99" i="41" s="1"/>
  <c r="V215" i="8"/>
  <c r="V392" s="1"/>
  <c r="AB21" i="41" s="1"/>
  <c r="V321" i="8"/>
  <c r="V498" s="1"/>
  <c r="AB127" i="41" s="1"/>
  <c r="V249" i="8"/>
  <c r="V426" s="1"/>
  <c r="AB55" i="41" s="1"/>
  <c r="V265" i="8"/>
  <c r="V442" s="1"/>
  <c r="AB71" i="41" s="1"/>
  <c r="V264" i="8"/>
  <c r="V441" s="1"/>
  <c r="AB70" i="41" s="1"/>
  <c r="V331" i="8"/>
  <c r="V508" s="1"/>
  <c r="AB137" i="41" s="1"/>
  <c r="V351" i="8"/>
  <c r="V528" s="1"/>
  <c r="AB157" i="41" s="1"/>
  <c r="V235" i="8"/>
  <c r="V412" s="1"/>
  <c r="AB41" i="41" s="1"/>
  <c r="V340" i="8"/>
  <c r="V517" s="1"/>
  <c r="AB146" i="41" s="1"/>
  <c r="V211" i="8"/>
  <c r="V388" s="1"/>
  <c r="AB17" i="41" s="1"/>
  <c r="V330" i="8"/>
  <c r="V507" s="1"/>
  <c r="AB136" i="41" s="1"/>
  <c r="V325" i="8"/>
  <c r="V502" s="1"/>
  <c r="AB131" i="41" s="1"/>
  <c r="V221" i="8"/>
  <c r="V398" s="1"/>
  <c r="AB27" i="41" s="1"/>
  <c r="V327" i="8"/>
  <c r="V504" s="1"/>
  <c r="AB133" i="41" s="1"/>
  <c r="V362" i="8"/>
  <c r="V539" s="1"/>
  <c r="AB168" i="41" s="1"/>
  <c r="V213" i="8"/>
  <c r="V390" s="1"/>
  <c r="AB19" i="41" s="1"/>
  <c r="V313" i="8"/>
  <c r="V490" s="1"/>
  <c r="AB119" i="41" s="1"/>
  <c r="V319" i="8"/>
  <c r="V496" s="1"/>
  <c r="AB125" i="41" s="1"/>
  <c r="V262" i="8"/>
  <c r="V439" s="1"/>
  <c r="AB68" i="41" s="1"/>
  <c r="V248" i="8"/>
  <c r="V425" s="1"/>
  <c r="AB54" i="41" s="1"/>
  <c r="V307" i="8"/>
  <c r="V484" s="1"/>
  <c r="AB113" i="41" s="1"/>
  <c r="V363" i="8"/>
  <c r="V540" s="1"/>
  <c r="AB169" i="41" s="1"/>
  <c r="V234" i="8"/>
  <c r="V411" s="1"/>
  <c r="AB40" i="41" s="1"/>
  <c r="S608" i="8"/>
  <c r="T609"/>
  <c r="V222"/>
  <c r="V399" s="1"/>
  <c r="AB28" i="41" s="1"/>
  <c r="V223" i="8"/>
  <c r="V400" s="1"/>
  <c r="AB29" i="41" s="1"/>
  <c r="V301" i="8"/>
  <c r="V478" s="1"/>
  <c r="AB107" i="41" s="1"/>
  <c r="V229" i="8"/>
  <c r="V406" s="1"/>
  <c r="AB35" i="41" s="1"/>
  <c r="V217" i="8"/>
  <c r="V394" s="1"/>
  <c r="AB23" i="41" s="1"/>
  <c r="V220" i="8"/>
  <c r="V397" s="1"/>
  <c r="AB26" i="41" s="1"/>
  <c r="V283" i="8"/>
  <c r="V460" s="1"/>
  <c r="AB89" i="41" s="1"/>
  <c r="V198" i="8"/>
  <c r="V375" s="1"/>
  <c r="AB4" i="41" s="1"/>
  <c r="V216" i="8"/>
  <c r="V393" s="1"/>
  <c r="AB22" i="41" s="1"/>
  <c r="V305" i="8"/>
  <c r="V482" s="1"/>
  <c r="AB111" i="41" s="1"/>
  <c r="V244" i="8"/>
  <c r="V303"/>
  <c r="V480" s="1"/>
  <c r="AB109" i="41" s="1"/>
  <c r="V238" i="8"/>
  <c r="V415" s="1"/>
  <c r="AB44" i="41" s="1"/>
  <c r="V341" i="8"/>
  <c r="V518" s="1"/>
  <c r="AB147" i="41" s="1"/>
  <c r="V254" i="8"/>
  <c r="V431" s="1"/>
  <c r="AB60" i="41" s="1"/>
  <c r="V280" i="8"/>
  <c r="V457" s="1"/>
  <c r="AB86" i="41" s="1"/>
  <c r="V357" i="8"/>
  <c r="V534" s="1"/>
  <c r="AB163" i="41" s="1"/>
  <c r="V326" i="8"/>
  <c r="V503" s="1"/>
  <c r="AB132" i="41" s="1"/>
  <c r="V318" i="8"/>
  <c r="V495" s="1"/>
  <c r="AB124" i="41" s="1"/>
  <c r="V219" i="8"/>
  <c r="V396" s="1"/>
  <c r="AB25" i="41" s="1"/>
  <c r="V275" i="8"/>
  <c r="V452" s="1"/>
  <c r="AB81" i="41" s="1"/>
  <c r="V274" i="8"/>
  <c r="V451" s="1"/>
  <c r="AB80" i="41" s="1"/>
  <c r="V334" i="8"/>
  <c r="V511" s="1"/>
  <c r="AB140" i="41" s="1"/>
  <c r="V232" i="8"/>
  <c r="V409" s="1"/>
  <c r="AB38" i="41" s="1"/>
  <c r="V312" i="8"/>
  <c r="V489" s="1"/>
  <c r="AB118" i="41" s="1"/>
  <c r="V299" i="8"/>
  <c r="V476" s="1"/>
  <c r="AB105" i="41" s="1"/>
  <c r="V291" i="8"/>
  <c r="V468" s="1"/>
  <c r="AB97" i="41" s="1"/>
  <c r="V294" i="8"/>
  <c r="V471" s="1"/>
  <c r="AB100" i="41" s="1"/>
  <c r="V338" i="8"/>
  <c r="V515" s="1"/>
  <c r="AB144" i="41" s="1"/>
  <c r="V276" i="8"/>
  <c r="V453" s="1"/>
  <c r="AB82" i="41" s="1"/>
  <c r="V210" i="8"/>
  <c r="V387" s="1"/>
  <c r="AB16" i="41" s="1"/>
  <c r="V243" i="8"/>
  <c r="V420" s="1"/>
  <c r="AB49" i="41" s="1"/>
  <c r="V311" i="8"/>
  <c r="V488" s="1"/>
  <c r="AB117" i="41" s="1"/>
  <c r="V323" i="8"/>
  <c r="V500" s="1"/>
  <c r="AB129" i="41" s="1"/>
  <c r="V343" i="8"/>
  <c r="V520" s="1"/>
  <c r="AB149" i="41" s="1"/>
  <c r="V266" i="8"/>
  <c r="V443" s="1"/>
  <c r="AB72" i="41" s="1"/>
  <c r="V333" i="8"/>
  <c r="V510" s="1"/>
  <c r="AB139" i="41" s="1"/>
  <c r="V332" i="8"/>
  <c r="V509" s="1"/>
  <c r="AB138" i="41" s="1"/>
  <c r="V295" i="8"/>
  <c r="V472" s="1"/>
  <c r="AB101" i="41" s="1"/>
  <c r="V209" i="8"/>
  <c r="V386" s="1"/>
  <c r="AB15" i="41" s="1"/>
  <c r="V271" i="8"/>
  <c r="V448" s="1"/>
  <c r="AB77" i="41" s="1"/>
  <c r="V347" i="8"/>
  <c r="V524" s="1"/>
  <c r="AB153" i="41" s="1"/>
  <c r="V348" i="8"/>
  <c r="V525" s="1"/>
  <c r="AB154" i="41" s="1"/>
  <c r="V317" i="8"/>
  <c r="V494" s="1"/>
  <c r="AB123" i="41" s="1"/>
  <c r="V355" i="8"/>
  <c r="V532" s="1"/>
  <c r="AB161" i="41" s="1"/>
  <c r="V230" i="8"/>
  <c r="V407" s="1"/>
  <c r="AB36" i="41" s="1"/>
  <c r="V207" i="8"/>
  <c r="V384" s="1"/>
  <c r="AB13" i="41" s="1"/>
  <c r="V242" i="8"/>
  <c r="V419" s="1"/>
  <c r="AB48" i="41" s="1"/>
  <c r="V273" i="8"/>
  <c r="V450" s="1"/>
  <c r="AB79" i="41" s="1"/>
  <c r="V199" i="8"/>
  <c r="V376" s="1"/>
  <c r="AB5" i="41" s="1"/>
  <c r="V231" i="8"/>
  <c r="V408" s="1"/>
  <c r="AB37" i="41" s="1"/>
  <c r="V304" i="8"/>
  <c r="V481" s="1"/>
  <c r="AB110" i="41" s="1"/>
  <c r="V206" i="8"/>
  <c r="V383" s="1"/>
  <c r="AB12" i="41" s="1"/>
  <c r="V350" i="8"/>
  <c r="V527" s="1"/>
  <c r="AB156" i="41" s="1"/>
  <c r="V225" i="8"/>
  <c r="V402" s="1"/>
  <c r="AB31" i="41" s="1"/>
  <c r="V233" i="8"/>
  <c r="V410" s="1"/>
  <c r="AB39" i="41" s="1"/>
  <c r="V359" i="8"/>
  <c r="V536" s="1"/>
  <c r="AB165" i="41" s="1"/>
  <c r="V322" i="8"/>
  <c r="V499" s="1"/>
  <c r="AB128" i="41" s="1"/>
  <c r="T614" i="8"/>
  <c r="T597"/>
  <c r="T616"/>
  <c r="S619"/>
  <c r="S595"/>
  <c r="T617"/>
  <c r="T592"/>
  <c r="T601"/>
  <c r="T595"/>
  <c r="T606"/>
  <c r="AA3" i="41"/>
  <c r="U560" i="8"/>
  <c r="U553"/>
  <c r="U590" s="1"/>
  <c r="U559"/>
  <c r="U578"/>
  <c r="U569"/>
  <c r="U582"/>
  <c r="U554"/>
  <c r="U565"/>
  <c r="T610"/>
  <c r="T593"/>
  <c r="T618"/>
  <c r="T603"/>
  <c r="T619"/>
  <c r="T584"/>
  <c r="V197"/>
  <c r="V374" s="1"/>
  <c r="V192"/>
  <c r="T602"/>
  <c r="T611"/>
  <c r="T605"/>
  <c r="T596"/>
  <c r="T613"/>
  <c r="T607"/>
  <c r="T598"/>
  <c r="T615"/>
  <c r="T599"/>
  <c r="W18"/>
  <c r="X18"/>
  <c r="U591" l="1"/>
  <c r="U576"/>
  <c r="U571"/>
  <c r="U568"/>
  <c r="U579"/>
  <c r="U557"/>
  <c r="U580"/>
  <c r="U572"/>
  <c r="U577"/>
  <c r="U575"/>
  <c r="U561"/>
  <c r="U570"/>
  <c r="U607" s="1"/>
  <c r="U574"/>
  <c r="U556"/>
  <c r="U562"/>
  <c r="U558"/>
  <c r="U581"/>
  <c r="U555"/>
  <c r="U593" s="1"/>
  <c r="U573"/>
  <c r="U563"/>
  <c r="U600" s="1"/>
  <c r="U564"/>
  <c r="U543"/>
  <c r="U545" s="1"/>
  <c r="U567"/>
  <c r="U566"/>
  <c r="S621"/>
  <c r="T621"/>
  <c r="V421"/>
  <c r="AB50" i="41" s="1"/>
  <c r="V367" i="8"/>
  <c r="W278"/>
  <c r="W455" s="1"/>
  <c r="AC84" i="41" s="1"/>
  <c r="W270" i="8"/>
  <c r="W447" s="1"/>
  <c r="AC76" i="41" s="1"/>
  <c r="W281" i="8"/>
  <c r="W458" s="1"/>
  <c r="AC87" i="41" s="1"/>
  <c r="W263" i="8"/>
  <c r="W440" s="1"/>
  <c r="AC69" i="41" s="1"/>
  <c r="W297" i="8"/>
  <c r="W474" s="1"/>
  <c r="AC103" i="41" s="1"/>
  <c r="W342" i="8"/>
  <c r="W519" s="1"/>
  <c r="AC148" i="41" s="1"/>
  <c r="W251" i="8"/>
  <c r="W428" s="1"/>
  <c r="AC57" i="41" s="1"/>
  <c r="W236" i="8"/>
  <c r="W413" s="1"/>
  <c r="AC42" i="41" s="1"/>
  <c r="W258" i="8"/>
  <c r="W435" s="1"/>
  <c r="AC64" i="41" s="1"/>
  <c r="W208" i="8"/>
  <c r="W385" s="1"/>
  <c r="AC14" i="41" s="1"/>
  <c r="W268" i="8"/>
  <c r="W445" s="1"/>
  <c r="AC74" i="41" s="1"/>
  <c r="W337" i="8"/>
  <c r="W514" s="1"/>
  <c r="AC143" i="41" s="1"/>
  <c r="W218" i="8"/>
  <c r="W395" s="1"/>
  <c r="AC24" i="41" s="1"/>
  <c r="W292" i="8"/>
  <c r="W469" s="1"/>
  <c r="AC98" i="41" s="1"/>
  <c r="W328" i="8"/>
  <c r="W505" s="1"/>
  <c r="AC134" i="41" s="1"/>
  <c r="W200" i="8"/>
  <c r="W377" s="1"/>
  <c r="AC6" i="41" s="1"/>
  <c r="W240" i="8"/>
  <c r="W417" s="1"/>
  <c r="AC46" i="41" s="1"/>
  <c r="W335" i="8"/>
  <c r="W512" s="1"/>
  <c r="AC141" i="41" s="1"/>
  <c r="W316" i="8"/>
  <c r="W493" s="1"/>
  <c r="AC122" i="41" s="1"/>
  <c r="W257" i="8"/>
  <c r="W434" s="1"/>
  <c r="AC63" i="41" s="1"/>
  <c r="W255" i="8"/>
  <c r="W432" s="1"/>
  <c r="AC61" i="41" s="1"/>
  <c r="W300" i="8"/>
  <c r="W477" s="1"/>
  <c r="AC106" i="41" s="1"/>
  <c r="W272" i="8"/>
  <c r="W449" s="1"/>
  <c r="AC78" i="41" s="1"/>
  <c r="W349" i="8"/>
  <c r="W526" s="1"/>
  <c r="AC155" i="41" s="1"/>
  <c r="W214" i="8"/>
  <c r="W391" s="1"/>
  <c r="AC20" i="41" s="1"/>
  <c r="W246" i="8"/>
  <c r="W423" s="1"/>
  <c r="AC52" i="41" s="1"/>
  <c r="W320" i="8"/>
  <c r="W497" s="1"/>
  <c r="AC126" i="41" s="1"/>
  <c r="W256" i="8"/>
  <c r="W433" s="1"/>
  <c r="AC62" i="41" s="1"/>
  <c r="W277" i="8"/>
  <c r="W454" s="1"/>
  <c r="AC83" i="41" s="1"/>
  <c r="W226" i="8"/>
  <c r="W403" s="1"/>
  <c r="AC32" i="41" s="1"/>
  <c r="W344" i="8"/>
  <c r="W521" s="1"/>
  <c r="AC150" i="41" s="1"/>
  <c r="W296" i="8"/>
  <c r="W473" s="1"/>
  <c r="AC102" i="41" s="1"/>
  <c r="W282" i="8"/>
  <c r="W459" s="1"/>
  <c r="AC88" i="41" s="1"/>
  <c r="W285" i="8"/>
  <c r="W462" s="1"/>
  <c r="AC91" i="41" s="1"/>
  <c r="W239" i="8"/>
  <c r="W416" s="1"/>
  <c r="AC45" i="41" s="1"/>
  <c r="W322" i="8"/>
  <c r="W499" s="1"/>
  <c r="AC128" i="41" s="1"/>
  <c r="W233" i="8"/>
  <c r="W410" s="1"/>
  <c r="AC39" i="41" s="1"/>
  <c r="W350" i="8"/>
  <c r="W527" s="1"/>
  <c r="AC156" i="41" s="1"/>
  <c r="W304" i="8"/>
  <c r="W481" s="1"/>
  <c r="AC110" i="41" s="1"/>
  <c r="W199" i="8"/>
  <c r="W376" s="1"/>
  <c r="AC5" i="41" s="1"/>
  <c r="W242" i="8"/>
  <c r="W419" s="1"/>
  <c r="AC48" i="41" s="1"/>
  <c r="W230" i="8"/>
  <c r="W407" s="1"/>
  <c r="AC36" i="41" s="1"/>
  <c r="W317" i="8"/>
  <c r="W494" s="1"/>
  <c r="AC123" i="41" s="1"/>
  <c r="W347" i="8"/>
  <c r="W524" s="1"/>
  <c r="AC153" i="41" s="1"/>
  <c r="W209" i="8"/>
  <c r="W386" s="1"/>
  <c r="AC15" i="41" s="1"/>
  <c r="W332" i="8"/>
  <c r="W509" s="1"/>
  <c r="AC138" i="41" s="1"/>
  <c r="W266" i="8"/>
  <c r="W443" s="1"/>
  <c r="AC72" i="41" s="1"/>
  <c r="W323" i="8"/>
  <c r="W500" s="1"/>
  <c r="AC129" i="41" s="1"/>
  <c r="W243" i="8"/>
  <c r="W420" s="1"/>
  <c r="AC49" i="41" s="1"/>
  <c r="W276" i="8"/>
  <c r="W453" s="1"/>
  <c r="AC82" i="41" s="1"/>
  <c r="W294" i="8"/>
  <c r="W471" s="1"/>
  <c r="AC100" i="41" s="1"/>
  <c r="W299" i="8"/>
  <c r="W476" s="1"/>
  <c r="AC105" i="41" s="1"/>
  <c r="W232" i="8"/>
  <c r="W409" s="1"/>
  <c r="AC38" i="41" s="1"/>
  <c r="W274" i="8"/>
  <c r="W451" s="1"/>
  <c r="AC80" i="41" s="1"/>
  <c r="W219" i="8"/>
  <c r="W396" s="1"/>
  <c r="AC25" i="41" s="1"/>
  <c r="W326" i="8"/>
  <c r="W503" s="1"/>
  <c r="AC132" i="41" s="1"/>
  <c r="W280" i="8"/>
  <c r="W457" s="1"/>
  <c r="AC86" i="41" s="1"/>
  <c r="W341" i="8"/>
  <c r="W518" s="1"/>
  <c r="AC147" i="41" s="1"/>
  <c r="W303" i="8"/>
  <c r="W480" s="1"/>
  <c r="AC109" i="41" s="1"/>
  <c r="W305" i="8"/>
  <c r="W482" s="1"/>
  <c r="AC111" i="41" s="1"/>
  <c r="W198" i="8"/>
  <c r="W375" s="1"/>
  <c r="AC4" i="41" s="1"/>
  <c r="W220" i="8"/>
  <c r="W397" s="1"/>
  <c r="AC26" i="41" s="1"/>
  <c r="W229" i="8"/>
  <c r="W406" s="1"/>
  <c r="AC35" i="41" s="1"/>
  <c r="W223" i="8"/>
  <c r="W400" s="1"/>
  <c r="AC29" i="41" s="1"/>
  <c r="W363" i="8"/>
  <c r="W540" s="1"/>
  <c r="AC169" i="41" s="1"/>
  <c r="W248" i="8"/>
  <c r="W425" s="1"/>
  <c r="AC54" i="41" s="1"/>
  <c r="W319" i="8"/>
  <c r="W496" s="1"/>
  <c r="AC125" i="41" s="1"/>
  <c r="W213" i="8"/>
  <c r="W390" s="1"/>
  <c r="AC19" i="41" s="1"/>
  <c r="W327" i="8"/>
  <c r="W504" s="1"/>
  <c r="AC133" i="41" s="1"/>
  <c r="W325" i="8"/>
  <c r="W502" s="1"/>
  <c r="AC131" i="41" s="1"/>
  <c r="W211" i="8"/>
  <c r="W388" s="1"/>
  <c r="AC17" i="41" s="1"/>
  <c r="W235" i="8"/>
  <c r="W412" s="1"/>
  <c r="AC41" i="41" s="1"/>
  <c r="W331" i="8"/>
  <c r="W508" s="1"/>
  <c r="AC137" i="41" s="1"/>
  <c r="W265" i="8"/>
  <c r="W442" s="1"/>
  <c r="AC71" i="41" s="1"/>
  <c r="W321" i="8"/>
  <c r="W498" s="1"/>
  <c r="AC127" i="41" s="1"/>
  <c r="W293" i="8"/>
  <c r="W470" s="1"/>
  <c r="AC99" i="41" s="1"/>
  <c r="W288" i="8"/>
  <c r="W465" s="1"/>
  <c r="AC94" i="41" s="1"/>
  <c r="W298" i="8"/>
  <c r="W475" s="1"/>
  <c r="AC104" i="41" s="1"/>
  <c r="W253" i="8"/>
  <c r="W430" s="1"/>
  <c r="AC59" i="41" s="1"/>
  <c r="W315" i="8"/>
  <c r="W492" s="1"/>
  <c r="AC121" i="41" s="1"/>
  <c r="W252" i="8"/>
  <c r="W429" s="1"/>
  <c r="AC58" i="41" s="1"/>
  <c r="W308" i="8"/>
  <c r="W485" s="1"/>
  <c r="AC114" i="41" s="1"/>
  <c r="W269" i="8"/>
  <c r="W446" s="1"/>
  <c r="AC75" i="41" s="1"/>
  <c r="U602" i="8"/>
  <c r="U605"/>
  <c r="W279"/>
  <c r="W456" s="1"/>
  <c r="AC85" i="41" s="1"/>
  <c r="W250" i="8"/>
  <c r="W427" s="1"/>
  <c r="AC56" i="41" s="1"/>
  <c r="W201" i="8"/>
  <c r="W378" s="1"/>
  <c r="AC7" i="41" s="1"/>
  <c r="W360" i="8"/>
  <c r="W537" s="1"/>
  <c r="AC166" i="41" s="1"/>
  <c r="W336" i="8"/>
  <c r="W513" s="1"/>
  <c r="AC142" i="41" s="1"/>
  <c r="W329" i="8"/>
  <c r="W506" s="1"/>
  <c r="AC135" i="41" s="1"/>
  <c r="W356" i="8"/>
  <c r="W533" s="1"/>
  <c r="AC162" i="41" s="1"/>
  <c r="W227" i="8"/>
  <c r="W404" s="1"/>
  <c r="AC33" i="41" s="1"/>
  <c r="W306" i="8"/>
  <c r="W483" s="1"/>
  <c r="AC112" i="41" s="1"/>
  <c r="W309" i="8"/>
  <c r="W486" s="1"/>
  <c r="AC115" i="41" s="1"/>
  <c r="W289" i="8"/>
  <c r="W466" s="1"/>
  <c r="AC95" i="41" s="1"/>
  <c r="W261" i="8"/>
  <c r="W438" s="1"/>
  <c r="AC67" i="41" s="1"/>
  <c r="W212" i="8"/>
  <c r="W389" s="1"/>
  <c r="AC18" i="41" s="1"/>
  <c r="W302" i="8"/>
  <c r="W479" s="1"/>
  <c r="AC108" i="41" s="1"/>
  <c r="W339" i="8"/>
  <c r="W516" s="1"/>
  <c r="AC145" i="41" s="1"/>
  <c r="W241" i="8"/>
  <c r="W418" s="1"/>
  <c r="AC47" i="41" s="1"/>
  <c r="W204" i="8"/>
  <c r="W381" s="1"/>
  <c r="AC10" i="41" s="1"/>
  <c r="W358" i="8"/>
  <c r="W535" s="1"/>
  <c r="AC164" i="41" s="1"/>
  <c r="W259" i="8"/>
  <c r="W436" s="1"/>
  <c r="AC65" i="41" s="1"/>
  <c r="W364" i="8"/>
  <c r="W541" s="1"/>
  <c r="AC170" i="41" s="1"/>
  <c r="W228" i="8"/>
  <c r="W405" s="1"/>
  <c r="AC34" i="41" s="1"/>
  <c r="W345" i="8"/>
  <c r="W522" s="1"/>
  <c r="AC151" i="41" s="1"/>
  <c r="W203" i="8"/>
  <c r="W380" s="1"/>
  <c r="AC9" i="41" s="1"/>
  <c r="W284" i="8"/>
  <c r="W461" s="1"/>
  <c r="AC90" i="41" s="1"/>
  <c r="W237" i="8"/>
  <c r="W414" s="1"/>
  <c r="AC43" i="41" s="1"/>
  <c r="W267" i="8"/>
  <c r="W444" s="1"/>
  <c r="AC73" i="41" s="1"/>
  <c r="W324" i="8"/>
  <c r="W501" s="1"/>
  <c r="AC130" i="41" s="1"/>
  <c r="W245" i="8"/>
  <c r="W422" s="1"/>
  <c r="AC51" i="41" s="1"/>
  <c r="W354" i="8"/>
  <c r="W531" s="1"/>
  <c r="AC160" i="41" s="1"/>
  <c r="W205" i="8"/>
  <c r="W382" s="1"/>
  <c r="AC11" i="41" s="1"/>
  <c r="W346" i="8"/>
  <c r="W523" s="1"/>
  <c r="AC152" i="41" s="1"/>
  <c r="W314" i="8"/>
  <c r="W491" s="1"/>
  <c r="AC120" i="41" s="1"/>
  <c r="W361" i="8"/>
  <c r="W538" s="1"/>
  <c r="AC167" i="41" s="1"/>
  <c r="W224" i="8"/>
  <c r="W401" s="1"/>
  <c r="AC30" i="41" s="1"/>
  <c r="W287" i="8"/>
  <c r="W464" s="1"/>
  <c r="AC93" i="41" s="1"/>
  <c r="W359" i="8"/>
  <c r="W536" s="1"/>
  <c r="AC165" i="41" s="1"/>
  <c r="W225" i="8"/>
  <c r="W402" s="1"/>
  <c r="AC31" i="41" s="1"/>
  <c r="W206" i="8"/>
  <c r="W383" s="1"/>
  <c r="AC12" i="41" s="1"/>
  <c r="W231" i="8"/>
  <c r="W408" s="1"/>
  <c r="AC37" i="41" s="1"/>
  <c r="W273" i="8"/>
  <c r="W450" s="1"/>
  <c r="AC79" i="41" s="1"/>
  <c r="W207" i="8"/>
  <c r="W384" s="1"/>
  <c r="AC13" i="41" s="1"/>
  <c r="W355" i="8"/>
  <c r="W532" s="1"/>
  <c r="AC161" i="41" s="1"/>
  <c r="W348" i="8"/>
  <c r="W525" s="1"/>
  <c r="AC154" i="41" s="1"/>
  <c r="W271" i="8"/>
  <c r="W448" s="1"/>
  <c r="AC77" i="41" s="1"/>
  <c r="W295" i="8"/>
  <c r="W472" s="1"/>
  <c r="AC101" i="41" s="1"/>
  <c r="W333" i="8"/>
  <c r="W510" s="1"/>
  <c r="AC139" i="41" s="1"/>
  <c r="W343" i="8"/>
  <c r="W520" s="1"/>
  <c r="AC149" i="41" s="1"/>
  <c r="W311" i="8"/>
  <c r="W488" s="1"/>
  <c r="AC117" i="41" s="1"/>
  <c r="W210" i="8"/>
  <c r="W387" s="1"/>
  <c r="AC16" i="41" s="1"/>
  <c r="W338" i="8"/>
  <c r="W515" s="1"/>
  <c r="AC144" i="41" s="1"/>
  <c r="W291" i="8"/>
  <c r="W468" s="1"/>
  <c r="AC97" i="41" s="1"/>
  <c r="W312" i="8"/>
  <c r="W489" s="1"/>
  <c r="AC118" i="41" s="1"/>
  <c r="W334" i="8"/>
  <c r="W511" s="1"/>
  <c r="AC140" i="41" s="1"/>
  <c r="W275" i="8"/>
  <c r="W452" s="1"/>
  <c r="AC81" i="41" s="1"/>
  <c r="W318" i="8"/>
  <c r="W495" s="1"/>
  <c r="AC124" i="41" s="1"/>
  <c r="W357" i="8"/>
  <c r="W534" s="1"/>
  <c r="AC163" i="41" s="1"/>
  <c r="W254" i="8"/>
  <c r="W431" s="1"/>
  <c r="AC60" i="41" s="1"/>
  <c r="W238" i="8"/>
  <c r="W415" s="1"/>
  <c r="AC44" i="41" s="1"/>
  <c r="W244" i="8"/>
  <c r="W216"/>
  <c r="W393" s="1"/>
  <c r="AC22" i="41" s="1"/>
  <c r="W283" i="8"/>
  <c r="W460" s="1"/>
  <c r="AC89" i="41" s="1"/>
  <c r="W217" i="8"/>
  <c r="W394" s="1"/>
  <c r="AC23" i="41" s="1"/>
  <c r="W301" i="8"/>
  <c r="W478" s="1"/>
  <c r="AC107" i="41" s="1"/>
  <c r="W222" i="8"/>
  <c r="W399" s="1"/>
  <c r="AC28" i="41" s="1"/>
  <c r="W234" i="8"/>
  <c r="W411" s="1"/>
  <c r="AC40" i="41" s="1"/>
  <c r="W307" i="8"/>
  <c r="W484" s="1"/>
  <c r="AC113" i="41" s="1"/>
  <c r="W262" i="8"/>
  <c r="W439" s="1"/>
  <c r="AC68" i="41" s="1"/>
  <c r="W313" i="8"/>
  <c r="W490" s="1"/>
  <c r="AC119" i="41" s="1"/>
  <c r="W362" i="8"/>
  <c r="W539" s="1"/>
  <c r="AC168" i="41" s="1"/>
  <c r="W221" i="8"/>
  <c r="W398" s="1"/>
  <c r="AC27" i="41" s="1"/>
  <c r="W330" i="8"/>
  <c r="W507" s="1"/>
  <c r="AC136" i="41" s="1"/>
  <c r="W340" i="8"/>
  <c r="W517" s="1"/>
  <c r="AC146" i="41" s="1"/>
  <c r="W351" i="8"/>
  <c r="W528" s="1"/>
  <c r="AC157" i="41" s="1"/>
  <c r="W264" i="8"/>
  <c r="W441" s="1"/>
  <c r="AC70" i="41" s="1"/>
  <c r="W249" i="8"/>
  <c r="W426" s="1"/>
  <c r="AC55" i="41" s="1"/>
  <c r="W215" i="8"/>
  <c r="W392" s="1"/>
  <c r="AC21" i="41" s="1"/>
  <c r="W202" i="8"/>
  <c r="W379" s="1"/>
  <c r="AC8" i="41" s="1"/>
  <c r="W260" i="8"/>
  <c r="W437" s="1"/>
  <c r="AC66" i="41" s="1"/>
  <c r="W353" i="8"/>
  <c r="W530" s="1"/>
  <c r="AC159" i="41" s="1"/>
  <c r="W286" i="8"/>
  <c r="W463" s="1"/>
  <c r="AC92" i="41" s="1"/>
  <c r="W352" i="8"/>
  <c r="W529" s="1"/>
  <c r="AC158" i="41" s="1"/>
  <c r="W247" i="8"/>
  <c r="W424" s="1"/>
  <c r="AC53" i="41" s="1"/>
  <c r="W290" i="8"/>
  <c r="W467" s="1"/>
  <c r="AC96" i="41" s="1"/>
  <c r="W310" i="8"/>
  <c r="W487" s="1"/>
  <c r="AC116" i="41" s="1"/>
  <c r="U610" i="8"/>
  <c r="U611"/>
  <c r="U599"/>
  <c r="W197"/>
  <c r="W374" s="1"/>
  <c r="W192"/>
  <c r="U584"/>
  <c r="U619"/>
  <c r="U597"/>
  <c r="U596"/>
  <c r="U608"/>
  <c r="U612"/>
  <c r="U613"/>
  <c r="U601"/>
  <c r="U603"/>
  <c r="V568"/>
  <c r="V554"/>
  <c r="AB3" i="41"/>
  <c r="V555" i="8"/>
  <c r="V592" s="1"/>
  <c r="V580"/>
  <c r="V553"/>
  <c r="V590" s="1"/>
  <c r="V543"/>
  <c r="V545" s="1"/>
  <c r="V562"/>
  <c r="V565"/>
  <c r="U615"/>
  <c r="U609"/>
  <c r="U598"/>
  <c r="U617"/>
  <c r="U616"/>
  <c r="U606"/>
  <c r="U618"/>
  <c r="U614" l="1"/>
  <c r="U594"/>
  <c r="U595"/>
  <c r="V579"/>
  <c r="V560"/>
  <c r="U592"/>
  <c r="U604"/>
  <c r="AA86"/>
  <c r="Y437" s="1"/>
  <c r="AE66" i="41" s="1"/>
  <c r="X260" i="8"/>
  <c r="AA47"/>
  <c r="Y398" s="1"/>
  <c r="AE27" i="41" s="1"/>
  <c r="X221" i="8"/>
  <c r="AA48"/>
  <c r="Y399" s="1"/>
  <c r="AE28" i="41" s="1"/>
  <c r="X222" i="8"/>
  <c r="X357"/>
  <c r="AA183"/>
  <c r="Y534" s="1"/>
  <c r="AE163" i="41" s="1"/>
  <c r="AA137" i="8"/>
  <c r="Y488" s="1"/>
  <c r="AE117" i="41" s="1"/>
  <c r="X311" i="8"/>
  <c r="X355"/>
  <c r="AA181"/>
  <c r="Y532" s="1"/>
  <c r="AE161" i="41" s="1"/>
  <c r="AA50" i="8"/>
  <c r="Y401" s="1"/>
  <c r="AE30" i="41" s="1"/>
  <c r="X224" i="8"/>
  <c r="AA93"/>
  <c r="Y444" s="1"/>
  <c r="AE73" i="41" s="1"/>
  <c r="X267" i="8"/>
  <c r="AA190"/>
  <c r="Y541" s="1"/>
  <c r="AE170" i="41" s="1"/>
  <c r="X364" i="8"/>
  <c r="X261"/>
  <c r="AA87"/>
  <c r="Y438" s="1"/>
  <c r="AE67" i="41" s="1"/>
  <c r="X360" i="8"/>
  <c r="AA186"/>
  <c r="Y537" s="1"/>
  <c r="AE166" i="41" s="1"/>
  <c r="AA141" i="8"/>
  <c r="Y492" s="1"/>
  <c r="AE121" i="41" s="1"/>
  <c r="X315" i="8"/>
  <c r="X235"/>
  <c r="AA61"/>
  <c r="Y412" s="1"/>
  <c r="AE41" i="41" s="1"/>
  <c r="X248" i="8"/>
  <c r="AA74"/>
  <c r="Y425" s="1"/>
  <c r="AE54" i="41" s="1"/>
  <c r="AA167" i="8"/>
  <c r="Y518" s="1"/>
  <c r="AE147" i="41" s="1"/>
  <c r="X341" i="8"/>
  <c r="X276"/>
  <c r="AA102"/>
  <c r="Y453" s="1"/>
  <c r="AE82" i="41" s="1"/>
  <c r="AA173" i="8"/>
  <c r="Y524" s="1"/>
  <c r="AE153" i="41" s="1"/>
  <c r="X347" i="8"/>
  <c r="AA111"/>
  <c r="Y462" s="1"/>
  <c r="AE91" i="41" s="1"/>
  <c r="X285" i="8"/>
  <c r="AA72"/>
  <c r="Y423" s="1"/>
  <c r="AE52" i="41" s="1"/>
  <c r="X246" i="8"/>
  <c r="X257"/>
  <c r="AA83"/>
  <c r="Y434" s="1"/>
  <c r="AE63" i="41" s="1"/>
  <c r="X208" i="8"/>
  <c r="AA34"/>
  <c r="Y385" s="1"/>
  <c r="AE14" i="41" s="1"/>
  <c r="X263" i="8"/>
  <c r="AA89"/>
  <c r="Y440" s="1"/>
  <c r="AE69" i="41" s="1"/>
  <c r="X247" i="8"/>
  <c r="AA73"/>
  <c r="Y424" s="1"/>
  <c r="AE53" i="41" s="1"/>
  <c r="X264" i="8"/>
  <c r="AA90"/>
  <c r="Y441" s="1"/>
  <c r="AE70" i="41" s="1"/>
  <c r="X307" i="8"/>
  <c r="AA133"/>
  <c r="Y484" s="1"/>
  <c r="AE113" i="41" s="1"/>
  <c r="AA64" i="8"/>
  <c r="Y415" s="1"/>
  <c r="AE44" i="41" s="1"/>
  <c r="X238" i="8"/>
  <c r="X312"/>
  <c r="AA138"/>
  <c r="Y489" s="1"/>
  <c r="AE118" i="41" s="1"/>
  <c r="X271" i="8"/>
  <c r="AA97"/>
  <c r="Y448" s="1"/>
  <c r="AE77" i="41" s="1"/>
  <c r="X359" i="8"/>
  <c r="AA185"/>
  <c r="Y536" s="1"/>
  <c r="AE165" i="41" s="1"/>
  <c r="AA71" i="8"/>
  <c r="Y422" s="1"/>
  <c r="AE51" i="41" s="1"/>
  <c r="X245" i="8"/>
  <c r="AA184"/>
  <c r="Y535" s="1"/>
  <c r="AE164" i="41" s="1"/>
  <c r="X358" i="8"/>
  <c r="X309"/>
  <c r="AA135"/>
  <c r="Y486" s="1"/>
  <c r="AE115" i="41" s="1"/>
  <c r="X329" i="8"/>
  <c r="AA155"/>
  <c r="Y506" s="1"/>
  <c r="AE135" i="41" s="1"/>
  <c r="AA124" i="8"/>
  <c r="Y475" s="1"/>
  <c r="AE104" i="41" s="1"/>
  <c r="X298" i="8"/>
  <c r="X325"/>
  <c r="AA151"/>
  <c r="Y502" s="1"/>
  <c r="AE131" i="41" s="1"/>
  <c r="X223" i="8"/>
  <c r="AA49"/>
  <c r="Y400" s="1"/>
  <c r="AE29" i="41" s="1"/>
  <c r="AA152" i="8"/>
  <c r="Y503" s="1"/>
  <c r="AE132" i="41" s="1"/>
  <c r="X326" i="8"/>
  <c r="AA149"/>
  <c r="Y500" s="1"/>
  <c r="AE129" i="41" s="1"/>
  <c r="X323" i="8"/>
  <c r="AA56"/>
  <c r="Y407" s="1"/>
  <c r="AE36" i="41" s="1"/>
  <c r="X230" i="8"/>
  <c r="X322"/>
  <c r="AA148"/>
  <c r="Y499" s="1"/>
  <c r="AE128" i="41" s="1"/>
  <c r="X256" i="8"/>
  <c r="AA82"/>
  <c r="Y433" s="1"/>
  <c r="AE62" i="41" s="1"/>
  <c r="X335" i="8"/>
  <c r="AA161"/>
  <c r="Y512" s="1"/>
  <c r="AE141" i="41" s="1"/>
  <c r="X337" i="8"/>
  <c r="AA163"/>
  <c r="Y514" s="1"/>
  <c r="AE143" i="41" s="1"/>
  <c r="X342" i="8"/>
  <c r="AA168"/>
  <c r="Y519" s="1"/>
  <c r="AE148" i="41" s="1"/>
  <c r="AA116" i="8"/>
  <c r="Y467" s="1"/>
  <c r="AE96" i="41" s="1"/>
  <c r="X290" i="8"/>
  <c r="AA178"/>
  <c r="Y529" s="1"/>
  <c r="AE158" i="41" s="1"/>
  <c r="X352" i="8"/>
  <c r="AA179"/>
  <c r="Y530" s="1"/>
  <c r="AE159" i="41" s="1"/>
  <c r="X353" i="8"/>
  <c r="X202"/>
  <c r="AA28"/>
  <c r="Y379" s="1"/>
  <c r="AE8" i="41" s="1"/>
  <c r="X249" i="8"/>
  <c r="AA75"/>
  <c r="Y426" s="1"/>
  <c r="AE55" i="41" s="1"/>
  <c r="X351" i="8"/>
  <c r="AA177"/>
  <c r="Y528" s="1"/>
  <c r="AE157" i="41" s="1"/>
  <c r="AA156" i="8"/>
  <c r="Y507" s="1"/>
  <c r="AE136" i="41" s="1"/>
  <c r="X330" i="8"/>
  <c r="AA188"/>
  <c r="Y539" s="1"/>
  <c r="AE168" i="41" s="1"/>
  <c r="X362" i="8"/>
  <c r="AA88"/>
  <c r="Y439" s="1"/>
  <c r="AE68" i="41" s="1"/>
  <c r="X262" i="8"/>
  <c r="X234"/>
  <c r="AA60"/>
  <c r="Y411" s="1"/>
  <c r="AE40" i="41" s="1"/>
  <c r="X301" i="8"/>
  <c r="AA127"/>
  <c r="Y478" s="1"/>
  <c r="AE107" i="41" s="1"/>
  <c r="AA109" i="8"/>
  <c r="Y460" s="1"/>
  <c r="AE89" i="41" s="1"/>
  <c r="X283" i="8"/>
  <c r="AA70"/>
  <c r="Y421" s="1"/>
  <c r="AE50" i="41" s="1"/>
  <c r="X244" i="8"/>
  <c r="X254"/>
  <c r="AA80"/>
  <c r="Y431" s="1"/>
  <c r="AE60" i="41" s="1"/>
  <c r="AA144" i="8"/>
  <c r="Y495" s="1"/>
  <c r="AE124" i="41" s="1"/>
  <c r="X318" i="8"/>
  <c r="X334"/>
  <c r="AA160"/>
  <c r="Y511" s="1"/>
  <c r="AE140" i="41" s="1"/>
  <c r="AA117" i="8"/>
  <c r="Y468" s="1"/>
  <c r="AE97" i="41" s="1"/>
  <c r="X291" i="8"/>
  <c r="X210"/>
  <c r="AA36"/>
  <c r="Y387" s="1"/>
  <c r="AE16" i="41" s="1"/>
  <c r="X343" i="8"/>
  <c r="AA169"/>
  <c r="Y520" s="1"/>
  <c r="AE149" i="41" s="1"/>
  <c r="AA121" i="8"/>
  <c r="Y472" s="1"/>
  <c r="AE101" i="41" s="1"/>
  <c r="X295" i="8"/>
  <c r="AA174"/>
  <c r="Y525" s="1"/>
  <c r="AE154" i="41" s="1"/>
  <c r="X348" i="8"/>
  <c r="X207"/>
  <c r="AA33"/>
  <c r="Y384" s="1"/>
  <c r="AE13" i="41" s="1"/>
  <c r="AA57" i="8"/>
  <c r="Y408" s="1"/>
  <c r="AE37" i="41" s="1"/>
  <c r="X231" i="8"/>
  <c r="AA51"/>
  <c r="Y402" s="1"/>
  <c r="AE31" i="41" s="1"/>
  <c r="X225" i="8"/>
  <c r="AA113"/>
  <c r="Y464" s="1"/>
  <c r="AE93" i="41" s="1"/>
  <c r="X287" i="8"/>
  <c r="AA187"/>
  <c r="Y538" s="1"/>
  <c r="AE167" i="41" s="1"/>
  <c r="X361" i="8"/>
  <c r="X346"/>
  <c r="AA172"/>
  <c r="Y523" s="1"/>
  <c r="AE152" i="41" s="1"/>
  <c r="AA180" i="8"/>
  <c r="Y531" s="1"/>
  <c r="AE160" i="41" s="1"/>
  <c r="X354" i="8"/>
  <c r="AA150"/>
  <c r="Y501" s="1"/>
  <c r="AE130" i="41" s="1"/>
  <c r="X324" i="8"/>
  <c r="X237"/>
  <c r="AA63"/>
  <c r="Y414" s="1"/>
  <c r="AE43" i="41" s="1"/>
  <c r="X203" i="8"/>
  <c r="AA29"/>
  <c r="Y380" s="1"/>
  <c r="AE9" i="41" s="1"/>
  <c r="X228" i="8"/>
  <c r="AA54"/>
  <c r="Y405" s="1"/>
  <c r="AE34" i="41" s="1"/>
  <c r="X259" i="8"/>
  <c r="AA85"/>
  <c r="Y436" s="1"/>
  <c r="AE65" i="41" s="1"/>
  <c r="X204" i="8"/>
  <c r="AA30"/>
  <c r="Y381" s="1"/>
  <c r="AE10" i="41" s="1"/>
  <c r="X339" i="8"/>
  <c r="AA165"/>
  <c r="Y516" s="1"/>
  <c r="AE145" i="41" s="1"/>
  <c r="X212" i="8"/>
  <c r="AA38"/>
  <c r="Y389" s="1"/>
  <c r="AE18" i="41" s="1"/>
  <c r="AA115" i="8"/>
  <c r="Y466" s="1"/>
  <c r="AE95" i="41" s="1"/>
  <c r="X289" i="8"/>
  <c r="AA132"/>
  <c r="Y483" s="1"/>
  <c r="AE112" i="41" s="1"/>
  <c r="X306" i="8"/>
  <c r="X356"/>
  <c r="AA182"/>
  <c r="Y533" s="1"/>
  <c r="AE162" i="41" s="1"/>
  <c r="AA162" i="8"/>
  <c r="Y513" s="1"/>
  <c r="AE142" i="41" s="1"/>
  <c r="X336" i="8"/>
  <c r="AA27"/>
  <c r="Y378" s="1"/>
  <c r="AE7" i="41" s="1"/>
  <c r="X201" i="8"/>
  <c r="AA105"/>
  <c r="Y456" s="1"/>
  <c r="AE85" i="41" s="1"/>
  <c r="X279" i="8"/>
  <c r="AA95"/>
  <c r="Y446" s="1"/>
  <c r="AE75" i="41" s="1"/>
  <c r="X269" i="8"/>
  <c r="X252"/>
  <c r="AA78"/>
  <c r="Y429" s="1"/>
  <c r="AE58" i="41" s="1"/>
  <c r="AA79" i="8"/>
  <c r="Y430" s="1"/>
  <c r="AE59" i="41" s="1"/>
  <c r="X253" i="8"/>
  <c r="X288"/>
  <c r="AA114"/>
  <c r="Y465" s="1"/>
  <c r="AE94" i="41" s="1"/>
  <c r="X321" i="8"/>
  <c r="AA147"/>
  <c r="Y498" s="1"/>
  <c r="AE127" i="41" s="1"/>
  <c r="AA157" i="8"/>
  <c r="Y508" s="1"/>
  <c r="AE137" i="41" s="1"/>
  <c r="X331" i="8"/>
  <c r="AA37"/>
  <c r="Y388" s="1"/>
  <c r="AE17" i="41" s="1"/>
  <c r="X211" i="8"/>
  <c r="X327"/>
  <c r="AA153"/>
  <c r="Y504" s="1"/>
  <c r="AE133" i="41" s="1"/>
  <c r="X319" i="8"/>
  <c r="AA145"/>
  <c r="Y496" s="1"/>
  <c r="AE125" i="41" s="1"/>
  <c r="X363" i="8"/>
  <c r="AA189"/>
  <c r="Y540" s="1"/>
  <c r="AE169" i="41" s="1"/>
  <c r="X229" i="8"/>
  <c r="AA55"/>
  <c r="Y406" s="1"/>
  <c r="AE35" i="41" s="1"/>
  <c r="X198" i="8"/>
  <c r="AA24"/>
  <c r="Y375" s="1"/>
  <c r="AE4" i="41" s="1"/>
  <c r="AA129" i="8"/>
  <c r="Y480" s="1"/>
  <c r="AE109" i="41" s="1"/>
  <c r="X303" i="8"/>
  <c r="X280"/>
  <c r="AA106"/>
  <c r="Y457" s="1"/>
  <c r="AE86" i="41" s="1"/>
  <c r="X219" i="8"/>
  <c r="AA45"/>
  <c r="Y396" s="1"/>
  <c r="AE25" i="41" s="1"/>
  <c r="AA58" i="8"/>
  <c r="Y409" s="1"/>
  <c r="AE38" i="41" s="1"/>
  <c r="X232" i="8"/>
  <c r="AA120"/>
  <c r="Y471" s="1"/>
  <c r="AE100" i="41" s="1"/>
  <c r="X294" i="8"/>
  <c r="AA69"/>
  <c r="Y420" s="1"/>
  <c r="AE49" i="41" s="1"/>
  <c r="X243" i="8"/>
  <c r="X266"/>
  <c r="AA92"/>
  <c r="Y443" s="1"/>
  <c r="AE72" i="41" s="1"/>
  <c r="AA35" i="8"/>
  <c r="Y386" s="1"/>
  <c r="AE15" i="41" s="1"/>
  <c r="X209" i="8"/>
  <c r="X317"/>
  <c r="AA143"/>
  <c r="Y494" s="1"/>
  <c r="AE123" i="41" s="1"/>
  <c r="AA68" i="8"/>
  <c r="Y419" s="1"/>
  <c r="AE48" i="41" s="1"/>
  <c r="X242" i="8"/>
  <c r="AA130"/>
  <c r="Y481" s="1"/>
  <c r="AE110" i="41" s="1"/>
  <c r="X304" i="8"/>
  <c r="X233"/>
  <c r="AA59"/>
  <c r="Y410" s="1"/>
  <c r="AE39" i="41" s="1"/>
  <c r="X239" i="8"/>
  <c r="AA65"/>
  <c r="Y416" s="1"/>
  <c r="AE45" i="41" s="1"/>
  <c r="AA108" i="8"/>
  <c r="Y459" s="1"/>
  <c r="AE88" i="41" s="1"/>
  <c r="X282" i="8"/>
  <c r="X344"/>
  <c r="AA170"/>
  <c r="Y521" s="1"/>
  <c r="AE150" i="41" s="1"/>
  <c r="X277" i="8"/>
  <c r="AA103"/>
  <c r="Y454" s="1"/>
  <c r="AE83" i="41" s="1"/>
  <c r="AA146" i="8"/>
  <c r="Y497" s="1"/>
  <c r="AE126" i="41" s="1"/>
  <c r="X320" i="8"/>
  <c r="AA40"/>
  <c r="Y391" s="1"/>
  <c r="AE20" i="41" s="1"/>
  <c r="X214" i="8"/>
  <c r="X272"/>
  <c r="AA98"/>
  <c r="Y449" s="1"/>
  <c r="AE78" i="41" s="1"/>
  <c r="AA81" i="8"/>
  <c r="Y432" s="1"/>
  <c r="AE61" i="41" s="1"/>
  <c r="X255" i="8"/>
  <c r="AA142"/>
  <c r="Y493" s="1"/>
  <c r="AE122" i="41" s="1"/>
  <c r="X316" i="8"/>
  <c r="AA66"/>
  <c r="Y417" s="1"/>
  <c r="AE46" i="41" s="1"/>
  <c r="X240" i="8"/>
  <c r="X328"/>
  <c r="AA154"/>
  <c r="Y505" s="1"/>
  <c r="AE134" i="41" s="1"/>
  <c r="X218" i="8"/>
  <c r="AA44"/>
  <c r="Y395" s="1"/>
  <c r="AE24" i="41" s="1"/>
  <c r="AA94" i="8"/>
  <c r="Y445" s="1"/>
  <c r="AE74" i="41" s="1"/>
  <c r="X268" i="8"/>
  <c r="AA84"/>
  <c r="Y435" s="1"/>
  <c r="AE64" i="41" s="1"/>
  <c r="X258" i="8"/>
  <c r="AA77"/>
  <c r="Y428" s="1"/>
  <c r="AE57" i="41" s="1"/>
  <c r="X251" i="8"/>
  <c r="AA123"/>
  <c r="Y474" s="1"/>
  <c r="AE103" i="41" s="1"/>
  <c r="X297" i="8"/>
  <c r="X281"/>
  <c r="AA107"/>
  <c r="Y458" s="1"/>
  <c r="AE87" i="41" s="1"/>
  <c r="X278" i="8"/>
  <c r="AA104"/>
  <c r="Y455" s="1"/>
  <c r="AE84" i="41" s="1"/>
  <c r="V576" i="8"/>
  <c r="V572"/>
  <c r="V578"/>
  <c r="V616" s="1"/>
  <c r="V564"/>
  <c r="V570"/>
  <c r="V575"/>
  <c r="V577"/>
  <c r="X310"/>
  <c r="AA136"/>
  <c r="Y487" s="1"/>
  <c r="AE116" i="41" s="1"/>
  <c r="AA112" i="8"/>
  <c r="Y463" s="1"/>
  <c r="AE92" i="41" s="1"/>
  <c r="X286" i="8"/>
  <c r="AA41"/>
  <c r="Y392" s="1"/>
  <c r="AE21" i="41" s="1"/>
  <c r="X215" i="8"/>
  <c r="X340"/>
  <c r="AA166"/>
  <c r="Y517" s="1"/>
  <c r="AE146" i="41" s="1"/>
  <c r="AA139" i="8"/>
  <c r="Y490" s="1"/>
  <c r="AE119" i="41" s="1"/>
  <c r="X313" i="8"/>
  <c r="AA43"/>
  <c r="Y394" s="1"/>
  <c r="AE23" i="41" s="1"/>
  <c r="X217" i="8"/>
  <c r="X216"/>
  <c r="AA42"/>
  <c r="Y393" s="1"/>
  <c r="AE22" i="41" s="1"/>
  <c r="X275" i="8"/>
  <c r="AA101"/>
  <c r="Y452" s="1"/>
  <c r="AE81" i="41" s="1"/>
  <c r="X338" i="8"/>
  <c r="AA164"/>
  <c r="Y515" s="1"/>
  <c r="AE144" i="41" s="1"/>
  <c r="AA159" i="8"/>
  <c r="Y510" s="1"/>
  <c r="AE139" i="41" s="1"/>
  <c r="X333" i="8"/>
  <c r="X273"/>
  <c r="AA99"/>
  <c r="Y450" s="1"/>
  <c r="AE79" i="41" s="1"/>
  <c r="X206" i="8"/>
  <c r="AA32"/>
  <c r="Y383" s="1"/>
  <c r="AE12" i="41" s="1"/>
  <c r="X314" i="8"/>
  <c r="AA140"/>
  <c r="Y491" s="1"/>
  <c r="AE120" i="41" s="1"/>
  <c r="AA31" i="8"/>
  <c r="Y382" s="1"/>
  <c r="AE11" i="41" s="1"/>
  <c r="X205" i="8"/>
  <c r="X284"/>
  <c r="AA110"/>
  <c r="Y461" s="1"/>
  <c r="AE90" i="41" s="1"/>
  <c r="X345" i="8"/>
  <c r="AA171"/>
  <c r="Y522" s="1"/>
  <c r="AE151" i="41" s="1"/>
  <c r="X241" i="8"/>
  <c r="AA67"/>
  <c r="Y418" s="1"/>
  <c r="AE47" i="41" s="1"/>
  <c r="AA128" i="8"/>
  <c r="Y479" s="1"/>
  <c r="AE108" i="41" s="1"/>
  <c r="X302" i="8"/>
  <c r="AA53"/>
  <c r="Y404" s="1"/>
  <c r="AE33" i="41" s="1"/>
  <c r="X227" i="8"/>
  <c r="X250"/>
  <c r="AA76"/>
  <c r="Y427" s="1"/>
  <c r="AE56" i="41" s="1"/>
  <c r="X308" i="8"/>
  <c r="AA134"/>
  <c r="Y485" s="1"/>
  <c r="AE114" i="41" s="1"/>
  <c r="X293" i="8"/>
  <c r="AA119"/>
  <c r="Y470" s="1"/>
  <c r="AE99" i="41" s="1"/>
  <c r="AA91" i="8"/>
  <c r="Y442" s="1"/>
  <c r="AE71" i="41" s="1"/>
  <c r="X265" i="8"/>
  <c r="X213"/>
  <c r="AA39"/>
  <c r="Y390" s="1"/>
  <c r="AE19" i="41" s="1"/>
  <c r="X220" i="8"/>
  <c r="AA46"/>
  <c r="Y397" s="1"/>
  <c r="AE26" i="41" s="1"/>
  <c r="X305" i="8"/>
  <c r="AA131"/>
  <c r="Y482" s="1"/>
  <c r="AE111" i="41" s="1"/>
  <c r="AA100" i="8"/>
  <c r="Y451" s="1"/>
  <c r="AE80" i="41" s="1"/>
  <c r="X274" i="8"/>
  <c r="AA125"/>
  <c r="Y476" s="1"/>
  <c r="AE105" i="41" s="1"/>
  <c r="X299" i="8"/>
  <c r="AA158"/>
  <c r="Y509" s="1"/>
  <c r="AE138" i="41" s="1"/>
  <c r="X332" i="8"/>
  <c r="X199"/>
  <c r="AA25"/>
  <c r="Y376" s="1"/>
  <c r="AE5" i="41" s="1"/>
  <c r="X350" i="8"/>
  <c r="AA176"/>
  <c r="Y527" s="1"/>
  <c r="AE156" i="41" s="1"/>
  <c r="X296" i="8"/>
  <c r="AA122"/>
  <c r="Y473" s="1"/>
  <c r="AE102" i="41" s="1"/>
  <c r="X226" i="8"/>
  <c r="AA52"/>
  <c r="Y403" s="1"/>
  <c r="AE32" i="41" s="1"/>
  <c r="X349" i="8"/>
  <c r="AA175"/>
  <c r="Y526" s="1"/>
  <c r="AE155" i="41" s="1"/>
  <c r="X300" i="8"/>
  <c r="AA126"/>
  <c r="Y477" s="1"/>
  <c r="AE106" i="41" s="1"/>
  <c r="X200" i="8"/>
  <c r="AA26"/>
  <c r="Y377" s="1"/>
  <c r="AE6" i="41" s="1"/>
  <c r="X292" i="8"/>
  <c r="AA118"/>
  <c r="Y469" s="1"/>
  <c r="AE98" i="41" s="1"/>
  <c r="AA62" i="8"/>
  <c r="Y413" s="1"/>
  <c r="AE42" i="41" s="1"/>
  <c r="X236" i="8"/>
  <c r="X270"/>
  <c r="AA96"/>
  <c r="Y447" s="1"/>
  <c r="AE76" i="41" s="1"/>
  <c r="W367" i="8"/>
  <c r="W421"/>
  <c r="AC50" i="41" s="1"/>
  <c r="V558" i="8"/>
  <c r="V557"/>
  <c r="V563"/>
  <c r="V600" s="1"/>
  <c r="V582"/>
  <c r="V584" s="1"/>
  <c r="V569"/>
  <c r="V606" s="1"/>
  <c r="V581"/>
  <c r="V618" s="1"/>
  <c r="V574"/>
  <c r="V612" s="1"/>
  <c r="V559"/>
  <c r="V597" s="1"/>
  <c r="V571"/>
  <c r="V573"/>
  <c r="V610" s="1"/>
  <c r="V556"/>
  <c r="V593" s="1"/>
  <c r="V567"/>
  <c r="V605" s="1"/>
  <c r="V566"/>
  <c r="V603" s="1"/>
  <c r="V561"/>
  <c r="V599" s="1"/>
  <c r="V602"/>
  <c r="X192"/>
  <c r="AA192" s="1"/>
  <c r="AA23"/>
  <c r="Y374" s="1"/>
  <c r="X197"/>
  <c r="AC3" i="41"/>
  <c r="W560" i="8"/>
  <c r="W553"/>
  <c r="W590" s="1"/>
  <c r="W554"/>
  <c r="W574"/>
  <c r="V617"/>
  <c r="V609"/>
  <c r="V591"/>
  <c r="U621" l="1"/>
  <c r="V594"/>
  <c r="V613"/>
  <c r="W571"/>
  <c r="V596"/>
  <c r="W558"/>
  <c r="W568"/>
  <c r="W570"/>
  <c r="W557"/>
  <c r="W580"/>
  <c r="W582"/>
  <c r="W565"/>
  <c r="W578"/>
  <c r="W563"/>
  <c r="W573"/>
  <c r="V607"/>
  <c r="W555"/>
  <c r="W592" s="1"/>
  <c r="W576"/>
  <c r="W579"/>
  <c r="W567"/>
  <c r="W569"/>
  <c r="W572"/>
  <c r="W577"/>
  <c r="W614" s="1"/>
  <c r="W575"/>
  <c r="W612" s="1"/>
  <c r="W581"/>
  <c r="W618" s="1"/>
  <c r="W559"/>
  <c r="W562"/>
  <c r="W556"/>
  <c r="W566"/>
  <c r="W564"/>
  <c r="V598"/>
  <c r="V614"/>
  <c r="W543"/>
  <c r="W545" s="1"/>
  <c r="W561"/>
  <c r="X509"/>
  <c r="AA332"/>
  <c r="X451"/>
  <c r="AA274"/>
  <c r="X442"/>
  <c r="AA265"/>
  <c r="X404"/>
  <c r="AA227"/>
  <c r="X490"/>
  <c r="AA313"/>
  <c r="X392"/>
  <c r="AA215"/>
  <c r="X458"/>
  <c r="AA281"/>
  <c r="X505"/>
  <c r="AA328"/>
  <c r="X449"/>
  <c r="AA272"/>
  <c r="X521"/>
  <c r="AA344"/>
  <c r="X416"/>
  <c r="AA239"/>
  <c r="X494"/>
  <c r="AA317"/>
  <c r="X443"/>
  <c r="AA266"/>
  <c r="X396"/>
  <c r="AA219"/>
  <c r="X406"/>
  <c r="AA229"/>
  <c r="X496"/>
  <c r="AA319"/>
  <c r="X498"/>
  <c r="AA321"/>
  <c r="X533"/>
  <c r="AA356"/>
  <c r="X516"/>
  <c r="AA339"/>
  <c r="X436"/>
  <c r="AA259"/>
  <c r="X380"/>
  <c r="AA203"/>
  <c r="X523"/>
  <c r="AA346"/>
  <c r="X520"/>
  <c r="AA343"/>
  <c r="X478"/>
  <c r="AA301"/>
  <c r="X426"/>
  <c r="AA249"/>
  <c r="X514"/>
  <c r="AA337"/>
  <c r="X433"/>
  <c r="AA256"/>
  <c r="X502"/>
  <c r="AA325"/>
  <c r="X506"/>
  <c r="AA329"/>
  <c r="X536"/>
  <c r="AA359"/>
  <c r="X489"/>
  <c r="AA312"/>
  <c r="X484"/>
  <c r="AA307"/>
  <c r="X424"/>
  <c r="AA247"/>
  <c r="X385"/>
  <c r="AA208"/>
  <c r="X412"/>
  <c r="AA235"/>
  <c r="X537"/>
  <c r="AA360"/>
  <c r="X377"/>
  <c r="AA200"/>
  <c r="X526"/>
  <c r="AA349"/>
  <c r="X473"/>
  <c r="AA296"/>
  <c r="X376"/>
  <c r="AA199"/>
  <c r="X482"/>
  <c r="AA305"/>
  <c r="X390"/>
  <c r="AA213"/>
  <c r="X470"/>
  <c r="AA293"/>
  <c r="X427"/>
  <c r="AA250"/>
  <c r="X522"/>
  <c r="AA345"/>
  <c r="X383"/>
  <c r="AA206"/>
  <c r="X452"/>
  <c r="AA275"/>
  <c r="X517"/>
  <c r="AA340"/>
  <c r="X428"/>
  <c r="AA251"/>
  <c r="X445"/>
  <c r="AA268"/>
  <c r="X493"/>
  <c r="AA316"/>
  <c r="X497"/>
  <c r="AA320"/>
  <c r="X481"/>
  <c r="AA304"/>
  <c r="X471"/>
  <c r="AA294"/>
  <c r="X480"/>
  <c r="AA303"/>
  <c r="X388"/>
  <c r="AA211"/>
  <c r="X430"/>
  <c r="AA253"/>
  <c r="X446"/>
  <c r="AA269"/>
  <c r="X378"/>
  <c r="AA201"/>
  <c r="X466"/>
  <c r="AA289"/>
  <c r="X501"/>
  <c r="AA324"/>
  <c r="X464"/>
  <c r="AA287"/>
  <c r="X408"/>
  <c r="AA231"/>
  <c r="X525"/>
  <c r="AA348"/>
  <c r="X468"/>
  <c r="AA291"/>
  <c r="X495"/>
  <c r="AA318"/>
  <c r="X367"/>
  <c r="AA367" s="1"/>
  <c r="X421"/>
  <c r="AA244"/>
  <c r="X439"/>
  <c r="AA262"/>
  <c r="X507"/>
  <c r="AA330"/>
  <c r="X530"/>
  <c r="AA353"/>
  <c r="X467"/>
  <c r="AA290"/>
  <c r="X407"/>
  <c r="AA230"/>
  <c r="X503"/>
  <c r="AA326"/>
  <c r="X535"/>
  <c r="AA358"/>
  <c r="X423"/>
  <c r="AA246"/>
  <c r="X524"/>
  <c r="AA347"/>
  <c r="X518"/>
  <c r="AA341"/>
  <c r="X541"/>
  <c r="AA364"/>
  <c r="X401"/>
  <c r="AA224"/>
  <c r="X488"/>
  <c r="AA311"/>
  <c r="X399"/>
  <c r="AA222"/>
  <c r="X437"/>
  <c r="AA260"/>
  <c r="W611"/>
  <c r="W591"/>
  <c r="V611"/>
  <c r="X413"/>
  <c r="AA236"/>
  <c r="X476"/>
  <c r="AA299"/>
  <c r="X479"/>
  <c r="AA302"/>
  <c r="X382"/>
  <c r="AA205"/>
  <c r="X510"/>
  <c r="AA333"/>
  <c r="X394"/>
  <c r="AA217"/>
  <c r="X463"/>
  <c r="AA286"/>
  <c r="X455"/>
  <c r="AA278"/>
  <c r="X395"/>
  <c r="AA218"/>
  <c r="X454"/>
  <c r="AA277"/>
  <c r="X410"/>
  <c r="AA233"/>
  <c r="X457"/>
  <c r="AA280"/>
  <c r="X375"/>
  <c r="AA198"/>
  <c r="X540"/>
  <c r="AA363"/>
  <c r="X504"/>
  <c r="AA327"/>
  <c r="X465"/>
  <c r="AA288"/>
  <c r="X429"/>
  <c r="AA252"/>
  <c r="X389"/>
  <c r="AA212"/>
  <c r="X381"/>
  <c r="AA204"/>
  <c r="X405"/>
  <c r="AA228"/>
  <c r="X414"/>
  <c r="AA237"/>
  <c r="X384"/>
  <c r="AA207"/>
  <c r="X387"/>
  <c r="AA210"/>
  <c r="X511"/>
  <c r="AA334"/>
  <c r="X431"/>
  <c r="AA254"/>
  <c r="X411"/>
  <c r="AA234"/>
  <c r="X528"/>
  <c r="AA351"/>
  <c r="X379"/>
  <c r="AA202"/>
  <c r="X519"/>
  <c r="AA342"/>
  <c r="X512"/>
  <c r="AA335"/>
  <c r="X499"/>
  <c r="AA322"/>
  <c r="X400"/>
  <c r="AA223"/>
  <c r="X486"/>
  <c r="AA309"/>
  <c r="X448"/>
  <c r="AA271"/>
  <c r="X441"/>
  <c r="AA264"/>
  <c r="X440"/>
  <c r="AA263"/>
  <c r="X434"/>
  <c r="AA257"/>
  <c r="X453"/>
  <c r="AA276"/>
  <c r="X425"/>
  <c r="AA248"/>
  <c r="X438"/>
  <c r="AA261"/>
  <c r="X532"/>
  <c r="AA355"/>
  <c r="X534"/>
  <c r="AA357"/>
  <c r="V619"/>
  <c r="V604"/>
  <c r="V615"/>
  <c r="X447"/>
  <c r="AA270"/>
  <c r="X469"/>
  <c r="AA292"/>
  <c r="X477"/>
  <c r="AA300"/>
  <c r="X403"/>
  <c r="AA226"/>
  <c r="X527"/>
  <c r="AA350"/>
  <c r="X397"/>
  <c r="AA220"/>
  <c r="X485"/>
  <c r="AA308"/>
  <c r="X418"/>
  <c r="AA241"/>
  <c r="X461"/>
  <c r="AA284"/>
  <c r="X491"/>
  <c r="AA314"/>
  <c r="X450"/>
  <c r="AA273"/>
  <c r="X515"/>
  <c r="AA338"/>
  <c r="X393"/>
  <c r="AA216"/>
  <c r="X487"/>
  <c r="AA310"/>
  <c r="X474"/>
  <c r="AA297"/>
  <c r="X435"/>
  <c r="AA258"/>
  <c r="X417"/>
  <c r="AA240"/>
  <c r="X432"/>
  <c r="AA255"/>
  <c r="X391"/>
  <c r="AA214"/>
  <c r="X459"/>
  <c r="AA282"/>
  <c r="X419"/>
  <c r="AA242"/>
  <c r="X386"/>
  <c r="AA209"/>
  <c r="X420"/>
  <c r="AA243"/>
  <c r="X409"/>
  <c r="AA232"/>
  <c r="X508"/>
  <c r="AA331"/>
  <c r="X456"/>
  <c r="AA279"/>
  <c r="X513"/>
  <c r="AA336"/>
  <c r="X483"/>
  <c r="AA306"/>
  <c r="X531"/>
  <c r="AA354"/>
  <c r="X538"/>
  <c r="AA361"/>
  <c r="X402"/>
  <c r="AA225"/>
  <c r="X472"/>
  <c r="AA295"/>
  <c r="X460"/>
  <c r="AA283"/>
  <c r="X539"/>
  <c r="AA362"/>
  <c r="X529"/>
  <c r="AA352"/>
  <c r="X500"/>
  <c r="AA323"/>
  <c r="X475"/>
  <c r="AA298"/>
  <c r="X422"/>
  <c r="AA245"/>
  <c r="X415"/>
  <c r="AA238"/>
  <c r="X462"/>
  <c r="AA285"/>
  <c r="X492"/>
  <c r="AA315"/>
  <c r="X444"/>
  <c r="AA267"/>
  <c r="X398"/>
  <c r="AA221"/>
  <c r="V608"/>
  <c r="V595"/>
  <c r="V601"/>
  <c r="W602"/>
  <c r="AE3" i="41"/>
  <c r="Y560" i="8"/>
  <c r="Y556"/>
  <c r="Y577"/>
  <c r="Y558"/>
  <c r="Y582"/>
  <c r="Y578"/>
  <c r="Y567"/>
  <c r="Y557"/>
  <c r="Y553"/>
  <c r="Y590" s="1"/>
  <c r="Y575"/>
  <c r="Y573"/>
  <c r="Y579"/>
  <c r="Y559"/>
  <c r="Y555"/>
  <c r="Y571"/>
  <c r="Y561"/>
  <c r="Y580"/>
  <c r="Y562"/>
  <c r="Y581"/>
  <c r="Y566"/>
  <c r="Y569"/>
  <c r="Y576"/>
  <c r="Y613" s="1"/>
  <c r="Y543"/>
  <c r="Y572"/>
  <c r="Y554"/>
  <c r="Y591" s="1"/>
  <c r="Y565"/>
  <c r="Y564"/>
  <c r="Y570"/>
  <c r="Y563"/>
  <c r="Y574"/>
  <c r="Y568"/>
  <c r="Y605" s="1"/>
  <c r="W616"/>
  <c r="W600"/>
  <c r="W610"/>
  <c r="W598"/>
  <c r="W597"/>
  <c r="W596"/>
  <c r="X374"/>
  <c r="AA197"/>
  <c r="W601"/>
  <c r="W584"/>
  <c r="W619"/>
  <c r="W605" l="1"/>
  <c r="W599"/>
  <c r="W608"/>
  <c r="W609"/>
  <c r="W603"/>
  <c r="W607"/>
  <c r="W615"/>
  <c r="W594"/>
  <c r="W613"/>
  <c r="W595"/>
  <c r="W593"/>
  <c r="W606"/>
  <c r="Y611"/>
  <c r="V621"/>
  <c r="W617"/>
  <c r="W604"/>
  <c r="AD163" i="41"/>
  <c r="AA534" i="8"/>
  <c r="AD67" i="41"/>
  <c r="AA438" i="8"/>
  <c r="AD82" i="41"/>
  <c r="AA453" i="8"/>
  <c r="AD69" i="41"/>
  <c r="AA440" i="8"/>
  <c r="AD77" i="41"/>
  <c r="AA448" i="8"/>
  <c r="AD29" i="41"/>
  <c r="AA400" i="8"/>
  <c r="AD141" i="41"/>
  <c r="AA512" i="8"/>
  <c r="AD8" i="41"/>
  <c r="AA379" i="8"/>
  <c r="AD40" i="41"/>
  <c r="AA411" i="8"/>
  <c r="AD140" i="41"/>
  <c r="AA511" i="8"/>
  <c r="AD13" i="41"/>
  <c r="AA384" i="8"/>
  <c r="AD34" i="41"/>
  <c r="AA405" i="8"/>
  <c r="AD18" i="41"/>
  <c r="AA389" i="8"/>
  <c r="AD94" i="41"/>
  <c r="AA465" i="8"/>
  <c r="AD169" i="41"/>
  <c r="AA540" i="8"/>
  <c r="AD86" i="41"/>
  <c r="AA457" i="8"/>
  <c r="AD83" i="41"/>
  <c r="AA454" i="8"/>
  <c r="AD84" i="41"/>
  <c r="AA455" i="8"/>
  <c r="AD23" i="41"/>
  <c r="AA394" i="8"/>
  <c r="AD11" i="41"/>
  <c r="AA382" i="8"/>
  <c r="AD105" i="41"/>
  <c r="AA476" i="8"/>
  <c r="AD97" i="41"/>
  <c r="AA468" i="8"/>
  <c r="AD37" i="41"/>
  <c r="AA408" i="8"/>
  <c r="AD130" i="41"/>
  <c r="AA501" i="8"/>
  <c r="AD7" i="41"/>
  <c r="AA378" i="8"/>
  <c r="AD59" i="41"/>
  <c r="AA430" i="8"/>
  <c r="AD109" i="41"/>
  <c r="AA480" i="8"/>
  <c r="AD110" i="41"/>
  <c r="AA481" i="8"/>
  <c r="AD122" i="41"/>
  <c r="AA493" i="8"/>
  <c r="AD57" i="41"/>
  <c r="AA428" i="8"/>
  <c r="AD81" i="41"/>
  <c r="AA452" i="8"/>
  <c r="AD151" i="41"/>
  <c r="AA522" i="8"/>
  <c r="AD99" i="41"/>
  <c r="AA470" i="8"/>
  <c r="AD111" i="41"/>
  <c r="AA482" i="8"/>
  <c r="AD102" i="41"/>
  <c r="AA473" i="8"/>
  <c r="AD6" i="41"/>
  <c r="AA377" i="8"/>
  <c r="AD41" i="41"/>
  <c r="AA412" i="8"/>
  <c r="AD53" i="41"/>
  <c r="AA424" i="8"/>
  <c r="AD118" i="41"/>
  <c r="AA489" i="8"/>
  <c r="AD135" i="41"/>
  <c r="AA506" i="8"/>
  <c r="AD62" i="41"/>
  <c r="AA433" i="8"/>
  <c r="AD55" i="41"/>
  <c r="AA426" i="8"/>
  <c r="AD149" i="41"/>
  <c r="AA520" i="8"/>
  <c r="AD9" i="41"/>
  <c r="AA380" i="8"/>
  <c r="AD145" i="41"/>
  <c r="AA516" i="8"/>
  <c r="AD127" i="41"/>
  <c r="AA498" i="8"/>
  <c r="AD35" i="41"/>
  <c r="AA406" i="8"/>
  <c r="AD72" i="41"/>
  <c r="AA443" i="8"/>
  <c r="AD45" i="41"/>
  <c r="AA416" i="8"/>
  <c r="AD78" i="41"/>
  <c r="AA449" i="8"/>
  <c r="AD87" i="41"/>
  <c r="AA458" i="8"/>
  <c r="AD119" i="41"/>
  <c r="AA490" i="8"/>
  <c r="AD71" i="41"/>
  <c r="AA442" i="8"/>
  <c r="AD138" i="41"/>
  <c r="AA509" i="8"/>
  <c r="AD27" i="41"/>
  <c r="AA398" i="8"/>
  <c r="AD121" i="41"/>
  <c r="AA492" i="8"/>
  <c r="AD44" i="41"/>
  <c r="AA415" i="8"/>
  <c r="AD104" i="41"/>
  <c r="AA475" i="8"/>
  <c r="AD158" i="41"/>
  <c r="AA529" i="8"/>
  <c r="AD89" i="41"/>
  <c r="AA460" i="8"/>
  <c r="AD31" i="41"/>
  <c r="AA402" i="8"/>
  <c r="AD160" i="41"/>
  <c r="AA531" i="8"/>
  <c r="AD142" i="41"/>
  <c r="AA513" i="8"/>
  <c r="AD137" i="41"/>
  <c r="AA508" i="8"/>
  <c r="AD49" i="41"/>
  <c r="AA420" i="8"/>
  <c r="AD48" i="41"/>
  <c r="AA419" i="8"/>
  <c r="AD20" i="41"/>
  <c r="AA391" i="8"/>
  <c r="AD46" i="41"/>
  <c r="AA417" i="8"/>
  <c r="AD103" i="41"/>
  <c r="AA474" i="8"/>
  <c r="AD22" i="41"/>
  <c r="AA393" i="8"/>
  <c r="AD79" i="41"/>
  <c r="AA450" i="8"/>
  <c r="AD90" i="41"/>
  <c r="AA461" i="8"/>
  <c r="AD114" i="41"/>
  <c r="AA485" i="8"/>
  <c r="AD156" i="41"/>
  <c r="AA527" i="8"/>
  <c r="AD106" i="41"/>
  <c r="AA477" i="8"/>
  <c r="AD76" i="41"/>
  <c r="AA447" i="8"/>
  <c r="AD28" i="41"/>
  <c r="AA399" i="8"/>
  <c r="AD30" i="41"/>
  <c r="AA401" i="8"/>
  <c r="AD147" i="41"/>
  <c r="AA518" i="8"/>
  <c r="AD52" i="41"/>
  <c r="AA423" i="8"/>
  <c r="AD132" i="41"/>
  <c r="AA503" i="8"/>
  <c r="AD96" i="41"/>
  <c r="AA467" i="8"/>
  <c r="AD136" i="41"/>
  <c r="AA507" i="8"/>
  <c r="AD50" i="41"/>
  <c r="AA421" i="8"/>
  <c r="Y607"/>
  <c r="Y609"/>
  <c r="Y598"/>
  <c r="Y616"/>
  <c r="Y594"/>
  <c r="AD161" i="41"/>
  <c r="AA532" i="8"/>
  <c r="AD54" i="41"/>
  <c r="AA425" i="8"/>
  <c r="AD63" i="41"/>
  <c r="AA434" i="8"/>
  <c r="AD70" i="41"/>
  <c r="AA441" i="8"/>
  <c r="AD115" i="41"/>
  <c r="AA486" i="8"/>
  <c r="AD128" i="41"/>
  <c r="AA499" i="8"/>
  <c r="AD148" i="41"/>
  <c r="AA519" i="8"/>
  <c r="AD157" i="41"/>
  <c r="AA528" i="8"/>
  <c r="AD60" i="41"/>
  <c r="AA431" i="8"/>
  <c r="AD16" i="41"/>
  <c r="AA387" i="8"/>
  <c r="AD43" i="41"/>
  <c r="AA414" i="8"/>
  <c r="AD10" i="41"/>
  <c r="AA381" i="8"/>
  <c r="AD58" i="41"/>
  <c r="AA429" i="8"/>
  <c r="AD133" i="41"/>
  <c r="AA504" i="8"/>
  <c r="AD4" i="41"/>
  <c r="AA375" i="8"/>
  <c r="AD39" i="41"/>
  <c r="AA410" i="8"/>
  <c r="AD24" i="41"/>
  <c r="AA395" i="8"/>
  <c r="AD92" i="41"/>
  <c r="AA463" i="8"/>
  <c r="AD139" i="41"/>
  <c r="AA510" i="8"/>
  <c r="AD108" i="41"/>
  <c r="AA479" i="8"/>
  <c r="AD42" i="41"/>
  <c r="AA413" i="8"/>
  <c r="AD124" i="41"/>
  <c r="AA495" i="8"/>
  <c r="AD154" i="41"/>
  <c r="AA525" i="8"/>
  <c r="AD93" i="41"/>
  <c r="AA464" i="8"/>
  <c r="AD95" i="41"/>
  <c r="AA466" i="8"/>
  <c r="AD75" i="41"/>
  <c r="AA446" i="8"/>
  <c r="AD17" i="41"/>
  <c r="AA388" i="8"/>
  <c r="AD100" i="41"/>
  <c r="AA471" i="8"/>
  <c r="AD126" i="41"/>
  <c r="AA497" i="8"/>
  <c r="AD74" i="41"/>
  <c r="AA445" i="8"/>
  <c r="AD146" i="41"/>
  <c r="AA517" i="8"/>
  <c r="AD12" i="41"/>
  <c r="AA383" i="8"/>
  <c r="AD56" i="41"/>
  <c r="AA427" i="8"/>
  <c r="AD19" i="41"/>
  <c r="AA390" i="8"/>
  <c r="AD5" i="41"/>
  <c r="AA376" i="8"/>
  <c r="AD155" i="41"/>
  <c r="AA526" i="8"/>
  <c r="AD166" i="41"/>
  <c r="AA537" i="8"/>
  <c r="AD14" i="41"/>
  <c r="AA385" i="8"/>
  <c r="AD113" i="41"/>
  <c r="AA484" i="8"/>
  <c r="AD165" i="41"/>
  <c r="AA536" i="8"/>
  <c r="AD131" i="41"/>
  <c r="AA502" i="8"/>
  <c r="AD143" i="41"/>
  <c r="AA514" i="8"/>
  <c r="AD107" i="41"/>
  <c r="AA478" i="8"/>
  <c r="AD152" i="41"/>
  <c r="AA523" i="8"/>
  <c r="AD65" i="41"/>
  <c r="AA436" i="8"/>
  <c r="AD162" i="41"/>
  <c r="AA533" i="8"/>
  <c r="AD125" i="41"/>
  <c r="AA496" i="8"/>
  <c r="AD25" i="41"/>
  <c r="AA396" i="8"/>
  <c r="AD123" i="41"/>
  <c r="AA494" i="8"/>
  <c r="AD150" i="41"/>
  <c r="AA521" i="8"/>
  <c r="AD134" i="41"/>
  <c r="AA505" i="8"/>
  <c r="AD21" i="41"/>
  <c r="AA392" i="8"/>
  <c r="AD33" i="41"/>
  <c r="AA404" i="8"/>
  <c r="AD80" i="41"/>
  <c r="AA451" i="8"/>
  <c r="AD73" i="41"/>
  <c r="AA444" i="8"/>
  <c r="AD91" i="41"/>
  <c r="AA462" i="8"/>
  <c r="AD51" i="41"/>
  <c r="AA422" i="8"/>
  <c r="AD129" i="41"/>
  <c r="AA500" i="8"/>
  <c r="AD168" i="41"/>
  <c r="AA539" i="8"/>
  <c r="AD101" i="41"/>
  <c r="AA472" i="8"/>
  <c r="AD167" i="41"/>
  <c r="AA538" i="8"/>
  <c r="AD112" i="41"/>
  <c r="AA483" i="8"/>
  <c r="AD85" i="41"/>
  <c r="AA456" i="8"/>
  <c r="AD38" i="41"/>
  <c r="AA409" i="8"/>
  <c r="AD15" i="41"/>
  <c r="AA386" i="8"/>
  <c r="AD88" i="41"/>
  <c r="AA459" i="8"/>
  <c r="AD61" i="41"/>
  <c r="AA432" i="8"/>
  <c r="AD64" i="41"/>
  <c r="AA435" i="8"/>
  <c r="AD116" i="41"/>
  <c r="AA487" i="8"/>
  <c r="AD144" i="41"/>
  <c r="AA515" i="8"/>
  <c r="AD120" i="41"/>
  <c r="AA491" i="8"/>
  <c r="AD47" i="41"/>
  <c r="AA418" i="8"/>
  <c r="AD26" i="41"/>
  <c r="AA397" i="8"/>
  <c r="AD32" i="41"/>
  <c r="AA403" i="8"/>
  <c r="AD98" i="41"/>
  <c r="AA469" i="8"/>
  <c r="AD66" i="41"/>
  <c r="AA437" i="8"/>
  <c r="AD117" i="41"/>
  <c r="AA488" i="8"/>
  <c r="AD170" i="41"/>
  <c r="AA541" i="8"/>
  <c r="AD153" i="41"/>
  <c r="AA524" i="8"/>
  <c r="AD164" i="41"/>
  <c r="AA535" i="8"/>
  <c r="AD36" i="41"/>
  <c r="AA407" i="8"/>
  <c r="AD159" i="41"/>
  <c r="AA530" i="8"/>
  <c r="AD68" i="41"/>
  <c r="AA439" i="8"/>
  <c r="Y602"/>
  <c r="Y615"/>
  <c r="Y592"/>
  <c r="Y601"/>
  <c r="Y618"/>
  <c r="X557"/>
  <c r="X564"/>
  <c r="X555"/>
  <c r="X574"/>
  <c r="X568"/>
  <c r="X563"/>
  <c r="X578"/>
  <c r="X573"/>
  <c r="X562"/>
  <c r="X580"/>
  <c r="X553"/>
  <c r="X590" s="1"/>
  <c r="X543"/>
  <c r="X576"/>
  <c r="X582"/>
  <c r="X565"/>
  <c r="AD3" i="41"/>
  <c r="X570" i="8"/>
  <c r="X569"/>
  <c r="X581"/>
  <c r="X559"/>
  <c r="X561"/>
  <c r="X575"/>
  <c r="X571"/>
  <c r="X579"/>
  <c r="X554"/>
  <c r="X556"/>
  <c r="X593" s="1"/>
  <c r="X558"/>
  <c r="X567"/>
  <c r="X577"/>
  <c r="X614" s="1"/>
  <c r="X572"/>
  <c r="X560"/>
  <c r="X566"/>
  <c r="AA374"/>
  <c r="Y603"/>
  <c r="Y595"/>
  <c r="Y600"/>
  <c r="Y606"/>
  <c r="Y617"/>
  <c r="Y596"/>
  <c r="Y619"/>
  <c r="Y597"/>
  <c r="Y599"/>
  <c r="Y612"/>
  <c r="Y593"/>
  <c r="Y608"/>
  <c r="Y610"/>
  <c r="Y604"/>
  <c r="Y614"/>
  <c r="W621" l="1"/>
  <c r="X616"/>
  <c r="X591"/>
  <c r="X598"/>
  <c r="X602"/>
  <c r="X607"/>
  <c r="X613"/>
  <c r="X605"/>
  <c r="X594"/>
  <c r="B543"/>
  <c r="X612"/>
  <c r="X597"/>
  <c r="X618"/>
  <c r="X609"/>
  <c r="X617"/>
  <c r="Y621"/>
  <c r="X619"/>
  <c r="X584"/>
  <c r="X606"/>
  <c r="X600"/>
  <c r="X601"/>
  <c r="X608"/>
  <c r="X615"/>
  <c r="X592"/>
  <c r="C10"/>
  <c r="X545"/>
  <c r="AA543"/>
  <c r="X599"/>
  <c r="X595"/>
  <c r="X603"/>
  <c r="X604"/>
  <c r="X596"/>
  <c r="X610"/>
  <c r="X611"/>
  <c r="X621" l="1"/>
</calcChain>
</file>

<file path=xl/comments1.xml><?xml version="1.0" encoding="utf-8"?>
<comments xmlns="http://schemas.openxmlformats.org/spreadsheetml/2006/main">
  <authors>
    <author>Tom Eckman</author>
  </authors>
  <commentList>
    <comment ref="L2" authorId="0">
      <text>
        <r>
          <rPr>
            <b/>
            <sz val="10"/>
            <color indexed="81"/>
            <rFont val="Tahoma"/>
            <family val="2"/>
          </rPr>
          <t>Tom Eckman:</t>
        </r>
        <r>
          <rPr>
            <sz val="10"/>
            <color indexed="81"/>
            <rFont val="Tahoma"/>
            <family val="2"/>
          </rPr>
          <t xml:space="preserve">
Missing acreage in orginal GWMA spreadsheet.</t>
        </r>
      </text>
    </comment>
    <comment ref="L24" authorId="0">
      <text>
        <r>
          <rPr>
            <b/>
            <sz val="10"/>
            <color indexed="81"/>
            <rFont val="Tahoma"/>
            <family val="2"/>
          </rPr>
          <t>Tom Eckman:</t>
        </r>
        <r>
          <rPr>
            <sz val="10"/>
            <color indexed="81"/>
            <rFont val="Tahoma"/>
            <family val="2"/>
          </rPr>
          <t xml:space="preserve">
Missing acreage in orginal GWMA spreadsheet.</t>
        </r>
      </text>
    </comment>
  </commentList>
</comments>
</file>

<file path=xl/comments2.xml><?xml version="1.0" encoding="utf-8"?>
<comments xmlns="http://schemas.openxmlformats.org/spreadsheetml/2006/main">
  <authors>
    <author xml:space="preserve"> </author>
    <author>Tom Eckman</author>
    <author>Tina Jayaweera</author>
  </authors>
  <commentList>
    <comment ref="I6"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H8" authorId="1">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H20" authorId="1">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BH202" authorId="2">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202" authorId="2">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202" authorId="2">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202" authorId="2">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375" authorId="2">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375" authorId="2">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375" authorId="2">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375" authorId="2">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3.xml><?xml version="1.0" encoding="utf-8"?>
<comments xmlns="http://schemas.openxmlformats.org/spreadsheetml/2006/main">
  <authors>
    <author xml:space="preserve"> </author>
    <author>Tina Jayaweera</author>
    <author>Tom Eckman</author>
  </authors>
  <commentList>
    <comment ref="J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P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B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C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D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E7" authorId="0">
      <text>
        <r>
          <rPr>
            <b/>
            <sz val="8"/>
            <color indexed="81"/>
            <rFont val="Tahoma"/>
            <family val="2"/>
          </rPr>
          <t xml:space="preserve"> :ProCost</t>
        </r>
        <r>
          <rPr>
            <sz val="8"/>
            <color indexed="81"/>
            <rFont val="Tahoma"/>
            <family val="2"/>
          </rPr>
          <t xml:space="preserve">
Physical life of the measure in years.  Must be &gt;=1.</t>
        </r>
      </text>
    </comment>
    <comment ref="F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G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H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I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J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K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L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M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N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O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P7" authorId="0">
      <text>
        <r>
          <rPr>
            <b/>
            <sz val="8"/>
            <color indexed="81"/>
            <rFont val="Tahoma"/>
            <family val="2"/>
          </rPr>
          <t xml:space="preserve"> :</t>
        </r>
        <r>
          <rPr>
            <sz val="8"/>
            <color indexed="81"/>
            <rFont val="Tahoma"/>
            <family val="2"/>
          </rPr>
          <t xml:space="preserve">
Annual gas savings, or increases, in therms.</t>
        </r>
      </text>
    </comment>
    <comment ref="Q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F8" authorId="1">
      <text>
        <r>
          <rPr>
            <b/>
            <sz val="9"/>
            <color indexed="81"/>
            <rFont val="Tahoma"/>
            <family val="2"/>
          </rPr>
          <t>Tina Jayaweera:</t>
        </r>
        <r>
          <rPr>
            <sz val="9"/>
            <color indexed="81"/>
            <rFont val="Tahoma"/>
            <family val="2"/>
          </rPr>
          <t xml:space="preserve">
6th Plan assumption, inflated from 2006$</t>
        </r>
      </text>
    </comment>
    <comment ref="I8"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9" authorId="1">
      <text>
        <r>
          <rPr>
            <b/>
            <sz val="9"/>
            <color indexed="81"/>
            <rFont val="Tahoma"/>
            <family val="2"/>
          </rPr>
          <t>Tina Jayaweera:</t>
        </r>
        <r>
          <rPr>
            <sz val="9"/>
            <color indexed="81"/>
            <rFont val="Tahoma"/>
            <family val="2"/>
          </rPr>
          <t xml:space="preserve">
6th Plan assumption, inflated from 2006$</t>
        </r>
      </text>
    </comment>
    <comment ref="I9"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10" authorId="1">
      <text>
        <r>
          <rPr>
            <b/>
            <sz val="9"/>
            <color indexed="81"/>
            <rFont val="Tahoma"/>
            <family val="2"/>
          </rPr>
          <t>Tina Jayaweera:</t>
        </r>
        <r>
          <rPr>
            <sz val="9"/>
            <color indexed="81"/>
            <rFont val="Tahoma"/>
            <family val="2"/>
          </rPr>
          <t xml:space="preserve">
6th Plan assumption, inflated from 2006$</t>
        </r>
      </text>
    </comment>
    <comment ref="I10"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11" authorId="1">
      <text>
        <r>
          <rPr>
            <b/>
            <sz val="9"/>
            <color indexed="81"/>
            <rFont val="Tahoma"/>
            <family val="2"/>
          </rPr>
          <t>Tina Jayaweera:</t>
        </r>
        <r>
          <rPr>
            <sz val="9"/>
            <color indexed="81"/>
            <rFont val="Tahoma"/>
            <family val="2"/>
          </rPr>
          <t xml:space="preserve">
6th Plan assumption, inflated from 2006$</t>
        </r>
      </text>
    </comment>
    <comment ref="I11"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12" authorId="1">
      <text>
        <r>
          <rPr>
            <b/>
            <sz val="9"/>
            <color indexed="81"/>
            <rFont val="Tahoma"/>
            <family val="2"/>
          </rPr>
          <t>Tina Jayaweera:</t>
        </r>
        <r>
          <rPr>
            <sz val="9"/>
            <color indexed="81"/>
            <rFont val="Tahoma"/>
            <family val="2"/>
          </rPr>
          <t xml:space="preserve">
6th Plan assumption, inflated from 2006$</t>
        </r>
      </text>
    </comment>
    <comment ref="I12"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13" authorId="1">
      <text>
        <r>
          <rPr>
            <b/>
            <sz val="9"/>
            <color indexed="81"/>
            <rFont val="Tahoma"/>
            <family val="2"/>
          </rPr>
          <t>Tina Jayaweera:</t>
        </r>
        <r>
          <rPr>
            <sz val="9"/>
            <color indexed="81"/>
            <rFont val="Tahoma"/>
            <family val="2"/>
          </rPr>
          <t xml:space="preserve">
6th Plan assumption, inflated from 2006$</t>
        </r>
      </text>
    </comment>
    <comment ref="I13"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14" authorId="1">
      <text>
        <r>
          <rPr>
            <b/>
            <sz val="9"/>
            <color indexed="81"/>
            <rFont val="Tahoma"/>
            <family val="2"/>
          </rPr>
          <t>Tina Jayaweera:</t>
        </r>
        <r>
          <rPr>
            <sz val="9"/>
            <color indexed="81"/>
            <rFont val="Tahoma"/>
            <family val="2"/>
          </rPr>
          <t xml:space="preserve">
6th Plan assumption, inflated from 2006$</t>
        </r>
      </text>
    </comment>
    <comment ref="I14"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15" authorId="1">
      <text>
        <r>
          <rPr>
            <b/>
            <sz val="9"/>
            <color indexed="81"/>
            <rFont val="Tahoma"/>
            <family val="2"/>
          </rPr>
          <t>Tina Jayaweera:</t>
        </r>
        <r>
          <rPr>
            <sz val="9"/>
            <color indexed="81"/>
            <rFont val="Tahoma"/>
            <family val="2"/>
          </rPr>
          <t xml:space="preserve">
6th Plan assumption, inflated from 2006$</t>
        </r>
      </text>
    </comment>
    <comment ref="I15"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16" authorId="1">
      <text>
        <r>
          <rPr>
            <b/>
            <sz val="9"/>
            <color indexed="81"/>
            <rFont val="Tahoma"/>
            <family val="2"/>
          </rPr>
          <t>Tina Jayaweera:</t>
        </r>
        <r>
          <rPr>
            <sz val="9"/>
            <color indexed="81"/>
            <rFont val="Tahoma"/>
            <family val="2"/>
          </rPr>
          <t xml:space="preserve">
6th Plan assumption, inflated from 2006$</t>
        </r>
      </text>
    </comment>
    <comment ref="I16"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17" authorId="1">
      <text>
        <r>
          <rPr>
            <b/>
            <sz val="9"/>
            <color indexed="81"/>
            <rFont val="Tahoma"/>
            <family val="2"/>
          </rPr>
          <t>Tina Jayaweera:</t>
        </r>
        <r>
          <rPr>
            <sz val="9"/>
            <color indexed="81"/>
            <rFont val="Tahoma"/>
            <family val="2"/>
          </rPr>
          <t xml:space="preserve">
6th Plan assumption, inflated from 2006$</t>
        </r>
      </text>
    </comment>
    <comment ref="I17"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18" authorId="1">
      <text>
        <r>
          <rPr>
            <b/>
            <sz val="9"/>
            <color indexed="81"/>
            <rFont val="Tahoma"/>
            <family val="2"/>
          </rPr>
          <t>Tina Jayaweera:</t>
        </r>
        <r>
          <rPr>
            <sz val="9"/>
            <color indexed="81"/>
            <rFont val="Tahoma"/>
            <family val="2"/>
          </rPr>
          <t xml:space="preserve">
6th Plan assumption, inflated from 2006$</t>
        </r>
      </text>
    </comment>
    <comment ref="I18"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19" authorId="1">
      <text>
        <r>
          <rPr>
            <b/>
            <sz val="9"/>
            <color indexed="81"/>
            <rFont val="Tahoma"/>
            <family val="2"/>
          </rPr>
          <t>Tina Jayaweera:</t>
        </r>
        <r>
          <rPr>
            <sz val="9"/>
            <color indexed="81"/>
            <rFont val="Tahoma"/>
            <family val="2"/>
          </rPr>
          <t xml:space="preserve">
6th Plan assumption, inflated from 2006$</t>
        </r>
      </text>
    </comment>
    <comment ref="I19"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20" authorId="1">
      <text>
        <r>
          <rPr>
            <b/>
            <sz val="9"/>
            <color indexed="81"/>
            <rFont val="Tahoma"/>
            <family val="2"/>
          </rPr>
          <t>Tina Jayaweera:</t>
        </r>
        <r>
          <rPr>
            <sz val="9"/>
            <color indexed="81"/>
            <rFont val="Tahoma"/>
            <family val="2"/>
          </rPr>
          <t xml:space="preserve">
6th Plan assumption, inflated from 2006$</t>
        </r>
      </text>
    </comment>
    <comment ref="I20"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21" authorId="1">
      <text>
        <r>
          <rPr>
            <b/>
            <sz val="9"/>
            <color indexed="81"/>
            <rFont val="Tahoma"/>
            <family val="2"/>
          </rPr>
          <t>Tina Jayaweera:</t>
        </r>
        <r>
          <rPr>
            <sz val="9"/>
            <color indexed="81"/>
            <rFont val="Tahoma"/>
            <family val="2"/>
          </rPr>
          <t xml:space="preserve">
6th Plan assumption, inflated from 2006$</t>
        </r>
      </text>
    </comment>
    <comment ref="I21"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22" authorId="1">
      <text>
        <r>
          <rPr>
            <b/>
            <sz val="9"/>
            <color indexed="81"/>
            <rFont val="Tahoma"/>
            <family val="2"/>
          </rPr>
          <t>Tina Jayaweera:</t>
        </r>
        <r>
          <rPr>
            <sz val="9"/>
            <color indexed="81"/>
            <rFont val="Tahoma"/>
            <family val="2"/>
          </rPr>
          <t xml:space="preserve">
6th Plan assumption, inflated from 2006$</t>
        </r>
      </text>
    </comment>
    <comment ref="I22"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23" authorId="1">
      <text>
        <r>
          <rPr>
            <b/>
            <sz val="9"/>
            <color indexed="81"/>
            <rFont val="Tahoma"/>
            <family val="2"/>
          </rPr>
          <t>Tina Jayaweera:</t>
        </r>
        <r>
          <rPr>
            <sz val="9"/>
            <color indexed="81"/>
            <rFont val="Tahoma"/>
            <family val="2"/>
          </rPr>
          <t xml:space="preserve">
6th Plan assumption, inflated from 2006$</t>
        </r>
      </text>
    </comment>
    <comment ref="I23"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24" authorId="1">
      <text>
        <r>
          <rPr>
            <b/>
            <sz val="9"/>
            <color indexed="81"/>
            <rFont val="Tahoma"/>
            <family val="2"/>
          </rPr>
          <t>Tina Jayaweera:</t>
        </r>
        <r>
          <rPr>
            <sz val="9"/>
            <color indexed="81"/>
            <rFont val="Tahoma"/>
            <family val="2"/>
          </rPr>
          <t xml:space="preserve">
6th Plan assumption, inflated from 2006$</t>
        </r>
      </text>
    </comment>
    <comment ref="I24"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25" authorId="1">
      <text>
        <r>
          <rPr>
            <b/>
            <sz val="9"/>
            <color indexed="81"/>
            <rFont val="Tahoma"/>
            <family val="2"/>
          </rPr>
          <t>Tina Jayaweera:</t>
        </r>
        <r>
          <rPr>
            <sz val="9"/>
            <color indexed="81"/>
            <rFont val="Tahoma"/>
            <family val="2"/>
          </rPr>
          <t xml:space="preserve">
6th Plan assumption, inflated from 2006$</t>
        </r>
      </text>
    </comment>
    <comment ref="I25"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26" authorId="1">
      <text>
        <r>
          <rPr>
            <b/>
            <sz val="9"/>
            <color indexed="81"/>
            <rFont val="Tahoma"/>
            <family val="2"/>
          </rPr>
          <t>Tina Jayaweera:</t>
        </r>
        <r>
          <rPr>
            <sz val="9"/>
            <color indexed="81"/>
            <rFont val="Tahoma"/>
            <family val="2"/>
          </rPr>
          <t xml:space="preserve">
6th Plan assumption, inflated from 2006$</t>
        </r>
      </text>
    </comment>
    <comment ref="I26"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27" authorId="1">
      <text>
        <r>
          <rPr>
            <b/>
            <sz val="9"/>
            <color indexed="81"/>
            <rFont val="Tahoma"/>
            <family val="2"/>
          </rPr>
          <t>Tina Jayaweera:</t>
        </r>
        <r>
          <rPr>
            <sz val="9"/>
            <color indexed="81"/>
            <rFont val="Tahoma"/>
            <family val="2"/>
          </rPr>
          <t xml:space="preserve">
6th Plan assumption, inflated from 2006$</t>
        </r>
      </text>
    </comment>
    <comment ref="I27"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28" authorId="1">
      <text>
        <r>
          <rPr>
            <b/>
            <sz val="9"/>
            <color indexed="81"/>
            <rFont val="Tahoma"/>
            <family val="2"/>
          </rPr>
          <t>Tina Jayaweera:</t>
        </r>
        <r>
          <rPr>
            <sz val="9"/>
            <color indexed="81"/>
            <rFont val="Tahoma"/>
            <family val="2"/>
          </rPr>
          <t xml:space="preserve">
6th Plan assumption, inflated from 2006$</t>
        </r>
      </text>
    </comment>
    <comment ref="I28"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29" authorId="1">
      <text>
        <r>
          <rPr>
            <b/>
            <sz val="9"/>
            <color indexed="81"/>
            <rFont val="Tahoma"/>
            <family val="2"/>
          </rPr>
          <t>Tina Jayaweera:</t>
        </r>
        <r>
          <rPr>
            <sz val="9"/>
            <color indexed="81"/>
            <rFont val="Tahoma"/>
            <family val="2"/>
          </rPr>
          <t xml:space="preserve">
6th Plan assumption, inflated from 2006$</t>
        </r>
      </text>
    </comment>
    <comment ref="I29"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30" authorId="1">
      <text>
        <r>
          <rPr>
            <b/>
            <sz val="9"/>
            <color indexed="81"/>
            <rFont val="Tahoma"/>
            <family val="2"/>
          </rPr>
          <t>Tina Jayaweera:</t>
        </r>
        <r>
          <rPr>
            <sz val="9"/>
            <color indexed="81"/>
            <rFont val="Tahoma"/>
            <family val="2"/>
          </rPr>
          <t xml:space="preserve">
6th Plan assumption, inflated from 2006$</t>
        </r>
      </text>
    </comment>
    <comment ref="I30"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31" authorId="1">
      <text>
        <r>
          <rPr>
            <b/>
            <sz val="9"/>
            <color indexed="81"/>
            <rFont val="Tahoma"/>
            <family val="2"/>
          </rPr>
          <t>Tina Jayaweera:</t>
        </r>
        <r>
          <rPr>
            <sz val="9"/>
            <color indexed="81"/>
            <rFont val="Tahoma"/>
            <family val="2"/>
          </rPr>
          <t xml:space="preserve">
6th Plan assumption, inflated from 2006$</t>
        </r>
      </text>
    </comment>
    <comment ref="I31"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32" authorId="1">
      <text>
        <r>
          <rPr>
            <b/>
            <sz val="9"/>
            <color indexed="81"/>
            <rFont val="Tahoma"/>
            <family val="2"/>
          </rPr>
          <t>Tina Jayaweera:</t>
        </r>
        <r>
          <rPr>
            <sz val="9"/>
            <color indexed="81"/>
            <rFont val="Tahoma"/>
            <family val="2"/>
          </rPr>
          <t xml:space="preserve">
6th Plan assumption, inflated from 2006$</t>
        </r>
      </text>
    </comment>
    <comment ref="I32"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33" authorId="1">
      <text>
        <r>
          <rPr>
            <b/>
            <sz val="9"/>
            <color indexed="81"/>
            <rFont val="Tahoma"/>
            <family val="2"/>
          </rPr>
          <t>Tina Jayaweera:</t>
        </r>
        <r>
          <rPr>
            <sz val="9"/>
            <color indexed="81"/>
            <rFont val="Tahoma"/>
            <family val="2"/>
          </rPr>
          <t xml:space="preserve">
6th Plan assumption, inflated from 2006$</t>
        </r>
      </text>
    </comment>
    <comment ref="I33"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34" authorId="1">
      <text>
        <r>
          <rPr>
            <b/>
            <sz val="9"/>
            <color indexed="81"/>
            <rFont val="Tahoma"/>
            <family val="2"/>
          </rPr>
          <t>Tina Jayaweera:</t>
        </r>
        <r>
          <rPr>
            <sz val="9"/>
            <color indexed="81"/>
            <rFont val="Tahoma"/>
            <family val="2"/>
          </rPr>
          <t xml:space="preserve">
6th Plan assumption, inflated from 2006$</t>
        </r>
      </text>
    </comment>
    <comment ref="I34"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35" authorId="1">
      <text>
        <r>
          <rPr>
            <b/>
            <sz val="9"/>
            <color indexed="81"/>
            <rFont val="Tahoma"/>
            <family val="2"/>
          </rPr>
          <t>Tina Jayaweera:</t>
        </r>
        <r>
          <rPr>
            <sz val="9"/>
            <color indexed="81"/>
            <rFont val="Tahoma"/>
            <family val="2"/>
          </rPr>
          <t xml:space="preserve">
6th Plan assumption, inflated from 2006$</t>
        </r>
      </text>
    </comment>
    <comment ref="I35"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36" authorId="1">
      <text>
        <r>
          <rPr>
            <b/>
            <sz val="9"/>
            <color indexed="81"/>
            <rFont val="Tahoma"/>
            <family val="2"/>
          </rPr>
          <t>Tina Jayaweera:</t>
        </r>
        <r>
          <rPr>
            <sz val="9"/>
            <color indexed="81"/>
            <rFont val="Tahoma"/>
            <family val="2"/>
          </rPr>
          <t xml:space="preserve">
6th Plan assumption, inflated from 2006$</t>
        </r>
      </text>
    </comment>
    <comment ref="I36"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37" authorId="1">
      <text>
        <r>
          <rPr>
            <b/>
            <sz val="9"/>
            <color indexed="81"/>
            <rFont val="Tahoma"/>
            <family val="2"/>
          </rPr>
          <t>Tina Jayaweera:</t>
        </r>
        <r>
          <rPr>
            <sz val="9"/>
            <color indexed="81"/>
            <rFont val="Tahoma"/>
            <family val="2"/>
          </rPr>
          <t xml:space="preserve">
6th Plan assumption, inflated from 2006$</t>
        </r>
      </text>
    </comment>
    <comment ref="I37"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38" authorId="1">
      <text>
        <r>
          <rPr>
            <b/>
            <sz val="9"/>
            <color indexed="81"/>
            <rFont val="Tahoma"/>
            <family val="2"/>
          </rPr>
          <t>Tina Jayaweera:</t>
        </r>
        <r>
          <rPr>
            <sz val="9"/>
            <color indexed="81"/>
            <rFont val="Tahoma"/>
            <family val="2"/>
          </rPr>
          <t xml:space="preserve">
6th Plan assumption, inflated from 2006$</t>
        </r>
      </text>
    </comment>
    <comment ref="I38"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39" authorId="1">
      <text>
        <r>
          <rPr>
            <b/>
            <sz val="9"/>
            <color indexed="81"/>
            <rFont val="Tahoma"/>
            <family val="2"/>
          </rPr>
          <t>Tina Jayaweera:</t>
        </r>
        <r>
          <rPr>
            <sz val="9"/>
            <color indexed="81"/>
            <rFont val="Tahoma"/>
            <family val="2"/>
          </rPr>
          <t xml:space="preserve">
6th Plan assumption, inflated from 2006$</t>
        </r>
      </text>
    </comment>
    <comment ref="I39"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40" authorId="1">
      <text>
        <r>
          <rPr>
            <b/>
            <sz val="9"/>
            <color indexed="81"/>
            <rFont val="Tahoma"/>
            <family val="2"/>
          </rPr>
          <t>Tina Jayaweera:</t>
        </r>
        <r>
          <rPr>
            <sz val="9"/>
            <color indexed="81"/>
            <rFont val="Tahoma"/>
            <family val="2"/>
          </rPr>
          <t xml:space="preserve">
6th Plan assumption, inflated from 2006$</t>
        </r>
      </text>
    </comment>
    <comment ref="I40"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41" authorId="1">
      <text>
        <r>
          <rPr>
            <b/>
            <sz val="9"/>
            <color indexed="81"/>
            <rFont val="Tahoma"/>
            <family val="2"/>
          </rPr>
          <t>Tina Jayaweera:</t>
        </r>
        <r>
          <rPr>
            <sz val="9"/>
            <color indexed="81"/>
            <rFont val="Tahoma"/>
            <family val="2"/>
          </rPr>
          <t xml:space="preserve">
6th Plan assumption, inflated from 2006$</t>
        </r>
      </text>
    </comment>
    <comment ref="I41"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42" authorId="1">
      <text>
        <r>
          <rPr>
            <b/>
            <sz val="9"/>
            <color indexed="81"/>
            <rFont val="Tahoma"/>
            <family val="2"/>
          </rPr>
          <t>Tina Jayaweera:</t>
        </r>
        <r>
          <rPr>
            <sz val="9"/>
            <color indexed="81"/>
            <rFont val="Tahoma"/>
            <family val="2"/>
          </rPr>
          <t xml:space="preserve">
6th Plan assumption, inflated from 2006$</t>
        </r>
      </text>
    </comment>
    <comment ref="I42"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43" authorId="1">
      <text>
        <r>
          <rPr>
            <b/>
            <sz val="9"/>
            <color indexed="81"/>
            <rFont val="Tahoma"/>
            <family val="2"/>
          </rPr>
          <t>Tina Jayaweera:</t>
        </r>
        <r>
          <rPr>
            <sz val="9"/>
            <color indexed="81"/>
            <rFont val="Tahoma"/>
            <family val="2"/>
          </rPr>
          <t xml:space="preserve">
6th Plan assumption, inflated from 2006$</t>
        </r>
      </text>
    </comment>
    <comment ref="I43"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44" authorId="1">
      <text>
        <r>
          <rPr>
            <b/>
            <sz val="9"/>
            <color indexed="81"/>
            <rFont val="Tahoma"/>
            <family val="2"/>
          </rPr>
          <t>Tina Jayaweera:</t>
        </r>
        <r>
          <rPr>
            <sz val="9"/>
            <color indexed="81"/>
            <rFont val="Tahoma"/>
            <family val="2"/>
          </rPr>
          <t xml:space="preserve">
6th Plan assumption, inflated from 2006$</t>
        </r>
      </text>
    </comment>
    <comment ref="I44"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45" authorId="1">
      <text>
        <r>
          <rPr>
            <b/>
            <sz val="9"/>
            <color indexed="81"/>
            <rFont val="Tahoma"/>
            <family val="2"/>
          </rPr>
          <t>Tina Jayaweera:</t>
        </r>
        <r>
          <rPr>
            <sz val="9"/>
            <color indexed="81"/>
            <rFont val="Tahoma"/>
            <family val="2"/>
          </rPr>
          <t xml:space="preserve">
6th Plan assumption, inflated from 2006$</t>
        </r>
      </text>
    </comment>
    <comment ref="I45"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46" authorId="1">
      <text>
        <r>
          <rPr>
            <b/>
            <sz val="9"/>
            <color indexed="81"/>
            <rFont val="Tahoma"/>
            <family val="2"/>
          </rPr>
          <t>Tina Jayaweera:</t>
        </r>
        <r>
          <rPr>
            <sz val="9"/>
            <color indexed="81"/>
            <rFont val="Tahoma"/>
            <family val="2"/>
          </rPr>
          <t xml:space="preserve">
6th Plan assumption, inflated from 2006$</t>
        </r>
      </text>
    </comment>
    <comment ref="I46"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47" authorId="1">
      <text>
        <r>
          <rPr>
            <b/>
            <sz val="9"/>
            <color indexed="81"/>
            <rFont val="Tahoma"/>
            <family val="2"/>
          </rPr>
          <t>Tina Jayaweera:</t>
        </r>
        <r>
          <rPr>
            <sz val="9"/>
            <color indexed="81"/>
            <rFont val="Tahoma"/>
            <family val="2"/>
          </rPr>
          <t xml:space="preserve">
6th Plan assumption, inflated from 2006$</t>
        </r>
      </text>
    </comment>
    <comment ref="I47"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48" authorId="1">
      <text>
        <r>
          <rPr>
            <b/>
            <sz val="9"/>
            <color indexed="81"/>
            <rFont val="Tahoma"/>
            <family val="2"/>
          </rPr>
          <t>Tina Jayaweera:</t>
        </r>
        <r>
          <rPr>
            <sz val="9"/>
            <color indexed="81"/>
            <rFont val="Tahoma"/>
            <family val="2"/>
          </rPr>
          <t xml:space="preserve">
6th Plan assumption, inflated from 2006$</t>
        </r>
      </text>
    </comment>
    <comment ref="I48"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49" authorId="1">
      <text>
        <r>
          <rPr>
            <b/>
            <sz val="9"/>
            <color indexed="81"/>
            <rFont val="Tahoma"/>
            <family val="2"/>
          </rPr>
          <t>Tina Jayaweera:</t>
        </r>
        <r>
          <rPr>
            <sz val="9"/>
            <color indexed="81"/>
            <rFont val="Tahoma"/>
            <family val="2"/>
          </rPr>
          <t xml:space="preserve">
6th Plan assumption, inflated from 2006$</t>
        </r>
      </text>
    </comment>
    <comment ref="I49"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50" authorId="1">
      <text>
        <r>
          <rPr>
            <b/>
            <sz val="9"/>
            <color indexed="81"/>
            <rFont val="Tahoma"/>
            <family val="2"/>
          </rPr>
          <t>Tina Jayaweera:</t>
        </r>
        <r>
          <rPr>
            <sz val="9"/>
            <color indexed="81"/>
            <rFont val="Tahoma"/>
            <family val="2"/>
          </rPr>
          <t xml:space="preserve">
6th Plan assumption, inflated from 2006$</t>
        </r>
      </text>
    </comment>
    <comment ref="I50"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51" authorId="1">
      <text>
        <r>
          <rPr>
            <b/>
            <sz val="9"/>
            <color indexed="81"/>
            <rFont val="Tahoma"/>
            <family val="2"/>
          </rPr>
          <t>Tina Jayaweera:</t>
        </r>
        <r>
          <rPr>
            <sz val="9"/>
            <color indexed="81"/>
            <rFont val="Tahoma"/>
            <family val="2"/>
          </rPr>
          <t xml:space="preserve">
6th Plan assumption, inflated from 2006$</t>
        </r>
      </text>
    </comment>
    <comment ref="I51"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52" authorId="1">
      <text>
        <r>
          <rPr>
            <b/>
            <sz val="9"/>
            <color indexed="81"/>
            <rFont val="Tahoma"/>
            <family val="2"/>
          </rPr>
          <t>Tina Jayaweera:</t>
        </r>
        <r>
          <rPr>
            <sz val="9"/>
            <color indexed="81"/>
            <rFont val="Tahoma"/>
            <family val="2"/>
          </rPr>
          <t xml:space="preserve">
6th Plan assumption, inflated from 2006$</t>
        </r>
      </text>
    </comment>
    <comment ref="I52"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53" authorId="1">
      <text>
        <r>
          <rPr>
            <b/>
            <sz val="9"/>
            <color indexed="81"/>
            <rFont val="Tahoma"/>
            <family val="2"/>
          </rPr>
          <t>Tina Jayaweera:</t>
        </r>
        <r>
          <rPr>
            <sz val="9"/>
            <color indexed="81"/>
            <rFont val="Tahoma"/>
            <family val="2"/>
          </rPr>
          <t xml:space="preserve">
6th Plan assumption, inflated from 2006$</t>
        </r>
      </text>
    </comment>
    <comment ref="I53"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54" authorId="1">
      <text>
        <r>
          <rPr>
            <b/>
            <sz val="9"/>
            <color indexed="81"/>
            <rFont val="Tahoma"/>
            <family val="2"/>
          </rPr>
          <t>Tina Jayaweera:</t>
        </r>
        <r>
          <rPr>
            <sz val="9"/>
            <color indexed="81"/>
            <rFont val="Tahoma"/>
            <family val="2"/>
          </rPr>
          <t xml:space="preserve">
6th Plan assumption, inflated from 2006$</t>
        </r>
      </text>
    </comment>
    <comment ref="I54"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55" authorId="1">
      <text>
        <r>
          <rPr>
            <b/>
            <sz val="9"/>
            <color indexed="81"/>
            <rFont val="Tahoma"/>
            <family val="2"/>
          </rPr>
          <t>Tina Jayaweera:</t>
        </r>
        <r>
          <rPr>
            <sz val="9"/>
            <color indexed="81"/>
            <rFont val="Tahoma"/>
            <family val="2"/>
          </rPr>
          <t xml:space="preserve">
6th Plan assumption, inflated from 2006$</t>
        </r>
      </text>
    </comment>
    <comment ref="I55"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56" authorId="1">
      <text>
        <r>
          <rPr>
            <b/>
            <sz val="9"/>
            <color indexed="81"/>
            <rFont val="Tahoma"/>
            <family val="2"/>
          </rPr>
          <t>Tina Jayaweera:</t>
        </r>
        <r>
          <rPr>
            <sz val="9"/>
            <color indexed="81"/>
            <rFont val="Tahoma"/>
            <family val="2"/>
          </rPr>
          <t xml:space="preserve">
6th Plan assumption, inflated from 2006$</t>
        </r>
      </text>
    </comment>
    <comment ref="I56"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57" authorId="1">
      <text>
        <r>
          <rPr>
            <b/>
            <sz val="9"/>
            <color indexed="81"/>
            <rFont val="Tahoma"/>
            <family val="2"/>
          </rPr>
          <t>Tina Jayaweera:</t>
        </r>
        <r>
          <rPr>
            <sz val="9"/>
            <color indexed="81"/>
            <rFont val="Tahoma"/>
            <family val="2"/>
          </rPr>
          <t xml:space="preserve">
6th Plan assumption, inflated from 2006$</t>
        </r>
      </text>
    </comment>
    <comment ref="I57"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58" authorId="1">
      <text>
        <r>
          <rPr>
            <b/>
            <sz val="9"/>
            <color indexed="81"/>
            <rFont val="Tahoma"/>
            <family val="2"/>
          </rPr>
          <t>Tina Jayaweera:</t>
        </r>
        <r>
          <rPr>
            <sz val="9"/>
            <color indexed="81"/>
            <rFont val="Tahoma"/>
            <family val="2"/>
          </rPr>
          <t xml:space="preserve">
6th Plan assumption, inflated from 2006$</t>
        </r>
      </text>
    </comment>
    <comment ref="I58"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59" authorId="1">
      <text>
        <r>
          <rPr>
            <b/>
            <sz val="9"/>
            <color indexed="81"/>
            <rFont val="Tahoma"/>
            <family val="2"/>
          </rPr>
          <t>Tina Jayaweera:</t>
        </r>
        <r>
          <rPr>
            <sz val="9"/>
            <color indexed="81"/>
            <rFont val="Tahoma"/>
            <family val="2"/>
          </rPr>
          <t xml:space="preserve">
6th Plan assumption, inflated from 2006$</t>
        </r>
      </text>
    </comment>
    <comment ref="I59"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60" authorId="1">
      <text>
        <r>
          <rPr>
            <b/>
            <sz val="9"/>
            <color indexed="81"/>
            <rFont val="Tahoma"/>
            <family val="2"/>
          </rPr>
          <t>Tina Jayaweera:</t>
        </r>
        <r>
          <rPr>
            <sz val="9"/>
            <color indexed="81"/>
            <rFont val="Tahoma"/>
            <family val="2"/>
          </rPr>
          <t xml:space="preserve">
6th Plan assumption, inflated from 2006$</t>
        </r>
      </text>
    </comment>
    <comment ref="I60"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61" authorId="1">
      <text>
        <r>
          <rPr>
            <b/>
            <sz val="9"/>
            <color indexed="81"/>
            <rFont val="Tahoma"/>
            <family val="2"/>
          </rPr>
          <t>Tina Jayaweera:</t>
        </r>
        <r>
          <rPr>
            <sz val="9"/>
            <color indexed="81"/>
            <rFont val="Tahoma"/>
            <family val="2"/>
          </rPr>
          <t xml:space="preserve">
6th Plan assumption, inflated from 2006$</t>
        </r>
      </text>
    </comment>
    <comment ref="I61"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62" authorId="1">
      <text>
        <r>
          <rPr>
            <b/>
            <sz val="9"/>
            <color indexed="81"/>
            <rFont val="Tahoma"/>
            <family val="2"/>
          </rPr>
          <t>Tina Jayaweera:</t>
        </r>
        <r>
          <rPr>
            <sz val="9"/>
            <color indexed="81"/>
            <rFont val="Tahoma"/>
            <family val="2"/>
          </rPr>
          <t xml:space="preserve">
6th Plan assumption, inflated from 2006$</t>
        </r>
      </text>
    </comment>
    <comment ref="I62"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63" authorId="1">
      <text>
        <r>
          <rPr>
            <b/>
            <sz val="9"/>
            <color indexed="81"/>
            <rFont val="Tahoma"/>
            <family val="2"/>
          </rPr>
          <t>Tina Jayaweera:</t>
        </r>
        <r>
          <rPr>
            <sz val="9"/>
            <color indexed="81"/>
            <rFont val="Tahoma"/>
            <family val="2"/>
          </rPr>
          <t xml:space="preserve">
6th Plan assumption, inflated from 2006$</t>
        </r>
      </text>
    </comment>
    <comment ref="I63"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64" authorId="1">
      <text>
        <r>
          <rPr>
            <b/>
            <sz val="9"/>
            <color indexed="81"/>
            <rFont val="Tahoma"/>
            <family val="2"/>
          </rPr>
          <t>Tina Jayaweera:</t>
        </r>
        <r>
          <rPr>
            <sz val="9"/>
            <color indexed="81"/>
            <rFont val="Tahoma"/>
            <family val="2"/>
          </rPr>
          <t xml:space="preserve">
6th Plan assumption, inflated from 2006$</t>
        </r>
      </text>
    </comment>
    <comment ref="I64"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65" authorId="1">
      <text>
        <r>
          <rPr>
            <b/>
            <sz val="9"/>
            <color indexed="81"/>
            <rFont val="Tahoma"/>
            <family val="2"/>
          </rPr>
          <t>Tina Jayaweera:</t>
        </r>
        <r>
          <rPr>
            <sz val="9"/>
            <color indexed="81"/>
            <rFont val="Tahoma"/>
            <family val="2"/>
          </rPr>
          <t xml:space="preserve">
6th Plan assumption, inflated from 2006$</t>
        </r>
      </text>
    </comment>
    <comment ref="I65"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66" authorId="1">
      <text>
        <r>
          <rPr>
            <b/>
            <sz val="9"/>
            <color indexed="81"/>
            <rFont val="Tahoma"/>
            <family val="2"/>
          </rPr>
          <t>Tina Jayaweera:</t>
        </r>
        <r>
          <rPr>
            <sz val="9"/>
            <color indexed="81"/>
            <rFont val="Tahoma"/>
            <family val="2"/>
          </rPr>
          <t xml:space="preserve">
6th Plan assumption, inflated from 2006$</t>
        </r>
      </text>
    </comment>
    <comment ref="I66"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67" authorId="1">
      <text>
        <r>
          <rPr>
            <b/>
            <sz val="9"/>
            <color indexed="81"/>
            <rFont val="Tahoma"/>
            <family val="2"/>
          </rPr>
          <t>Tina Jayaweera:</t>
        </r>
        <r>
          <rPr>
            <sz val="9"/>
            <color indexed="81"/>
            <rFont val="Tahoma"/>
            <family val="2"/>
          </rPr>
          <t xml:space="preserve">
6th Plan assumption, inflated from 2006$</t>
        </r>
      </text>
    </comment>
    <comment ref="I67"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68" authorId="1">
      <text>
        <r>
          <rPr>
            <b/>
            <sz val="9"/>
            <color indexed="81"/>
            <rFont val="Tahoma"/>
            <family val="2"/>
          </rPr>
          <t>Tina Jayaweera:</t>
        </r>
        <r>
          <rPr>
            <sz val="9"/>
            <color indexed="81"/>
            <rFont val="Tahoma"/>
            <family val="2"/>
          </rPr>
          <t xml:space="preserve">
6th Plan assumption, inflated from 2006$</t>
        </r>
      </text>
    </comment>
    <comment ref="I68"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69" authorId="1">
      <text>
        <r>
          <rPr>
            <b/>
            <sz val="9"/>
            <color indexed="81"/>
            <rFont val="Tahoma"/>
            <family val="2"/>
          </rPr>
          <t>Tina Jayaweera:</t>
        </r>
        <r>
          <rPr>
            <sz val="9"/>
            <color indexed="81"/>
            <rFont val="Tahoma"/>
            <family val="2"/>
          </rPr>
          <t xml:space="preserve">
6th Plan assumption, inflated from 2006$</t>
        </r>
      </text>
    </comment>
    <comment ref="I69"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70" authorId="1">
      <text>
        <r>
          <rPr>
            <b/>
            <sz val="9"/>
            <color indexed="81"/>
            <rFont val="Tahoma"/>
            <family val="2"/>
          </rPr>
          <t>Tina Jayaweera:</t>
        </r>
        <r>
          <rPr>
            <sz val="9"/>
            <color indexed="81"/>
            <rFont val="Tahoma"/>
            <family val="2"/>
          </rPr>
          <t xml:space="preserve">
6th Plan assumption, inflated from 2006$</t>
        </r>
      </text>
    </comment>
    <comment ref="I70"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71" authorId="1">
      <text>
        <r>
          <rPr>
            <b/>
            <sz val="9"/>
            <color indexed="81"/>
            <rFont val="Tahoma"/>
            <family val="2"/>
          </rPr>
          <t>Tina Jayaweera:</t>
        </r>
        <r>
          <rPr>
            <sz val="9"/>
            <color indexed="81"/>
            <rFont val="Tahoma"/>
            <family val="2"/>
          </rPr>
          <t xml:space="preserve">
6th Plan assumption, inflated from 2006$</t>
        </r>
      </text>
    </comment>
    <comment ref="I71"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72" authorId="1">
      <text>
        <r>
          <rPr>
            <b/>
            <sz val="9"/>
            <color indexed="81"/>
            <rFont val="Tahoma"/>
            <family val="2"/>
          </rPr>
          <t>Tina Jayaweera:</t>
        </r>
        <r>
          <rPr>
            <sz val="9"/>
            <color indexed="81"/>
            <rFont val="Tahoma"/>
            <family val="2"/>
          </rPr>
          <t xml:space="preserve">
6th Plan assumption, inflated from 2006$</t>
        </r>
      </text>
    </comment>
    <comment ref="I72"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73" authorId="1">
      <text>
        <r>
          <rPr>
            <b/>
            <sz val="9"/>
            <color indexed="81"/>
            <rFont val="Tahoma"/>
            <family val="2"/>
          </rPr>
          <t>Tina Jayaweera:</t>
        </r>
        <r>
          <rPr>
            <sz val="9"/>
            <color indexed="81"/>
            <rFont val="Tahoma"/>
            <family val="2"/>
          </rPr>
          <t xml:space="preserve">
6th Plan assumption, inflated from 2006$</t>
        </r>
      </text>
    </comment>
    <comment ref="I73"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74" authorId="1">
      <text>
        <r>
          <rPr>
            <b/>
            <sz val="9"/>
            <color indexed="81"/>
            <rFont val="Tahoma"/>
            <family val="2"/>
          </rPr>
          <t>Tina Jayaweera:</t>
        </r>
        <r>
          <rPr>
            <sz val="9"/>
            <color indexed="81"/>
            <rFont val="Tahoma"/>
            <family val="2"/>
          </rPr>
          <t xml:space="preserve">
6th Plan assumption, inflated from 2006$</t>
        </r>
      </text>
    </comment>
    <comment ref="I74"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75" authorId="1">
      <text>
        <r>
          <rPr>
            <b/>
            <sz val="9"/>
            <color indexed="81"/>
            <rFont val="Tahoma"/>
            <family val="2"/>
          </rPr>
          <t>Tina Jayaweera:</t>
        </r>
        <r>
          <rPr>
            <sz val="9"/>
            <color indexed="81"/>
            <rFont val="Tahoma"/>
            <family val="2"/>
          </rPr>
          <t xml:space="preserve">
6th Plan assumption, inflated from 2006$</t>
        </r>
      </text>
    </comment>
    <comment ref="I75"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76" authorId="1">
      <text>
        <r>
          <rPr>
            <b/>
            <sz val="9"/>
            <color indexed="81"/>
            <rFont val="Tahoma"/>
            <family val="2"/>
          </rPr>
          <t>Tina Jayaweera:</t>
        </r>
        <r>
          <rPr>
            <sz val="9"/>
            <color indexed="81"/>
            <rFont val="Tahoma"/>
            <family val="2"/>
          </rPr>
          <t xml:space="preserve">
6th Plan assumption, inflated from 2006$</t>
        </r>
      </text>
    </comment>
    <comment ref="I76"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77" authorId="1">
      <text>
        <r>
          <rPr>
            <b/>
            <sz val="9"/>
            <color indexed="81"/>
            <rFont val="Tahoma"/>
            <family val="2"/>
          </rPr>
          <t>Tina Jayaweera:</t>
        </r>
        <r>
          <rPr>
            <sz val="9"/>
            <color indexed="81"/>
            <rFont val="Tahoma"/>
            <family val="2"/>
          </rPr>
          <t xml:space="preserve">
6th Plan assumption, inflated from 2006$</t>
        </r>
      </text>
    </comment>
    <comment ref="I77"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78" authorId="1">
      <text>
        <r>
          <rPr>
            <b/>
            <sz val="9"/>
            <color indexed="81"/>
            <rFont val="Tahoma"/>
            <family val="2"/>
          </rPr>
          <t>Tina Jayaweera:</t>
        </r>
        <r>
          <rPr>
            <sz val="9"/>
            <color indexed="81"/>
            <rFont val="Tahoma"/>
            <family val="2"/>
          </rPr>
          <t xml:space="preserve">
6th Plan assumption, inflated from 2006$</t>
        </r>
      </text>
    </comment>
    <comment ref="I78"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79" authorId="1">
      <text>
        <r>
          <rPr>
            <b/>
            <sz val="9"/>
            <color indexed="81"/>
            <rFont val="Tahoma"/>
            <family val="2"/>
          </rPr>
          <t>Tina Jayaweera:</t>
        </r>
        <r>
          <rPr>
            <sz val="9"/>
            <color indexed="81"/>
            <rFont val="Tahoma"/>
            <family val="2"/>
          </rPr>
          <t xml:space="preserve">
6th Plan assumption, inflated from 2006$</t>
        </r>
      </text>
    </comment>
    <comment ref="I79"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80" authorId="1">
      <text>
        <r>
          <rPr>
            <b/>
            <sz val="9"/>
            <color indexed="81"/>
            <rFont val="Tahoma"/>
            <family val="2"/>
          </rPr>
          <t>Tina Jayaweera:</t>
        </r>
        <r>
          <rPr>
            <sz val="9"/>
            <color indexed="81"/>
            <rFont val="Tahoma"/>
            <family val="2"/>
          </rPr>
          <t xml:space="preserve">
6th Plan assumption, inflated from 2006$</t>
        </r>
      </text>
    </comment>
    <comment ref="I80"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81" authorId="1">
      <text>
        <r>
          <rPr>
            <b/>
            <sz val="9"/>
            <color indexed="81"/>
            <rFont val="Tahoma"/>
            <family val="2"/>
          </rPr>
          <t>Tina Jayaweera:</t>
        </r>
        <r>
          <rPr>
            <sz val="9"/>
            <color indexed="81"/>
            <rFont val="Tahoma"/>
            <family val="2"/>
          </rPr>
          <t xml:space="preserve">
6th Plan assumption, inflated from 2006$</t>
        </r>
      </text>
    </comment>
    <comment ref="I81"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82" authorId="1">
      <text>
        <r>
          <rPr>
            <b/>
            <sz val="9"/>
            <color indexed="81"/>
            <rFont val="Tahoma"/>
            <family val="2"/>
          </rPr>
          <t>Tina Jayaweera:</t>
        </r>
        <r>
          <rPr>
            <sz val="9"/>
            <color indexed="81"/>
            <rFont val="Tahoma"/>
            <family val="2"/>
          </rPr>
          <t xml:space="preserve">
6th Plan assumption, inflated from 2006$</t>
        </r>
      </text>
    </comment>
    <comment ref="I82"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83" authorId="1">
      <text>
        <r>
          <rPr>
            <b/>
            <sz val="9"/>
            <color indexed="81"/>
            <rFont val="Tahoma"/>
            <family val="2"/>
          </rPr>
          <t>Tina Jayaweera:</t>
        </r>
        <r>
          <rPr>
            <sz val="9"/>
            <color indexed="81"/>
            <rFont val="Tahoma"/>
            <family val="2"/>
          </rPr>
          <t xml:space="preserve">
6th Plan assumption, inflated from 2006$</t>
        </r>
      </text>
    </comment>
    <comment ref="I83"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84" authorId="1">
      <text>
        <r>
          <rPr>
            <b/>
            <sz val="9"/>
            <color indexed="81"/>
            <rFont val="Tahoma"/>
            <family val="2"/>
          </rPr>
          <t>Tina Jayaweera:</t>
        </r>
        <r>
          <rPr>
            <sz val="9"/>
            <color indexed="81"/>
            <rFont val="Tahoma"/>
            <family val="2"/>
          </rPr>
          <t xml:space="preserve">
6th Plan assumption, inflated from 2006$</t>
        </r>
      </text>
    </comment>
    <comment ref="I84"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85" authorId="1">
      <text>
        <r>
          <rPr>
            <b/>
            <sz val="9"/>
            <color indexed="81"/>
            <rFont val="Tahoma"/>
            <family val="2"/>
          </rPr>
          <t>Tina Jayaweera:</t>
        </r>
        <r>
          <rPr>
            <sz val="9"/>
            <color indexed="81"/>
            <rFont val="Tahoma"/>
            <family val="2"/>
          </rPr>
          <t xml:space="preserve">
6th Plan assumption, inflated from 2006$</t>
        </r>
      </text>
    </comment>
    <comment ref="F86" authorId="1">
      <text>
        <r>
          <rPr>
            <b/>
            <sz val="9"/>
            <color indexed="81"/>
            <rFont val="Tahoma"/>
            <family val="2"/>
          </rPr>
          <t>Tina Jayaweera:</t>
        </r>
        <r>
          <rPr>
            <sz val="9"/>
            <color indexed="81"/>
            <rFont val="Tahoma"/>
            <family val="2"/>
          </rPr>
          <t xml:space="preserve">
6th Plan assumption, inflated from 2006$</t>
        </r>
      </text>
    </comment>
    <comment ref="F87" authorId="1">
      <text>
        <r>
          <rPr>
            <b/>
            <sz val="9"/>
            <color indexed="81"/>
            <rFont val="Tahoma"/>
            <family val="2"/>
          </rPr>
          <t>Tina Jayaweera:</t>
        </r>
        <r>
          <rPr>
            <sz val="9"/>
            <color indexed="81"/>
            <rFont val="Tahoma"/>
            <family val="2"/>
          </rPr>
          <t xml:space="preserve">
6th Plan assumption, inflated from 2006$</t>
        </r>
      </text>
    </comment>
    <comment ref="F88" authorId="1">
      <text>
        <r>
          <rPr>
            <b/>
            <sz val="9"/>
            <color indexed="81"/>
            <rFont val="Tahoma"/>
            <family val="2"/>
          </rPr>
          <t>Tina Jayaweera:</t>
        </r>
        <r>
          <rPr>
            <sz val="9"/>
            <color indexed="81"/>
            <rFont val="Tahoma"/>
            <family val="2"/>
          </rPr>
          <t xml:space="preserve">
6th Plan assumption, inflated from 2006$</t>
        </r>
      </text>
    </comment>
    <comment ref="F89" authorId="1">
      <text>
        <r>
          <rPr>
            <b/>
            <sz val="9"/>
            <color indexed="81"/>
            <rFont val="Tahoma"/>
            <family val="2"/>
          </rPr>
          <t>Tina Jayaweera:</t>
        </r>
        <r>
          <rPr>
            <sz val="9"/>
            <color indexed="81"/>
            <rFont val="Tahoma"/>
            <family val="2"/>
          </rPr>
          <t xml:space="preserve">
6th Plan assumption, inflated from 2006$</t>
        </r>
      </text>
    </comment>
    <comment ref="F90" authorId="1">
      <text>
        <r>
          <rPr>
            <b/>
            <sz val="9"/>
            <color indexed="81"/>
            <rFont val="Tahoma"/>
            <family val="2"/>
          </rPr>
          <t>Tina Jayaweera:</t>
        </r>
        <r>
          <rPr>
            <sz val="9"/>
            <color indexed="81"/>
            <rFont val="Tahoma"/>
            <family val="2"/>
          </rPr>
          <t xml:space="preserve">
6th Plan assumption, inflated from 2006$</t>
        </r>
      </text>
    </comment>
    <comment ref="F91" authorId="1">
      <text>
        <r>
          <rPr>
            <b/>
            <sz val="9"/>
            <color indexed="81"/>
            <rFont val="Tahoma"/>
            <family val="2"/>
          </rPr>
          <t>Tina Jayaweera:</t>
        </r>
        <r>
          <rPr>
            <sz val="9"/>
            <color indexed="81"/>
            <rFont val="Tahoma"/>
            <family val="2"/>
          </rPr>
          <t xml:space="preserve">
6th Plan assumption, inflated from 2006$</t>
        </r>
      </text>
    </comment>
    <comment ref="F92" authorId="1">
      <text>
        <r>
          <rPr>
            <b/>
            <sz val="9"/>
            <color indexed="81"/>
            <rFont val="Tahoma"/>
            <family val="2"/>
          </rPr>
          <t>Tina Jayaweera:</t>
        </r>
        <r>
          <rPr>
            <sz val="9"/>
            <color indexed="81"/>
            <rFont val="Tahoma"/>
            <family val="2"/>
          </rPr>
          <t xml:space="preserve">
6th Plan assumption, inflated from 2006$</t>
        </r>
      </text>
    </comment>
    <comment ref="F93" authorId="1">
      <text>
        <r>
          <rPr>
            <b/>
            <sz val="9"/>
            <color indexed="81"/>
            <rFont val="Tahoma"/>
            <family val="2"/>
          </rPr>
          <t>Tina Jayaweera:</t>
        </r>
        <r>
          <rPr>
            <sz val="9"/>
            <color indexed="81"/>
            <rFont val="Tahoma"/>
            <family val="2"/>
          </rPr>
          <t xml:space="preserve">
6th Plan assumption, inflated from 2006$</t>
        </r>
      </text>
    </comment>
    <comment ref="F94" authorId="1">
      <text>
        <r>
          <rPr>
            <b/>
            <sz val="9"/>
            <color indexed="81"/>
            <rFont val="Tahoma"/>
            <family val="2"/>
          </rPr>
          <t>Tina Jayaweera:</t>
        </r>
        <r>
          <rPr>
            <sz val="9"/>
            <color indexed="81"/>
            <rFont val="Tahoma"/>
            <family val="2"/>
          </rPr>
          <t xml:space="preserve">
6th Plan assumption, inflated from 2006$</t>
        </r>
      </text>
    </comment>
    <comment ref="F95" authorId="1">
      <text>
        <r>
          <rPr>
            <b/>
            <sz val="9"/>
            <color indexed="81"/>
            <rFont val="Tahoma"/>
            <family val="2"/>
          </rPr>
          <t>Tina Jayaweera:</t>
        </r>
        <r>
          <rPr>
            <sz val="9"/>
            <color indexed="81"/>
            <rFont val="Tahoma"/>
            <family val="2"/>
          </rPr>
          <t xml:space="preserve">
6th Plan assumption, inflated from 2006$</t>
        </r>
      </text>
    </comment>
    <comment ref="F96" authorId="1">
      <text>
        <r>
          <rPr>
            <b/>
            <sz val="9"/>
            <color indexed="81"/>
            <rFont val="Tahoma"/>
            <family val="2"/>
          </rPr>
          <t>Tina Jayaweera:</t>
        </r>
        <r>
          <rPr>
            <sz val="9"/>
            <color indexed="81"/>
            <rFont val="Tahoma"/>
            <family val="2"/>
          </rPr>
          <t xml:space="preserve">
6th Plan assumption, inflated from 2006$</t>
        </r>
      </text>
    </comment>
    <comment ref="F97" authorId="1">
      <text>
        <r>
          <rPr>
            <b/>
            <sz val="9"/>
            <color indexed="81"/>
            <rFont val="Tahoma"/>
            <family val="2"/>
          </rPr>
          <t>Tina Jayaweera:</t>
        </r>
        <r>
          <rPr>
            <sz val="9"/>
            <color indexed="81"/>
            <rFont val="Tahoma"/>
            <family val="2"/>
          </rPr>
          <t xml:space="preserve">
6th Plan assumption, inflated from 2006$</t>
        </r>
      </text>
    </comment>
    <comment ref="F98" authorId="1">
      <text>
        <r>
          <rPr>
            <b/>
            <sz val="9"/>
            <color indexed="81"/>
            <rFont val="Tahoma"/>
            <family val="2"/>
          </rPr>
          <t>Tina Jayaweera:</t>
        </r>
        <r>
          <rPr>
            <sz val="9"/>
            <color indexed="81"/>
            <rFont val="Tahoma"/>
            <family val="2"/>
          </rPr>
          <t xml:space="preserve">
6th Plan assumption, inflated from 2006$</t>
        </r>
      </text>
    </comment>
    <comment ref="F99" authorId="1">
      <text>
        <r>
          <rPr>
            <b/>
            <sz val="9"/>
            <color indexed="81"/>
            <rFont val="Tahoma"/>
            <family val="2"/>
          </rPr>
          <t>Tina Jayaweera:</t>
        </r>
        <r>
          <rPr>
            <sz val="9"/>
            <color indexed="81"/>
            <rFont val="Tahoma"/>
            <family val="2"/>
          </rPr>
          <t xml:space="preserve">
6th Plan assumption, inflated from 2006$</t>
        </r>
      </text>
    </comment>
    <comment ref="F100" authorId="1">
      <text>
        <r>
          <rPr>
            <b/>
            <sz val="9"/>
            <color indexed="81"/>
            <rFont val="Tahoma"/>
            <family val="2"/>
          </rPr>
          <t>Tina Jayaweera:</t>
        </r>
        <r>
          <rPr>
            <sz val="9"/>
            <color indexed="81"/>
            <rFont val="Tahoma"/>
            <family val="2"/>
          </rPr>
          <t xml:space="preserve">
6th Plan assumption, inflated from 2006$</t>
        </r>
      </text>
    </comment>
    <comment ref="F101" authorId="1">
      <text>
        <r>
          <rPr>
            <b/>
            <sz val="9"/>
            <color indexed="81"/>
            <rFont val="Tahoma"/>
            <family val="2"/>
          </rPr>
          <t>Tina Jayaweera:</t>
        </r>
        <r>
          <rPr>
            <sz val="9"/>
            <color indexed="81"/>
            <rFont val="Tahoma"/>
            <family val="2"/>
          </rPr>
          <t xml:space="preserve">
6th Plan assumption, inflated from 2006$</t>
        </r>
      </text>
    </comment>
    <comment ref="F102" authorId="1">
      <text>
        <r>
          <rPr>
            <b/>
            <sz val="9"/>
            <color indexed="81"/>
            <rFont val="Tahoma"/>
            <family val="2"/>
          </rPr>
          <t>Tina Jayaweera:</t>
        </r>
        <r>
          <rPr>
            <sz val="9"/>
            <color indexed="81"/>
            <rFont val="Tahoma"/>
            <family val="2"/>
          </rPr>
          <t xml:space="preserve">
6th Plan assumption, inflated from 2006$</t>
        </r>
      </text>
    </comment>
    <comment ref="F103" authorId="1">
      <text>
        <r>
          <rPr>
            <b/>
            <sz val="9"/>
            <color indexed="81"/>
            <rFont val="Tahoma"/>
            <family val="2"/>
          </rPr>
          <t>Tina Jayaweera:</t>
        </r>
        <r>
          <rPr>
            <sz val="9"/>
            <color indexed="81"/>
            <rFont val="Tahoma"/>
            <family val="2"/>
          </rPr>
          <t xml:space="preserve">
6th Plan assumption, inflated from 2006$</t>
        </r>
      </text>
    </comment>
    <comment ref="F104" authorId="1">
      <text>
        <r>
          <rPr>
            <b/>
            <sz val="9"/>
            <color indexed="81"/>
            <rFont val="Tahoma"/>
            <family val="2"/>
          </rPr>
          <t>Tina Jayaweera:</t>
        </r>
        <r>
          <rPr>
            <sz val="9"/>
            <color indexed="81"/>
            <rFont val="Tahoma"/>
            <family val="2"/>
          </rPr>
          <t xml:space="preserve">
6th Plan assumption, inflated from 2006$</t>
        </r>
      </text>
    </comment>
    <comment ref="F105" authorId="1">
      <text>
        <r>
          <rPr>
            <b/>
            <sz val="9"/>
            <color indexed="81"/>
            <rFont val="Tahoma"/>
            <family val="2"/>
          </rPr>
          <t>Tina Jayaweera:</t>
        </r>
        <r>
          <rPr>
            <sz val="9"/>
            <color indexed="81"/>
            <rFont val="Tahoma"/>
            <family val="2"/>
          </rPr>
          <t xml:space="preserve">
6th Plan assumption, inflated from 2006$</t>
        </r>
      </text>
    </comment>
    <comment ref="F106" authorId="1">
      <text>
        <r>
          <rPr>
            <b/>
            <sz val="9"/>
            <color indexed="81"/>
            <rFont val="Tahoma"/>
            <family val="2"/>
          </rPr>
          <t>Tina Jayaweera:</t>
        </r>
        <r>
          <rPr>
            <sz val="9"/>
            <color indexed="81"/>
            <rFont val="Tahoma"/>
            <family val="2"/>
          </rPr>
          <t xml:space="preserve">
6th Plan assumption, inflated from 2006$</t>
        </r>
      </text>
    </comment>
    <comment ref="F107" authorId="1">
      <text>
        <r>
          <rPr>
            <b/>
            <sz val="9"/>
            <color indexed="81"/>
            <rFont val="Tahoma"/>
            <family val="2"/>
          </rPr>
          <t>Tina Jayaweera:</t>
        </r>
        <r>
          <rPr>
            <sz val="9"/>
            <color indexed="81"/>
            <rFont val="Tahoma"/>
            <family val="2"/>
          </rPr>
          <t xml:space="preserve">
6th Plan assumption, inflated from 2006$</t>
        </r>
      </text>
    </comment>
    <comment ref="F108" authorId="1">
      <text>
        <r>
          <rPr>
            <b/>
            <sz val="9"/>
            <color indexed="81"/>
            <rFont val="Tahoma"/>
            <family val="2"/>
          </rPr>
          <t>Tina Jayaweera:</t>
        </r>
        <r>
          <rPr>
            <sz val="9"/>
            <color indexed="81"/>
            <rFont val="Tahoma"/>
            <family val="2"/>
          </rPr>
          <t xml:space="preserve">
6th Plan assumption, inflated from 2006$</t>
        </r>
      </text>
    </comment>
    <comment ref="F109" authorId="1">
      <text>
        <r>
          <rPr>
            <b/>
            <sz val="9"/>
            <color indexed="81"/>
            <rFont val="Tahoma"/>
            <family val="2"/>
          </rPr>
          <t>Tina Jayaweera:</t>
        </r>
        <r>
          <rPr>
            <sz val="9"/>
            <color indexed="81"/>
            <rFont val="Tahoma"/>
            <family val="2"/>
          </rPr>
          <t xml:space="preserve">
6th Plan assumption, inflated from 2006$</t>
        </r>
      </text>
    </comment>
    <comment ref="F110" authorId="1">
      <text>
        <r>
          <rPr>
            <b/>
            <sz val="9"/>
            <color indexed="81"/>
            <rFont val="Tahoma"/>
            <family val="2"/>
          </rPr>
          <t>Tina Jayaweera:</t>
        </r>
        <r>
          <rPr>
            <sz val="9"/>
            <color indexed="81"/>
            <rFont val="Tahoma"/>
            <family val="2"/>
          </rPr>
          <t xml:space="preserve">
6th Plan assumption, inflated from 2006$</t>
        </r>
      </text>
    </comment>
    <comment ref="F111" authorId="1">
      <text>
        <r>
          <rPr>
            <b/>
            <sz val="9"/>
            <color indexed="81"/>
            <rFont val="Tahoma"/>
            <family val="2"/>
          </rPr>
          <t>Tina Jayaweera:</t>
        </r>
        <r>
          <rPr>
            <sz val="9"/>
            <color indexed="81"/>
            <rFont val="Tahoma"/>
            <family val="2"/>
          </rPr>
          <t xml:space="preserve">
6th Plan assumption, inflated from 2006$</t>
        </r>
      </text>
    </comment>
    <comment ref="F112" authorId="1">
      <text>
        <r>
          <rPr>
            <b/>
            <sz val="9"/>
            <color indexed="81"/>
            <rFont val="Tahoma"/>
            <family val="2"/>
          </rPr>
          <t>Tina Jayaweera:</t>
        </r>
        <r>
          <rPr>
            <sz val="9"/>
            <color indexed="81"/>
            <rFont val="Tahoma"/>
            <family val="2"/>
          </rPr>
          <t xml:space="preserve">
6th Plan assumption, inflated from 2006$</t>
        </r>
      </text>
    </comment>
    <comment ref="F113" authorId="1">
      <text>
        <r>
          <rPr>
            <b/>
            <sz val="9"/>
            <color indexed="81"/>
            <rFont val="Tahoma"/>
            <family val="2"/>
          </rPr>
          <t>Tina Jayaweera:</t>
        </r>
        <r>
          <rPr>
            <sz val="9"/>
            <color indexed="81"/>
            <rFont val="Tahoma"/>
            <family val="2"/>
          </rPr>
          <t xml:space="preserve">
6th Plan assumption, inflated from 2006$</t>
        </r>
      </text>
    </comment>
    <comment ref="F114" authorId="1">
      <text>
        <r>
          <rPr>
            <b/>
            <sz val="9"/>
            <color indexed="81"/>
            <rFont val="Tahoma"/>
            <family val="2"/>
          </rPr>
          <t>Tina Jayaweera:</t>
        </r>
        <r>
          <rPr>
            <sz val="9"/>
            <color indexed="81"/>
            <rFont val="Tahoma"/>
            <family val="2"/>
          </rPr>
          <t xml:space="preserve">
6th Plan assumption, inflated from 2006$</t>
        </r>
      </text>
    </comment>
    <comment ref="F115" authorId="1">
      <text>
        <r>
          <rPr>
            <b/>
            <sz val="9"/>
            <color indexed="81"/>
            <rFont val="Tahoma"/>
            <family val="2"/>
          </rPr>
          <t>Tina Jayaweera:</t>
        </r>
        <r>
          <rPr>
            <sz val="9"/>
            <color indexed="81"/>
            <rFont val="Tahoma"/>
            <family val="2"/>
          </rPr>
          <t xml:space="preserve">
6th Plan assumption, inflated from 2006$</t>
        </r>
      </text>
    </comment>
    <comment ref="F116" authorId="1">
      <text>
        <r>
          <rPr>
            <b/>
            <sz val="9"/>
            <color indexed="81"/>
            <rFont val="Tahoma"/>
            <family val="2"/>
          </rPr>
          <t>Tina Jayaweera:</t>
        </r>
        <r>
          <rPr>
            <sz val="9"/>
            <color indexed="81"/>
            <rFont val="Tahoma"/>
            <family val="2"/>
          </rPr>
          <t xml:space="preserve">
6th Plan assumption, inflated from 2006$</t>
        </r>
      </text>
    </comment>
    <comment ref="F117" authorId="1">
      <text>
        <r>
          <rPr>
            <b/>
            <sz val="9"/>
            <color indexed="81"/>
            <rFont val="Tahoma"/>
            <family val="2"/>
          </rPr>
          <t>Tina Jayaweera:</t>
        </r>
        <r>
          <rPr>
            <sz val="9"/>
            <color indexed="81"/>
            <rFont val="Tahoma"/>
            <family val="2"/>
          </rPr>
          <t xml:space="preserve">
6th Plan assumption, inflated from 2006$</t>
        </r>
      </text>
    </comment>
    <comment ref="F118" authorId="1">
      <text>
        <r>
          <rPr>
            <b/>
            <sz val="9"/>
            <color indexed="81"/>
            <rFont val="Tahoma"/>
            <family val="2"/>
          </rPr>
          <t>Tina Jayaweera:</t>
        </r>
        <r>
          <rPr>
            <sz val="9"/>
            <color indexed="81"/>
            <rFont val="Tahoma"/>
            <family val="2"/>
          </rPr>
          <t xml:space="preserve">
6th Plan assumption, inflated from 2006$</t>
        </r>
      </text>
    </comment>
    <comment ref="F119" authorId="1">
      <text>
        <r>
          <rPr>
            <b/>
            <sz val="9"/>
            <color indexed="81"/>
            <rFont val="Tahoma"/>
            <family val="2"/>
          </rPr>
          <t>Tina Jayaweera:</t>
        </r>
        <r>
          <rPr>
            <sz val="9"/>
            <color indexed="81"/>
            <rFont val="Tahoma"/>
            <family val="2"/>
          </rPr>
          <t xml:space="preserve">
6th Plan assumption, inflated from 2006$</t>
        </r>
      </text>
    </comment>
    <comment ref="F120" authorId="1">
      <text>
        <r>
          <rPr>
            <b/>
            <sz val="9"/>
            <color indexed="81"/>
            <rFont val="Tahoma"/>
            <family val="2"/>
          </rPr>
          <t>Tina Jayaweera:</t>
        </r>
        <r>
          <rPr>
            <sz val="9"/>
            <color indexed="81"/>
            <rFont val="Tahoma"/>
            <family val="2"/>
          </rPr>
          <t xml:space="preserve">
6th Plan assumption, inflated from 2006$</t>
        </r>
      </text>
    </comment>
    <comment ref="F121" authorId="1">
      <text>
        <r>
          <rPr>
            <b/>
            <sz val="9"/>
            <color indexed="81"/>
            <rFont val="Tahoma"/>
            <family val="2"/>
          </rPr>
          <t>Tina Jayaweera:</t>
        </r>
        <r>
          <rPr>
            <sz val="9"/>
            <color indexed="81"/>
            <rFont val="Tahoma"/>
            <family val="2"/>
          </rPr>
          <t xml:space="preserve">
6th Plan assumption, inflated from 2006$</t>
        </r>
      </text>
    </comment>
    <comment ref="F122" authorId="1">
      <text>
        <r>
          <rPr>
            <b/>
            <sz val="9"/>
            <color indexed="81"/>
            <rFont val="Tahoma"/>
            <family val="2"/>
          </rPr>
          <t>Tina Jayaweera:</t>
        </r>
        <r>
          <rPr>
            <sz val="9"/>
            <color indexed="81"/>
            <rFont val="Tahoma"/>
            <family val="2"/>
          </rPr>
          <t xml:space="preserve">
6th Plan assumption, inflated from 2006$</t>
        </r>
      </text>
    </comment>
    <comment ref="F123" authorId="1">
      <text>
        <r>
          <rPr>
            <b/>
            <sz val="9"/>
            <color indexed="81"/>
            <rFont val="Tahoma"/>
            <family val="2"/>
          </rPr>
          <t>Tina Jayaweera:</t>
        </r>
        <r>
          <rPr>
            <sz val="9"/>
            <color indexed="81"/>
            <rFont val="Tahoma"/>
            <family val="2"/>
          </rPr>
          <t xml:space="preserve">
6th Plan assumption, inflated from 2006$</t>
        </r>
      </text>
    </comment>
    <comment ref="F124" authorId="1">
      <text>
        <r>
          <rPr>
            <b/>
            <sz val="9"/>
            <color indexed="81"/>
            <rFont val="Tahoma"/>
            <family val="2"/>
          </rPr>
          <t>Tina Jayaweera:</t>
        </r>
        <r>
          <rPr>
            <sz val="9"/>
            <color indexed="81"/>
            <rFont val="Tahoma"/>
            <family val="2"/>
          </rPr>
          <t xml:space="preserve">
6th Plan assumption, inflated from 2006$</t>
        </r>
      </text>
    </comment>
    <comment ref="F125" authorId="1">
      <text>
        <r>
          <rPr>
            <b/>
            <sz val="9"/>
            <color indexed="81"/>
            <rFont val="Tahoma"/>
            <family val="2"/>
          </rPr>
          <t>Tina Jayaweera:</t>
        </r>
        <r>
          <rPr>
            <sz val="9"/>
            <color indexed="81"/>
            <rFont val="Tahoma"/>
            <family val="2"/>
          </rPr>
          <t xml:space="preserve">
6th Plan assumption, inflated from 2006$</t>
        </r>
      </text>
    </comment>
    <comment ref="F126" authorId="1">
      <text>
        <r>
          <rPr>
            <b/>
            <sz val="9"/>
            <color indexed="81"/>
            <rFont val="Tahoma"/>
            <family val="2"/>
          </rPr>
          <t>Tina Jayaweera:</t>
        </r>
        <r>
          <rPr>
            <sz val="9"/>
            <color indexed="81"/>
            <rFont val="Tahoma"/>
            <family val="2"/>
          </rPr>
          <t xml:space="preserve">
6th Plan assumption, inflated from 2006$</t>
        </r>
      </text>
    </comment>
    <comment ref="F127" authorId="1">
      <text>
        <r>
          <rPr>
            <b/>
            <sz val="9"/>
            <color indexed="81"/>
            <rFont val="Tahoma"/>
            <family val="2"/>
          </rPr>
          <t>Tina Jayaweera:</t>
        </r>
        <r>
          <rPr>
            <sz val="9"/>
            <color indexed="81"/>
            <rFont val="Tahoma"/>
            <family val="2"/>
          </rPr>
          <t xml:space="preserve">
6th Plan assumption, inflated from 2006$</t>
        </r>
      </text>
    </comment>
    <comment ref="F128" authorId="1">
      <text>
        <r>
          <rPr>
            <b/>
            <sz val="9"/>
            <color indexed="81"/>
            <rFont val="Tahoma"/>
            <family val="2"/>
          </rPr>
          <t>Tina Jayaweera:</t>
        </r>
        <r>
          <rPr>
            <sz val="9"/>
            <color indexed="81"/>
            <rFont val="Tahoma"/>
            <family val="2"/>
          </rPr>
          <t xml:space="preserve">
6th Plan assumption, inflated from 2006$</t>
        </r>
      </text>
    </comment>
    <comment ref="F129" authorId="1">
      <text>
        <r>
          <rPr>
            <b/>
            <sz val="9"/>
            <color indexed="81"/>
            <rFont val="Tahoma"/>
            <family val="2"/>
          </rPr>
          <t>Tina Jayaweera:</t>
        </r>
        <r>
          <rPr>
            <sz val="9"/>
            <color indexed="81"/>
            <rFont val="Tahoma"/>
            <family val="2"/>
          </rPr>
          <t xml:space="preserve">
6th Plan assumption, inflated from 2006$</t>
        </r>
      </text>
    </comment>
    <comment ref="F130" authorId="1">
      <text>
        <r>
          <rPr>
            <b/>
            <sz val="9"/>
            <color indexed="81"/>
            <rFont val="Tahoma"/>
            <family val="2"/>
          </rPr>
          <t>Tina Jayaweera:</t>
        </r>
        <r>
          <rPr>
            <sz val="9"/>
            <color indexed="81"/>
            <rFont val="Tahoma"/>
            <family val="2"/>
          </rPr>
          <t xml:space="preserve">
6th Plan assumption, inflated from 2006$</t>
        </r>
      </text>
    </comment>
    <comment ref="F131" authorId="1">
      <text>
        <r>
          <rPr>
            <b/>
            <sz val="9"/>
            <color indexed="81"/>
            <rFont val="Tahoma"/>
            <family val="2"/>
          </rPr>
          <t>Tina Jayaweera:</t>
        </r>
        <r>
          <rPr>
            <sz val="9"/>
            <color indexed="81"/>
            <rFont val="Tahoma"/>
            <family val="2"/>
          </rPr>
          <t xml:space="preserve">
6th Plan assumption, inflated from 2006$</t>
        </r>
      </text>
    </comment>
    <comment ref="F132" authorId="1">
      <text>
        <r>
          <rPr>
            <b/>
            <sz val="9"/>
            <color indexed="81"/>
            <rFont val="Tahoma"/>
            <family val="2"/>
          </rPr>
          <t>Tina Jayaweera:</t>
        </r>
        <r>
          <rPr>
            <sz val="9"/>
            <color indexed="81"/>
            <rFont val="Tahoma"/>
            <family val="2"/>
          </rPr>
          <t xml:space="preserve">
6th Plan assumption, inflated from 2006$</t>
        </r>
      </text>
    </comment>
    <comment ref="F133" authorId="1">
      <text>
        <r>
          <rPr>
            <b/>
            <sz val="9"/>
            <color indexed="81"/>
            <rFont val="Tahoma"/>
            <family val="2"/>
          </rPr>
          <t>Tina Jayaweera:</t>
        </r>
        <r>
          <rPr>
            <sz val="9"/>
            <color indexed="81"/>
            <rFont val="Tahoma"/>
            <family val="2"/>
          </rPr>
          <t xml:space="preserve">
6th Plan assumption, inflated from 2006$</t>
        </r>
      </text>
    </comment>
    <comment ref="F134" authorId="1">
      <text>
        <r>
          <rPr>
            <b/>
            <sz val="9"/>
            <color indexed="81"/>
            <rFont val="Tahoma"/>
            <family val="2"/>
          </rPr>
          <t>Tina Jayaweera:</t>
        </r>
        <r>
          <rPr>
            <sz val="9"/>
            <color indexed="81"/>
            <rFont val="Tahoma"/>
            <family val="2"/>
          </rPr>
          <t xml:space="preserve">
6th Plan assumption, inflated from 2006$</t>
        </r>
      </text>
    </comment>
    <comment ref="F135" authorId="1">
      <text>
        <r>
          <rPr>
            <b/>
            <sz val="9"/>
            <color indexed="81"/>
            <rFont val="Tahoma"/>
            <family val="2"/>
          </rPr>
          <t>Tina Jayaweera:</t>
        </r>
        <r>
          <rPr>
            <sz val="9"/>
            <color indexed="81"/>
            <rFont val="Tahoma"/>
            <family val="2"/>
          </rPr>
          <t xml:space="preserve">
6th Plan assumption, inflated from 2006$</t>
        </r>
      </text>
    </comment>
    <comment ref="F136" authorId="1">
      <text>
        <r>
          <rPr>
            <b/>
            <sz val="9"/>
            <color indexed="81"/>
            <rFont val="Tahoma"/>
            <family val="2"/>
          </rPr>
          <t>Tina Jayaweera:</t>
        </r>
        <r>
          <rPr>
            <sz val="9"/>
            <color indexed="81"/>
            <rFont val="Tahoma"/>
            <family val="2"/>
          </rPr>
          <t xml:space="preserve">
6th Plan assumption, inflated from 2006$</t>
        </r>
      </text>
    </comment>
    <comment ref="F137" authorId="1">
      <text>
        <r>
          <rPr>
            <b/>
            <sz val="9"/>
            <color indexed="81"/>
            <rFont val="Tahoma"/>
            <family val="2"/>
          </rPr>
          <t>Tina Jayaweera:</t>
        </r>
        <r>
          <rPr>
            <sz val="9"/>
            <color indexed="81"/>
            <rFont val="Tahoma"/>
            <family val="2"/>
          </rPr>
          <t xml:space="preserve">
6th Plan assumption, inflated from 2006$</t>
        </r>
      </text>
    </comment>
    <comment ref="F138" authorId="1">
      <text>
        <r>
          <rPr>
            <b/>
            <sz val="9"/>
            <color indexed="81"/>
            <rFont val="Tahoma"/>
            <family val="2"/>
          </rPr>
          <t>Tina Jayaweera:</t>
        </r>
        <r>
          <rPr>
            <sz val="9"/>
            <color indexed="81"/>
            <rFont val="Tahoma"/>
            <family val="2"/>
          </rPr>
          <t xml:space="preserve">
6th Plan assumption, inflated from 2006$</t>
        </r>
      </text>
    </comment>
    <comment ref="F139" authorId="1">
      <text>
        <r>
          <rPr>
            <b/>
            <sz val="9"/>
            <color indexed="81"/>
            <rFont val="Tahoma"/>
            <family val="2"/>
          </rPr>
          <t>Tina Jayaweera:</t>
        </r>
        <r>
          <rPr>
            <sz val="9"/>
            <color indexed="81"/>
            <rFont val="Tahoma"/>
            <family val="2"/>
          </rPr>
          <t xml:space="preserve">
6th Plan assumption, inflated from 2006$</t>
        </r>
      </text>
    </comment>
    <comment ref="F140" authorId="1">
      <text>
        <r>
          <rPr>
            <b/>
            <sz val="9"/>
            <color indexed="81"/>
            <rFont val="Tahoma"/>
            <family val="2"/>
          </rPr>
          <t>Tina Jayaweera:</t>
        </r>
        <r>
          <rPr>
            <sz val="9"/>
            <color indexed="81"/>
            <rFont val="Tahoma"/>
            <family val="2"/>
          </rPr>
          <t xml:space="preserve">
6th Plan assumption, inflated from 2006$</t>
        </r>
      </text>
    </comment>
    <comment ref="F141" authorId="1">
      <text>
        <r>
          <rPr>
            <b/>
            <sz val="9"/>
            <color indexed="81"/>
            <rFont val="Tahoma"/>
            <family val="2"/>
          </rPr>
          <t>Tina Jayaweera:</t>
        </r>
        <r>
          <rPr>
            <sz val="9"/>
            <color indexed="81"/>
            <rFont val="Tahoma"/>
            <family val="2"/>
          </rPr>
          <t xml:space="preserve">
6th Plan assumption, inflated from 2006$</t>
        </r>
      </text>
    </comment>
    <comment ref="F142" authorId="1">
      <text>
        <r>
          <rPr>
            <b/>
            <sz val="9"/>
            <color indexed="81"/>
            <rFont val="Tahoma"/>
            <family val="2"/>
          </rPr>
          <t>Tina Jayaweera:</t>
        </r>
        <r>
          <rPr>
            <sz val="9"/>
            <color indexed="81"/>
            <rFont val="Tahoma"/>
            <family val="2"/>
          </rPr>
          <t xml:space="preserve">
6th Plan assumption, inflated from 2006$</t>
        </r>
      </text>
    </comment>
    <comment ref="F143" authorId="1">
      <text>
        <r>
          <rPr>
            <b/>
            <sz val="9"/>
            <color indexed="81"/>
            <rFont val="Tahoma"/>
            <family val="2"/>
          </rPr>
          <t>Tina Jayaweera:</t>
        </r>
        <r>
          <rPr>
            <sz val="9"/>
            <color indexed="81"/>
            <rFont val="Tahoma"/>
            <family val="2"/>
          </rPr>
          <t xml:space="preserve">
6th Plan assumption, inflated from 2006$</t>
        </r>
      </text>
    </comment>
    <comment ref="F144" authorId="1">
      <text>
        <r>
          <rPr>
            <b/>
            <sz val="9"/>
            <color indexed="81"/>
            <rFont val="Tahoma"/>
            <family val="2"/>
          </rPr>
          <t>Tina Jayaweera:</t>
        </r>
        <r>
          <rPr>
            <sz val="9"/>
            <color indexed="81"/>
            <rFont val="Tahoma"/>
            <family val="2"/>
          </rPr>
          <t xml:space="preserve">
6th Plan assumption, inflated from 2006$</t>
        </r>
      </text>
    </comment>
    <comment ref="F145" authorId="1">
      <text>
        <r>
          <rPr>
            <b/>
            <sz val="9"/>
            <color indexed="81"/>
            <rFont val="Tahoma"/>
            <family val="2"/>
          </rPr>
          <t>Tina Jayaweera:</t>
        </r>
        <r>
          <rPr>
            <sz val="9"/>
            <color indexed="81"/>
            <rFont val="Tahoma"/>
            <family val="2"/>
          </rPr>
          <t xml:space="preserve">
6th Plan assumption, inflated from 2006$</t>
        </r>
      </text>
    </comment>
    <comment ref="F146" authorId="1">
      <text>
        <r>
          <rPr>
            <b/>
            <sz val="9"/>
            <color indexed="81"/>
            <rFont val="Tahoma"/>
            <family val="2"/>
          </rPr>
          <t>Tina Jayaweera:</t>
        </r>
        <r>
          <rPr>
            <sz val="9"/>
            <color indexed="81"/>
            <rFont val="Tahoma"/>
            <family val="2"/>
          </rPr>
          <t xml:space="preserve">
6th Plan assumption, inflated from 2006$</t>
        </r>
      </text>
    </comment>
    <comment ref="F147" authorId="1">
      <text>
        <r>
          <rPr>
            <b/>
            <sz val="9"/>
            <color indexed="81"/>
            <rFont val="Tahoma"/>
            <family val="2"/>
          </rPr>
          <t>Tina Jayaweera:</t>
        </r>
        <r>
          <rPr>
            <sz val="9"/>
            <color indexed="81"/>
            <rFont val="Tahoma"/>
            <family val="2"/>
          </rPr>
          <t xml:space="preserve">
6th Plan assumption, inflated from 2006$</t>
        </r>
      </text>
    </comment>
    <comment ref="F148" authorId="1">
      <text>
        <r>
          <rPr>
            <b/>
            <sz val="9"/>
            <color indexed="81"/>
            <rFont val="Tahoma"/>
            <family val="2"/>
          </rPr>
          <t>Tina Jayaweera:</t>
        </r>
        <r>
          <rPr>
            <sz val="9"/>
            <color indexed="81"/>
            <rFont val="Tahoma"/>
            <family val="2"/>
          </rPr>
          <t xml:space="preserve">
6th Plan assumption, inflated from 2006$</t>
        </r>
      </text>
    </comment>
    <comment ref="F149" authorId="1">
      <text>
        <r>
          <rPr>
            <b/>
            <sz val="9"/>
            <color indexed="81"/>
            <rFont val="Tahoma"/>
            <family val="2"/>
          </rPr>
          <t>Tina Jayaweera:</t>
        </r>
        <r>
          <rPr>
            <sz val="9"/>
            <color indexed="81"/>
            <rFont val="Tahoma"/>
            <family val="2"/>
          </rPr>
          <t xml:space="preserve">
6th Plan assumption, inflated from 2006$</t>
        </r>
      </text>
    </comment>
    <comment ref="F150" authorId="1">
      <text>
        <r>
          <rPr>
            <b/>
            <sz val="9"/>
            <color indexed="81"/>
            <rFont val="Tahoma"/>
            <family val="2"/>
          </rPr>
          <t>Tina Jayaweera:</t>
        </r>
        <r>
          <rPr>
            <sz val="9"/>
            <color indexed="81"/>
            <rFont val="Tahoma"/>
            <family val="2"/>
          </rPr>
          <t xml:space="preserve">
6th Plan assumption, inflated from 2006$</t>
        </r>
      </text>
    </comment>
    <comment ref="F151" authorId="1">
      <text>
        <r>
          <rPr>
            <b/>
            <sz val="9"/>
            <color indexed="81"/>
            <rFont val="Tahoma"/>
            <family val="2"/>
          </rPr>
          <t>Tina Jayaweera:</t>
        </r>
        <r>
          <rPr>
            <sz val="9"/>
            <color indexed="81"/>
            <rFont val="Tahoma"/>
            <family val="2"/>
          </rPr>
          <t xml:space="preserve">
6th Plan assumption, inflated from 2006$</t>
        </r>
      </text>
    </comment>
    <comment ref="F152" authorId="1">
      <text>
        <r>
          <rPr>
            <b/>
            <sz val="9"/>
            <color indexed="81"/>
            <rFont val="Tahoma"/>
            <family val="2"/>
          </rPr>
          <t>Tina Jayaweera:</t>
        </r>
        <r>
          <rPr>
            <sz val="9"/>
            <color indexed="81"/>
            <rFont val="Tahoma"/>
            <family val="2"/>
          </rPr>
          <t xml:space="preserve">
6th Plan assumption, inflated from 2006$</t>
        </r>
      </text>
    </comment>
    <comment ref="F153" authorId="1">
      <text>
        <r>
          <rPr>
            <b/>
            <sz val="9"/>
            <color indexed="81"/>
            <rFont val="Tahoma"/>
            <family val="2"/>
          </rPr>
          <t>Tina Jayaweera:</t>
        </r>
        <r>
          <rPr>
            <sz val="9"/>
            <color indexed="81"/>
            <rFont val="Tahoma"/>
            <family val="2"/>
          </rPr>
          <t xml:space="preserve">
6th Plan assumption, inflated from 2006$</t>
        </r>
      </text>
    </comment>
    <comment ref="F154" authorId="1">
      <text>
        <r>
          <rPr>
            <b/>
            <sz val="9"/>
            <color indexed="81"/>
            <rFont val="Tahoma"/>
            <family val="2"/>
          </rPr>
          <t>Tina Jayaweera:</t>
        </r>
        <r>
          <rPr>
            <sz val="9"/>
            <color indexed="81"/>
            <rFont val="Tahoma"/>
            <family val="2"/>
          </rPr>
          <t xml:space="preserve">
6th Plan assumption, inflated from 2006$</t>
        </r>
      </text>
    </comment>
    <comment ref="F155" authorId="1">
      <text>
        <r>
          <rPr>
            <b/>
            <sz val="9"/>
            <color indexed="81"/>
            <rFont val="Tahoma"/>
            <family val="2"/>
          </rPr>
          <t>Tina Jayaweera:</t>
        </r>
        <r>
          <rPr>
            <sz val="9"/>
            <color indexed="81"/>
            <rFont val="Tahoma"/>
            <family val="2"/>
          </rPr>
          <t xml:space="preserve">
6th Plan assumption, inflated from 2006$</t>
        </r>
      </text>
    </comment>
    <comment ref="F156" authorId="1">
      <text>
        <r>
          <rPr>
            <b/>
            <sz val="9"/>
            <color indexed="81"/>
            <rFont val="Tahoma"/>
            <family val="2"/>
          </rPr>
          <t>Tina Jayaweera:</t>
        </r>
        <r>
          <rPr>
            <sz val="9"/>
            <color indexed="81"/>
            <rFont val="Tahoma"/>
            <family val="2"/>
          </rPr>
          <t xml:space="preserve">
6th Plan assumption, inflated from 2006$</t>
        </r>
      </text>
    </comment>
    <comment ref="F157" authorId="1">
      <text>
        <r>
          <rPr>
            <b/>
            <sz val="9"/>
            <color indexed="81"/>
            <rFont val="Tahoma"/>
            <family val="2"/>
          </rPr>
          <t>Tina Jayaweera:</t>
        </r>
        <r>
          <rPr>
            <sz val="9"/>
            <color indexed="81"/>
            <rFont val="Tahoma"/>
            <family val="2"/>
          </rPr>
          <t xml:space="preserve">
6th Plan assumption, inflated from 2006$</t>
        </r>
      </text>
    </comment>
    <comment ref="F158" authorId="1">
      <text>
        <r>
          <rPr>
            <b/>
            <sz val="9"/>
            <color indexed="81"/>
            <rFont val="Tahoma"/>
            <family val="2"/>
          </rPr>
          <t>Tina Jayaweera:</t>
        </r>
        <r>
          <rPr>
            <sz val="9"/>
            <color indexed="81"/>
            <rFont val="Tahoma"/>
            <family val="2"/>
          </rPr>
          <t xml:space="preserve">
6th Plan assumption, inflated from 2006$</t>
        </r>
      </text>
    </comment>
    <comment ref="F159" authorId="1">
      <text>
        <r>
          <rPr>
            <b/>
            <sz val="9"/>
            <color indexed="81"/>
            <rFont val="Tahoma"/>
            <family val="2"/>
          </rPr>
          <t>Tina Jayaweera:</t>
        </r>
        <r>
          <rPr>
            <sz val="9"/>
            <color indexed="81"/>
            <rFont val="Tahoma"/>
            <family val="2"/>
          </rPr>
          <t xml:space="preserve">
6th Plan assumption, inflated from 2006$</t>
        </r>
      </text>
    </comment>
    <comment ref="F160" authorId="1">
      <text>
        <r>
          <rPr>
            <b/>
            <sz val="9"/>
            <color indexed="81"/>
            <rFont val="Tahoma"/>
            <family val="2"/>
          </rPr>
          <t>Tina Jayaweera:</t>
        </r>
        <r>
          <rPr>
            <sz val="9"/>
            <color indexed="81"/>
            <rFont val="Tahoma"/>
            <family val="2"/>
          </rPr>
          <t xml:space="preserve">
6th Plan assumption, inflated from 2006$</t>
        </r>
      </text>
    </comment>
    <comment ref="F161" authorId="1">
      <text>
        <r>
          <rPr>
            <b/>
            <sz val="9"/>
            <color indexed="81"/>
            <rFont val="Tahoma"/>
            <family val="2"/>
          </rPr>
          <t>Tina Jayaweera:</t>
        </r>
        <r>
          <rPr>
            <sz val="9"/>
            <color indexed="81"/>
            <rFont val="Tahoma"/>
            <family val="2"/>
          </rPr>
          <t xml:space="preserve">
6th Plan assumption, inflated from 2006$</t>
        </r>
      </text>
    </comment>
    <comment ref="F162" authorId="1">
      <text>
        <r>
          <rPr>
            <b/>
            <sz val="9"/>
            <color indexed="81"/>
            <rFont val="Tahoma"/>
            <family val="2"/>
          </rPr>
          <t>Tina Jayaweera:</t>
        </r>
        <r>
          <rPr>
            <sz val="9"/>
            <color indexed="81"/>
            <rFont val="Tahoma"/>
            <family val="2"/>
          </rPr>
          <t xml:space="preserve">
6th Plan assumption, inflated from 2006$</t>
        </r>
      </text>
    </comment>
    <comment ref="F163" authorId="1">
      <text>
        <r>
          <rPr>
            <b/>
            <sz val="9"/>
            <color indexed="81"/>
            <rFont val="Tahoma"/>
            <family val="2"/>
          </rPr>
          <t>Tina Jayaweera:</t>
        </r>
        <r>
          <rPr>
            <sz val="9"/>
            <color indexed="81"/>
            <rFont val="Tahoma"/>
            <family val="2"/>
          </rPr>
          <t xml:space="preserve">
6th Plan assumption, inflated from 2006$</t>
        </r>
      </text>
    </comment>
    <comment ref="F164" authorId="1">
      <text>
        <r>
          <rPr>
            <b/>
            <sz val="9"/>
            <color indexed="81"/>
            <rFont val="Tahoma"/>
            <family val="2"/>
          </rPr>
          <t>Tina Jayaweera:</t>
        </r>
        <r>
          <rPr>
            <sz val="9"/>
            <color indexed="81"/>
            <rFont val="Tahoma"/>
            <family val="2"/>
          </rPr>
          <t xml:space="preserve">
6th Plan assumption, inflated from 2006$</t>
        </r>
      </text>
    </comment>
    <comment ref="F165" authorId="1">
      <text>
        <r>
          <rPr>
            <b/>
            <sz val="9"/>
            <color indexed="81"/>
            <rFont val="Tahoma"/>
            <family val="2"/>
          </rPr>
          <t>Tina Jayaweera:</t>
        </r>
        <r>
          <rPr>
            <sz val="9"/>
            <color indexed="81"/>
            <rFont val="Tahoma"/>
            <family val="2"/>
          </rPr>
          <t xml:space="preserve">
6th Plan assumption, inflated from 2006$</t>
        </r>
      </text>
    </comment>
    <comment ref="F166" authorId="1">
      <text>
        <r>
          <rPr>
            <b/>
            <sz val="9"/>
            <color indexed="81"/>
            <rFont val="Tahoma"/>
            <family val="2"/>
          </rPr>
          <t>Tina Jayaweera:</t>
        </r>
        <r>
          <rPr>
            <sz val="9"/>
            <color indexed="81"/>
            <rFont val="Tahoma"/>
            <family val="2"/>
          </rPr>
          <t xml:space="preserve">
6th Plan assumption, inflated from 2006$</t>
        </r>
      </text>
    </comment>
    <comment ref="F167" authorId="1">
      <text>
        <r>
          <rPr>
            <b/>
            <sz val="9"/>
            <color indexed="81"/>
            <rFont val="Tahoma"/>
            <family val="2"/>
          </rPr>
          <t>Tina Jayaweera:</t>
        </r>
        <r>
          <rPr>
            <sz val="9"/>
            <color indexed="81"/>
            <rFont val="Tahoma"/>
            <family val="2"/>
          </rPr>
          <t xml:space="preserve">
6th Plan assumption, inflated from 2006$</t>
        </r>
      </text>
    </comment>
    <comment ref="F168" authorId="1">
      <text>
        <r>
          <rPr>
            <b/>
            <sz val="9"/>
            <color indexed="81"/>
            <rFont val="Tahoma"/>
            <family val="2"/>
          </rPr>
          <t>Tina Jayaweera:</t>
        </r>
        <r>
          <rPr>
            <sz val="9"/>
            <color indexed="81"/>
            <rFont val="Tahoma"/>
            <family val="2"/>
          </rPr>
          <t xml:space="preserve">
6th Plan assumption, inflated from 2006$</t>
        </r>
      </text>
    </comment>
    <comment ref="F169" authorId="1">
      <text>
        <r>
          <rPr>
            <b/>
            <sz val="9"/>
            <color indexed="81"/>
            <rFont val="Tahoma"/>
            <family val="2"/>
          </rPr>
          <t>Tina Jayaweera:</t>
        </r>
        <r>
          <rPr>
            <sz val="9"/>
            <color indexed="81"/>
            <rFont val="Tahoma"/>
            <family val="2"/>
          </rPr>
          <t xml:space="preserve">
6th Plan assumption, inflated from 2006$</t>
        </r>
      </text>
    </comment>
    <comment ref="F170" authorId="1">
      <text>
        <r>
          <rPr>
            <b/>
            <sz val="9"/>
            <color indexed="81"/>
            <rFont val="Tahoma"/>
            <family val="2"/>
          </rPr>
          <t>Tina Jayaweera:</t>
        </r>
        <r>
          <rPr>
            <sz val="9"/>
            <color indexed="81"/>
            <rFont val="Tahoma"/>
            <family val="2"/>
          </rPr>
          <t xml:space="preserve">
6th Plan assumption, inflated from 2006$</t>
        </r>
      </text>
    </comment>
    <comment ref="F171" authorId="1">
      <text>
        <r>
          <rPr>
            <b/>
            <sz val="9"/>
            <color indexed="81"/>
            <rFont val="Tahoma"/>
            <family val="2"/>
          </rPr>
          <t>Tina Jayaweera:</t>
        </r>
        <r>
          <rPr>
            <sz val="9"/>
            <color indexed="81"/>
            <rFont val="Tahoma"/>
            <family val="2"/>
          </rPr>
          <t xml:space="preserve">
6th Plan assumption, inflated from 2006$</t>
        </r>
      </text>
    </comment>
    <comment ref="F172" authorId="1">
      <text>
        <r>
          <rPr>
            <b/>
            <sz val="9"/>
            <color indexed="81"/>
            <rFont val="Tahoma"/>
            <family val="2"/>
          </rPr>
          <t>Tina Jayaweera:</t>
        </r>
        <r>
          <rPr>
            <sz val="9"/>
            <color indexed="81"/>
            <rFont val="Tahoma"/>
            <family val="2"/>
          </rPr>
          <t xml:space="preserve">
6th Plan assumption, inflated from 2006$</t>
        </r>
      </text>
    </comment>
    <comment ref="F173" authorId="1">
      <text>
        <r>
          <rPr>
            <b/>
            <sz val="9"/>
            <color indexed="81"/>
            <rFont val="Tahoma"/>
            <family val="2"/>
          </rPr>
          <t>Tina Jayaweera:</t>
        </r>
        <r>
          <rPr>
            <sz val="9"/>
            <color indexed="81"/>
            <rFont val="Tahoma"/>
            <family val="2"/>
          </rPr>
          <t xml:space="preserve">
6th Plan assumption, inflated from 2006$</t>
        </r>
      </text>
    </comment>
    <comment ref="F174" authorId="1">
      <text>
        <r>
          <rPr>
            <b/>
            <sz val="9"/>
            <color indexed="81"/>
            <rFont val="Tahoma"/>
            <family val="2"/>
          </rPr>
          <t>Tina Jayaweera:</t>
        </r>
        <r>
          <rPr>
            <sz val="9"/>
            <color indexed="81"/>
            <rFont val="Tahoma"/>
            <family val="2"/>
          </rPr>
          <t xml:space="preserve">
6th Plan assumption, inflated from 2006$</t>
        </r>
      </text>
    </comment>
    <comment ref="F175" authorId="1">
      <text>
        <r>
          <rPr>
            <b/>
            <sz val="9"/>
            <color indexed="81"/>
            <rFont val="Tahoma"/>
            <family val="2"/>
          </rPr>
          <t>Tina Jayaweera:</t>
        </r>
        <r>
          <rPr>
            <sz val="9"/>
            <color indexed="81"/>
            <rFont val="Tahoma"/>
            <family val="2"/>
          </rPr>
          <t xml:space="preserve">
6th Plan assumption, inflated from 2006$</t>
        </r>
      </text>
    </comment>
  </commentList>
</comments>
</file>

<file path=xl/comments4.xml><?xml version="1.0" encoding="utf-8"?>
<comments xmlns="http://schemas.openxmlformats.org/spreadsheetml/2006/main">
  <authors>
    <author>Tina Jayaweera</author>
    <author>Tom Eckman</author>
  </authors>
  <commentList>
    <comment ref="H10" authorId="0">
      <text>
        <r>
          <rPr>
            <b/>
            <sz val="9"/>
            <color indexed="81"/>
            <rFont val="Tahoma"/>
            <family val="2"/>
          </rPr>
          <t>Tina Jayaweera:</t>
        </r>
        <r>
          <rPr>
            <sz val="9"/>
            <color indexed="81"/>
            <rFont val="Tahoma"/>
            <family val="2"/>
          </rPr>
          <t xml:space="preserve">
This value has been used by RTF. Will likely be updated in 2016, but not available for 7P.</t>
        </r>
      </text>
    </comment>
    <comment ref="G12" authorId="1">
      <text>
        <r>
          <rPr>
            <b/>
            <sz val="10"/>
            <color indexed="81"/>
            <rFont val="Tahoma"/>
            <family val="2"/>
          </rPr>
          <t>Tom Eckman:</t>
        </r>
        <r>
          <rPr>
            <sz val="10"/>
            <color indexed="81"/>
            <rFont val="Tahoma"/>
            <family val="2"/>
          </rPr>
          <t xml:space="preserve">
Set to produce crop acreage weighted average savings of 193 kWh/yr/acre. Represents both primary, secondary and tertiary pumping use based on GWMA pilot findings</t>
        </r>
      </text>
    </comment>
    <comment ref="I12" authorId="1">
      <text>
        <r>
          <rPr>
            <b/>
            <sz val="10"/>
            <color indexed="81"/>
            <rFont val="Tahoma"/>
            <family val="2"/>
          </rPr>
          <t>Tom Eckman:</t>
        </r>
        <r>
          <rPr>
            <sz val="10"/>
            <color indexed="81"/>
            <rFont val="Tahoma"/>
            <family val="2"/>
          </rPr>
          <t xml:space="preserve">
Set to produce crop acreage weighted average savings of 193 kWh/yr/acre. Represents both primary, secondary and tertiary pumping use based on GWMA pilot findings</t>
        </r>
      </text>
    </comment>
    <comment ref="I13" authorId="1">
      <text>
        <r>
          <rPr>
            <b/>
            <sz val="10"/>
            <color indexed="81"/>
            <rFont val="Tahoma"/>
            <family val="2"/>
          </rPr>
          <t>Tom Eckman:</t>
        </r>
        <r>
          <rPr>
            <sz val="10"/>
            <color indexed="81"/>
            <rFont val="Tahoma"/>
            <family val="2"/>
          </rPr>
          <t xml:space="preserve">
Set to produce crop acreage weighted average savings of 193 kWh/yr/acre. Represents both primary, secondary and tertiary pumping use based on GWMA pilot findings</t>
        </r>
      </text>
    </comment>
    <comment ref="L82" authorId="1">
      <text>
        <r>
          <rPr>
            <b/>
            <sz val="10"/>
            <color indexed="81"/>
            <rFont val="Tahoma"/>
            <family val="2"/>
          </rPr>
          <t>Tom Eckman:</t>
        </r>
        <r>
          <rPr>
            <sz val="10"/>
            <color indexed="81"/>
            <rFont val="Tahoma"/>
            <family val="2"/>
          </rPr>
          <t xml:space="preserve">
Missing acreage in orginal GWMA spreadsheet.</t>
        </r>
      </text>
    </comment>
  </commentList>
</comments>
</file>

<file path=xl/sharedStrings.xml><?xml version="1.0" encoding="utf-8"?>
<sst xmlns="http://schemas.openxmlformats.org/spreadsheetml/2006/main" count="4416" uniqueCount="664">
  <si>
    <t>Data Set Name</t>
  </si>
  <si>
    <t>Measure Index Name</t>
  </si>
  <si>
    <t>Costs must be denominated in the same year as 'Input Cost Reference Year' =</t>
  </si>
  <si>
    <t>Input Data</t>
  </si>
  <si>
    <t>Periodic Replacement Costs and Savings and Replacement Period</t>
  </si>
  <si>
    <t>Gas Inputs</t>
  </si>
  <si>
    <t>Category Name</t>
  </si>
  <si>
    <t>Measure Name</t>
  </si>
  <si>
    <t>Savings (kwh/yr)</t>
  </si>
  <si>
    <t>Life (yrs)</t>
  </si>
  <si>
    <t>Capital Cost</t>
  </si>
  <si>
    <t>Annual O&amp;M</t>
  </si>
  <si>
    <t>Shape Pointer</t>
  </si>
  <si>
    <t>Non-E Val ($/yr)</t>
  </si>
  <si>
    <t>Cost 1 ($)</t>
  </si>
  <si>
    <t xml:space="preserve">Period 1 </t>
  </si>
  <si>
    <t>Cost 2 ($)</t>
  </si>
  <si>
    <t>Period 2</t>
  </si>
  <si>
    <t>Cost 3 ($)</t>
  </si>
  <si>
    <t>Period 3</t>
  </si>
  <si>
    <t>Savings (therms/yr)</t>
  </si>
  <si>
    <t>TRC Net Levelized Cost (Net of All Benefits) in mills/kWh</t>
  </si>
  <si>
    <t>Busbar Savings</t>
  </si>
  <si>
    <t>Vintage</t>
  </si>
  <si>
    <t>Methodology</t>
  </si>
  <si>
    <t>Measure Bundle</t>
  </si>
  <si>
    <t>Report Year</t>
  </si>
  <si>
    <t>Total Regional Stock</t>
  </si>
  <si>
    <t>Applicability</t>
  </si>
  <si>
    <t>MAX</t>
  </si>
  <si>
    <t>Achievability =&gt;</t>
  </si>
  <si>
    <t>SUPPLY CURVE SAVINGS BY BUNDLE</t>
  </si>
  <si>
    <t>kWh per home</t>
  </si>
  <si>
    <t>lvlcost</t>
  </si>
  <si>
    <t>measure</t>
  </si>
  <si>
    <t>RECOMBINE MEASURE BUNDLES INTO SUPPLY CURVE CUMULATIVE</t>
  </si>
  <si>
    <t>Block 1: &lt;= 0 mills/kWh</t>
  </si>
  <si>
    <t>&gt;=-9999</t>
  </si>
  <si>
    <t>&lt;=0</t>
  </si>
  <si>
    <t>Block 2: &lt;= 10 mills/kWh</t>
  </si>
  <si>
    <t>&gt;0</t>
  </si>
  <si>
    <t>&lt;=10</t>
  </si>
  <si>
    <t>Block 3: 10-20 mills/kWh</t>
  </si>
  <si>
    <t>&gt;10</t>
  </si>
  <si>
    <t>&lt;=20</t>
  </si>
  <si>
    <t>Block 4: 20-30 mills/kWh</t>
  </si>
  <si>
    <t>&gt;20</t>
  </si>
  <si>
    <t>&lt;=30</t>
  </si>
  <si>
    <t>Block 5: 30-40 mills/kWh</t>
  </si>
  <si>
    <t>&gt;30</t>
  </si>
  <si>
    <t>&lt;=40</t>
  </si>
  <si>
    <t>Block 6: 40-50 mills/kWh</t>
  </si>
  <si>
    <t>&gt;40</t>
  </si>
  <si>
    <t>&lt;=50</t>
  </si>
  <si>
    <t>Block 7: 50-60 mills/kWh</t>
  </si>
  <si>
    <t>&gt;50</t>
  </si>
  <si>
    <t>&lt;=60</t>
  </si>
  <si>
    <t>Block 8: 60-70 mills/kWh</t>
  </si>
  <si>
    <t>&gt;60</t>
  </si>
  <si>
    <t>&lt;=70</t>
  </si>
  <si>
    <t>Block 9: 70-80 mills/kWh</t>
  </si>
  <si>
    <t>&gt;70</t>
  </si>
  <si>
    <t>&lt;=80</t>
  </si>
  <si>
    <t>Block 10: 80-90 mills/kWh</t>
  </si>
  <si>
    <t>&gt;80</t>
  </si>
  <si>
    <t>&lt;=90</t>
  </si>
  <si>
    <t>Block 11: 90-100 mills/kWh</t>
  </si>
  <si>
    <t>&gt;90</t>
  </si>
  <si>
    <t>&lt;=100</t>
  </si>
  <si>
    <t>Block 12: 100-110 mills/kWh</t>
  </si>
  <si>
    <t>&gt;100</t>
  </si>
  <si>
    <t>&lt;=110</t>
  </si>
  <si>
    <t>Block 13: 110-120 mills/kWh</t>
  </si>
  <si>
    <t>&gt;110</t>
  </si>
  <si>
    <t>&lt;=120</t>
  </si>
  <si>
    <t>Block 14: 120-130 mills/kWh</t>
  </si>
  <si>
    <t>&gt;120</t>
  </si>
  <si>
    <t>&lt;=130</t>
  </si>
  <si>
    <t>Block 15: 130-140 mills/kWh</t>
  </si>
  <si>
    <t>&gt;130</t>
  </si>
  <si>
    <t>&lt;=140</t>
  </si>
  <si>
    <t>Block 16: 140-150 mills/kWh</t>
  </si>
  <si>
    <t>&gt;140</t>
  </si>
  <si>
    <t>&lt;=150</t>
  </si>
  <si>
    <t>Block 17: 150-160 mills/kWh</t>
  </si>
  <si>
    <t>&gt;150</t>
  </si>
  <si>
    <t>&lt;=160</t>
  </si>
  <si>
    <t>Block 18: 160-170 mills/kWh</t>
  </si>
  <si>
    <t>&gt;160</t>
  </si>
  <si>
    <t>&lt;=170</t>
  </si>
  <si>
    <t>Block 19: 170-180 mills/kWh</t>
  </si>
  <si>
    <t>&gt;170</t>
  </si>
  <si>
    <t>&lt;=180</t>
  </si>
  <si>
    <t>Block 20: 180-190 mills/kWh</t>
  </si>
  <si>
    <t>&gt;180</t>
  </si>
  <si>
    <t>&lt;=190</t>
  </si>
  <si>
    <t>Block 21: 190-200 mills/kWh</t>
  </si>
  <si>
    <t>&gt;190</t>
  </si>
  <si>
    <t>&lt;=200</t>
  </si>
  <si>
    <t>Block 22: &gt; 200 mills/kWh</t>
  </si>
  <si>
    <t>&gt;200</t>
  </si>
  <si>
    <t>&lt;=9999</t>
  </si>
  <si>
    <t>RECOMBINE MEASURE BUNDLES INTO SUPPLY CURVE INCREMENTAL</t>
  </si>
  <si>
    <t>Total per Year</t>
  </si>
  <si>
    <t>Region</t>
  </si>
  <si>
    <t>Measure:</t>
  </si>
  <si>
    <t>Item</t>
  </si>
  <si>
    <t>Measures Described</t>
  </si>
  <si>
    <t>Energy Savings Calculation Basis</t>
  </si>
  <si>
    <t>Applicable Stock</t>
  </si>
  <si>
    <t>Baseline Saturation</t>
  </si>
  <si>
    <t>Baseline HVAC Loads</t>
  </si>
  <si>
    <t>Permutations</t>
  </si>
  <si>
    <t>Costs</t>
  </si>
  <si>
    <t>Measure Life</t>
  </si>
  <si>
    <t>Savings Shape</t>
  </si>
  <si>
    <t>Achievability Ramp Rate</t>
  </si>
  <si>
    <t>Retro or LO</t>
  </si>
  <si>
    <t>Early Retrofit Parameters</t>
  </si>
  <si>
    <t>R or L</t>
  </si>
  <si>
    <t>Savings 2
(kWh)</t>
  </si>
  <si>
    <t>Remaining
Life (yrs)</t>
  </si>
  <si>
    <t>Salvage Value ($)</t>
  </si>
  <si>
    <t>R</t>
  </si>
  <si>
    <t>aMW</t>
  </si>
  <si>
    <t>Total</t>
  </si>
  <si>
    <t>Montana</t>
  </si>
  <si>
    <t>Idaho</t>
  </si>
  <si>
    <t>Oregon</t>
  </si>
  <si>
    <t>Washington</t>
  </si>
  <si>
    <t>='[7P Forecasts D2.xlsx]Ag Forecast (Base Case)'!$BD$20</t>
  </si>
  <si>
    <t>Irrigation</t>
  </si>
  <si>
    <t># acres</t>
  </si>
  <si>
    <t>REG_TOTAL_STOCK_# ACRES</t>
  </si>
  <si>
    <t>CenterPivot</t>
  </si>
  <si>
    <t>state</t>
  </si>
  <si>
    <t>Acres Treated Max</t>
  </si>
  <si>
    <t>A-Irr-Irr-Irrigation-All-All-E</t>
  </si>
  <si>
    <t>ProCost Results</t>
  </si>
  <si>
    <t xml:space="preserve">Version:    </t>
  </si>
  <si>
    <t>ProCost 3.0 - Beta04</t>
  </si>
  <si>
    <t>Run Time:</t>
  </si>
  <si>
    <t>Regurgitation of ProData input parameters which were used for this run</t>
  </si>
  <si>
    <t>Run Parameters</t>
  </si>
  <si>
    <t>Marginal Cost &amp; Conservation Load Shape Parameters</t>
  </si>
  <si>
    <t>Sponsor Parameters</t>
  </si>
  <si>
    <t>Program Parameters</t>
  </si>
  <si>
    <t>Utility System Parameters</t>
  </si>
  <si>
    <t>Run Type</t>
  </si>
  <si>
    <t>Electric</t>
  </si>
  <si>
    <t>Marginal Costs and Savings Shape File</t>
  </si>
  <si>
    <t>6P MidC Final (with carbon)</t>
  </si>
  <si>
    <t>Customer</t>
  </si>
  <si>
    <t>Wholesale Elec</t>
  </si>
  <si>
    <t>Retail Elec</t>
  </si>
  <si>
    <t>Nat Gas</t>
  </si>
  <si>
    <t>Program Life (yrs)</t>
  </si>
  <si>
    <t>Gas</t>
  </si>
  <si>
    <t>Negative B/C Ratios</t>
  </si>
  <si>
    <t>Off</t>
  </si>
  <si>
    <t>Marginal Elec Avoided Cost Input Worksheet</t>
  </si>
  <si>
    <t>7P Mid</t>
  </si>
  <si>
    <t>Conservation Load Shapes</t>
  </si>
  <si>
    <t>Real After-Tax Cost of Capital</t>
  </si>
  <si>
    <t>Program Start Date</t>
  </si>
  <si>
    <t>Bulk System T&amp;D Loss Factor</t>
  </si>
  <si>
    <t>Admin Cost @ Category Level</t>
  </si>
  <si>
    <t>On</t>
  </si>
  <si>
    <t>Elec Savings Shape Input Worksheet</t>
  </si>
  <si>
    <t>GLSShapes</t>
  </si>
  <si>
    <t>6P_Gas_Final</t>
  </si>
  <si>
    <t>Financial Life (years)</t>
  </si>
  <si>
    <t>Present Value Time Zero</t>
  </si>
  <si>
    <t>Bulk System T&amp;D Credit ($/kw-yr)($/dailytherm-yr)</t>
  </si>
  <si>
    <t xml:space="preserve">Repeat Periodic Replacement </t>
  </si>
  <si>
    <t>Marginal Gas Avoided Cost Input Worksheet</t>
  </si>
  <si>
    <t>7P Gas</t>
  </si>
  <si>
    <t>Input Cost Reference Year</t>
  </si>
  <si>
    <t>Bulk System T&amp;D I2R Loss Component (%)</t>
  </si>
  <si>
    <t>N/A</t>
  </si>
  <si>
    <t>Gas Savings Shape Input Worksheet</t>
  </si>
  <si>
    <t xml:space="preserve">Sponsor Share of Initial Capital Cost </t>
  </si>
  <si>
    <t>Real Discount Rate</t>
  </si>
  <si>
    <t>Local System Dist Loss Factor</t>
  </si>
  <si>
    <t>Run Type:</t>
  </si>
  <si>
    <t>Marginal Elec CO2 per kWh Input Worksheet</t>
  </si>
  <si>
    <t>CO2 lbs per kWh .95</t>
  </si>
  <si>
    <t>CO2 lbs per therm</t>
  </si>
  <si>
    <t>Sponsor Share of Annual O&amp;M</t>
  </si>
  <si>
    <t>Capital Real Escalation Rate</t>
  </si>
  <si>
    <t>Local System Dist Credit ($/kw-yr)($/dailytherm-yr)</t>
  </si>
  <si>
    <t>Negative B/C Ratios:</t>
  </si>
  <si>
    <t>False:  (Converts Negative B/C Ratios)</t>
  </si>
  <si>
    <t>Marginal Gas CO2 per therm Input Worksheet</t>
  </si>
  <si>
    <t>Zero Dollars per ton CO2</t>
  </si>
  <si>
    <t>Sponsor Share of Periodic Replacement Cost</t>
  </si>
  <si>
    <t>Admin Cost (as % of Initial Capital Cost)</t>
  </si>
  <si>
    <t>Local System Dist I2R Loss Component (%)</t>
  </si>
  <si>
    <t>Admin Cost / Category Level:</t>
  </si>
  <si>
    <t>True:  Admin Costs added at Category Results</t>
  </si>
  <si>
    <t>Marginal Avoided Cost CO2 Input Worksheet</t>
  </si>
  <si>
    <t>LineLossShapes</t>
  </si>
  <si>
    <t>Sponsor Share of Admin Cost</t>
  </si>
  <si>
    <t>Regional Act Conservation Credit (%)</t>
  </si>
  <si>
    <t>Risk-Mitigation Credit (mills/kWh)(mills/therm) - Retro.</t>
  </si>
  <si>
    <t>Periodic O&amp;M Treatment:</t>
  </si>
  <si>
    <t>True:  (Periodic O&amp;M Repeats over measure life)</t>
  </si>
  <si>
    <t>Line Loss Shape Input Worksheet</t>
  </si>
  <si>
    <t>Last Year of Non-Customer O&amp;M &amp; Period Replacement</t>
  </si>
  <si>
    <t>Report Annual Carbon Saved for Year</t>
  </si>
  <si>
    <t>Risk-Mitigation Credit (mills/kWh)(mills/therm) - Lost Op.</t>
  </si>
  <si>
    <t>Measure Results; Sorted in same order as input</t>
  </si>
  <si>
    <t>Total Results</t>
  </si>
  <si>
    <t>Measure Input Data</t>
  </si>
  <si>
    <t>Savings</t>
  </si>
  <si>
    <t>PV Capital</t>
  </si>
  <si>
    <t>PV Admin</t>
  </si>
  <si>
    <t>PV O&amp;M</t>
  </si>
  <si>
    <t>PV Periodic Repl.</t>
  </si>
  <si>
    <t>Total PV Capital, O&amp;M and Periodic Repl Costs</t>
  </si>
  <si>
    <t>PV Wholesale Electric Utility Costs &amp; Benefits</t>
  </si>
  <si>
    <t>PV Retail Electric Utility Costs &amp; Benefits</t>
  </si>
  <si>
    <t>PV Electric Utility System Costs &amp; Benefits</t>
  </si>
  <si>
    <t>Electric Utility System Economics</t>
  </si>
  <si>
    <t>Sponsor Levelized Cost (mills/kwh)</t>
  </si>
  <si>
    <t>PV Regional Costs &amp; Benefits</t>
  </si>
  <si>
    <t>TRC Economics</t>
  </si>
  <si>
    <t>Physical CO2</t>
  </si>
  <si>
    <t>PV Gas Utility System Costs &amp; Benefits</t>
  </si>
  <si>
    <t>Gas Utility System Economics</t>
  </si>
  <si>
    <t>Category</t>
  </si>
  <si>
    <t>Measure</t>
  </si>
  <si>
    <t>Site Savings (kWh)</t>
  </si>
  <si>
    <t>Site Savings (therms)</t>
  </si>
  <si>
    <t>Capital Cost ($/unit)</t>
  </si>
  <si>
    <t>Annual O&amp;M Cost ($/unit)</t>
  </si>
  <si>
    <t>PV Per. Repl. Cost ($/unit)</t>
  </si>
  <si>
    <t>Load Shape (electric)</t>
  </si>
  <si>
    <t>Diversified Load Factor (electric)</t>
  </si>
  <si>
    <t>Wholesale Power Coincidence Factor (electric)</t>
  </si>
  <si>
    <t>Wholesale Electric Energy (kWh)</t>
  </si>
  <si>
    <t>Wholesale Electric Demand (kw)</t>
  </si>
  <si>
    <t>Retail Electric Demand (kW)</t>
  </si>
  <si>
    <t>Wholesale Gas Energy (therms/yr)</t>
  </si>
  <si>
    <t>Wholesale Gas Demand (therms/day)</t>
  </si>
  <si>
    <t>Retail Gas Demand (therms/day)</t>
  </si>
  <si>
    <t>Wholesale Electric</t>
  </si>
  <si>
    <t>Retail Electric</t>
  </si>
  <si>
    <t>Natural Gas</t>
  </si>
  <si>
    <t>Wholesale Utility System Energy</t>
  </si>
  <si>
    <t>Wholesale Utility System T&amp;D Def. Cap.</t>
  </si>
  <si>
    <t>Wholesale Utility System Act C-E Credit</t>
  </si>
  <si>
    <t>Wholesale Utility System Risk Mitigation Benefit</t>
  </si>
  <si>
    <t>Wholesale Utility System Total System Benefit</t>
  </si>
  <si>
    <t>Wholesale Utility System Total Non-Consumer Cost</t>
  </si>
  <si>
    <t>Wholesale Utility System B/C Ratio</t>
  </si>
  <si>
    <t>Retail Utility System Energy</t>
  </si>
  <si>
    <t>Retail Utility System T&amp;D Def. Cap.</t>
  </si>
  <si>
    <t>Retail Utility System Act C-E Credit</t>
  </si>
  <si>
    <t>Retail Utility System Risk Mitigation Benefit</t>
  </si>
  <si>
    <t>Retail Utility System Total System Benefit</t>
  </si>
  <si>
    <t>Retail Utility System Total Non-Consumer Cost</t>
  </si>
  <si>
    <t>Retail Utility System System B/C Ratio</t>
  </si>
  <si>
    <t>Utility System Energy</t>
  </si>
  <si>
    <t>Utility System T&amp;D Def. Cap.</t>
  </si>
  <si>
    <t>Utility System Act C-E Credit</t>
  </si>
  <si>
    <t>Utility System Total Risk Mitigation Benefit</t>
  </si>
  <si>
    <t>Utility System Total System Benefit</t>
  </si>
  <si>
    <t>Utility System Total Non-Consumer Cost</t>
  </si>
  <si>
    <t>Utility System Net Levelized Cost (Net of Elec T&amp;D Capacity Benefits, Act Credit &amp; Risk-Mitigation Benefit) in mills/kwh</t>
  </si>
  <si>
    <t>Utility System System B/C Ratio</t>
  </si>
  <si>
    <t>Wholesale Electric Levelized Cost</t>
  </si>
  <si>
    <t>Retail Electric Levelized Cost</t>
  </si>
  <si>
    <t>Natural Gas Levelized Cost</t>
  </si>
  <si>
    <t>Customer Levelized Cost</t>
  </si>
  <si>
    <t>Total Levelized Cost</t>
  </si>
  <si>
    <t>PV Regional Electric Energy</t>
  </si>
  <si>
    <t>PV Regional Gas Energy</t>
  </si>
  <si>
    <t>PV Regional Electric T&amp;D Def. Cap.</t>
  </si>
  <si>
    <t>PV Regional Gas T&amp;D Def. Cap.</t>
  </si>
  <si>
    <t>PV Regional Electric System CO2</t>
  </si>
  <si>
    <t>PV Regional Gas System CO2</t>
  </si>
  <si>
    <t>PV Regional Electric System Risk-Mitigation Benefit</t>
  </si>
  <si>
    <t>PV Regional Gas System Risk-Mitigation Benefit</t>
  </si>
  <si>
    <t>PV Regional Non-E Value</t>
  </si>
  <si>
    <t>PV Regional Act Credit</t>
  </si>
  <si>
    <t>PV Regional Capital Cost</t>
  </si>
  <si>
    <t>PV Regional Admin Cost</t>
  </si>
  <si>
    <t>PV Regional Annual O&amp;M Cost</t>
  </si>
  <si>
    <t>PV Regional Periodic Replacement Cost</t>
  </si>
  <si>
    <t>PV Total Regional Benefit</t>
  </si>
  <si>
    <t>PV Total Regional Cost</t>
  </si>
  <si>
    <t>TRC B/C Ratio</t>
  </si>
  <si>
    <t>Electric System CO2 Avoided (Lifetime Tons)</t>
  </si>
  <si>
    <t>Gas System CO2 Avoided (Lifetime Tons)</t>
  </si>
  <si>
    <t>Total System CO2 Avoided (Lifetime Tons)</t>
  </si>
  <si>
    <t>Electric System CO2 Avoided (Annual Tons in 2018)</t>
  </si>
  <si>
    <t>Gas System CO2 Avoided (Annual Tons in 2018)</t>
  </si>
  <si>
    <t>Total System CO2 Avoided (Annual Tons in 2018)</t>
  </si>
  <si>
    <t>Gas Site Savings (therms)</t>
  </si>
  <si>
    <t>Load Shape (gas)</t>
  </si>
  <si>
    <t>Diversitfied Load Factor (gas)</t>
  </si>
  <si>
    <t>Wholesale Coincidence Factor (gas)</t>
  </si>
  <si>
    <t>Total Gas Utility System Energy</t>
  </si>
  <si>
    <t>Gas Utility System T&amp;D Def. Cap.</t>
  </si>
  <si>
    <t>Gas Utility System Risk Mitigation Benefit</t>
  </si>
  <si>
    <t>Gas Utility System Total System Benefit</t>
  </si>
  <si>
    <t>Gas Utility System Total Non-Consumer Cost</t>
  </si>
  <si>
    <t>Gas Utility System Net Levelized Cost (Net of Gas T&amp;D Capacity Benefits &amp; Risk-Mitigation Benefits) in cents/therm</t>
  </si>
  <si>
    <t>Gas Utility System System B/C Ratio</t>
  </si>
  <si>
    <t>(na)</t>
  </si>
  <si>
    <t>Category Results; Sorted by TRC Levelized Cost</t>
  </si>
  <si>
    <t>Supply Curve Results; Categories sorted by TRC Net Levelized Cost</t>
  </si>
  <si>
    <t>Totals for Categories with Benefits Exceeding Costs.    Levelized cost is TRC Net Levelized Cost (Net of Benefits)</t>
  </si>
  <si>
    <t>Totals Basis</t>
  </si>
  <si>
    <t>Busbar Electric Savings in kWh</t>
  </si>
  <si>
    <t>First Cost</t>
  </si>
  <si>
    <t>Admin Cost</t>
  </si>
  <si>
    <t>First Year Program Cost</t>
  </si>
  <si>
    <t>PV Cost</t>
  </si>
  <si>
    <t>PV Benefits</t>
  </si>
  <si>
    <t>Unit Program Cost: First Year Program Cost in $/average annual kW saved</t>
  </si>
  <si>
    <t>Utility System Net Levelized Cost (Net of T&amp;D Capacity Benefits, Act Credit &amp; Risk-Mitigation) in mills/kWh</t>
  </si>
  <si>
    <t>Net Electric &amp; Gas System CO2 Avoided (Lifetime Tons)</t>
  </si>
  <si>
    <t>Jan</t>
  </si>
  <si>
    <t>Feb</t>
  </si>
  <si>
    <t>Mar</t>
  </si>
  <si>
    <t>Apr</t>
  </si>
  <si>
    <t>May</t>
  </si>
  <si>
    <t>Jun</t>
  </si>
  <si>
    <t>Jul</t>
  </si>
  <si>
    <t>Aug</t>
  </si>
  <si>
    <t>Sep</t>
  </si>
  <si>
    <t>Oct</t>
  </si>
  <si>
    <t>Nov</t>
  </si>
  <si>
    <t>Dec</t>
  </si>
  <si>
    <t>Measures with B/C &gt; 1.00</t>
  </si>
  <si>
    <t>Categories with B/C &gt; 1.00</t>
  </si>
  <si>
    <t>Supply Curve Results:  By TRC Net Levelized Cost - Net of Benefits</t>
  </si>
  <si>
    <t>Shaped Savings Results; By Category and sorted by TRC BC ratio</t>
  </si>
  <si>
    <t>Block 22: 200-210 mills/kWh</t>
  </si>
  <si>
    <t>&lt;=210</t>
  </si>
  <si>
    <t>Block 23: 210-220 mills/kWh</t>
  </si>
  <si>
    <t>&gt;210</t>
  </si>
  <si>
    <t>&lt;=220</t>
  </si>
  <si>
    <t>Block 24: 220-230 mills/kWh</t>
  </si>
  <si>
    <t>&gt;220</t>
  </si>
  <si>
    <t>&lt;=230</t>
  </si>
  <si>
    <t>Block 25: 230-240 mills/kWh</t>
  </si>
  <si>
    <t>&gt;230</t>
  </si>
  <si>
    <t>&lt;=240</t>
  </si>
  <si>
    <t>Block 26: 240-250 mills/kWh</t>
  </si>
  <si>
    <t>&gt;240</t>
  </si>
  <si>
    <t>&lt;=250</t>
  </si>
  <si>
    <t>Block 27: 250-260 mills/kWh</t>
  </si>
  <si>
    <t>&gt;250</t>
  </si>
  <si>
    <t>&lt;=260</t>
  </si>
  <si>
    <t>Block 28: 260-270 mills/kWh</t>
  </si>
  <si>
    <t>&gt;260</t>
  </si>
  <si>
    <t>&lt;=270</t>
  </si>
  <si>
    <t>Block 29: 270-280 mills/kWh</t>
  </si>
  <si>
    <t>&gt;270</t>
  </si>
  <si>
    <t>&lt;=280</t>
  </si>
  <si>
    <t>Block 30: 280-290 mills/kWh</t>
  </si>
  <si>
    <t>&gt;280</t>
  </si>
  <si>
    <t>&lt;=290</t>
  </si>
  <si>
    <t>Block 31: 290-300 mills/kWh</t>
  </si>
  <si>
    <t>&gt;290</t>
  </si>
  <si>
    <t>&lt;=300</t>
  </si>
  <si>
    <t>Block 32: &gt; 300 mills/kWh</t>
  </si>
  <si>
    <t>&gt;300</t>
  </si>
  <si>
    <t>savingsYear</t>
  </si>
  <si>
    <t>BPA Sector</t>
  </si>
  <si>
    <t>BPA EndUse</t>
  </si>
  <si>
    <t>BPA Category</t>
  </si>
  <si>
    <t>BPA TAP</t>
  </si>
  <si>
    <t>SumOfkWhBusbar</t>
  </si>
  <si>
    <t>SumOfaMWBusbar</t>
  </si>
  <si>
    <t>Agricultural</t>
  </si>
  <si>
    <t xml:space="preserve">  IRRIGATION WATER MANAGEMENT (IWM) VALUE ANALYSIS</t>
  </si>
  <si>
    <t>lfh 10102004</t>
  </si>
  <si>
    <t>Work Sheet Instructions</t>
  </si>
  <si>
    <r>
      <t xml:space="preserve">Step 1:  </t>
    </r>
    <r>
      <rPr>
        <sz val="10"/>
        <rFont val="Arial"/>
        <family val="2"/>
      </rPr>
      <t xml:space="preserve">Establish the Value of an acre-in of water in the Lake Roosevelt pool by </t>
    </r>
  </si>
  <si>
    <t>Value of Acre-Ft</t>
  </si>
  <si>
    <r>
      <t xml:space="preserve">dividing the value of an acre-ft by 12. </t>
    </r>
    <r>
      <rPr>
        <sz val="8"/>
        <rFont val="Arial"/>
        <family val="2"/>
      </rPr>
      <t>(BPA Calculation)</t>
    </r>
  </si>
  <si>
    <t>Value of Acre-In</t>
  </si>
  <si>
    <t xml:space="preserve">  IWM kWh Savings</t>
  </si>
  <si>
    <r>
      <t xml:space="preserve">Step 2: </t>
    </r>
    <r>
      <rPr>
        <sz val="10"/>
        <rFont val="Arial"/>
        <family val="2"/>
      </rPr>
      <t>Establish the dollar value of a kWh saved during the irrigation season.</t>
    </r>
  </si>
  <si>
    <t>Value of kWh</t>
  </si>
  <si>
    <t xml:space="preserve">  Acre Feet Saved</t>
  </si>
  <si>
    <r>
      <t xml:space="preserve">Step 3:  </t>
    </r>
    <r>
      <rPr>
        <sz val="10"/>
        <rFont val="Arial"/>
        <family val="2"/>
      </rPr>
      <t>Establish the percentage of irrigation reduction due to Irrigation Water Management.</t>
    </r>
  </si>
  <si>
    <t>Percentage saved</t>
  </si>
  <si>
    <t xml:space="preserve">  $ Value Total of IWM </t>
  </si>
  <si>
    <r>
      <t>Step 4</t>
    </r>
    <r>
      <rPr>
        <sz val="10"/>
        <rFont val="Arial"/>
        <family val="2"/>
      </rPr>
      <t xml:space="preserve">:  </t>
    </r>
    <r>
      <rPr>
        <sz val="10"/>
        <rFont val="Arial"/>
        <family val="2"/>
      </rPr>
      <t>Insert the Power Conversion Coefficient (PCC) for a specific pumping plant.</t>
    </r>
  </si>
  <si>
    <t>PCC</t>
  </si>
  <si>
    <t>PCC if value of water diversion is accounted for</t>
  </si>
  <si>
    <t>(If unavailable, go to formulas tab to calculate).</t>
  </si>
  <si>
    <t>PCC for primary, secondary &amp; tertiary pumping energy use</t>
  </si>
  <si>
    <t xml:space="preserve">  </t>
  </si>
  <si>
    <t>Table 1 - Typical Irrigation Use per Season (acre-inches)*</t>
  </si>
  <si>
    <t>Geographic Area</t>
  </si>
  <si>
    <t>Alfalfa</t>
  </si>
  <si>
    <t>Mint</t>
  </si>
  <si>
    <t>Onions</t>
  </si>
  <si>
    <t>Orchard*</t>
  </si>
  <si>
    <t>Late Potatoes</t>
  </si>
  <si>
    <t>Field Corn</t>
  </si>
  <si>
    <t>Vineyard</t>
  </si>
  <si>
    <t>Other</t>
  </si>
  <si>
    <t>Grain**</t>
  </si>
  <si>
    <t>Early Potatoes</t>
  </si>
  <si>
    <t>Beans</t>
  </si>
  <si>
    <t>Sweet Corn</t>
  </si>
  <si>
    <t>Peas-Dry</t>
  </si>
  <si>
    <t>14Grass Seed***</t>
  </si>
  <si>
    <t>Mattawa (PRD)</t>
  </si>
  <si>
    <t>Pasco (Richland)</t>
  </si>
  <si>
    <t>Moses Lake (Ephrata)</t>
  </si>
  <si>
    <t>Royal City (Smyrna)</t>
  </si>
  <si>
    <t>Quincy</t>
  </si>
  <si>
    <t>Connell</t>
  </si>
  <si>
    <t>Othello</t>
  </si>
  <si>
    <t>Lind</t>
  </si>
  <si>
    <t>Eltopia</t>
  </si>
  <si>
    <t>Odessa</t>
  </si>
  <si>
    <t>Ritzville</t>
  </si>
  <si>
    <t>Average All areas &amp; crops</t>
  </si>
  <si>
    <t>Wilbur</t>
  </si>
  <si>
    <t>* - Values derived from the Washington Irrigation Guide - USDA, NRCS, &amp; WSU</t>
  </si>
  <si>
    <t>Table 2 - Potential Water Savings Using IWM (acre-inches)*</t>
  </si>
  <si>
    <t>* - Values derived from Table 1 multiplied by IWM percentage saved  from above.</t>
  </si>
  <si>
    <t xml:space="preserve">Table 3 - Annual kWh Saved (per PCC selected above) (per Acre) by Using IWM*   </t>
  </si>
  <si>
    <t>Table 5a - SHARE of 2003 CROP ACRES BY EVAPOTRANSPIRATION ZONE*</t>
  </si>
  <si>
    <t>Average All Areas</t>
  </si>
  <si>
    <t>Total Weighted by Acreage</t>
  </si>
  <si>
    <t xml:space="preserve">Total Crop Acres </t>
  </si>
  <si>
    <t>* - PCC multipled by acre-inches saved (from Table 2).</t>
  </si>
  <si>
    <t>Table 4 - Value of IWM per Acre*</t>
  </si>
  <si>
    <t>* - Table 2 multiplied by value of ac-in (from above) plus Table 3 multiplied by the value of kWh (from above).</t>
  </si>
  <si>
    <t>Table 5 - 2003 CROP ACRES BY EVAPOTRANSPIRATION ZONE*</t>
  </si>
  <si>
    <t>Total by Area</t>
  </si>
  <si>
    <t>* - Acreage derived from GWMA digitized database - 2003.</t>
  </si>
  <si>
    <t>Table 6 - Overall Value of IWM by Crop by Zone*</t>
  </si>
  <si>
    <t xml:space="preserve">Total by Crop Acres </t>
  </si>
  <si>
    <t>* - Table 4 multiplied by Table 5.</t>
  </si>
  <si>
    <t>Table 7 - Acre Feet of water Saved by IWM by Crop by Zone*</t>
  </si>
  <si>
    <t>* - Table 2 multiplied by Table 5 and converted to Acre-feet.</t>
  </si>
  <si>
    <t>Table 8 - Total kWh Saved by IWM if all Acres of Crops in Columbia Basin Utilized IWM</t>
  </si>
  <si>
    <t>* - Table 3 (kWh saved per acre) multiplied by Table 5 (crop acres) = Total kWh saved.</t>
  </si>
  <si>
    <t>Mattawa (PRD) _ Mint</t>
  </si>
  <si>
    <t>Pasco (Richland) _ Mint</t>
  </si>
  <si>
    <t>Moses Lake (Ephrata) _ Mint</t>
  </si>
  <si>
    <t>Royal City (Smyrna) _ Mint</t>
  </si>
  <si>
    <t>Quincy _ Mint</t>
  </si>
  <si>
    <t>Connell _ Mint</t>
  </si>
  <si>
    <t>Othello _ Mint</t>
  </si>
  <si>
    <t>Lind _ Mint</t>
  </si>
  <si>
    <t>Eltopia _ Mint</t>
  </si>
  <si>
    <t>Odessa _ Mint</t>
  </si>
  <si>
    <t>Ritzville _ Mint</t>
  </si>
  <si>
    <t>Wilbur _ Mint</t>
  </si>
  <si>
    <t>Mattawa (PRD) _ Onions</t>
  </si>
  <si>
    <t>Pasco (Richland) _ Onions</t>
  </si>
  <si>
    <t>Moses Lake (Ephrata) _ Onions</t>
  </si>
  <si>
    <t>Royal City (Smyrna) _ Onions</t>
  </si>
  <si>
    <t>Quincy _ Onions</t>
  </si>
  <si>
    <t>Connell _ Onions</t>
  </si>
  <si>
    <t>Othello _ Onions</t>
  </si>
  <si>
    <t>Lind _ Onions</t>
  </si>
  <si>
    <t>Eltopia _ Onions</t>
  </si>
  <si>
    <t>Odessa _ Onions</t>
  </si>
  <si>
    <t>Ritzville _ Onions</t>
  </si>
  <si>
    <t>Wilbur _ Onions</t>
  </si>
  <si>
    <t>Mattawa (PRD) _ Orchard*</t>
  </si>
  <si>
    <t>Pasco (Richland) _ Orchard*</t>
  </si>
  <si>
    <t>Moses Lake (Ephrata) _ Orchard*</t>
  </si>
  <si>
    <t>Royal City (Smyrna) _ Orchard*</t>
  </si>
  <si>
    <t>Quincy _ Orchard*</t>
  </si>
  <si>
    <t>Connell _ Orchard*</t>
  </si>
  <si>
    <t>Othello _ Orchard*</t>
  </si>
  <si>
    <t>Lind _ Orchard*</t>
  </si>
  <si>
    <t>Eltopia _ Orchard*</t>
  </si>
  <si>
    <t>Odessa _ Orchard*</t>
  </si>
  <si>
    <t>Ritzville _ Orchard*</t>
  </si>
  <si>
    <t>Wilbur _ Orchard*</t>
  </si>
  <si>
    <t>Mattawa (PRD) _ Late Potatoes</t>
  </si>
  <si>
    <t>Pasco (Richland) _ Late Potatoes</t>
  </si>
  <si>
    <t>Moses Lake (Ephrata) _ Late Potatoes</t>
  </si>
  <si>
    <t>Royal City (Smyrna) _ Late Potatoes</t>
  </si>
  <si>
    <t>Quincy _ Late Potatoes</t>
  </si>
  <si>
    <t>Connell _ Late Potatoes</t>
  </si>
  <si>
    <t>Othello _ Late Potatoes</t>
  </si>
  <si>
    <t>Lind _ Late Potatoes</t>
  </si>
  <si>
    <t>Eltopia _ Late Potatoes</t>
  </si>
  <si>
    <t>Odessa _ Late Potatoes</t>
  </si>
  <si>
    <t>Ritzville _ Late Potatoes</t>
  </si>
  <si>
    <t>Wilbur _ Late Potatoes</t>
  </si>
  <si>
    <t>Mattawa (PRD) _ Field Corn</t>
  </si>
  <si>
    <t>Pasco (Richland) _ Field Corn</t>
  </si>
  <si>
    <t>Moses Lake (Ephrata) _ Field Corn</t>
  </si>
  <si>
    <t>Royal City (Smyrna) _ Field Corn</t>
  </si>
  <si>
    <t>Quincy _ Field Corn</t>
  </si>
  <si>
    <t>Connell _ Field Corn</t>
  </si>
  <si>
    <t>Othello _ Field Corn</t>
  </si>
  <si>
    <t>Lind _ Field Corn</t>
  </si>
  <si>
    <t>Eltopia _ Field Corn</t>
  </si>
  <si>
    <t>Odessa _ Field Corn</t>
  </si>
  <si>
    <t>Ritzville _ Field Corn</t>
  </si>
  <si>
    <t>Wilbur _ Field Corn</t>
  </si>
  <si>
    <t>Mattawa (PRD) _ Vineyard</t>
  </si>
  <si>
    <t>Pasco (Richland) _ Vineyard</t>
  </si>
  <si>
    <t>Moses Lake (Ephrata) _ Vineyard</t>
  </si>
  <si>
    <t>Royal City (Smyrna) _ Vineyard</t>
  </si>
  <si>
    <t>Quincy _ Vineyard</t>
  </si>
  <si>
    <t>Connell _ Vineyard</t>
  </si>
  <si>
    <t>Othello _ Vineyard</t>
  </si>
  <si>
    <t>Lind _ Vineyard</t>
  </si>
  <si>
    <t>Eltopia _ Vineyard</t>
  </si>
  <si>
    <t>Odessa _ Vineyard</t>
  </si>
  <si>
    <t>Ritzville _ Vineyard</t>
  </si>
  <si>
    <t>Wilbur _ Vineyard</t>
  </si>
  <si>
    <t>Mattawa (PRD) _ Other</t>
  </si>
  <si>
    <t>Pasco (Richland) _ Other</t>
  </si>
  <si>
    <t>Moses Lake (Ephrata) _ Other</t>
  </si>
  <si>
    <t>Royal City (Smyrna) _ Other</t>
  </si>
  <si>
    <t>Quincy _ Other</t>
  </si>
  <si>
    <t>Connell _ Other</t>
  </si>
  <si>
    <t>Othello _ Other</t>
  </si>
  <si>
    <t>Lind _ Other</t>
  </si>
  <si>
    <t>Eltopia _ Other</t>
  </si>
  <si>
    <t>Odessa _ Other</t>
  </si>
  <si>
    <t>Ritzville _ Other</t>
  </si>
  <si>
    <t>Wilbur _ Other</t>
  </si>
  <si>
    <t>Mattawa (PRD) _ Grain**</t>
  </si>
  <si>
    <t>Pasco (Richland) _ Grain**</t>
  </si>
  <si>
    <t>Moses Lake (Ephrata) _ Grain**</t>
  </si>
  <si>
    <t>Royal City (Smyrna) _ Grain**</t>
  </si>
  <si>
    <t>Quincy _ Grain**</t>
  </si>
  <si>
    <t>Connell _ Grain**</t>
  </si>
  <si>
    <t>Othello _ Grain**</t>
  </si>
  <si>
    <t>Lind _ Grain**</t>
  </si>
  <si>
    <t>Eltopia _ Grain**</t>
  </si>
  <si>
    <t>Odessa _ Grain**</t>
  </si>
  <si>
    <t>Ritzville _ Grain**</t>
  </si>
  <si>
    <t>Wilbur _ Grain**</t>
  </si>
  <si>
    <t>Mattawa (PRD) _ Early Potatoes</t>
  </si>
  <si>
    <t>Pasco (Richland) _ Early Potatoes</t>
  </si>
  <si>
    <t>Moses Lake (Ephrata) _ Early Potatoes</t>
  </si>
  <si>
    <t>Royal City (Smyrna) _ Early Potatoes</t>
  </si>
  <si>
    <t>Quincy _ Early Potatoes</t>
  </si>
  <si>
    <t>Connell _ Early Potatoes</t>
  </si>
  <si>
    <t>Othello _ Early Potatoes</t>
  </si>
  <si>
    <t>Lind _ Early Potatoes</t>
  </si>
  <si>
    <t>Eltopia _ Early Potatoes</t>
  </si>
  <si>
    <t>Odessa _ Early Potatoes</t>
  </si>
  <si>
    <t>Ritzville _ Early Potatoes</t>
  </si>
  <si>
    <t>Wilbur _ Early Potatoes</t>
  </si>
  <si>
    <t>Mattawa (PRD) _ Beans</t>
  </si>
  <si>
    <t>Pasco (Richland) _ Beans</t>
  </si>
  <si>
    <t>Moses Lake (Ephrata) _ Beans</t>
  </si>
  <si>
    <t>Royal City (Smyrna) _ Beans</t>
  </si>
  <si>
    <t>Quincy _ Beans</t>
  </si>
  <si>
    <t>Connell _ Beans</t>
  </si>
  <si>
    <t>Othello _ Beans</t>
  </si>
  <si>
    <t>Lind _ Beans</t>
  </si>
  <si>
    <t>Eltopia _ Beans</t>
  </si>
  <si>
    <t>Odessa _ Beans</t>
  </si>
  <si>
    <t>Ritzville _ Beans</t>
  </si>
  <si>
    <t>Wilbur _ Beans</t>
  </si>
  <si>
    <t>Mattawa (PRD) _ Sweet Corn</t>
  </si>
  <si>
    <t>Pasco (Richland) _ Sweet Corn</t>
  </si>
  <si>
    <t>Moses Lake (Ephrata) _ Sweet Corn</t>
  </si>
  <si>
    <t>Royal City (Smyrna) _ Sweet Corn</t>
  </si>
  <si>
    <t>Quincy _ Sweet Corn</t>
  </si>
  <si>
    <t>Connell _ Sweet Corn</t>
  </si>
  <si>
    <t>Othello _ Sweet Corn</t>
  </si>
  <si>
    <t>Lind _ Sweet Corn</t>
  </si>
  <si>
    <t>Eltopia _ Sweet Corn</t>
  </si>
  <si>
    <t>Odessa _ Sweet Corn</t>
  </si>
  <si>
    <t>Ritzville _ Sweet Corn</t>
  </si>
  <si>
    <t>Wilbur _ Sweet Corn</t>
  </si>
  <si>
    <t>Mattawa (PRD) _ Peas-Dry</t>
  </si>
  <si>
    <t>Pasco (Richland) _ Peas-Dry</t>
  </si>
  <si>
    <t>Moses Lake (Ephrata) _ Peas-Dry</t>
  </si>
  <si>
    <t>Royal City (Smyrna) _ Peas-Dry</t>
  </si>
  <si>
    <t>Quincy _ Peas-Dry</t>
  </si>
  <si>
    <t>Connell _ Peas-Dry</t>
  </si>
  <si>
    <t>Othello _ Peas-Dry</t>
  </si>
  <si>
    <t>Lind _ Peas-Dry</t>
  </si>
  <si>
    <t>Eltopia _ Peas-Dry</t>
  </si>
  <si>
    <t>Odessa _ Peas-Dry</t>
  </si>
  <si>
    <t>Ritzville _ Peas-Dry</t>
  </si>
  <si>
    <t>Wilbur _ Peas-Dry</t>
  </si>
  <si>
    <t>Mattawa (PRD) _ 14Grass Seed***</t>
  </si>
  <si>
    <t>Pasco (Richland) _ 14Grass Seed***</t>
  </si>
  <si>
    <t>Moses Lake (Ephrata) _ 14Grass Seed***</t>
  </si>
  <si>
    <t>Royal City (Smyrna) _ 14Grass Seed***</t>
  </si>
  <si>
    <t>Quincy _ 14Grass Seed***</t>
  </si>
  <si>
    <t>Connell _ 14Grass Seed***</t>
  </si>
  <si>
    <t>Othello _ 14Grass Seed***</t>
  </si>
  <si>
    <t>Lind _ 14Grass Seed***</t>
  </si>
  <si>
    <t>Eltopia _ 14Grass Seed***</t>
  </si>
  <si>
    <t>Odessa _ 14Grass Seed***</t>
  </si>
  <si>
    <t>Ritzville _ 14Grass Seed***</t>
  </si>
  <si>
    <t>Wilbur _ 14Grass Seed***</t>
  </si>
  <si>
    <t>SIS &amp; LEPA</t>
  </si>
  <si>
    <t>Scaling the acres to 2013 values based on change in center pivot acreage in Washington</t>
  </si>
  <si>
    <t>% increase</t>
  </si>
  <si>
    <t>SIS</t>
  </si>
  <si>
    <t>Savings Allocation by Cost Bin and Month for Segments 1</t>
  </si>
  <si>
    <t>Savings Allocation by Cost Bin and Month for Segments 2</t>
  </si>
  <si>
    <t>Savings Allocation by Category and Month for Segments 1</t>
  </si>
  <si>
    <t>Savings Allocation by Category and Month for Segments 2</t>
  </si>
  <si>
    <t>Wholesale KW</t>
  </si>
  <si>
    <t>Mattawa (PRD) _ Alfalfa</t>
  </si>
  <si>
    <t>Pasco (Richland) _ Alfalfa</t>
  </si>
  <si>
    <t>Moses Lake (Ephrata) _ Alfalfa</t>
  </si>
  <si>
    <t>Royal City (Smyrna) _ Alfalfa</t>
  </si>
  <si>
    <t>Quincy _ Alfalfa</t>
  </si>
  <si>
    <t>Connell _ Alfalfa</t>
  </si>
  <si>
    <t>Othello _ Alfalfa</t>
  </si>
  <si>
    <t>Lind _ Alfalfa</t>
  </si>
  <si>
    <t>Eltopia _ Alfalfa</t>
  </si>
  <si>
    <t>Odessa _ Alfalfa</t>
  </si>
  <si>
    <t>Ritzville _ Alfalfa</t>
  </si>
  <si>
    <t>Wilbur _ Alfalfa</t>
  </si>
  <si>
    <t>Methods &amp; Sources</t>
  </si>
  <si>
    <t>Note</t>
  </si>
  <si>
    <t>7P Updates</t>
  </si>
  <si>
    <t>NA</t>
  </si>
  <si>
    <t>SIS permutations based on GWMA regions &amp; crops</t>
  </si>
  <si>
    <t>Water Management</t>
  </si>
  <si>
    <t>Scientific Irrigation Scheduling</t>
  </si>
  <si>
    <t>Ramp Rate</t>
  </si>
  <si>
    <t>Resource Type</t>
  </si>
  <si>
    <t>Measure Category</t>
  </si>
  <si>
    <t>Sector</t>
  </si>
  <si>
    <t>End Use</t>
  </si>
  <si>
    <t>kW per unit</t>
  </si>
  <si>
    <t>kWh per unit</t>
  </si>
  <si>
    <t>TRC Net Levelized Cost (Net of All Benefits)</t>
  </si>
  <si>
    <t>segment</t>
  </si>
  <si>
    <t>Agriculture</t>
  </si>
  <si>
    <t>Irrigation Water Management</t>
  </si>
  <si>
    <t>SIS % provisional savings adopted by RTF Feb 2015</t>
  </si>
  <si>
    <t>includes Scientific Irrigation Scheduling (SIS)</t>
  </si>
  <si>
    <t>SIS savings based on GWMA analysis in 2003, coupled with RTF % savings</t>
  </si>
  <si>
    <t>only GWMA acres, given better data not available yet</t>
  </si>
  <si>
    <t>SIS assumes 15% baseline</t>
  </si>
  <si>
    <t xml:space="preserve">SIS based on 6P, </t>
  </si>
  <si>
    <t>confirmed with recent RTF research that cost is $10-15/acre</t>
  </si>
  <si>
    <t>SIS - 1 year</t>
  </si>
  <si>
    <t>same as 6P</t>
  </si>
  <si>
    <t>Irrigation Water Mgmt</t>
  </si>
  <si>
    <t>End Use:</t>
  </si>
  <si>
    <t>Turnover</t>
  </si>
  <si>
    <t>NR</t>
  </si>
  <si>
    <t>12MED</t>
  </si>
  <si>
    <t>Set early years of ramp rate to ~match recent programmatic successes</t>
  </si>
  <si>
    <t>Total Max Potential (aMW)</t>
  </si>
  <si>
    <t>Stock</t>
  </si>
  <si>
    <t>Modeling as an NR as there is a 1-year measure life so stock is available again every year. Note the "cumulative" potential is not provided as would assume savings persist (they do not), MAX value provides limit of potential. Growth forecast based on WA growth in irrigated acres only</t>
  </si>
  <si>
    <t>Friday, 27 March , 2015 at 12:44 PM</t>
  </si>
  <si>
    <t>Q:\SeventhPlan\Conservation Analysis\Global EE Inputs\MC Files\MC_AND_LOADSHAPE_v3.0_24segment-7P-D9 - NewSegValues.xlsx</t>
  </si>
</sst>
</file>

<file path=xl/styles.xml><?xml version="1.0" encoding="utf-8"?>
<styleSheet xmlns="http://schemas.openxmlformats.org/spreadsheetml/2006/main">
  <numFmts count="18">
    <numFmt numFmtId="5" formatCode="&quot;$&quot;#,##0_);\(&quot;$&quot;#,##0\)"/>
    <numFmt numFmtId="41" formatCode="_(* #,##0_);_(* \(#,##0\);_(* &quot;-&quot;_);_(@_)"/>
    <numFmt numFmtId="44" formatCode="_(&quot;$&quot;* #,##0.00_);_(&quot;$&quot;* \(#,##0.00\);_(&quot;$&quot;* &quot;-&quot;??_);_(@_)"/>
    <numFmt numFmtId="43" formatCode="_(* #,##0.00_);_(* \(#,##0.00\);_(* &quot;-&quot;??_);_(@_)"/>
    <numFmt numFmtId="164" formatCode="0.0"/>
    <numFmt numFmtId="165" formatCode="0.000000"/>
    <numFmt numFmtId="166" formatCode="0.0000"/>
    <numFmt numFmtId="167" formatCode="m/d/\ h:mm"/>
    <numFmt numFmtId="168" formatCode="_(* #,##0.0_);_(* \(#,##0.0\);_(* &quot;-&quot;?_);_(@_)"/>
    <numFmt numFmtId="169" formatCode="0.0%"/>
    <numFmt numFmtId="170" formatCode="#,##0.0"/>
    <numFmt numFmtId="171" formatCode="mmm\-yyyy"/>
    <numFmt numFmtId="172" formatCode="_(* #,##0_);_(* \(#,##0\);_(* &quot;-&quot;??_);_(@_)"/>
    <numFmt numFmtId="173" formatCode="0.0;[Red]\-0.0"/>
    <numFmt numFmtId="174" formatCode="\ "/>
    <numFmt numFmtId="175" formatCode="_(&quot;$&quot;* #,##0_);_(&quot;$&quot;* \(#,##0\);_(&quot;$&quot;* &quot;-&quot;??_);_(@_)"/>
    <numFmt numFmtId="176" formatCode="0.000"/>
    <numFmt numFmtId="177" formatCode="#,##0.0_);\(#,##0.0\)"/>
  </numFmts>
  <fonts count="73">
    <font>
      <sz val="10"/>
      <name val="Arial"/>
      <family val="2"/>
    </font>
    <font>
      <sz val="10"/>
      <color theme="1"/>
      <name val="Arial"/>
      <family val="2"/>
    </font>
    <font>
      <sz val="10"/>
      <color theme="1"/>
      <name val="Arial"/>
      <family val="2"/>
    </font>
    <font>
      <sz val="12"/>
      <name val="Arial"/>
      <family val="2"/>
    </font>
    <font>
      <b/>
      <i/>
      <sz val="10"/>
      <name val="Arial"/>
      <family val="2"/>
    </font>
    <font>
      <sz val="10"/>
      <name val="Arial"/>
      <family val="2"/>
    </font>
    <font>
      <b/>
      <sz val="10"/>
      <color rgb="FFFF0000"/>
      <name val="Arial"/>
      <family val="2"/>
    </font>
    <font>
      <b/>
      <sz val="10"/>
      <color indexed="9"/>
      <name val="Arial"/>
      <family val="2"/>
    </font>
    <font>
      <sz val="10"/>
      <color indexed="22"/>
      <name val="Arial"/>
      <family val="2"/>
    </font>
    <font>
      <sz val="10"/>
      <color indexed="12"/>
      <name val="Arial"/>
      <family val="2"/>
    </font>
    <font>
      <sz val="10"/>
      <color indexed="8"/>
      <name val="Arial"/>
      <family val="2"/>
    </font>
    <font>
      <b/>
      <sz val="10"/>
      <name val="Arial"/>
      <family val="2"/>
    </font>
    <font>
      <sz val="10"/>
      <color indexed="9"/>
      <name val="Arial"/>
      <family val="2"/>
    </font>
    <font>
      <b/>
      <sz val="8"/>
      <color indexed="81"/>
      <name val="Tahoma"/>
      <family val="2"/>
    </font>
    <font>
      <sz val="8"/>
      <color indexed="81"/>
      <name val="Tahoma"/>
      <family val="2"/>
    </font>
    <font>
      <sz val="12"/>
      <name val="Times New Roman"/>
      <family val="1"/>
    </font>
    <font>
      <b/>
      <sz val="12"/>
      <name val="Times New Roman"/>
      <family val="1"/>
    </font>
    <font>
      <b/>
      <sz val="11"/>
      <color theme="1"/>
      <name val="Calibri"/>
      <family val="2"/>
      <scheme val="minor"/>
    </font>
    <font>
      <sz val="11"/>
      <color theme="1"/>
      <name val="Calibri"/>
      <family val="2"/>
      <scheme val="minor"/>
    </font>
    <font>
      <sz val="10"/>
      <name val="Arial"/>
      <family val="2"/>
    </font>
    <font>
      <sz val="10"/>
      <name val="MS Sans Serif"/>
      <family val="2"/>
    </font>
    <font>
      <sz val="11"/>
      <color indexed="8"/>
      <name val="Calibri"/>
      <family val="2"/>
    </font>
    <font>
      <b/>
      <i/>
      <sz val="11"/>
      <name val="Arial"/>
      <family val="2"/>
    </font>
    <font>
      <sz val="11"/>
      <color indexed="8"/>
      <name val="Calibri"/>
      <family val="2"/>
    </font>
    <font>
      <b/>
      <sz val="13"/>
      <color indexed="62"/>
      <name val="Calibri"/>
      <family val="2"/>
    </font>
    <font>
      <u/>
      <sz val="10"/>
      <color indexed="12"/>
      <name val="Arial"/>
      <family val="2"/>
    </font>
    <font>
      <u/>
      <sz val="7"/>
      <color indexed="12"/>
      <name val="Arial"/>
      <family val="2"/>
    </font>
    <font>
      <b/>
      <sz val="11"/>
      <color indexed="8"/>
      <name val="Calibri"/>
      <family val="2"/>
    </font>
    <font>
      <sz val="11"/>
      <color indexed="10"/>
      <name val="Calibri"/>
      <family val="2"/>
    </font>
    <font>
      <u/>
      <sz val="10"/>
      <color theme="10"/>
      <name val="Arial"/>
      <family val="2"/>
    </font>
    <font>
      <b/>
      <sz val="14"/>
      <color theme="1"/>
      <name val="Calibri"/>
      <family val="2"/>
      <scheme val="minor"/>
    </font>
    <font>
      <b/>
      <sz val="11"/>
      <name val="Calibri"/>
      <family val="2"/>
      <scheme val="minor"/>
    </font>
    <font>
      <sz val="11"/>
      <name val="Calibri"/>
      <family val="2"/>
      <scheme val="minor"/>
    </font>
    <font>
      <sz val="11"/>
      <color indexed="63"/>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Times New Roman"/>
      <family val="1"/>
    </font>
    <font>
      <b/>
      <sz val="10"/>
      <color indexed="8"/>
      <name val="Arial"/>
      <family val="2"/>
    </font>
    <font>
      <i/>
      <sz val="11"/>
      <color indexed="23"/>
      <name val="Calibri"/>
      <family val="2"/>
    </font>
    <font>
      <sz val="11"/>
      <color indexed="17"/>
      <name val="Calibri"/>
      <family val="2"/>
    </font>
    <font>
      <b/>
      <sz val="15"/>
      <color indexed="56"/>
      <name val="Calibri"/>
      <family val="2"/>
    </font>
    <font>
      <b/>
      <sz val="15"/>
      <color indexed="62"/>
      <name val="Calibri"/>
      <family val="2"/>
    </font>
    <font>
      <b/>
      <sz val="11"/>
      <color indexed="56"/>
      <name val="Calibri"/>
      <family val="2"/>
    </font>
    <font>
      <b/>
      <sz val="11"/>
      <color indexed="62"/>
      <name val="Calibri"/>
      <family val="2"/>
    </font>
    <font>
      <u/>
      <sz val="10"/>
      <color indexed="12"/>
      <name val="Times New Roman"/>
      <family val="1"/>
    </font>
    <font>
      <u/>
      <sz val="11"/>
      <color theme="10"/>
      <name val="Calibri"/>
      <family val="2"/>
    </font>
    <font>
      <u/>
      <sz val="11"/>
      <color theme="10"/>
      <name val="Calibri"/>
      <family val="2"/>
      <scheme val="minor"/>
    </font>
    <font>
      <sz val="11"/>
      <color indexed="62"/>
      <name val="Calibri"/>
      <family val="2"/>
    </font>
    <font>
      <sz val="11"/>
      <color indexed="52"/>
      <name val="Calibri"/>
      <family val="2"/>
    </font>
    <font>
      <sz val="11"/>
      <color indexed="60"/>
      <name val="Calibri"/>
      <family val="2"/>
    </font>
    <font>
      <sz val="9"/>
      <name val="Arial"/>
      <family val="2"/>
    </font>
    <font>
      <sz val="12"/>
      <name val="Helv"/>
    </font>
    <font>
      <b/>
      <sz val="11"/>
      <color indexed="63"/>
      <name val="Calibri"/>
      <family val="2"/>
    </font>
    <font>
      <b/>
      <sz val="18"/>
      <color indexed="56"/>
      <name val="Cambria"/>
      <family val="2"/>
    </font>
    <font>
      <sz val="10"/>
      <name val="Helv"/>
    </font>
    <font>
      <sz val="10"/>
      <name val="Helv"/>
      <charset val="204"/>
    </font>
    <font>
      <b/>
      <sz val="18"/>
      <color indexed="62"/>
      <name val="Cambria"/>
      <family val="2"/>
    </font>
    <font>
      <sz val="10"/>
      <name val="굴림"/>
      <family val="3"/>
      <charset val="129"/>
    </font>
    <font>
      <sz val="9"/>
      <color indexed="81"/>
      <name val="Tahoma"/>
      <family val="2"/>
    </font>
    <font>
      <sz val="8"/>
      <name val="Arial"/>
      <family val="2"/>
    </font>
    <font>
      <b/>
      <sz val="9"/>
      <color indexed="81"/>
      <name val="Tahoma"/>
      <family val="2"/>
    </font>
    <font>
      <sz val="10"/>
      <color indexed="10"/>
      <name val="Arial"/>
      <family val="2"/>
    </font>
    <font>
      <b/>
      <sz val="10"/>
      <color theme="0"/>
      <name val="Calibri"/>
      <family val="2"/>
      <scheme val="minor"/>
    </font>
    <font>
      <sz val="10"/>
      <color theme="1"/>
      <name val="Calibri"/>
      <family val="2"/>
      <scheme val="minor"/>
    </font>
    <font>
      <b/>
      <sz val="12"/>
      <name val="Arial"/>
      <family val="2"/>
    </font>
    <font>
      <sz val="6"/>
      <name val="Arial"/>
      <family val="2"/>
    </font>
    <font>
      <b/>
      <u/>
      <sz val="10"/>
      <name val="Arial"/>
      <family val="2"/>
    </font>
    <font>
      <b/>
      <sz val="11"/>
      <name val="Arial"/>
      <family val="2"/>
    </font>
    <font>
      <b/>
      <sz val="10"/>
      <color indexed="81"/>
      <name val="Tahoma"/>
      <family val="2"/>
    </font>
    <font>
      <sz val="10"/>
      <color indexed="81"/>
      <name val="Tahoma"/>
      <family val="2"/>
    </font>
    <font>
      <sz val="9"/>
      <color theme="1"/>
      <name val="Arial"/>
      <family val="2"/>
    </font>
  </fonts>
  <fills count="82">
    <fill>
      <patternFill patternType="none"/>
    </fill>
    <fill>
      <patternFill patternType="gray125"/>
    </fill>
    <fill>
      <patternFill patternType="solid">
        <fgColor indexed="18"/>
        <bgColor indexed="64"/>
      </patternFill>
    </fill>
    <fill>
      <patternFill patternType="solid">
        <fgColor indexed="26"/>
        <bgColor indexed="64"/>
      </patternFill>
    </fill>
    <fill>
      <patternFill patternType="solid">
        <fgColor indexed="12"/>
        <bgColor indexed="64"/>
      </patternFill>
    </fill>
    <fill>
      <patternFill patternType="solid">
        <fgColor indexed="22"/>
        <bgColor indexed="64"/>
      </patternFill>
    </fill>
    <fill>
      <patternFill patternType="solid">
        <fgColor theme="4" tint="0.79998168889431442"/>
        <bgColor indexed="64"/>
      </patternFill>
    </fill>
    <fill>
      <patternFill patternType="solid">
        <fgColor indexed="57"/>
        <bgColor indexed="64"/>
      </patternFill>
    </fill>
    <fill>
      <patternFill patternType="solid">
        <fgColor indexed="47"/>
        <bgColor indexed="64"/>
      </patternFill>
    </fill>
    <fill>
      <patternFill patternType="solid">
        <fgColor indexed="44"/>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26"/>
      </patternFill>
    </fill>
    <fill>
      <patternFill patternType="solid">
        <fgColor indexed="13"/>
        <bgColor indexed="64"/>
      </patternFill>
    </fill>
    <fill>
      <patternFill patternType="solid">
        <fgColor indexed="31"/>
      </patternFill>
    </fill>
    <fill>
      <patternFill patternType="solid">
        <fgColor indexed="9"/>
      </patternFill>
    </fill>
    <fill>
      <patternFill patternType="solid">
        <fgColor indexed="8"/>
      </patternFill>
    </fill>
    <fill>
      <patternFill patternType="solid">
        <fgColor indexed="45"/>
      </patternFill>
    </fill>
    <fill>
      <patternFill patternType="solid">
        <fgColor indexed="47"/>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30"/>
        <bgColor indexed="30"/>
      </patternFill>
    </fill>
    <fill>
      <patternFill patternType="solid">
        <fgColor indexed="62"/>
      </patternFill>
    </fill>
    <fill>
      <patternFill patternType="solid">
        <fgColor indexed="45"/>
        <bgColor indexed="45"/>
      </patternFill>
    </fill>
    <fill>
      <patternFill patternType="solid">
        <fgColor indexed="29"/>
        <bgColor indexed="29"/>
      </patternFill>
    </fill>
    <fill>
      <patternFill patternType="solid">
        <fgColor indexed="10"/>
      </patternFill>
    </fill>
    <fill>
      <patternFill patternType="solid">
        <fgColor indexed="42"/>
        <bgColor indexed="42"/>
      </patternFill>
    </fill>
    <fill>
      <patternFill patternType="solid">
        <fgColor indexed="11"/>
        <bgColor indexed="11"/>
      </patternFill>
    </fill>
    <fill>
      <patternFill patternType="solid">
        <fgColor indexed="57"/>
      </patternFill>
    </fill>
    <fill>
      <patternFill patternType="solid">
        <fgColor indexed="46"/>
        <bgColor indexed="46"/>
      </patternFill>
    </fill>
    <fill>
      <patternFill patternType="solid">
        <fgColor indexed="36"/>
        <bgColor indexed="36"/>
      </patternFill>
    </fill>
    <fill>
      <patternFill patternType="solid">
        <fgColor indexed="54"/>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1"/>
        <bgColor indexed="51"/>
      </patternFill>
    </fill>
    <fill>
      <patternFill patternType="solid">
        <fgColor indexed="52"/>
        <bgColor indexed="52"/>
      </patternFill>
    </fill>
    <fill>
      <patternFill patternType="solid">
        <fgColor indexed="53"/>
      </patternFill>
    </fill>
    <fill>
      <patternFill patternType="solid">
        <fgColor indexed="55"/>
      </patternFill>
    </fill>
    <fill>
      <patternFill patternType="lightUp">
        <fgColor indexed="9"/>
        <bgColor indexed="49"/>
      </patternFill>
    </fill>
    <fill>
      <patternFill patternType="lightUp">
        <fgColor indexed="9"/>
        <bgColor indexed="10"/>
      </patternFill>
    </fill>
    <fill>
      <patternFill patternType="lightUp">
        <fgColor indexed="9"/>
        <bgColor indexed="57"/>
      </patternFill>
    </fill>
    <fill>
      <patternFill patternType="solid">
        <fgColor theme="3"/>
        <bgColor indexed="64"/>
      </patternFill>
    </fill>
    <fill>
      <patternFill patternType="solid">
        <fgColor theme="6" tint="0.59999389629810485"/>
        <bgColor indexed="64"/>
      </patternFill>
    </fill>
    <fill>
      <patternFill patternType="solid">
        <fgColor indexed="60"/>
        <bgColor indexed="64"/>
      </patternFill>
    </fill>
    <fill>
      <patternFill patternType="solid">
        <fgColor indexed="31"/>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solid">
        <fgColor rgb="FFFFFF0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s>
  <borders count="55">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thick">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thin">
        <color indexed="64"/>
      </bottom>
      <diagonal/>
    </border>
    <border>
      <left style="thin">
        <color rgb="FFB2B2B2"/>
      </left>
      <right style="thin">
        <color rgb="FFB2B2B2"/>
      </right>
      <top style="thin">
        <color rgb="FFB2B2B2"/>
      </top>
      <bottom style="thin">
        <color rgb="FFB2B2B2"/>
      </bottom>
      <diagonal/>
    </border>
  </borders>
  <cellStyleXfs count="534">
    <xf numFmtId="0" fontId="0" fillId="0" borderId="0">
      <alignment readingOrder="1"/>
    </xf>
    <xf numFmtId="44" fontId="5" fillId="0" borderId="0" applyFont="0" applyFill="0" applyBorder="0" applyAlignment="0" applyProtection="0"/>
    <xf numFmtId="0" fontId="3" fillId="0" borderId="0"/>
    <xf numFmtId="0" fontId="5" fillId="0" borderId="0"/>
    <xf numFmtId="0" fontId="5" fillId="9" borderId="0" applyNumberFormat="0" applyAlignment="0">
      <alignment horizontal="right"/>
    </xf>
    <xf numFmtId="0" fontId="5" fillId="8" borderId="0" applyNumberFormat="0" applyAlignment="0"/>
    <xf numFmtId="167" fontId="15" fillId="0" borderId="0"/>
    <xf numFmtId="0" fontId="16" fillId="0" borderId="0">
      <alignment horizontal="center" wrapText="1"/>
    </xf>
    <xf numFmtId="9" fontId="5" fillId="0" borderId="0" applyFont="0" applyFill="0" applyBorder="0" applyAlignment="0" applyProtection="0"/>
    <xf numFmtId="0" fontId="18" fillId="0" borderId="0"/>
    <xf numFmtId="9" fontId="18" fillId="0" borderId="0" applyFont="0" applyFill="0" applyBorder="0" applyAlignment="0" applyProtection="0"/>
    <xf numFmtId="43" fontId="18" fillId="0" borderId="0" applyFont="0" applyFill="0" applyBorder="0" applyAlignment="0" applyProtection="0"/>
    <xf numFmtId="0" fontId="5" fillId="0" borderId="0">
      <alignment readingOrder="1"/>
    </xf>
    <xf numFmtId="0" fontId="19" fillId="0" borderId="0"/>
    <xf numFmtId="0" fontId="20"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3" fillId="0" borderId="0" applyFont="0" applyFill="0" applyBorder="0" applyAlignment="0" applyProtection="0"/>
    <xf numFmtId="0" fontId="5" fillId="8" borderId="0" applyNumberFormat="0" applyAlignment="0"/>
    <xf numFmtId="0" fontId="24" fillId="0" borderId="20" applyNumberFormat="0" applyFill="0" applyAlignment="0" applyProtection="0"/>
    <xf numFmtId="0" fontId="24" fillId="0" borderId="20" applyNumberFormat="0" applyFill="0" applyAlignment="0" applyProtection="0"/>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5" fillId="0" borderId="0"/>
    <xf numFmtId="0" fontId="23" fillId="0" borderId="0"/>
    <xf numFmtId="0" fontId="5" fillId="0" borderId="0">
      <alignment readingOrder="1"/>
    </xf>
    <xf numFmtId="0" fontId="5" fillId="0" borderId="0"/>
    <xf numFmtId="0" fontId="23" fillId="16" borderId="14" applyNumberFormat="0" applyFont="0" applyAlignment="0" applyProtection="0"/>
    <xf numFmtId="0" fontId="23" fillId="16" borderId="14"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alignment readingOrder="1"/>
    </xf>
    <xf numFmtId="0" fontId="3" fillId="0" borderId="0"/>
    <xf numFmtId="0" fontId="21" fillId="18" borderId="0" applyNumberFormat="0" applyBorder="0" applyAlignment="0" applyProtection="0"/>
    <xf numFmtId="0" fontId="21" fillId="19" borderId="0" applyNumberFormat="0" applyBorder="0" applyAlignment="0" applyProtection="0"/>
    <xf numFmtId="0" fontId="33" fillId="20" borderId="0" applyNumberFormat="0" applyBorder="0" applyAlignment="0" applyProtection="0"/>
    <xf numFmtId="0" fontId="21" fillId="21" borderId="0" applyNumberFormat="0" applyBorder="0" applyAlignment="0" applyProtection="0"/>
    <xf numFmtId="0" fontId="33" fillId="22" borderId="0" applyNumberFormat="0" applyBorder="0" applyAlignment="0" applyProtection="0"/>
    <xf numFmtId="0" fontId="21" fillId="23" borderId="0" applyNumberFormat="0" applyBorder="0" applyAlignment="0" applyProtection="0"/>
    <xf numFmtId="0" fontId="21" fillId="21" borderId="0" applyNumberFormat="0" applyBorder="0" applyAlignment="0" applyProtection="0"/>
    <xf numFmtId="0" fontId="33" fillId="16" borderId="0" applyNumberFormat="0" applyBorder="0" applyAlignment="0" applyProtection="0"/>
    <xf numFmtId="0" fontId="21" fillId="24" borderId="0" applyNumberFormat="0" applyBorder="0" applyAlignment="0" applyProtection="0"/>
    <xf numFmtId="0" fontId="21" fillId="19" borderId="0" applyNumberFormat="0" applyBorder="0" applyAlignment="0" applyProtection="0"/>
    <xf numFmtId="0" fontId="33" fillId="20" borderId="0" applyNumberFormat="0" applyBorder="0" applyAlignment="0" applyProtection="0"/>
    <xf numFmtId="0" fontId="21" fillId="25" borderId="0" applyNumberFormat="0" applyBorder="0" applyAlignment="0" applyProtection="0"/>
    <xf numFmtId="0" fontId="33" fillId="25" borderId="0" applyNumberFormat="0" applyBorder="0" applyAlignment="0" applyProtection="0"/>
    <xf numFmtId="0" fontId="21" fillId="22" borderId="0" applyNumberFormat="0" applyBorder="0" applyAlignment="0" applyProtection="0"/>
    <xf numFmtId="0" fontId="33" fillId="22" borderId="0" applyNumberFormat="0" applyBorder="0" applyAlignment="0" applyProtection="0"/>
    <xf numFmtId="0" fontId="21" fillId="26" borderId="0" applyNumberFormat="0" applyBorder="0" applyAlignment="0" applyProtection="0"/>
    <xf numFmtId="0" fontId="21" fillId="27" borderId="0" applyNumberFormat="0" applyBorder="0" applyAlignment="0" applyProtection="0"/>
    <xf numFmtId="0" fontId="33" fillId="27" borderId="0" applyNumberFormat="0" applyBorder="0" applyAlignment="0" applyProtection="0"/>
    <xf numFmtId="0" fontId="21" fillId="28" borderId="0" applyNumberFormat="0" applyBorder="0" applyAlignment="0" applyProtection="0"/>
    <xf numFmtId="0" fontId="21" fillId="21" borderId="0" applyNumberFormat="0" applyBorder="0" applyAlignment="0" applyProtection="0"/>
    <xf numFmtId="0" fontId="33" fillId="28" borderId="0" applyNumberFormat="0" applyBorder="0" applyAlignment="0" applyProtection="0"/>
    <xf numFmtId="0" fontId="21" fillId="29" borderId="0" applyNumberFormat="0" applyBorder="0" applyAlignment="0" applyProtection="0"/>
    <xf numFmtId="0" fontId="21" fillId="21" borderId="0" applyNumberFormat="0" applyBorder="0" applyAlignment="0" applyProtection="0"/>
    <xf numFmtId="0" fontId="33" fillId="30" borderId="0" applyNumberFormat="0" applyBorder="0" applyAlignment="0" applyProtection="0"/>
    <xf numFmtId="0" fontId="21" fillId="24" borderId="0" applyNumberFormat="0" applyBorder="0" applyAlignment="0" applyProtection="0"/>
    <xf numFmtId="0" fontId="21" fillId="27" borderId="0" applyNumberFormat="0" applyBorder="0" applyAlignment="0" applyProtection="0"/>
    <xf numFmtId="0" fontId="33" fillId="27" borderId="0" applyNumberFormat="0" applyBorder="0" applyAlignment="0" applyProtection="0"/>
    <xf numFmtId="0" fontId="21" fillId="26" borderId="0" applyNumberFormat="0" applyBorder="0" applyAlignment="0" applyProtection="0"/>
    <xf numFmtId="0" fontId="33" fillId="26" borderId="0" applyNumberFormat="0" applyBorder="0" applyAlignment="0" applyProtection="0"/>
    <xf numFmtId="0" fontId="21" fillId="31" borderId="0" applyNumberFormat="0" applyBorder="0" applyAlignment="0" applyProtection="0"/>
    <xf numFmtId="0" fontId="21" fillId="22" borderId="0" applyNumberFormat="0" applyBorder="0" applyAlignment="0" applyProtection="0"/>
    <xf numFmtId="0" fontId="33" fillId="22" borderId="0" applyNumberFormat="0" applyBorder="0" applyAlignment="0" applyProtection="0"/>
    <xf numFmtId="0" fontId="34" fillId="32"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28" borderId="0" applyNumberFormat="0" applyBorder="0" applyAlignment="0" applyProtection="0"/>
    <xf numFmtId="0" fontId="34" fillId="21" borderId="0" applyNumberFormat="0" applyBorder="0" applyAlignment="0" applyProtection="0"/>
    <xf numFmtId="0" fontId="34" fillId="28" borderId="0" applyNumberFormat="0" applyBorder="0" applyAlignment="0" applyProtection="0"/>
    <xf numFmtId="0" fontId="34" fillId="29" borderId="0" applyNumberFormat="0" applyBorder="0" applyAlignment="0" applyProtection="0"/>
    <xf numFmtId="0" fontId="34" fillId="21" borderId="0" applyNumberFormat="0" applyBorder="0" applyAlignment="0" applyProtection="0"/>
    <xf numFmtId="0" fontId="34" fillId="30" borderId="0" applyNumberFormat="0" applyBorder="0" applyAlignment="0" applyProtection="0"/>
    <xf numFmtId="0" fontId="34" fillId="34"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5"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10" fillId="36" borderId="0" applyNumberFormat="0" applyBorder="0" applyAlignment="0" applyProtection="0"/>
    <xf numFmtId="0" fontId="10" fillId="37" borderId="0" applyNumberFormat="0" applyBorder="0" applyAlignment="0" applyProtection="0"/>
    <xf numFmtId="0" fontId="12" fillId="38" borderId="0" applyNumberFormat="0" applyBorder="0" applyAlignment="0" applyProtection="0"/>
    <xf numFmtId="0" fontId="34" fillId="39"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12" fillId="41"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12" fillId="44" borderId="0" applyNumberFormat="0" applyBorder="0" applyAlignment="0" applyProtection="0"/>
    <xf numFmtId="0" fontId="34" fillId="45" borderId="0" applyNumberFormat="0" applyBorder="0" applyAlignment="0" applyProtection="0"/>
    <xf numFmtId="0" fontId="34" fillId="21" borderId="0" applyNumberFormat="0" applyBorder="0" applyAlignment="0" applyProtection="0"/>
    <xf numFmtId="0" fontId="34" fillId="45"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2" fillId="47" borderId="0" applyNumberFormat="0" applyBorder="0" applyAlignment="0" applyProtection="0"/>
    <xf numFmtId="0" fontId="34" fillId="34"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10" fillId="49" borderId="0" applyNumberFormat="0" applyBorder="0" applyAlignment="0" applyProtection="0"/>
    <xf numFmtId="0" fontId="10" fillId="37" borderId="0" applyNumberFormat="0" applyBorder="0" applyAlignment="0" applyProtection="0"/>
    <xf numFmtId="0" fontId="12" fillId="50"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10" fillId="51"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34" fillId="54" borderId="0" applyNumberFormat="0" applyBorder="0" applyAlignment="0" applyProtection="0"/>
    <xf numFmtId="0" fontId="34" fillId="54" borderId="0" applyNumberFormat="0" applyBorder="0" applyAlignment="0" applyProtection="0"/>
    <xf numFmtId="0" fontId="35" fillId="21" borderId="0" applyNumberFormat="0" applyBorder="0" applyAlignment="0" applyProtection="0"/>
    <xf numFmtId="0" fontId="35" fillId="24" borderId="0" applyNumberFormat="0" applyBorder="0" applyAlignment="0" applyProtection="0"/>
    <xf numFmtId="0" fontId="35" fillId="21" borderId="0" applyNumberFormat="0" applyBorder="0" applyAlignment="0" applyProtection="0"/>
    <xf numFmtId="0" fontId="36" fillId="27" borderId="23" applyNumberFormat="0" applyAlignment="0" applyProtection="0"/>
    <xf numFmtId="0" fontId="36" fillId="19" borderId="23" applyNumberFormat="0" applyAlignment="0" applyProtection="0"/>
    <xf numFmtId="0" fontId="36" fillId="19" borderId="23" applyNumberFormat="0" applyAlignment="0" applyProtection="0"/>
    <xf numFmtId="0" fontId="37" fillId="55" borderId="24" applyNumberFormat="0" applyAlignment="0" applyProtection="0"/>
    <xf numFmtId="0" fontId="37" fillId="55" borderId="24" applyNumberFormat="0" applyAlignment="0" applyProtection="0"/>
    <xf numFmtId="41" fontId="3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5" fillId="9" borderId="0" applyNumberFormat="0" applyAlignment="0">
      <alignment horizontal="right"/>
    </xf>
    <xf numFmtId="0" fontId="5" fillId="9" borderId="0" applyNumberFormat="0" applyAlignment="0">
      <alignment horizontal="right"/>
    </xf>
    <xf numFmtId="0" fontId="5" fillId="9" borderId="0" applyNumberFormat="0" applyAlignment="0">
      <alignment horizontal="right"/>
    </xf>
    <xf numFmtId="0" fontId="5" fillId="9" borderId="0" applyNumberFormat="0" applyAlignment="0">
      <alignment horizontal="right"/>
    </xf>
    <xf numFmtId="0" fontId="5" fillId="9" borderId="0" applyNumberFormat="0" applyAlignment="0">
      <alignment horizontal="right"/>
    </xf>
    <xf numFmtId="0" fontId="39" fillId="56" borderId="0" applyNumberFormat="0" applyBorder="0" applyAlignment="0" applyProtection="0"/>
    <xf numFmtId="0" fontId="39" fillId="57" borderId="0" applyNumberFormat="0" applyBorder="0" applyAlignment="0" applyProtection="0"/>
    <xf numFmtId="0" fontId="39" fillId="58" borderId="0" applyNumberFormat="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2" fillId="0" borderId="25" applyNumberFormat="0" applyFill="0" applyAlignment="0" applyProtection="0"/>
    <xf numFmtId="0" fontId="43" fillId="0" borderId="26" applyNumberFormat="0" applyFill="0" applyAlignment="0" applyProtection="0"/>
    <xf numFmtId="0" fontId="43" fillId="0" borderId="26" applyNumberFormat="0" applyFill="0" applyAlignment="0" applyProtection="0"/>
    <xf numFmtId="0" fontId="44" fillId="0" borderId="27" applyNumberFormat="0" applyFill="0" applyAlignment="0" applyProtection="0"/>
    <xf numFmtId="0" fontId="45" fillId="0" borderId="28" applyNumberFormat="0" applyFill="0" applyAlignment="0" applyProtection="0"/>
    <xf numFmtId="0" fontId="45" fillId="0" borderId="28" applyNumberFormat="0" applyFill="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9" fillId="22" borderId="23" applyNumberFormat="0" applyAlignment="0" applyProtection="0"/>
    <xf numFmtId="0" fontId="49" fillId="22" borderId="23" applyNumberFormat="0" applyAlignment="0" applyProtection="0"/>
    <xf numFmtId="0" fontId="50" fillId="0" borderId="29" applyNumberFormat="0" applyFill="0" applyAlignment="0" applyProtection="0"/>
    <xf numFmtId="0" fontId="50" fillId="0" borderId="29" applyNumberFormat="0" applyFill="0" applyAlignment="0" applyProtection="0"/>
    <xf numFmtId="0" fontId="51" fillId="30" borderId="0" applyNumberFormat="0" applyBorder="0" applyAlignment="0" applyProtection="0"/>
    <xf numFmtId="0" fontId="51" fillId="30" borderId="0" applyNumberFormat="0" applyBorder="0" applyAlignment="0" applyProtection="0"/>
    <xf numFmtId="0" fontId="21" fillId="0" borderId="0"/>
    <xf numFmtId="0" fontId="5" fillId="0" borderId="0"/>
    <xf numFmtId="0" fontId="21" fillId="0" borderId="0"/>
    <xf numFmtId="0" fontId="21" fillId="0" borderId="0"/>
    <xf numFmtId="0" fontId="5" fillId="0" borderId="0">
      <alignment readingOrder="1"/>
    </xf>
    <xf numFmtId="0" fontId="5" fillId="0" borderId="0"/>
    <xf numFmtId="0" fontId="5" fillId="0" borderId="0">
      <alignment readingOrder="1"/>
    </xf>
    <xf numFmtId="0" fontId="18" fillId="0" borderId="0"/>
    <xf numFmtId="0" fontId="18" fillId="0" borderId="0"/>
    <xf numFmtId="0" fontId="18" fillId="0" borderId="0"/>
    <xf numFmtId="0" fontId="2" fillId="0" borderId="0"/>
    <xf numFmtId="0" fontId="2" fillId="0" borderId="0"/>
    <xf numFmtId="0" fontId="18" fillId="0" borderId="0"/>
    <xf numFmtId="0" fontId="18" fillId="0" borderId="0"/>
    <xf numFmtId="0" fontId="2" fillId="0" borderId="0"/>
    <xf numFmtId="0" fontId="2" fillId="0" borderId="0"/>
    <xf numFmtId="0" fontId="18" fillId="0" borderId="0"/>
    <xf numFmtId="0" fontId="18" fillId="0" borderId="0"/>
    <xf numFmtId="0" fontId="18" fillId="0" borderId="0"/>
    <xf numFmtId="0" fontId="18" fillId="0" borderId="0"/>
    <xf numFmtId="0" fontId="5" fillId="0" borderId="0"/>
    <xf numFmtId="0" fontId="18" fillId="0" borderId="0"/>
    <xf numFmtId="0" fontId="18" fillId="0" borderId="0"/>
    <xf numFmtId="0" fontId="5" fillId="0" borderId="0">
      <alignment readingOrder="1"/>
    </xf>
    <xf numFmtId="0" fontId="18" fillId="0" borderId="0"/>
    <xf numFmtId="0" fontId="5" fillId="0" borderId="0"/>
    <xf numFmtId="0" fontId="5" fillId="0" borderId="0"/>
    <xf numFmtId="0" fontId="5" fillId="0" borderId="0"/>
    <xf numFmtId="0" fontId="5" fillId="0" borderId="0"/>
    <xf numFmtId="0" fontId="5" fillId="0" borderId="0"/>
    <xf numFmtId="0" fontId="5" fillId="0" borderId="0">
      <alignment readingOrder="1"/>
    </xf>
    <xf numFmtId="0" fontId="5" fillId="0" borderId="0"/>
    <xf numFmtId="0" fontId="21" fillId="0" borderId="0"/>
    <xf numFmtId="0" fontId="18" fillId="0" borderId="0"/>
    <xf numFmtId="0" fontId="18" fillId="0" borderId="0"/>
    <xf numFmtId="0" fontId="18" fillId="0" borderId="0"/>
    <xf numFmtId="0" fontId="18" fillId="0" borderId="0"/>
    <xf numFmtId="0" fontId="5" fillId="0" borderId="0">
      <alignment readingOrder="1"/>
    </xf>
    <xf numFmtId="0" fontId="5" fillId="0" borderId="0">
      <alignment readingOrder="1"/>
    </xf>
    <xf numFmtId="0" fontId="5" fillId="0" borderId="0">
      <alignment readingOrder="1"/>
    </xf>
    <xf numFmtId="0" fontId="18" fillId="0" borderId="0"/>
    <xf numFmtId="0" fontId="18" fillId="0" borderId="0"/>
    <xf numFmtId="0" fontId="5" fillId="0" borderId="0">
      <alignment readingOrder="1"/>
    </xf>
    <xf numFmtId="0" fontId="21" fillId="0" borderId="0"/>
    <xf numFmtId="0" fontId="5" fillId="0" borderId="0">
      <alignment readingOrder="1"/>
    </xf>
    <xf numFmtId="0" fontId="18" fillId="0" borderId="0"/>
    <xf numFmtId="0" fontId="18" fillId="0" borderId="0"/>
    <xf numFmtId="0" fontId="5" fillId="0" borderId="0">
      <alignment readingOrder="1"/>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5" fillId="0" borderId="0">
      <alignment readingOrder="1"/>
    </xf>
    <xf numFmtId="0" fontId="5" fillId="0" borderId="0"/>
    <xf numFmtId="0" fontId="52" fillId="0" borderId="0"/>
    <xf numFmtId="0" fontId="53" fillId="0" borderId="0"/>
    <xf numFmtId="0" fontId="53" fillId="0" borderId="0"/>
    <xf numFmtId="0" fontId="53" fillId="0" borderId="0"/>
    <xf numFmtId="0" fontId="5" fillId="0" borderId="0"/>
    <xf numFmtId="0" fontId="5" fillId="0" borderId="0"/>
    <xf numFmtId="0" fontId="5" fillId="0" borderId="0"/>
    <xf numFmtId="0" fontId="53" fillId="0" borderId="0"/>
    <xf numFmtId="0" fontId="53" fillId="0" borderId="0"/>
    <xf numFmtId="0" fontId="53" fillId="0" borderId="0"/>
    <xf numFmtId="0" fontId="5" fillId="0" borderId="0"/>
    <xf numFmtId="0" fontId="5" fillId="0" borderId="0"/>
    <xf numFmtId="0" fontId="5" fillId="0" borderId="0"/>
    <xf numFmtId="0" fontId="5" fillId="0" borderId="0">
      <alignment readingOrder="1"/>
    </xf>
    <xf numFmtId="0" fontId="5" fillId="0" borderId="0"/>
    <xf numFmtId="0" fontId="5" fillId="0" borderId="0"/>
    <xf numFmtId="0" fontId="21"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18" fillId="0" borderId="0"/>
    <xf numFmtId="0" fontId="5" fillId="0" borderId="0" applyNumberFormat="0" applyFill="0" applyBorder="0" applyAlignment="0" applyProtection="0"/>
    <xf numFmtId="0" fontId="18" fillId="0" borderId="0"/>
    <xf numFmtId="0" fontId="18" fillId="0" borderId="0"/>
    <xf numFmtId="0" fontId="38" fillId="0" borderId="0"/>
    <xf numFmtId="0" fontId="18" fillId="0" borderId="0"/>
    <xf numFmtId="0" fontId="18" fillId="0" borderId="0"/>
    <xf numFmtId="0" fontId="5" fillId="0" borderId="0">
      <alignment readingOrder="1"/>
    </xf>
    <xf numFmtId="0" fontId="18" fillId="0" borderId="0"/>
    <xf numFmtId="0" fontId="18" fillId="0" borderId="0"/>
    <xf numFmtId="0" fontId="18" fillId="0" borderId="0"/>
    <xf numFmtId="0" fontId="18" fillId="0" borderId="0"/>
    <xf numFmtId="0" fontId="18"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 fillId="0" borderId="0"/>
    <xf numFmtId="0" fontId="18" fillId="0" borderId="0"/>
    <xf numFmtId="0" fontId="18" fillId="0" borderId="0"/>
    <xf numFmtId="0" fontId="5" fillId="0" borderId="0"/>
    <xf numFmtId="0" fontId="21" fillId="0" borderId="0"/>
    <xf numFmtId="0" fontId="21" fillId="0" borderId="0"/>
    <xf numFmtId="0" fontId="18" fillId="0" borderId="0"/>
    <xf numFmtId="0" fontId="20" fillId="0" borderId="0"/>
    <xf numFmtId="0" fontId="21" fillId="0" borderId="0"/>
    <xf numFmtId="0" fontId="21" fillId="0" borderId="0"/>
    <xf numFmtId="0" fontId="21" fillId="0" borderId="0"/>
    <xf numFmtId="0" fontId="21" fillId="0" borderId="0"/>
    <xf numFmtId="0" fontId="5" fillId="0" borderId="0">
      <alignment readingOrder="1"/>
    </xf>
    <xf numFmtId="0" fontId="5" fillId="0" borderId="0">
      <alignment readingOrder="1"/>
    </xf>
    <xf numFmtId="0" fontId="5" fillId="0" borderId="0">
      <alignment readingOrder="1"/>
    </xf>
    <xf numFmtId="0" fontId="5" fillId="16" borderId="14" applyNumberFormat="0" applyFont="0" applyAlignment="0" applyProtection="0"/>
    <xf numFmtId="0" fontId="54" fillId="27" borderId="30" applyNumberFormat="0" applyAlignment="0" applyProtection="0"/>
    <xf numFmtId="0" fontId="54" fillId="19" borderId="30" applyNumberFormat="0" applyAlignment="0" applyProtection="0"/>
    <xf numFmtId="0" fontId="54" fillId="19" borderId="30"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55" fillId="0" borderId="0" applyNumberFormat="0" applyFill="0" applyBorder="0" applyAlignment="0" applyProtection="0"/>
    <xf numFmtId="0" fontId="56" fillId="0" borderId="0"/>
    <xf numFmtId="0" fontId="57" fillId="0" borderId="0"/>
    <xf numFmtId="171" fontId="5" fillId="0" borderId="0" applyFill="0" applyBorder="0" applyAlignment="0" applyProtection="0">
      <alignment wrapText="1"/>
    </xf>
    <xf numFmtId="0" fontId="55"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27" fillId="0" borderId="31" applyNumberFormat="0" applyFill="0" applyAlignment="0" applyProtection="0"/>
    <xf numFmtId="0" fontId="27" fillId="0" borderId="32" applyNumberFormat="0" applyFill="0" applyAlignment="0" applyProtection="0"/>
    <xf numFmtId="0" fontId="54" fillId="0" borderId="32"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9" fillId="0" borderId="0">
      <alignment vertical="center"/>
    </xf>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18" fillId="70" borderId="0" applyNumberFormat="0" applyBorder="0" applyAlignment="0" applyProtection="0"/>
    <xf numFmtId="0" fontId="18" fillId="70" borderId="0" applyNumberFormat="0" applyBorder="0" applyAlignment="0" applyProtection="0"/>
    <xf numFmtId="0" fontId="18" fillId="70" borderId="0" applyNumberFormat="0" applyBorder="0" applyAlignment="0" applyProtection="0"/>
    <xf numFmtId="0" fontId="18" fillId="70" borderId="0" applyNumberFormat="0" applyBorder="0" applyAlignment="0" applyProtection="0"/>
    <xf numFmtId="0" fontId="18" fillId="72" borderId="0" applyNumberFormat="0" applyBorder="0" applyAlignment="0" applyProtection="0"/>
    <xf numFmtId="0" fontId="18" fillId="72" borderId="0" applyNumberFormat="0" applyBorder="0" applyAlignment="0" applyProtection="0"/>
    <xf numFmtId="0" fontId="18" fillId="72" borderId="0" applyNumberFormat="0" applyBorder="0" applyAlignment="0" applyProtection="0"/>
    <xf numFmtId="0" fontId="18" fillId="72" borderId="0" applyNumberFormat="0" applyBorder="0" applyAlignment="0" applyProtection="0"/>
    <xf numFmtId="0" fontId="18" fillId="72" borderId="0" applyNumberFormat="0" applyBorder="0" applyAlignment="0" applyProtection="0"/>
    <xf numFmtId="0" fontId="18" fillId="74" borderId="0" applyNumberFormat="0" applyBorder="0" applyAlignment="0" applyProtection="0"/>
    <xf numFmtId="0" fontId="18" fillId="74" borderId="0" applyNumberFormat="0" applyBorder="0" applyAlignment="0" applyProtection="0"/>
    <xf numFmtId="0" fontId="18" fillId="74" borderId="0" applyNumberFormat="0" applyBorder="0" applyAlignment="0" applyProtection="0"/>
    <xf numFmtId="0" fontId="18" fillId="74" borderId="0" applyNumberFormat="0" applyBorder="0" applyAlignment="0" applyProtection="0"/>
    <xf numFmtId="0" fontId="18" fillId="76" borderId="0" applyNumberFormat="0" applyBorder="0" applyAlignment="0" applyProtection="0"/>
    <xf numFmtId="0" fontId="18" fillId="76" borderId="0" applyNumberFormat="0" applyBorder="0" applyAlignment="0" applyProtection="0"/>
    <xf numFmtId="0" fontId="18" fillId="76" borderId="0" applyNumberFormat="0" applyBorder="0" applyAlignment="0" applyProtection="0"/>
    <xf numFmtId="0" fontId="18" fillId="76" borderId="0" applyNumberFormat="0" applyBorder="0" applyAlignment="0" applyProtection="0"/>
    <xf numFmtId="0" fontId="18" fillId="78" borderId="0" applyNumberFormat="0" applyBorder="0" applyAlignment="0" applyProtection="0"/>
    <xf numFmtId="0" fontId="18" fillId="78" borderId="0" applyNumberFormat="0" applyBorder="0" applyAlignment="0" applyProtection="0"/>
    <xf numFmtId="0" fontId="18" fillId="78" borderId="0" applyNumberFormat="0" applyBorder="0" applyAlignment="0" applyProtection="0"/>
    <xf numFmtId="0" fontId="18" fillId="78" borderId="0" applyNumberFormat="0" applyBorder="0" applyAlignment="0" applyProtection="0"/>
    <xf numFmtId="0" fontId="18" fillId="78" borderId="0" applyNumberFormat="0" applyBorder="0" applyAlignment="0" applyProtection="0"/>
    <xf numFmtId="0" fontId="18" fillId="80" borderId="0" applyNumberFormat="0" applyBorder="0" applyAlignment="0" applyProtection="0"/>
    <xf numFmtId="0" fontId="18" fillId="80" borderId="0" applyNumberFormat="0" applyBorder="0" applyAlignment="0" applyProtection="0"/>
    <xf numFmtId="0" fontId="18" fillId="80" borderId="0" applyNumberFormat="0" applyBorder="0" applyAlignment="0" applyProtection="0"/>
    <xf numFmtId="0" fontId="18" fillId="80" borderId="0" applyNumberFormat="0" applyBorder="0" applyAlignment="0" applyProtection="0"/>
    <xf numFmtId="0" fontId="18" fillId="80" borderId="0" applyNumberFormat="0" applyBorder="0" applyAlignment="0" applyProtection="0"/>
    <xf numFmtId="0" fontId="18" fillId="71" borderId="0" applyNumberFormat="0" applyBorder="0" applyAlignment="0" applyProtection="0"/>
    <xf numFmtId="0" fontId="18" fillId="71" borderId="0" applyNumberFormat="0" applyBorder="0" applyAlignment="0" applyProtection="0"/>
    <xf numFmtId="0" fontId="18" fillId="71" borderId="0" applyNumberFormat="0" applyBorder="0" applyAlignment="0" applyProtection="0"/>
    <xf numFmtId="0" fontId="18" fillId="71"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8" fillId="75" borderId="0" applyNumberFormat="0" applyBorder="0" applyAlignment="0" applyProtection="0"/>
    <xf numFmtId="0" fontId="18" fillId="75" borderId="0" applyNumberFormat="0" applyBorder="0" applyAlignment="0" applyProtection="0"/>
    <xf numFmtId="0" fontId="18" fillId="75" borderId="0" applyNumberFormat="0" applyBorder="0" applyAlignment="0" applyProtection="0"/>
    <xf numFmtId="0" fontId="18" fillId="75" borderId="0" applyNumberFormat="0" applyBorder="0" applyAlignment="0" applyProtection="0"/>
    <xf numFmtId="0" fontId="18" fillId="77" borderId="0" applyNumberFormat="0" applyBorder="0" applyAlignment="0" applyProtection="0"/>
    <xf numFmtId="0" fontId="18" fillId="77" borderId="0" applyNumberFormat="0" applyBorder="0" applyAlignment="0" applyProtection="0"/>
    <xf numFmtId="0" fontId="18" fillId="77" borderId="0" applyNumberFormat="0" applyBorder="0" applyAlignment="0" applyProtection="0"/>
    <xf numFmtId="0" fontId="18" fillId="77" borderId="0" applyNumberFormat="0" applyBorder="0" applyAlignment="0" applyProtection="0"/>
    <xf numFmtId="0" fontId="18" fillId="79" borderId="0" applyNumberFormat="0" applyBorder="0" applyAlignment="0" applyProtection="0"/>
    <xf numFmtId="0" fontId="18" fillId="79" borderId="0" applyNumberFormat="0" applyBorder="0" applyAlignment="0" applyProtection="0"/>
    <xf numFmtId="0" fontId="18" fillId="79" borderId="0" applyNumberFormat="0" applyBorder="0" applyAlignment="0" applyProtection="0"/>
    <xf numFmtId="0" fontId="18" fillId="79" borderId="0" applyNumberFormat="0" applyBorder="0" applyAlignment="0" applyProtection="0"/>
    <xf numFmtId="0" fontId="18" fillId="79" borderId="0" applyNumberFormat="0" applyBorder="0" applyAlignment="0" applyProtection="0"/>
    <xf numFmtId="0" fontId="18" fillId="81" borderId="0" applyNumberFormat="0" applyBorder="0" applyAlignment="0" applyProtection="0"/>
    <xf numFmtId="0" fontId="18" fillId="81" borderId="0" applyNumberFormat="0" applyBorder="0" applyAlignment="0" applyProtection="0"/>
    <xf numFmtId="0" fontId="18" fillId="81" borderId="0" applyNumberFormat="0" applyBorder="0" applyAlignment="0" applyProtection="0"/>
    <xf numFmtId="0" fontId="18" fillId="81" borderId="0" applyNumberFormat="0" applyBorder="0" applyAlignment="0" applyProtection="0"/>
    <xf numFmtId="43" fontId="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9" borderId="0" applyNumberFormat="0" applyAlignment="0">
      <alignment horizontal="right"/>
    </xf>
    <xf numFmtId="0" fontId="5" fillId="8" borderId="0" applyNumberFormat="0" applyAlignment="0"/>
    <xf numFmtId="0" fontId="5" fillId="8" borderId="0" applyNumberFormat="0" applyAlignment="0"/>
    <xf numFmtId="0" fontId="5" fillId="8" borderId="0" applyNumberFormat="0" applyAlignment="0"/>
    <xf numFmtId="0" fontId="25" fillId="0" borderId="0" applyNumberFormat="0" applyFill="0" applyBorder="0" applyAlignment="0" applyProtection="0">
      <alignment vertical="top"/>
      <protection locked="0"/>
    </xf>
    <xf numFmtId="0" fontId="21" fillId="0" borderId="0"/>
    <xf numFmtId="0" fontId="21" fillId="0" borderId="0"/>
    <xf numFmtId="0" fontId="18" fillId="0" borderId="0"/>
    <xf numFmtId="0" fontId="18" fillId="0" borderId="0"/>
    <xf numFmtId="0" fontId="18" fillId="0" borderId="0"/>
    <xf numFmtId="0" fontId="18" fillId="0" borderId="0"/>
    <xf numFmtId="0" fontId="5" fillId="0" borderId="0">
      <alignment readingOrder="1"/>
    </xf>
    <xf numFmtId="0" fontId="18" fillId="0" borderId="0"/>
    <xf numFmtId="0" fontId="5" fillId="0" borderId="0"/>
    <xf numFmtId="0" fontId="72" fillId="0" borderId="0"/>
    <xf numFmtId="0" fontId="18" fillId="0" borderId="0"/>
    <xf numFmtId="0" fontId="21" fillId="0" borderId="0"/>
    <xf numFmtId="0" fontId="21" fillId="0" borderId="0"/>
    <xf numFmtId="0" fontId="21" fillId="0" borderId="0"/>
    <xf numFmtId="0" fontId="18" fillId="0" borderId="0"/>
    <xf numFmtId="0" fontId="18" fillId="0" borderId="0"/>
    <xf numFmtId="0" fontId="5" fillId="0" borderId="0"/>
    <xf numFmtId="0" fontId="5" fillId="0" borderId="0"/>
    <xf numFmtId="0" fontId="21" fillId="0" borderId="0"/>
    <xf numFmtId="0" fontId="18" fillId="0" borderId="0"/>
    <xf numFmtId="0" fontId="18" fillId="0" borderId="0"/>
    <xf numFmtId="0" fontId="21" fillId="0" borderId="0"/>
    <xf numFmtId="0" fontId="5" fillId="0" borderId="0">
      <alignment readingOrder="1"/>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1" fillId="0" borderId="0"/>
    <xf numFmtId="0" fontId="5" fillId="0" borderId="0">
      <alignment readingOrder="1"/>
    </xf>
    <xf numFmtId="0" fontId="18" fillId="0" borderId="0"/>
    <xf numFmtId="0" fontId="18" fillId="0" borderId="0"/>
    <xf numFmtId="0" fontId="18" fillId="0" borderId="0"/>
    <xf numFmtId="0" fontId="20" fillId="0" borderId="0"/>
    <xf numFmtId="0" fontId="21" fillId="0" borderId="0"/>
    <xf numFmtId="0" fontId="21" fillId="0" borderId="0"/>
    <xf numFmtId="0" fontId="21" fillId="0" borderId="0"/>
    <xf numFmtId="0" fontId="21" fillId="0" borderId="0"/>
    <xf numFmtId="0" fontId="18" fillId="69" borderId="54" applyNumberFormat="0" applyFont="0" applyAlignment="0" applyProtection="0"/>
    <xf numFmtId="0" fontId="21" fillId="16" borderId="14" applyNumberFormat="0" applyFont="0" applyAlignment="0" applyProtection="0"/>
    <xf numFmtId="0" fontId="18" fillId="69" borderId="54" applyNumberFormat="0" applyFont="0" applyAlignment="0" applyProtection="0"/>
    <xf numFmtId="0" fontId="18" fillId="69" borderId="54" applyNumberFormat="0" applyFont="0" applyAlignment="0" applyProtection="0"/>
    <xf numFmtId="0" fontId="18" fillId="69" borderId="54" applyNumberFormat="0" applyFont="0" applyAlignment="0" applyProtection="0"/>
    <xf numFmtId="0" fontId="18" fillId="69" borderId="54"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5" fillId="0" borderId="0" applyFont="0" applyFill="0" applyBorder="0" applyAlignment="0" applyProtection="0"/>
    <xf numFmtId="9" fontId="1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cellStyleXfs>
  <cellXfs count="301">
    <xf numFmtId="0" fontId="0" fillId="0" borderId="0" xfId="0"/>
    <xf numFmtId="0" fontId="4" fillId="0" borderId="0" xfId="2" applyFont="1"/>
    <xf numFmtId="0" fontId="6" fillId="0" borderId="0" xfId="3" applyFont="1"/>
    <xf numFmtId="0" fontId="5" fillId="0" borderId="0" xfId="2" applyFont="1"/>
    <xf numFmtId="5" fontId="5" fillId="0" borderId="0" xfId="2" applyNumberFormat="1" applyFont="1"/>
    <xf numFmtId="164" fontId="5" fillId="0" borderId="0" xfId="2" applyNumberFormat="1" applyFont="1"/>
    <xf numFmtId="164" fontId="6" fillId="0" borderId="0" xfId="2" applyNumberFormat="1" applyFont="1"/>
    <xf numFmtId="0" fontId="0" fillId="0" borderId="0" xfId="0">
      <alignment readingOrder="1"/>
    </xf>
    <xf numFmtId="0" fontId="4" fillId="0" borderId="0" xfId="2" applyFont="1" applyAlignment="1">
      <alignment horizontal="left"/>
    </xf>
    <xf numFmtId="165" fontId="0" fillId="0" borderId="0" xfId="0" applyNumberFormat="1" applyAlignment="1">
      <alignment horizontal="center" readingOrder="1"/>
    </xf>
    <xf numFmtId="166" fontId="0" fillId="0" borderId="0" xfId="0" applyNumberFormat="1" applyAlignment="1">
      <alignment horizontal="center" readingOrder="1"/>
    </xf>
    <xf numFmtId="0" fontId="5" fillId="0" borderId="0" xfId="2" applyFont="1" applyAlignment="1">
      <alignment horizontal="center"/>
    </xf>
    <xf numFmtId="0" fontId="7" fillId="2" borderId="1" xfId="2" applyFont="1" applyFill="1" applyBorder="1" applyAlignment="1">
      <alignment horizontal="centerContinuous"/>
    </xf>
    <xf numFmtId="0" fontId="8" fillId="2" borderId="1" xfId="2" applyFont="1" applyFill="1" applyBorder="1" applyAlignment="1">
      <alignment horizontal="centerContinuous"/>
    </xf>
    <xf numFmtId="0" fontId="8" fillId="2" borderId="2" xfId="2" applyFont="1" applyFill="1" applyBorder="1" applyAlignment="1">
      <alignment horizontal="centerContinuous"/>
    </xf>
    <xf numFmtId="0" fontId="9" fillId="2" borderId="3" xfId="2" applyFont="1" applyFill="1" applyBorder="1" applyAlignment="1">
      <alignment horizontal="centerContinuous"/>
    </xf>
    <xf numFmtId="0" fontId="7" fillId="0" borderId="0" xfId="2" applyFont="1" applyFill="1" applyBorder="1" applyAlignment="1">
      <alignment horizontal="centerContinuous"/>
    </xf>
    <xf numFmtId="0" fontId="8" fillId="0" borderId="0" xfId="2" applyFont="1" applyFill="1" applyBorder="1" applyAlignment="1">
      <alignment horizontal="centerContinuous"/>
    </xf>
    <xf numFmtId="0" fontId="9" fillId="0" borderId="0" xfId="2" applyFont="1" applyFill="1" applyBorder="1" applyAlignment="1">
      <alignment horizontal="centerContinuous"/>
    </xf>
    <xf numFmtId="0" fontId="10" fillId="0" borderId="0" xfId="2" applyFont="1" applyFill="1" applyBorder="1" applyAlignment="1">
      <alignment horizontal="centerContinuous"/>
    </xf>
    <xf numFmtId="0" fontId="5" fillId="0" borderId="0" xfId="2" applyFont="1" applyFill="1" applyBorder="1"/>
    <xf numFmtId="0" fontId="10" fillId="5" borderId="5" xfId="2" applyFont="1" applyFill="1" applyBorder="1" applyAlignment="1">
      <alignment horizontal="center" wrapText="1"/>
    </xf>
    <xf numFmtId="0" fontId="10" fillId="5" borderId="5" xfId="0" applyFont="1" applyFill="1" applyBorder="1" applyAlignment="1">
      <alignment horizontal="center" wrapText="1"/>
    </xf>
    <xf numFmtId="0" fontId="10" fillId="0" borderId="0" xfId="2" applyFont="1" applyFill="1" applyBorder="1" applyAlignment="1">
      <alignment horizontal="center" wrapText="1"/>
    </xf>
    <xf numFmtId="0" fontId="12" fillId="7" borderId="6" xfId="0" applyFont="1" applyFill="1" applyBorder="1" applyAlignment="1">
      <alignment horizontal="left" readingOrder="1"/>
    </xf>
    <xf numFmtId="0" fontId="12" fillId="7" borderId="7" xfId="0" applyFont="1" applyFill="1" applyBorder="1" applyAlignment="1">
      <alignment horizontal="center" wrapText="1" readingOrder="1"/>
    </xf>
    <xf numFmtId="164" fontId="0" fillId="0" borderId="0" xfId="0" applyNumberFormat="1">
      <alignment readingOrder="1"/>
    </xf>
    <xf numFmtId="0" fontId="10" fillId="8" borderId="5" xfId="0" applyFont="1" applyFill="1" applyBorder="1" applyAlignment="1">
      <alignment horizontal="center" wrapText="1" readingOrder="1"/>
    </xf>
    <xf numFmtId="0" fontId="10" fillId="8" borderId="7" xfId="0" applyFont="1" applyFill="1" applyBorder="1" applyAlignment="1">
      <alignment horizontal="center" wrapText="1" readingOrder="1"/>
    </xf>
    <xf numFmtId="164" fontId="10" fillId="8" borderId="7" xfId="0" applyNumberFormat="1" applyFont="1" applyFill="1" applyBorder="1" applyAlignment="1">
      <alignment horizontal="center" wrapText="1" readingOrder="1"/>
    </xf>
    <xf numFmtId="164" fontId="9" fillId="0" borderId="0" xfId="0" applyNumberFormat="1" applyFont="1">
      <alignment readingOrder="1"/>
    </xf>
    <xf numFmtId="164" fontId="10" fillId="9" borderId="8" xfId="0" applyNumberFormat="1" applyFont="1" applyFill="1" applyBorder="1" applyAlignment="1">
      <alignment horizontal="centerContinuous" wrapText="1" readingOrder="1"/>
    </xf>
    <xf numFmtId="1" fontId="0" fillId="0" borderId="0" xfId="0" applyNumberFormat="1">
      <alignment readingOrder="1"/>
    </xf>
    <xf numFmtId="0" fontId="10" fillId="9" borderId="5" xfId="0" applyFont="1" applyFill="1" applyBorder="1" applyAlignment="1">
      <alignment horizontal="center" wrapText="1" readingOrder="1"/>
    </xf>
    <xf numFmtId="0" fontId="10" fillId="9" borderId="7" xfId="0" applyFont="1" applyFill="1" applyBorder="1" applyAlignment="1">
      <alignment horizontal="center" wrapText="1" readingOrder="1"/>
    </xf>
    <xf numFmtId="164" fontId="10" fillId="9" borderId="7" xfId="0" applyNumberFormat="1" applyFont="1" applyFill="1" applyBorder="1" applyAlignment="1">
      <alignment horizontal="center" wrapText="1" readingOrder="1"/>
    </xf>
    <xf numFmtId="164" fontId="10" fillId="9" borderId="9" xfId="0" applyNumberFormat="1" applyFont="1" applyFill="1" applyBorder="1" applyAlignment="1">
      <alignment horizontal="centerContinuous" wrapText="1" readingOrder="1"/>
    </xf>
    <xf numFmtId="164" fontId="10" fillId="9" borderId="10" xfId="0" applyNumberFormat="1" applyFont="1" applyFill="1" applyBorder="1" applyAlignment="1">
      <alignment horizontal="centerContinuous" wrapText="1" readingOrder="1"/>
    </xf>
    <xf numFmtId="0" fontId="11" fillId="0" borderId="0" xfId="0" applyFont="1">
      <alignment readingOrder="1"/>
    </xf>
    <xf numFmtId="49" fontId="0" fillId="0" borderId="0" xfId="0" applyNumberFormat="1">
      <alignment readingOrder="1"/>
    </xf>
    <xf numFmtId="9" fontId="11" fillId="0" borderId="0" xfId="0" applyNumberFormat="1" applyFont="1">
      <alignment readingOrder="1"/>
    </xf>
    <xf numFmtId="1" fontId="11" fillId="0" borderId="0" xfId="0" applyNumberFormat="1" applyFont="1">
      <alignment readingOrder="1"/>
    </xf>
    <xf numFmtId="2" fontId="0" fillId="0" borderId="0" xfId="0" applyNumberFormat="1">
      <alignment readingOrder="1"/>
    </xf>
    <xf numFmtId="164" fontId="0" fillId="0" borderId="0" xfId="0" applyNumberFormat="1" applyAlignment="1">
      <alignment horizontal="center" readingOrder="1"/>
    </xf>
    <xf numFmtId="0" fontId="0" fillId="0" borderId="0" xfId="0" applyAlignment="1">
      <alignment horizontal="center" readingOrder="1"/>
    </xf>
    <xf numFmtId="0" fontId="0" fillId="0" borderId="0" xfId="0" applyFill="1" applyAlignment="1">
      <alignment horizontal="center" readingOrder="1"/>
    </xf>
    <xf numFmtId="168" fontId="0" fillId="0" borderId="0" xfId="0" applyNumberFormat="1">
      <alignment readingOrder="1"/>
    </xf>
    <xf numFmtId="0" fontId="0" fillId="12" borderId="0" xfId="0" applyFill="1">
      <alignment readingOrder="1"/>
    </xf>
    <xf numFmtId="0" fontId="0" fillId="0" borderId="0" xfId="0" quotePrefix="1" applyFill="1">
      <alignment readingOrder="1"/>
    </xf>
    <xf numFmtId="0" fontId="17" fillId="6" borderId="5" xfId="0" applyFont="1" applyFill="1" applyBorder="1"/>
    <xf numFmtId="9" fontId="5" fillId="13" borderId="0" xfId="8" applyFill="1" applyAlignment="1">
      <alignment horizontal="center" readingOrder="1"/>
    </xf>
    <xf numFmtId="0" fontId="17" fillId="14" borderId="1" xfId="0" applyFont="1" applyFill="1" applyBorder="1"/>
    <xf numFmtId="0" fontId="17" fillId="14" borderId="4" xfId="0" applyFont="1" applyFill="1" applyBorder="1"/>
    <xf numFmtId="0" fontId="17" fillId="14" borderId="3" xfId="0" applyFont="1" applyFill="1" applyBorder="1"/>
    <xf numFmtId="0" fontId="17" fillId="14" borderId="11" xfId="0" applyFont="1" applyFill="1" applyBorder="1"/>
    <xf numFmtId="0" fontId="17" fillId="14" borderId="12" xfId="0" applyFont="1" applyFill="1" applyBorder="1"/>
    <xf numFmtId="0" fontId="17" fillId="14" borderId="13" xfId="0" applyFont="1" applyFill="1" applyBorder="1"/>
    <xf numFmtId="0" fontId="17" fillId="14" borderId="5" xfId="0" applyFont="1" applyFill="1" applyBorder="1"/>
    <xf numFmtId="0" fontId="17" fillId="13" borderId="5" xfId="0" applyFont="1" applyFill="1" applyBorder="1"/>
    <xf numFmtId="164" fontId="17" fillId="13" borderId="5" xfId="0" applyNumberFormat="1" applyFont="1" applyFill="1" applyBorder="1"/>
    <xf numFmtId="164" fontId="0" fillId="15" borderId="0" xfId="0" applyNumberFormat="1" applyFill="1" applyAlignment="1">
      <alignment horizontal="center" readingOrder="1"/>
    </xf>
    <xf numFmtId="9" fontId="17" fillId="14" borderId="5" xfId="8" applyFont="1" applyFill="1" applyBorder="1"/>
    <xf numFmtId="1" fontId="0" fillId="13" borderId="0" xfId="0" applyNumberFormat="1" applyFill="1" applyAlignment="1">
      <alignment horizontal="center" readingOrder="1"/>
    </xf>
    <xf numFmtId="0" fontId="22" fillId="0" borderId="0" xfId="15" applyFont="1"/>
    <xf numFmtId="0" fontId="5" fillId="0" borderId="0" xfId="15" applyFont="1"/>
    <xf numFmtId="5" fontId="5" fillId="0" borderId="0" xfId="15" applyNumberFormat="1" applyFont="1" applyAlignment="1">
      <alignment horizontal="right"/>
    </xf>
    <xf numFmtId="164" fontId="5" fillId="0" borderId="0" xfId="15" applyNumberFormat="1" applyFont="1"/>
    <xf numFmtId="0" fontId="5" fillId="0" borderId="0" xfId="15"/>
    <xf numFmtId="0" fontId="11" fillId="0" borderId="0" xfId="15" applyFont="1"/>
    <xf numFmtId="44" fontId="5" fillId="0" borderId="0" xfId="1"/>
    <xf numFmtId="0" fontId="9" fillId="2" borderId="7" xfId="2" applyFont="1" applyFill="1" applyBorder="1" applyAlignment="1">
      <alignment horizontal="centerContinuous"/>
    </xf>
    <xf numFmtId="0" fontId="10" fillId="5" borderId="11" xfId="2" applyFont="1" applyFill="1" applyBorder="1" applyAlignment="1">
      <alignment horizontal="center" wrapText="1"/>
    </xf>
    <xf numFmtId="0" fontId="10" fillId="5" borderId="16" xfId="2" applyFont="1" applyFill="1" applyBorder="1" applyAlignment="1">
      <alignment horizontal="center" wrapText="1"/>
    </xf>
    <xf numFmtId="0" fontId="10" fillId="5" borderId="16" xfId="0" applyFont="1" applyFill="1" applyBorder="1" applyAlignment="1">
      <alignment horizontal="center" wrapText="1"/>
    </xf>
    <xf numFmtId="170" fontId="0" fillId="0" borderId="0" xfId="0" applyNumberFormat="1"/>
    <xf numFmtId="164" fontId="0" fillId="13" borderId="0" xfId="0" applyNumberFormat="1" applyFill="1" applyAlignment="1">
      <alignment horizontal="center" readingOrder="1"/>
    </xf>
    <xf numFmtId="0" fontId="18" fillId="0" borderId="0" xfId="12" applyFont="1"/>
    <xf numFmtId="0" fontId="30" fillId="11" borderId="21" xfId="12" applyFont="1" applyFill="1" applyBorder="1"/>
    <xf numFmtId="0" fontId="30" fillId="11" borderId="22" xfId="12" applyFont="1" applyFill="1" applyBorder="1"/>
    <xf numFmtId="0" fontId="30" fillId="11" borderId="8" xfId="12" applyFont="1" applyFill="1" applyBorder="1"/>
    <xf numFmtId="0" fontId="31" fillId="14" borderId="16" xfId="35" applyFont="1" applyFill="1" applyBorder="1" applyAlignment="1">
      <alignment horizontal="left" vertical="center" wrapText="1"/>
    </xf>
    <xf numFmtId="0" fontId="31" fillId="14" borderId="5" xfId="35" applyFont="1" applyFill="1" applyBorder="1" applyAlignment="1">
      <alignment horizontal="left" vertical="center" wrapText="1"/>
    </xf>
    <xf numFmtId="0" fontId="32" fillId="0" borderId="5" xfId="35" applyNumberFormat="1" applyFont="1" applyFill="1" applyBorder="1" applyAlignment="1">
      <alignment horizontal="left" vertical="center" wrapText="1"/>
    </xf>
    <xf numFmtId="0" fontId="32" fillId="0" borderId="5" xfId="35" applyFont="1" applyFill="1" applyBorder="1" applyAlignment="1">
      <alignment horizontal="left" vertical="center" wrapText="1"/>
    </xf>
    <xf numFmtId="0" fontId="18" fillId="0" borderId="5" xfId="35" applyFont="1" applyFill="1" applyBorder="1" applyAlignment="1">
      <alignment horizontal="left" vertical="center" wrapText="1"/>
    </xf>
    <xf numFmtId="0" fontId="32" fillId="0" borderId="5" xfId="35" applyFont="1" applyBorder="1" applyAlignment="1">
      <alignment horizontal="left" vertical="center" wrapText="1" readingOrder="1"/>
    </xf>
    <xf numFmtId="0" fontId="32" fillId="0" borderId="5" xfId="35" applyFont="1" applyBorder="1" applyAlignment="1">
      <alignment vertical="center" wrapText="1" readingOrder="1"/>
    </xf>
    <xf numFmtId="0" fontId="32" fillId="0" borderId="5" xfId="35" applyFont="1" applyBorder="1" applyAlignment="1">
      <alignment wrapText="1" readingOrder="1"/>
    </xf>
    <xf numFmtId="0" fontId="32" fillId="0" borderId="5" xfId="35" applyNumberFormat="1" applyFont="1" applyBorder="1" applyAlignment="1">
      <alignment vertical="center" wrapText="1" readingOrder="1"/>
    </xf>
    <xf numFmtId="2" fontId="5" fillId="0" borderId="0" xfId="36" applyNumberFormat="1" applyFont="1"/>
    <xf numFmtId="0" fontId="8" fillId="59" borderId="7" xfId="2" applyFont="1" applyFill="1" applyBorder="1" applyAlignment="1">
      <alignment horizontal="center"/>
    </xf>
    <xf numFmtId="0" fontId="10" fillId="10" borderId="7" xfId="2" applyFont="1" applyFill="1" applyBorder="1" applyAlignment="1">
      <alignment horizontal="center" wrapText="1"/>
    </xf>
    <xf numFmtId="0" fontId="10" fillId="10" borderId="5" xfId="2" applyFont="1" applyFill="1" applyBorder="1" applyAlignment="1">
      <alignment horizontal="center" wrapText="1"/>
    </xf>
    <xf numFmtId="9" fontId="0" fillId="0" borderId="0" xfId="8" applyFont="1"/>
    <xf numFmtId="0" fontId="12" fillId="61" borderId="6" xfId="0" applyFont="1" applyFill="1" applyBorder="1" applyAlignment="1">
      <alignment horizontal="left" wrapText="1" readingOrder="1"/>
    </xf>
    <xf numFmtId="0" fontId="12" fillId="61" borderId="7" xfId="0" applyFont="1" applyFill="1" applyBorder="1" applyAlignment="1">
      <alignment horizontal="center" wrapText="1" readingOrder="1"/>
    </xf>
    <xf numFmtId="0" fontId="12" fillId="7" borderId="15" xfId="0" applyFont="1" applyFill="1" applyBorder="1" applyAlignment="1">
      <alignment horizontal="center" wrapText="1" readingOrder="1"/>
    </xf>
    <xf numFmtId="0" fontId="0" fillId="0" borderId="17" xfId="0" applyBorder="1">
      <alignment readingOrder="1"/>
    </xf>
    <xf numFmtId="0" fontId="0" fillId="0" borderId="18" xfId="0" applyBorder="1">
      <alignment readingOrder="1"/>
    </xf>
    <xf numFmtId="0" fontId="0" fillId="0" borderId="44" xfId="0" applyBorder="1">
      <alignment readingOrder="1"/>
    </xf>
    <xf numFmtId="0" fontId="0" fillId="0" borderId="42" xfId="0" applyBorder="1">
      <alignment readingOrder="1"/>
    </xf>
    <xf numFmtId="0" fontId="0" fillId="0" borderId="0" xfId="0" applyBorder="1">
      <alignment readingOrder="1"/>
    </xf>
    <xf numFmtId="0" fontId="0" fillId="0" borderId="43" xfId="0" applyBorder="1">
      <alignment readingOrder="1"/>
    </xf>
    <xf numFmtId="0" fontId="0" fillId="0" borderId="19" xfId="0" applyBorder="1">
      <alignment readingOrder="1"/>
    </xf>
    <xf numFmtId="0" fontId="0" fillId="0" borderId="46" xfId="0" applyBorder="1">
      <alignment readingOrder="1"/>
    </xf>
    <xf numFmtId="0" fontId="0" fillId="0" borderId="45" xfId="0" applyBorder="1">
      <alignment readingOrder="1"/>
    </xf>
    <xf numFmtId="0" fontId="10" fillId="62" borderId="21" xfId="0" applyFont="1" applyFill="1" applyBorder="1" applyAlignment="1">
      <alignment horizontal="centerContinuous" wrapText="1" readingOrder="1"/>
    </xf>
    <xf numFmtId="0" fontId="10" fillId="62" borderId="8" xfId="0" applyFont="1" applyFill="1" applyBorder="1" applyAlignment="1">
      <alignment horizontal="centerContinuous" wrapText="1" readingOrder="1"/>
    </xf>
    <xf numFmtId="164" fontId="10" fillId="62" borderId="21" xfId="0" applyNumberFormat="1" applyFont="1" applyFill="1" applyBorder="1" applyAlignment="1">
      <alignment horizontal="centerContinuous" wrapText="1" readingOrder="1"/>
    </xf>
    <xf numFmtId="164" fontId="10" fillId="62" borderId="22" xfId="0" applyNumberFormat="1" applyFont="1" applyFill="1" applyBorder="1" applyAlignment="1">
      <alignment horizontal="centerContinuous" wrapText="1" readingOrder="1"/>
    </xf>
    <xf numFmtId="164" fontId="10" fillId="62" borderId="8" xfId="0" applyNumberFormat="1" applyFont="1" applyFill="1" applyBorder="1" applyAlignment="1">
      <alignment horizontal="centerContinuous" wrapText="1" readingOrder="1"/>
    </xf>
    <xf numFmtId="164" fontId="10" fillId="62" borderId="15" xfId="0" applyNumberFormat="1" applyFont="1" applyFill="1" applyBorder="1" applyAlignment="1">
      <alignment horizontal="center" wrapText="1" readingOrder="1"/>
    </xf>
    <xf numFmtId="173" fontId="10" fillId="8" borderId="7" xfId="0" applyNumberFormat="1" applyFont="1" applyFill="1" applyBorder="1" applyAlignment="1">
      <alignment horizontal="center" wrapText="1" readingOrder="1"/>
    </xf>
    <xf numFmtId="164" fontId="63" fillId="0" borderId="0" xfId="0" applyNumberFormat="1" applyFont="1">
      <alignment readingOrder="1"/>
    </xf>
    <xf numFmtId="0" fontId="10" fillId="9" borderId="21" xfId="0" applyFont="1" applyFill="1" applyBorder="1" applyAlignment="1">
      <alignment horizontal="centerContinuous" wrapText="1" readingOrder="1"/>
    </xf>
    <xf numFmtId="0" fontId="10" fillId="9" borderId="22" xfId="0" applyFont="1" applyFill="1" applyBorder="1" applyAlignment="1">
      <alignment horizontal="centerContinuous" wrapText="1" readingOrder="1"/>
    </xf>
    <xf numFmtId="164" fontId="10" fillId="9" borderId="22" xfId="0" applyNumberFormat="1" applyFont="1" applyFill="1" applyBorder="1" applyAlignment="1">
      <alignment horizontal="centerContinuous" wrapText="1" readingOrder="1"/>
    </xf>
    <xf numFmtId="164" fontId="10" fillId="9" borderId="15" xfId="0" applyNumberFormat="1" applyFont="1" applyFill="1" applyBorder="1" applyAlignment="1">
      <alignment horizontal="center" wrapText="1" readingOrder="1"/>
    </xf>
    <xf numFmtId="164" fontId="10" fillId="9" borderId="21" xfId="0" applyNumberFormat="1" applyFont="1" applyFill="1" applyBorder="1" applyAlignment="1">
      <alignment horizontal="centerContinuous" wrapText="1" readingOrder="1"/>
    </xf>
    <xf numFmtId="164" fontId="11" fillId="0" borderId="0" xfId="0" applyNumberFormat="1" applyFont="1">
      <alignment readingOrder="1"/>
    </xf>
    <xf numFmtId="174" fontId="11" fillId="0" borderId="0" xfId="0" applyNumberFormat="1" applyFont="1">
      <alignment readingOrder="1"/>
    </xf>
    <xf numFmtId="174" fontId="0" fillId="0" borderId="0" xfId="0" applyNumberFormat="1">
      <alignment readingOrder="1"/>
    </xf>
    <xf numFmtId="174" fontId="63" fillId="0" borderId="0" xfId="0" applyNumberFormat="1" applyFont="1">
      <alignment readingOrder="1"/>
    </xf>
    <xf numFmtId="0" fontId="64" fillId="63" borderId="47" xfId="0" applyFont="1" applyFill="1" applyBorder="1"/>
    <xf numFmtId="0" fontId="64" fillId="63" borderId="48" xfId="0" applyFont="1" applyFill="1" applyBorder="1"/>
    <xf numFmtId="0" fontId="64" fillId="63" borderId="49" xfId="0" applyFont="1" applyFill="1" applyBorder="1"/>
    <xf numFmtId="0" fontId="65" fillId="0" borderId="50" xfId="0" applyFont="1" applyBorder="1"/>
    <xf numFmtId="0" fontId="65" fillId="0" borderId="51" xfId="0" applyFont="1" applyBorder="1"/>
    <xf numFmtId="3" fontId="65" fillId="0" borderId="51" xfId="0" applyNumberFormat="1" applyFont="1" applyBorder="1"/>
    <xf numFmtId="176" fontId="65" fillId="0" borderId="52" xfId="0" applyNumberFormat="1" applyFont="1" applyBorder="1"/>
    <xf numFmtId="0" fontId="65" fillId="64" borderId="50" xfId="0" applyFont="1" applyFill="1" applyBorder="1"/>
    <xf numFmtId="0" fontId="65" fillId="64" borderId="51" xfId="0" applyFont="1" applyFill="1" applyBorder="1"/>
    <xf numFmtId="3" fontId="65" fillId="64" borderId="51" xfId="0" applyNumberFormat="1" applyFont="1" applyFill="1" applyBorder="1"/>
    <xf numFmtId="176" fontId="65" fillId="64" borderId="52" xfId="0" applyNumberFormat="1" applyFont="1" applyFill="1" applyBorder="1"/>
    <xf numFmtId="0" fontId="5" fillId="0" borderId="0" xfId="369"/>
    <xf numFmtId="0" fontId="67" fillId="0" borderId="0" xfId="369" applyFont="1"/>
    <xf numFmtId="0" fontId="68" fillId="0" borderId="0" xfId="369" applyFont="1"/>
    <xf numFmtId="0" fontId="11" fillId="0" borderId="0" xfId="369" applyFont="1"/>
    <xf numFmtId="44" fontId="11" fillId="65" borderId="39" xfId="1" applyFont="1" applyFill="1" applyBorder="1" applyAlignment="1" applyProtection="1">
      <alignment horizontal="center"/>
      <protection locked="0"/>
    </xf>
    <xf numFmtId="0" fontId="5" fillId="0" borderId="0" xfId="369" applyFont="1"/>
    <xf numFmtId="44" fontId="11" fillId="66" borderId="39" xfId="1" applyFont="1" applyFill="1" applyBorder="1" applyAlignment="1" applyProtection="1">
      <alignment horizontal="center"/>
    </xf>
    <xf numFmtId="43" fontId="5" fillId="0" borderId="0" xfId="368"/>
    <xf numFmtId="44" fontId="11" fillId="0" borderId="0" xfId="1" applyFont="1" applyBorder="1"/>
    <xf numFmtId="44" fontId="11" fillId="65" borderId="39" xfId="1" applyFont="1" applyFill="1" applyBorder="1" applyProtection="1">
      <protection locked="0"/>
    </xf>
    <xf numFmtId="9" fontId="11" fillId="65" borderId="39" xfId="8" applyFont="1" applyFill="1" applyBorder="1" applyAlignment="1" applyProtection="1">
      <alignment horizontal="center"/>
      <protection locked="0"/>
    </xf>
    <xf numFmtId="172" fontId="11" fillId="65" borderId="39" xfId="368" applyNumberFormat="1" applyFont="1" applyFill="1" applyBorder="1" applyAlignment="1" applyProtection="1">
      <alignment horizontal="center"/>
      <protection locked="0"/>
    </xf>
    <xf numFmtId="0" fontId="11" fillId="67" borderId="16" xfId="369" applyFont="1" applyFill="1" applyBorder="1" applyAlignment="1">
      <alignment horizontal="center" wrapText="1"/>
    </xf>
    <xf numFmtId="0" fontId="11" fillId="67" borderId="5" xfId="369" applyFont="1" applyFill="1" applyBorder="1" applyAlignment="1">
      <alignment horizontal="center" wrapText="1"/>
    </xf>
    <xf numFmtId="0" fontId="11" fillId="67" borderId="5" xfId="369" applyFont="1" applyFill="1" applyBorder="1" applyAlignment="1">
      <alignment horizontal="center"/>
    </xf>
    <xf numFmtId="2" fontId="11" fillId="67" borderId="16" xfId="369" applyNumberFormat="1" applyFont="1" applyFill="1" applyBorder="1" applyAlignment="1">
      <alignment horizontal="center"/>
    </xf>
    <xf numFmtId="0" fontId="5" fillId="0" borderId="1" xfId="369" applyBorder="1" applyAlignment="1">
      <alignment horizontal="center"/>
    </xf>
    <xf numFmtId="2" fontId="5" fillId="0" borderId="4" xfId="369" applyNumberFormat="1" applyBorder="1" applyAlignment="1">
      <alignment horizontal="center"/>
    </xf>
    <xf numFmtId="2" fontId="5" fillId="0" borderId="3" xfId="369" applyNumberFormat="1" applyBorder="1" applyAlignment="1">
      <alignment horizontal="center"/>
    </xf>
    <xf numFmtId="0" fontId="5" fillId="67" borderId="37" xfId="369" applyFill="1" applyBorder="1" applyAlignment="1">
      <alignment horizontal="center"/>
    </xf>
    <xf numFmtId="2" fontId="5" fillId="67" borderId="0" xfId="369" applyNumberFormat="1" applyFill="1" applyBorder="1" applyAlignment="1">
      <alignment horizontal="center"/>
    </xf>
    <xf numFmtId="2" fontId="5" fillId="67" borderId="41" xfId="369" applyNumberFormat="1" applyFill="1" applyBorder="1" applyAlignment="1">
      <alignment horizontal="center"/>
    </xf>
    <xf numFmtId="0" fontId="5" fillId="0" borderId="37" xfId="369" applyBorder="1" applyAlignment="1">
      <alignment horizontal="center"/>
    </xf>
    <xf numFmtId="2" fontId="5" fillId="0" borderId="0" xfId="369" applyNumberFormat="1" applyBorder="1" applyAlignment="1">
      <alignment horizontal="center"/>
    </xf>
    <xf numFmtId="2" fontId="5" fillId="0" borderId="41" xfId="369" applyNumberFormat="1" applyBorder="1" applyAlignment="1">
      <alignment horizontal="center"/>
    </xf>
    <xf numFmtId="0" fontId="5" fillId="67" borderId="11" xfId="369" applyFill="1" applyBorder="1" applyAlignment="1">
      <alignment horizontal="center"/>
    </xf>
    <xf numFmtId="2" fontId="5" fillId="67" borderId="12" xfId="369" applyNumberFormat="1" applyFill="1" applyBorder="1" applyAlignment="1">
      <alignment horizontal="center"/>
    </xf>
    <xf numFmtId="2" fontId="5" fillId="67" borderId="13" xfId="369" applyNumberFormat="1" applyFill="1" applyBorder="1" applyAlignment="1">
      <alignment horizontal="center"/>
    </xf>
    <xf numFmtId="172" fontId="5" fillId="0" borderId="0" xfId="368" applyNumberFormat="1"/>
    <xf numFmtId="0" fontId="11" fillId="0" borderId="0" xfId="369" applyFont="1" applyFill="1" applyBorder="1" applyAlignment="1">
      <alignment horizontal="left"/>
    </xf>
    <xf numFmtId="0" fontId="5" fillId="0" borderId="0" xfId="369" applyAlignment="1">
      <alignment horizontal="center"/>
    </xf>
    <xf numFmtId="0" fontId="11" fillId="67" borderId="16" xfId="369" applyFont="1" applyFill="1" applyBorder="1" applyAlignment="1">
      <alignment horizontal="center"/>
    </xf>
    <xf numFmtId="0" fontId="11" fillId="0" borderId="37" xfId="369" applyFont="1" applyFill="1" applyBorder="1" applyAlignment="1">
      <alignment horizontal="left"/>
    </xf>
    <xf numFmtId="0" fontId="11" fillId="67" borderId="5" xfId="369" applyFont="1" applyFill="1" applyBorder="1" applyAlignment="1">
      <alignment wrapText="1"/>
    </xf>
    <xf numFmtId="2" fontId="11" fillId="67" borderId="5" xfId="369" applyNumberFormat="1" applyFont="1" applyFill="1" applyBorder="1" applyAlignment="1">
      <alignment horizontal="center"/>
    </xf>
    <xf numFmtId="0" fontId="11" fillId="67" borderId="16" xfId="369" applyFont="1" applyFill="1" applyBorder="1" applyAlignment="1">
      <alignment wrapText="1"/>
    </xf>
    <xf numFmtId="0" fontId="5" fillId="0" borderId="5" xfId="369" applyBorder="1" applyAlignment="1">
      <alignment horizontal="center"/>
    </xf>
    <xf numFmtId="1" fontId="5" fillId="0" borderId="5" xfId="369" applyNumberFormat="1" applyBorder="1" applyAlignment="1">
      <alignment horizontal="center"/>
    </xf>
    <xf numFmtId="169" fontId="5" fillId="0" borderId="5" xfId="8" applyNumberFormat="1" applyBorder="1" applyAlignment="1">
      <alignment horizontal="center"/>
    </xf>
    <xf numFmtId="0" fontId="5" fillId="67" borderId="5" xfId="369" applyFill="1" applyBorder="1" applyAlignment="1">
      <alignment horizontal="center"/>
    </xf>
    <xf numFmtId="1" fontId="5" fillId="67" borderId="5" xfId="369" applyNumberFormat="1" applyFill="1" applyBorder="1" applyAlignment="1">
      <alignment horizontal="center"/>
    </xf>
    <xf numFmtId="169" fontId="5" fillId="67" borderId="5" xfId="8" applyNumberFormat="1" applyFill="1" applyBorder="1" applyAlignment="1">
      <alignment horizontal="center"/>
    </xf>
    <xf numFmtId="0" fontId="5" fillId="67" borderId="2" xfId="369" applyFill="1" applyBorder="1" applyAlignment="1">
      <alignment horizontal="center"/>
    </xf>
    <xf numFmtId="1" fontId="5" fillId="67" borderId="2" xfId="369" applyNumberFormat="1" applyFill="1" applyBorder="1" applyAlignment="1">
      <alignment horizontal="center"/>
    </xf>
    <xf numFmtId="0" fontId="5" fillId="17" borderId="21" xfId="369" applyFill="1" applyBorder="1" applyAlignment="1">
      <alignment horizontal="center"/>
    </xf>
    <xf numFmtId="1" fontId="5" fillId="17" borderId="22" xfId="369" applyNumberFormat="1" applyFill="1" applyBorder="1" applyAlignment="1">
      <alignment horizontal="center"/>
    </xf>
    <xf numFmtId="1" fontId="5" fillId="17" borderId="39" xfId="369" applyNumberFormat="1" applyFill="1" applyBorder="1" applyAlignment="1">
      <alignment horizontal="center"/>
    </xf>
    <xf numFmtId="0" fontId="5" fillId="0" borderId="5" xfId="369" applyBorder="1" applyAlignment="1">
      <alignment horizontal="right"/>
    </xf>
    <xf numFmtId="169" fontId="11" fillId="0" borderId="5" xfId="8" applyNumberFormat="1" applyFont="1" applyBorder="1" applyAlignment="1">
      <alignment horizontal="center"/>
    </xf>
    <xf numFmtId="3" fontId="11" fillId="0" borderId="0" xfId="369" applyNumberFormat="1" applyFont="1"/>
    <xf numFmtId="0" fontId="11" fillId="67" borderId="38" xfId="369" applyFont="1" applyFill="1" applyBorder="1" applyAlignment="1">
      <alignment horizontal="center" wrapText="1"/>
    </xf>
    <xf numFmtId="44" fontId="5" fillId="0" borderId="4" xfId="1" applyBorder="1" applyAlignment="1">
      <alignment horizontal="center"/>
    </xf>
    <xf numFmtId="44" fontId="5" fillId="0" borderId="3" xfId="1" applyBorder="1" applyAlignment="1">
      <alignment horizontal="center"/>
    </xf>
    <xf numFmtId="44" fontId="5" fillId="67" borderId="0" xfId="1" applyFill="1" applyBorder="1" applyAlignment="1">
      <alignment horizontal="center"/>
    </xf>
    <xf numFmtId="44" fontId="5" fillId="67" borderId="41" xfId="1" applyFill="1" applyBorder="1" applyAlignment="1">
      <alignment horizontal="center"/>
    </xf>
    <xf numFmtId="44" fontId="5" fillId="0" borderId="0" xfId="1" applyBorder="1" applyAlignment="1">
      <alignment horizontal="center"/>
    </xf>
    <xf numFmtId="44" fontId="5" fillId="0" borderId="41" xfId="1" applyBorder="1" applyAlignment="1">
      <alignment horizontal="center"/>
    </xf>
    <xf numFmtId="44" fontId="5" fillId="67" borderId="12" xfId="1" applyFill="1" applyBorder="1" applyAlignment="1">
      <alignment horizontal="center"/>
    </xf>
    <xf numFmtId="44" fontId="5" fillId="67" borderId="13" xfId="1" applyFill="1" applyBorder="1" applyAlignment="1">
      <alignment horizontal="center"/>
    </xf>
    <xf numFmtId="3" fontId="5" fillId="0" borderId="5" xfId="369" applyNumberFormat="1" applyBorder="1" applyAlignment="1">
      <alignment horizontal="center"/>
    </xf>
    <xf numFmtId="3" fontId="5" fillId="67" borderId="5" xfId="369" applyNumberFormat="1" applyFill="1" applyBorder="1" applyAlignment="1">
      <alignment horizontal="center"/>
    </xf>
    <xf numFmtId="3" fontId="11" fillId="0" borderId="5" xfId="369" applyNumberFormat="1" applyFont="1" applyBorder="1" applyAlignment="1">
      <alignment horizontal="center"/>
    </xf>
    <xf numFmtId="0" fontId="11" fillId="67" borderId="6" xfId="369" applyFont="1" applyFill="1" applyBorder="1" applyAlignment="1">
      <alignment horizontal="center" wrapText="1"/>
    </xf>
    <xf numFmtId="175" fontId="5" fillId="0" borderId="0" xfId="1" applyNumberFormat="1" applyBorder="1" applyAlignment="1">
      <alignment horizontal="center"/>
    </xf>
    <xf numFmtId="175" fontId="5" fillId="0" borderId="38" xfId="369" applyNumberFormat="1" applyBorder="1"/>
    <xf numFmtId="175" fontId="5" fillId="67" borderId="0" xfId="1" applyNumberFormat="1" applyFill="1" applyBorder="1" applyAlignment="1">
      <alignment horizontal="center"/>
    </xf>
    <xf numFmtId="175" fontId="5" fillId="67" borderId="38" xfId="369" applyNumberFormat="1" applyFill="1" applyBorder="1"/>
    <xf numFmtId="175" fontId="5" fillId="67" borderId="12" xfId="1" applyNumberFormat="1" applyFill="1" applyBorder="1" applyAlignment="1">
      <alignment horizontal="center"/>
    </xf>
    <xf numFmtId="175" fontId="5" fillId="67" borderId="16" xfId="369" applyNumberFormat="1" applyFill="1" applyBorder="1"/>
    <xf numFmtId="175" fontId="5" fillId="0" borderId="5" xfId="1" applyNumberFormat="1" applyBorder="1" applyAlignment="1">
      <alignment horizontal="center"/>
    </xf>
    <xf numFmtId="175" fontId="11" fillId="0" borderId="5" xfId="1" applyNumberFormat="1" applyFont="1" applyBorder="1" applyAlignment="1">
      <alignment horizontal="center"/>
    </xf>
    <xf numFmtId="172" fontId="11" fillId="67" borderId="5" xfId="368" applyNumberFormat="1" applyFont="1" applyFill="1" applyBorder="1" applyAlignment="1">
      <alignment horizontal="center" wrapText="1"/>
    </xf>
    <xf numFmtId="172" fontId="11" fillId="67" borderId="5" xfId="368" applyNumberFormat="1" applyFont="1" applyFill="1" applyBorder="1" applyAlignment="1">
      <alignment horizontal="center"/>
    </xf>
    <xf numFmtId="172" fontId="5" fillId="0" borderId="5" xfId="368" applyNumberFormat="1" applyBorder="1" applyAlignment="1">
      <alignment horizontal="center"/>
    </xf>
    <xf numFmtId="172" fontId="5" fillId="67" borderId="5" xfId="368" applyNumberFormat="1" applyFill="1" applyBorder="1" applyAlignment="1">
      <alignment horizontal="center"/>
    </xf>
    <xf numFmtId="172" fontId="5" fillId="0" borderId="5" xfId="368" applyNumberFormat="1" applyBorder="1" applyAlignment="1">
      <alignment horizontal="right"/>
    </xf>
    <xf numFmtId="172" fontId="11" fillId="0" borderId="5" xfId="368" applyNumberFormat="1" applyFont="1" applyBorder="1" applyAlignment="1">
      <alignment horizontal="center"/>
    </xf>
    <xf numFmtId="0" fontId="11" fillId="67" borderId="37" xfId="369" applyFont="1" applyFill="1" applyBorder="1" applyAlignment="1">
      <alignment horizontal="center" wrapText="1"/>
    </xf>
    <xf numFmtId="0" fontId="11" fillId="67" borderId="12" xfId="369" applyFont="1" applyFill="1" applyBorder="1" applyAlignment="1">
      <alignment horizontal="center" wrapText="1"/>
    </xf>
    <xf numFmtId="0" fontId="11" fillId="67" borderId="13" xfId="369" applyFont="1" applyFill="1" applyBorder="1" applyAlignment="1">
      <alignment horizontal="center" wrapText="1"/>
    </xf>
    <xf numFmtId="3" fontId="5" fillId="0" borderId="0" xfId="1" applyNumberFormat="1" applyBorder="1" applyAlignment="1">
      <alignment horizontal="center"/>
    </xf>
    <xf numFmtId="3" fontId="5" fillId="0" borderId="38" xfId="369" applyNumberFormat="1" applyBorder="1" applyAlignment="1">
      <alignment horizontal="center"/>
    </xf>
    <xf numFmtId="3" fontId="5" fillId="67" borderId="0" xfId="369" applyNumberFormat="1" applyFill="1" applyBorder="1" applyAlignment="1">
      <alignment horizontal="center"/>
    </xf>
    <xf numFmtId="3" fontId="5" fillId="67" borderId="38" xfId="369" applyNumberFormat="1" applyFill="1" applyBorder="1" applyAlignment="1">
      <alignment horizontal="center"/>
    </xf>
    <xf numFmtId="3" fontId="5" fillId="67" borderId="0" xfId="1" applyNumberFormat="1" applyFill="1" applyBorder="1" applyAlignment="1">
      <alignment horizontal="center"/>
    </xf>
    <xf numFmtId="3" fontId="5" fillId="67" borderId="16" xfId="369" applyNumberFormat="1" applyFill="1" applyBorder="1" applyAlignment="1">
      <alignment horizontal="center"/>
    </xf>
    <xf numFmtId="3" fontId="5" fillId="0" borderId="5" xfId="1" applyNumberFormat="1" applyBorder="1" applyAlignment="1">
      <alignment horizontal="center"/>
    </xf>
    <xf numFmtId="3" fontId="11" fillId="0" borderId="5" xfId="1" applyNumberFormat="1" applyFont="1" applyBorder="1" applyAlignment="1">
      <alignment horizontal="center"/>
    </xf>
    <xf numFmtId="0" fontId="5" fillId="0" borderId="35" xfId="36" applyFont="1" applyBorder="1"/>
    <xf numFmtId="0" fontId="5" fillId="0" borderId="33" xfId="370" applyFont="1" applyBorder="1"/>
    <xf numFmtId="0" fontId="5" fillId="0" borderId="40" xfId="36" applyFont="1" applyBorder="1"/>
    <xf numFmtId="0" fontId="5" fillId="0" borderId="5" xfId="370" applyFont="1" applyBorder="1"/>
    <xf numFmtId="0" fontId="5" fillId="0" borderId="36" xfId="36" applyFont="1" applyBorder="1"/>
    <xf numFmtId="0" fontId="5" fillId="0" borderId="34" xfId="370" applyFont="1" applyBorder="1"/>
    <xf numFmtId="175" fontId="5" fillId="0" borderId="33" xfId="1" applyNumberFormat="1" applyFont="1" applyBorder="1"/>
    <xf numFmtId="1" fontId="5" fillId="0" borderId="33" xfId="370" applyNumberFormat="1" applyFont="1" applyBorder="1"/>
    <xf numFmtId="1" fontId="5" fillId="0" borderId="5" xfId="370" applyNumberFormat="1" applyFont="1" applyBorder="1"/>
    <xf numFmtId="1" fontId="5" fillId="0" borderId="34" xfId="370" applyNumberFormat="1" applyFont="1" applyBorder="1"/>
    <xf numFmtId="44" fontId="5" fillId="0" borderId="33" xfId="1" applyFont="1" applyBorder="1"/>
    <xf numFmtId="44" fontId="5" fillId="0" borderId="5" xfId="1" applyFont="1" applyBorder="1"/>
    <xf numFmtId="44" fontId="5" fillId="0" borderId="34" xfId="1" applyFont="1" applyBorder="1"/>
    <xf numFmtId="175" fontId="5" fillId="0" borderId="5" xfId="1" applyNumberFormat="1" applyFont="1" applyBorder="1"/>
    <xf numFmtId="175" fontId="5" fillId="0" borderId="34" xfId="1" applyNumberFormat="1" applyFont="1" applyBorder="1"/>
    <xf numFmtId="0" fontId="5" fillId="0" borderId="16" xfId="370" applyFont="1" applyBorder="1"/>
    <xf numFmtId="1" fontId="0" fillId="0" borderId="53" xfId="0" applyNumberFormat="1" applyBorder="1"/>
    <xf numFmtId="0" fontId="5" fillId="0" borderId="33" xfId="370" applyFont="1" applyFill="1" applyBorder="1"/>
    <xf numFmtId="44" fontId="0" fillId="0" borderId="53" xfId="0" applyNumberFormat="1" applyBorder="1"/>
    <xf numFmtId="0" fontId="0" fillId="0" borderId="53" xfId="0" applyBorder="1"/>
    <xf numFmtId="3" fontId="0" fillId="0" borderId="0" xfId="0" applyNumberFormat="1"/>
    <xf numFmtId="0" fontId="0" fillId="0" borderId="0" xfId="0" applyFill="1" applyBorder="1">
      <alignment readingOrder="1"/>
    </xf>
    <xf numFmtId="176" fontId="0" fillId="0" borderId="0" xfId="0" applyNumberFormat="1">
      <alignment readingOrder="1"/>
    </xf>
    <xf numFmtId="0" fontId="18" fillId="68" borderId="5" xfId="35" applyFont="1" applyFill="1" applyBorder="1" applyAlignment="1">
      <alignment horizontal="left" vertical="center" wrapText="1"/>
    </xf>
    <xf numFmtId="0" fontId="17" fillId="14" borderId="5" xfId="213" applyFont="1" applyFill="1" applyBorder="1"/>
    <xf numFmtId="0" fontId="17" fillId="14" borderId="1" xfId="213" applyFont="1" applyFill="1" applyBorder="1"/>
    <xf numFmtId="0" fontId="17" fillId="14" borderId="4" xfId="213" applyFont="1" applyFill="1" applyBorder="1"/>
    <xf numFmtId="0" fontId="17" fillId="14" borderId="3" xfId="213" applyFont="1" applyFill="1" applyBorder="1"/>
    <xf numFmtId="164" fontId="10" fillId="9" borderId="9" xfId="213" applyNumberFormat="1" applyFont="1" applyFill="1" applyBorder="1" applyAlignment="1">
      <alignment horizontal="centerContinuous" wrapText="1" readingOrder="1"/>
    </xf>
    <xf numFmtId="164" fontId="10" fillId="9" borderId="10" xfId="213" applyNumberFormat="1" applyFont="1" applyFill="1" applyBorder="1" applyAlignment="1">
      <alignment horizontal="centerContinuous" wrapText="1" readingOrder="1"/>
    </xf>
    <xf numFmtId="164" fontId="10" fillId="9" borderId="8" xfId="213" applyNumberFormat="1" applyFont="1" applyFill="1" applyBorder="1" applyAlignment="1">
      <alignment horizontal="centerContinuous" wrapText="1" readingOrder="1"/>
    </xf>
    <xf numFmtId="164" fontId="10" fillId="9" borderId="7" xfId="213" applyNumberFormat="1" applyFont="1" applyFill="1" applyBorder="1" applyAlignment="1">
      <alignment horizontal="center" wrapText="1" readingOrder="1"/>
    </xf>
    <xf numFmtId="0" fontId="5" fillId="0" borderId="0" xfId="213"/>
    <xf numFmtId="0" fontId="17" fillId="14" borderId="11" xfId="213" applyFont="1" applyFill="1" applyBorder="1"/>
    <xf numFmtId="0" fontId="17" fillId="14" borderId="12" xfId="213" applyFont="1" applyFill="1" applyBorder="1"/>
    <xf numFmtId="0" fontId="17" fillId="14" borderId="13" xfId="213" applyFont="1" applyFill="1" applyBorder="1"/>
    <xf numFmtId="164" fontId="10" fillId="8" borderId="7" xfId="213" applyNumberFormat="1" applyFont="1" applyFill="1" applyBorder="1" applyAlignment="1">
      <alignment horizontal="center" wrapText="1" readingOrder="1"/>
    </xf>
    <xf numFmtId="0" fontId="17" fillId="6" borderId="5" xfId="213" applyFont="1" applyFill="1" applyBorder="1"/>
    <xf numFmtId="2" fontId="5" fillId="10" borderId="0" xfId="213" applyNumberFormat="1" applyFill="1" applyAlignment="1">
      <alignment horizontal="center" readingOrder="1"/>
    </xf>
    <xf numFmtId="1" fontId="5" fillId="10" borderId="0" xfId="213" applyNumberFormat="1" applyFill="1" applyAlignment="1">
      <alignment horizontal="center" readingOrder="1"/>
    </xf>
    <xf numFmtId="0" fontId="5" fillId="0" borderId="0" xfId="213">
      <alignment readingOrder="1"/>
    </xf>
    <xf numFmtId="164" fontId="5" fillId="0" borderId="0" xfId="213" applyNumberFormat="1">
      <alignment readingOrder="1"/>
    </xf>
    <xf numFmtId="43" fontId="0" fillId="10" borderId="0" xfId="371" applyFont="1" applyFill="1" applyAlignment="1">
      <alignment horizontal="center" readingOrder="1"/>
    </xf>
    <xf numFmtId="1" fontId="5" fillId="0" borderId="0" xfId="213" applyNumberFormat="1"/>
    <xf numFmtId="0" fontId="0" fillId="14" borderId="0" xfId="0" applyFill="1">
      <alignment readingOrder="1"/>
    </xf>
    <xf numFmtId="0" fontId="0" fillId="14" borderId="0" xfId="0" applyFill="1" applyAlignment="1">
      <alignment vertical="center" wrapText="1" readingOrder="1"/>
    </xf>
    <xf numFmtId="164" fontId="0" fillId="12" borderId="0" xfId="0" applyNumberFormat="1" applyFill="1">
      <alignment readingOrder="1"/>
    </xf>
    <xf numFmtId="0" fontId="0" fillId="11" borderId="0" xfId="0" applyFill="1" applyAlignment="1">
      <alignment horizontal="left" vertical="center" readingOrder="1"/>
    </xf>
    <xf numFmtId="0" fontId="69" fillId="9" borderId="42" xfId="369" applyFont="1" applyFill="1" applyBorder="1" applyAlignment="1">
      <alignment horizontal="left"/>
    </xf>
    <xf numFmtId="0" fontId="69" fillId="9" borderId="0" xfId="369" applyFont="1" applyFill="1" applyBorder="1" applyAlignment="1">
      <alignment horizontal="left"/>
    </xf>
    <xf numFmtId="0" fontId="69" fillId="9" borderId="43" xfId="369" applyFont="1" applyFill="1" applyBorder="1" applyAlignment="1">
      <alignment horizontal="left"/>
    </xf>
    <xf numFmtId="0" fontId="10" fillId="3" borderId="1" xfId="2" applyFont="1" applyFill="1" applyBorder="1" applyAlignment="1">
      <alignment horizontal="center"/>
    </xf>
    <xf numFmtId="0" fontId="10" fillId="3" borderId="4" xfId="2" applyFont="1" applyFill="1" applyBorder="1" applyAlignment="1">
      <alignment horizontal="center"/>
    </xf>
    <xf numFmtId="0" fontId="10" fillId="3" borderId="3" xfId="2" applyFont="1" applyFill="1" applyBorder="1" applyAlignment="1">
      <alignment horizontal="center"/>
    </xf>
    <xf numFmtId="0" fontId="7" fillId="4" borderId="2" xfId="0" applyFont="1" applyFill="1" applyBorder="1" applyAlignment="1">
      <alignment horizontal="center"/>
    </xf>
    <xf numFmtId="0" fontId="11" fillId="0" borderId="2" xfId="0" applyFont="1" applyBorder="1" applyAlignment="1">
      <alignment horizontal="center"/>
    </xf>
    <xf numFmtId="0" fontId="11" fillId="60" borderId="5" xfId="2" applyFont="1" applyFill="1" applyBorder="1" applyAlignment="1">
      <alignment horizontal="center"/>
    </xf>
    <xf numFmtId="0" fontId="10" fillId="3" borderId="6" xfId="2" applyFont="1" applyFill="1" applyBorder="1" applyAlignment="1">
      <alignment horizontal="center"/>
    </xf>
    <xf numFmtId="0" fontId="10" fillId="3" borderId="15" xfId="2" applyFont="1" applyFill="1" applyBorder="1" applyAlignment="1">
      <alignment horizontal="center"/>
    </xf>
    <xf numFmtId="0" fontId="10" fillId="3" borderId="7" xfId="2" applyFont="1" applyFill="1" applyBorder="1" applyAlignment="1">
      <alignment horizontal="center"/>
    </xf>
    <xf numFmtId="0" fontId="7" fillId="4" borderId="5" xfId="0" applyFont="1" applyFill="1" applyBorder="1" applyAlignment="1">
      <alignment horizontal="center"/>
    </xf>
    <xf numFmtId="0" fontId="11" fillId="0" borderId="5" xfId="0" applyFont="1" applyBorder="1" applyAlignment="1">
      <alignment horizontal="center"/>
    </xf>
    <xf numFmtId="0" fontId="69" fillId="9" borderId="21" xfId="369" applyFont="1" applyFill="1" applyBorder="1" applyAlignment="1">
      <alignment horizontal="center"/>
    </xf>
    <xf numFmtId="0" fontId="69" fillId="9" borderId="22" xfId="369" applyFont="1" applyFill="1" applyBorder="1" applyAlignment="1">
      <alignment horizontal="center"/>
    </xf>
    <xf numFmtId="0" fontId="69" fillId="9" borderId="8" xfId="369" applyFont="1" applyFill="1" applyBorder="1" applyAlignment="1">
      <alignment horizontal="center"/>
    </xf>
    <xf numFmtId="0" fontId="66" fillId="9" borderId="21" xfId="369" applyFont="1" applyFill="1" applyBorder="1" applyAlignment="1">
      <alignment horizontal="left"/>
    </xf>
    <xf numFmtId="0" fontId="3" fillId="9" borderId="22" xfId="369" applyFont="1" applyFill="1" applyBorder="1" applyAlignment="1">
      <alignment horizontal="left"/>
    </xf>
    <xf numFmtId="0" fontId="3" fillId="9" borderId="8" xfId="369" applyFont="1" applyFill="1" applyBorder="1" applyAlignment="1">
      <alignment horizontal="left"/>
    </xf>
    <xf numFmtId="0" fontId="66" fillId="9" borderId="21" xfId="369" applyFont="1" applyFill="1" applyBorder="1" applyAlignment="1"/>
    <xf numFmtId="0" fontId="3" fillId="9" borderId="22" xfId="369" applyFont="1" applyFill="1" applyBorder="1" applyAlignment="1"/>
    <xf numFmtId="0" fontId="3" fillId="9" borderId="8" xfId="369" applyFont="1" applyFill="1" applyBorder="1" applyAlignment="1"/>
    <xf numFmtId="177" fontId="11" fillId="66" borderId="21" xfId="1" applyNumberFormat="1" applyFont="1" applyFill="1" applyBorder="1" applyAlignment="1" applyProtection="1">
      <protection locked="0"/>
    </xf>
    <xf numFmtId="0" fontId="5" fillId="0" borderId="8" xfId="369" applyBorder="1" applyAlignment="1"/>
    <xf numFmtId="0" fontId="11" fillId="0" borderId="0" xfId="369" applyFont="1" applyAlignment="1"/>
    <xf numFmtId="44" fontId="11" fillId="66" borderId="21" xfId="1" applyFont="1" applyFill="1" applyBorder="1" applyAlignment="1" applyProtection="1">
      <protection locked="0"/>
    </xf>
    <xf numFmtId="172" fontId="66" fillId="9" borderId="5" xfId="368" applyNumberFormat="1" applyFont="1" applyFill="1" applyBorder="1" applyAlignment="1">
      <alignment horizontal="left"/>
    </xf>
    <xf numFmtId="172" fontId="3" fillId="9" borderId="5" xfId="368" applyNumberFormat="1" applyFont="1" applyFill="1" applyBorder="1" applyAlignment="1">
      <alignment horizontal="left"/>
    </xf>
    <xf numFmtId="0" fontId="66" fillId="9" borderId="5" xfId="369" applyFont="1" applyFill="1" applyBorder="1" applyAlignment="1">
      <alignment horizontal="left"/>
    </xf>
    <xf numFmtId="0" fontId="3" fillId="9" borderId="5" xfId="369" applyFont="1" applyFill="1" applyBorder="1" applyAlignment="1">
      <alignment horizontal="left"/>
    </xf>
  </cellXfs>
  <cellStyles count="534">
    <cellStyle name="20% - Accent1 2" xfId="37"/>
    <cellStyle name="20% - Accent1 2 2" xfId="38"/>
    <cellStyle name="20% - Accent1 3" xfId="39"/>
    <cellStyle name="20% - Accent1 3 2" xfId="372"/>
    <cellStyle name="20% - Accent1 4" xfId="373"/>
    <cellStyle name="20% - Accent1 4 2" xfId="374"/>
    <cellStyle name="20% - Accent1 5" xfId="375"/>
    <cellStyle name="20% - Accent2 2" xfId="40"/>
    <cellStyle name="20% - Accent2 2 2" xfId="376"/>
    <cellStyle name="20% - Accent2 3" xfId="41"/>
    <cellStyle name="20% - Accent2 3 2" xfId="377"/>
    <cellStyle name="20% - Accent2 4" xfId="378"/>
    <cellStyle name="20% - Accent2 4 2" xfId="379"/>
    <cellStyle name="20% - Accent2 5" xfId="380"/>
    <cellStyle name="20% - Accent3 2" xfId="42"/>
    <cellStyle name="20% - Accent3 2 2" xfId="43"/>
    <cellStyle name="20% - Accent3 3" xfId="44"/>
    <cellStyle name="20% - Accent3 3 2" xfId="381"/>
    <cellStyle name="20% - Accent3 4" xfId="382"/>
    <cellStyle name="20% - Accent3 4 2" xfId="383"/>
    <cellStyle name="20% - Accent3 5" xfId="384"/>
    <cellStyle name="20% - Accent4 2" xfId="45"/>
    <cellStyle name="20% - Accent4 2 2" xfId="46"/>
    <cellStyle name="20% - Accent4 3" xfId="47"/>
    <cellStyle name="20% - Accent4 3 2" xfId="385"/>
    <cellStyle name="20% - Accent4 4" xfId="386"/>
    <cellStyle name="20% - Accent4 4 2" xfId="387"/>
    <cellStyle name="20% - Accent4 5" xfId="388"/>
    <cellStyle name="20% - Accent5 2" xfId="48"/>
    <cellStyle name="20% - Accent5 2 2" xfId="389"/>
    <cellStyle name="20% - Accent5 3" xfId="49"/>
    <cellStyle name="20% - Accent5 3 2" xfId="390"/>
    <cellStyle name="20% - Accent5 4" xfId="391"/>
    <cellStyle name="20% - Accent5 4 2" xfId="392"/>
    <cellStyle name="20% - Accent5 5" xfId="393"/>
    <cellStyle name="20% - Accent6 2" xfId="50"/>
    <cellStyle name="20% - Accent6 2 2" xfId="394"/>
    <cellStyle name="20% - Accent6 3" xfId="51"/>
    <cellStyle name="20% - Accent6 3 2" xfId="395"/>
    <cellStyle name="20% - Accent6 4" xfId="396"/>
    <cellStyle name="20% - Accent6 4 2" xfId="397"/>
    <cellStyle name="20% - Accent6 5" xfId="398"/>
    <cellStyle name="40% - Accent1 2" xfId="52"/>
    <cellStyle name="40% - Accent1 2 2" xfId="53"/>
    <cellStyle name="40% - Accent1 3" xfId="54"/>
    <cellStyle name="40% - Accent1 3 2" xfId="399"/>
    <cellStyle name="40% - Accent1 4" xfId="400"/>
    <cellStyle name="40% - Accent1 4 2" xfId="401"/>
    <cellStyle name="40% - Accent1 5" xfId="402"/>
    <cellStyle name="40% - Accent2 2" xfId="55"/>
    <cellStyle name="40% - Accent2 2 2" xfId="56"/>
    <cellStyle name="40% - Accent2 3" xfId="57"/>
    <cellStyle name="40% - Accent2 3 2" xfId="403"/>
    <cellStyle name="40% - Accent2 4" xfId="404"/>
    <cellStyle name="40% - Accent2 4 2" xfId="405"/>
    <cellStyle name="40% - Accent2 5" xfId="406"/>
    <cellStyle name="40% - Accent3 2" xfId="58"/>
    <cellStyle name="40% - Accent3 2 2" xfId="59"/>
    <cellStyle name="40% - Accent3 3" xfId="60"/>
    <cellStyle name="40% - Accent3 3 2" xfId="407"/>
    <cellStyle name="40% - Accent3 4" xfId="408"/>
    <cellStyle name="40% - Accent3 4 2" xfId="409"/>
    <cellStyle name="40% - Accent3 5" xfId="410"/>
    <cellStyle name="40% - Accent4 2" xfId="61"/>
    <cellStyle name="40% - Accent4 2 2" xfId="62"/>
    <cellStyle name="40% - Accent4 3" xfId="63"/>
    <cellStyle name="40% - Accent4 3 2" xfId="411"/>
    <cellStyle name="40% - Accent4 4" xfId="412"/>
    <cellStyle name="40% - Accent4 4 2" xfId="413"/>
    <cellStyle name="40% - Accent4 5" xfId="414"/>
    <cellStyle name="40% - Accent5 2" xfId="64"/>
    <cellStyle name="40% - Accent5 2 2" xfId="415"/>
    <cellStyle name="40% - Accent5 3" xfId="65"/>
    <cellStyle name="40% - Accent5 3 2" xfId="416"/>
    <cellStyle name="40% - Accent5 4" xfId="417"/>
    <cellStyle name="40% - Accent5 4 2" xfId="418"/>
    <cellStyle name="40% - Accent5 5" xfId="419"/>
    <cellStyle name="40% - Accent6 2" xfId="66"/>
    <cellStyle name="40% - Accent6 2 2" xfId="67"/>
    <cellStyle name="40% - Accent6 3" xfId="68"/>
    <cellStyle name="40% - Accent6 3 2" xfId="420"/>
    <cellStyle name="40% - Accent6 4" xfId="421"/>
    <cellStyle name="40% - Accent6 4 2" xfId="422"/>
    <cellStyle name="40% - Accent6 5" xfId="423"/>
    <cellStyle name="60% - Accent1 2" xfId="69"/>
    <cellStyle name="60% - Accent1 2 2" xfId="70"/>
    <cellStyle name="60% - Accent1 3" xfId="71"/>
    <cellStyle name="60% - Accent2 2" xfId="72"/>
    <cellStyle name="60% - Accent2 2 2" xfId="73"/>
    <cellStyle name="60% - Accent2 3" xfId="74"/>
    <cellStyle name="60% - Accent3 2" xfId="75"/>
    <cellStyle name="60% - Accent3 2 2" xfId="76"/>
    <cellStyle name="60% - Accent3 3" xfId="77"/>
    <cellStyle name="60% - Accent4 2" xfId="78"/>
    <cellStyle name="60% - Accent4 2 2" xfId="79"/>
    <cellStyle name="60% - Accent4 3" xfId="80"/>
    <cellStyle name="60% - Accent5 2" xfId="81"/>
    <cellStyle name="60% - Accent5 3" xfId="82"/>
    <cellStyle name="60% - Accent6 2" xfId="83"/>
    <cellStyle name="60% - Accent6 2 2" xfId="84"/>
    <cellStyle name="60% - Accent6 3" xfId="85"/>
    <cellStyle name="Accent1 - 20%" xfId="86"/>
    <cellStyle name="Accent1 - 40%" xfId="87"/>
    <cellStyle name="Accent1 - 60%" xfId="88"/>
    <cellStyle name="Accent1 2" xfId="89"/>
    <cellStyle name="Accent1 2 2" xfId="90"/>
    <cellStyle name="Accent1 3" xfId="91"/>
    <cellStyle name="Accent2 - 20%" xfId="92"/>
    <cellStyle name="Accent2 - 40%" xfId="93"/>
    <cellStyle name="Accent2 - 60%" xfId="94"/>
    <cellStyle name="Accent2 2" xfId="95"/>
    <cellStyle name="Accent2 3" xfId="96"/>
    <cellStyle name="Accent3 - 20%" xfId="97"/>
    <cellStyle name="Accent3 - 40%" xfId="98"/>
    <cellStyle name="Accent3 - 60%" xfId="99"/>
    <cellStyle name="Accent3 2" xfId="100"/>
    <cellStyle name="Accent3 2 2" xfId="101"/>
    <cellStyle name="Accent3 3" xfId="102"/>
    <cellStyle name="Accent4 - 20%" xfId="103"/>
    <cellStyle name="Accent4 - 40%" xfId="104"/>
    <cellStyle name="Accent4 - 60%" xfId="105"/>
    <cellStyle name="Accent4 2" xfId="106"/>
    <cellStyle name="Accent4 2 2" xfId="107"/>
    <cellStyle name="Accent4 3" xfId="108"/>
    <cellStyle name="Accent5 - 20%" xfId="109"/>
    <cellStyle name="Accent5 - 40%" xfId="110"/>
    <cellStyle name="Accent5 - 60%" xfId="111"/>
    <cellStyle name="Accent5 2" xfId="112"/>
    <cellStyle name="Accent5 3" xfId="113"/>
    <cellStyle name="Accent6 - 20%" xfId="114"/>
    <cellStyle name="Accent6 - 40%" xfId="115"/>
    <cellStyle name="Accent6 - 60%" xfId="116"/>
    <cellStyle name="Accent6 2" xfId="117"/>
    <cellStyle name="Accent6 3" xfId="118"/>
    <cellStyle name="Bad 2" xfId="119"/>
    <cellStyle name="Bad 2 2" xfId="120"/>
    <cellStyle name="Bad 3" xfId="121"/>
    <cellStyle name="Calculation 2" xfId="122"/>
    <cellStyle name="Calculation 2 2" xfId="123"/>
    <cellStyle name="Calculation 3" xfId="124"/>
    <cellStyle name="Check Cell 2" xfId="125"/>
    <cellStyle name="Check Cell 3" xfId="126"/>
    <cellStyle name="Comma" xfId="368" builtinId="3"/>
    <cellStyle name="Comma [0] 2" xfId="127"/>
    <cellStyle name="Comma 10" xfId="371"/>
    <cellStyle name="Comma 11" xfId="424"/>
    <cellStyle name="Comma 2" xfId="16"/>
    <cellStyle name="Comma 2 2" xfId="128"/>
    <cellStyle name="Comma 2 2 2" xfId="129"/>
    <cellStyle name="Comma 2 2 3" xfId="130"/>
    <cellStyle name="Comma 2 2 3 2" xfId="425"/>
    <cellStyle name="Comma 2 2 4" xfId="426"/>
    <cellStyle name="Comma 2 2 4 2" xfId="427"/>
    <cellStyle name="Comma 2 2 5" xfId="428"/>
    <cellStyle name="Comma 2 2 5 2" xfId="429"/>
    <cellStyle name="Comma 2 2 6" xfId="430"/>
    <cellStyle name="Comma 2 2 6 2" xfId="431"/>
    <cellStyle name="Comma 2 2 7" xfId="432"/>
    <cellStyle name="Comma 2 2 8" xfId="433"/>
    <cellStyle name="Comma 2 3" xfId="131"/>
    <cellStyle name="Comma 2 3 2" xfId="434"/>
    <cellStyle name="Comma 2 4" xfId="132"/>
    <cellStyle name="Comma 2 5" xfId="133"/>
    <cellStyle name="Comma 3" xfId="11"/>
    <cellStyle name="Comma 3 10" xfId="435"/>
    <cellStyle name="Comma 3 2" xfId="134"/>
    <cellStyle name="Comma 3 2 2" xfId="135"/>
    <cellStyle name="Comma 3 2 3" xfId="136"/>
    <cellStyle name="Comma 3 3" xfId="137"/>
    <cellStyle name="Comma 3 3 2" xfId="138"/>
    <cellStyle name="Comma 3 3 3" xfId="139"/>
    <cellStyle name="Comma 3 3 4" xfId="140"/>
    <cellStyle name="Comma 3 4" xfId="141"/>
    <cellStyle name="Comma 3 4 2" xfId="436"/>
    <cellStyle name="Comma 3 5" xfId="437"/>
    <cellStyle name="Comma 3 5 2" xfId="438"/>
    <cellStyle name="Comma 3 6" xfId="439"/>
    <cellStyle name="Comma 3 6 2" xfId="440"/>
    <cellStyle name="Comma 3 7" xfId="441"/>
    <cellStyle name="Comma 3 8" xfId="442"/>
    <cellStyle name="Comma 3 9" xfId="443"/>
    <cellStyle name="Comma 4" xfId="142"/>
    <cellStyle name="Comma 4 2" xfId="143"/>
    <cellStyle name="Comma 4 2 2" xfId="144"/>
    <cellStyle name="Comma 4 3" xfId="145"/>
    <cellStyle name="Comma 5" xfId="146"/>
    <cellStyle name="Comma 5 2" xfId="147"/>
    <cellStyle name="Comma 5 3" xfId="148"/>
    <cellStyle name="Comma 6" xfId="149"/>
    <cellStyle name="Comma 7" xfId="150"/>
    <cellStyle name="Comma 8" xfId="151"/>
    <cellStyle name="Comma 9" xfId="444"/>
    <cellStyle name="Currency" xfId="1" builtinId="4"/>
    <cellStyle name="Currency 2" xfId="17"/>
    <cellStyle name="Currency 2 2" xfId="152"/>
    <cellStyle name="Currency 2 2 2" xfId="153"/>
    <cellStyle name="Currency 2 2 3" xfId="154"/>
    <cellStyle name="Currency 2 3" xfId="155"/>
    <cellStyle name="Currency 2 4" xfId="156"/>
    <cellStyle name="Currency 2 5" xfId="157"/>
    <cellStyle name="Currency 3" xfId="18"/>
    <cellStyle name="Currency 3 2" xfId="158"/>
    <cellStyle name="Currency 3 2 2" xfId="159"/>
    <cellStyle name="Currency 3 2 3" xfId="160"/>
    <cellStyle name="Currency 3 3" xfId="161"/>
    <cellStyle name="Currency 3 4" xfId="162"/>
    <cellStyle name="Currency 3 5" xfId="445"/>
    <cellStyle name="Currency 4" xfId="19"/>
    <cellStyle name="Currency 4 2" xfId="446"/>
    <cellStyle name="Currency 4 3" xfId="447"/>
    <cellStyle name="Currency 5" xfId="163"/>
    <cellStyle name="Currency 5 2" xfId="164"/>
    <cellStyle name="Currency 5 2 2" xfId="165"/>
    <cellStyle name="Currency 5 3" xfId="166"/>
    <cellStyle name="Currency 6" xfId="167"/>
    <cellStyle name="Currency 6 2" xfId="168"/>
    <cellStyle name="Currency 7" xfId="169"/>
    <cellStyle name="Currency 7 2" xfId="170"/>
    <cellStyle name="Currency 8" xfId="171"/>
    <cellStyle name="Data Field" xfId="4"/>
    <cellStyle name="Data Field 2" xfId="172"/>
    <cellStyle name="Data Field 2 2" xfId="173"/>
    <cellStyle name="Data Field 2 3" xfId="174"/>
    <cellStyle name="Data Field 3" xfId="175"/>
    <cellStyle name="Data Field 4" xfId="176"/>
    <cellStyle name="Data Field 5" xfId="448"/>
    <cellStyle name="Data Name" xfId="5"/>
    <cellStyle name="Data Name 2" xfId="20"/>
    <cellStyle name="Data Name 2 2" xfId="449"/>
    <cellStyle name="Data Name 3" xfId="450"/>
    <cellStyle name="Data Name 4" xfId="451"/>
    <cellStyle name="Date/Time" xfId="6"/>
    <cellStyle name="Emphasis 1" xfId="177"/>
    <cellStyle name="Emphasis 2" xfId="178"/>
    <cellStyle name="Emphasis 3" xfId="179"/>
    <cellStyle name="Explanatory Text 2" xfId="180"/>
    <cellStyle name="Explanatory Text 3" xfId="181"/>
    <cellStyle name="Good 2" xfId="182"/>
    <cellStyle name="Good 3" xfId="183"/>
    <cellStyle name="Heading" xfId="7"/>
    <cellStyle name="Heading 1 2" xfId="184"/>
    <cellStyle name="Heading 1 2 2" xfId="185"/>
    <cellStyle name="Heading 1 3" xfId="186"/>
    <cellStyle name="Heading 2 2" xfId="21"/>
    <cellStyle name="Heading 2 3" xfId="22"/>
    <cellStyle name="Heading 3 2" xfId="187"/>
    <cellStyle name="Heading 3 2 2" xfId="188"/>
    <cellStyle name="Heading 3 3" xfId="189"/>
    <cellStyle name="Heading 4 2" xfId="190"/>
    <cellStyle name="Heading 4 2 2" xfId="191"/>
    <cellStyle name="Heading 4 3" xfId="192"/>
    <cellStyle name="Hyperlink 2" xfId="23"/>
    <cellStyle name="Hyperlink 2 2" xfId="24"/>
    <cellStyle name="Hyperlink 2 2 2" xfId="193"/>
    <cellStyle name="Hyperlink 2 3" xfId="452"/>
    <cellStyle name="Hyperlink 2_ResWXMF_FY10v2_0" xfId="194"/>
    <cellStyle name="Hyperlink 3" xfId="195"/>
    <cellStyle name="Hyperlink 3 2" xfId="196"/>
    <cellStyle name="Hyperlink 3 2 2" xfId="197"/>
    <cellStyle name="Hyperlink 4" xfId="198"/>
    <cellStyle name="Hyperlink 5" xfId="199"/>
    <cellStyle name="Hyperlink 6" xfId="200"/>
    <cellStyle name="Hyperlink 7" xfId="201"/>
    <cellStyle name="Hyperlink 8" xfId="202"/>
    <cellStyle name="Input 2" xfId="203"/>
    <cellStyle name="Input 3" xfId="204"/>
    <cellStyle name="Linked Cell 2" xfId="205"/>
    <cellStyle name="Linked Cell 3" xfId="206"/>
    <cellStyle name="Neutral 2" xfId="207"/>
    <cellStyle name="Neutral 3" xfId="208"/>
    <cellStyle name="Normal" xfId="0" builtinId="0"/>
    <cellStyle name="Normal 10" xfId="209"/>
    <cellStyle name="Normal 10 2" xfId="210"/>
    <cellStyle name="Normal 11" xfId="211"/>
    <cellStyle name="Normal 11 2" xfId="453"/>
    <cellStyle name="Normal 12" xfId="212"/>
    <cellStyle name="Normal 12 2" xfId="454"/>
    <cellStyle name="Normal 13" xfId="213"/>
    <cellStyle name="Normal 13 2" xfId="214"/>
    <cellStyle name="Normal 13 3" xfId="215"/>
    <cellStyle name="Normal 14" xfId="216"/>
    <cellStyle name="Normal 14 2" xfId="217"/>
    <cellStyle name="Normal 14 2 2" xfId="218"/>
    <cellStyle name="Normal 14 3" xfId="219"/>
    <cellStyle name="Normal 14 3 2" xfId="220"/>
    <cellStyle name="Normal 14 4" xfId="221"/>
    <cellStyle name="Normal 14 5" xfId="455"/>
    <cellStyle name="Normal 15" xfId="222"/>
    <cellStyle name="Normal 15 2" xfId="223"/>
    <cellStyle name="Normal 15 2 2" xfId="224"/>
    <cellStyle name="Normal 15 3" xfId="225"/>
    <cellStyle name="Normal 15 4" xfId="226"/>
    <cellStyle name="Normal 15 5" xfId="456"/>
    <cellStyle name="Normal 16" xfId="227"/>
    <cellStyle name="Normal 16 2" xfId="228"/>
    <cellStyle name="Normal 16 3" xfId="229"/>
    <cellStyle name="Normal 16 4" xfId="457"/>
    <cellStyle name="Normal 17" xfId="230"/>
    <cellStyle name="Normal 17 2" xfId="231"/>
    <cellStyle name="Normal 18" xfId="232"/>
    <cellStyle name="Normal 19" xfId="233"/>
    <cellStyle name="Normal 2" xfId="9"/>
    <cellStyle name="Normal 2 10" xfId="458"/>
    <cellStyle name="Normal 2 11" xfId="459"/>
    <cellStyle name="Normal 2 12" xfId="460"/>
    <cellStyle name="Normal 2 2" xfId="12"/>
    <cellStyle name="Normal 2 2 2" xfId="234"/>
    <cellStyle name="Normal 2 2 2 2" xfId="235"/>
    <cellStyle name="Normal 2 2 2 3" xfId="236"/>
    <cellStyle name="Normal 2 2 3" xfId="237"/>
    <cellStyle name="Normal 2 2 3 2" xfId="238"/>
    <cellStyle name="Normal 2 2 3 3" xfId="239"/>
    <cellStyle name="Normal 2 2 4" xfId="240"/>
    <cellStyle name="Normal 2 2 4 2" xfId="461"/>
    <cellStyle name="Normal 2 2 5" xfId="462"/>
    <cellStyle name="Normal 2 2 6" xfId="463"/>
    <cellStyle name="Normal 2 3" xfId="25"/>
    <cellStyle name="Normal 2 3 2" xfId="241"/>
    <cellStyle name="Normal 2 3 2 2" xfId="242"/>
    <cellStyle name="Normal 2 3 2 2 2" xfId="243"/>
    <cellStyle name="Normal 2 3 2 3" xfId="464"/>
    <cellStyle name="Normal 2 3 3" xfId="244"/>
    <cellStyle name="Normal 2 3 3 2" xfId="245"/>
    <cellStyle name="Normal 2 3 4" xfId="465"/>
    <cellStyle name="Normal 2 4" xfId="246"/>
    <cellStyle name="Normal 2 4 2" xfId="247"/>
    <cellStyle name="Normal 2 4 2 2" xfId="248"/>
    <cellStyle name="Normal 2 4 2 3" xfId="249"/>
    <cellStyle name="Normal 2 4 2 4" xfId="250"/>
    <cellStyle name="Normal 2 4 3" xfId="251"/>
    <cellStyle name="Normal 2 5" xfId="252"/>
    <cellStyle name="Normal 2 5 2" xfId="466"/>
    <cellStyle name="Normal 2 6" xfId="253"/>
    <cellStyle name="Normal 2 6 2" xfId="254"/>
    <cellStyle name="Normal 2 6 2 2" xfId="255"/>
    <cellStyle name="Normal 2 6 2 3" xfId="256"/>
    <cellStyle name="Normal 2 6 3" xfId="257"/>
    <cellStyle name="Normal 2 6 3 2" xfId="258"/>
    <cellStyle name="Normal 2 6 4" xfId="259"/>
    <cellStyle name="Normal 2 6 4 2" xfId="260"/>
    <cellStyle name="Normal 2 6 5" xfId="261"/>
    <cellStyle name="Normal 2 6 6" xfId="262"/>
    <cellStyle name="Normal 2 7" xfId="263"/>
    <cellStyle name="Normal 2 7 2" xfId="264"/>
    <cellStyle name="Normal 2 7 2 2" xfId="265"/>
    <cellStyle name="Normal 2 7 3" xfId="266"/>
    <cellStyle name="Normal 2 8" xfId="267"/>
    <cellStyle name="Normal 2 8 2" xfId="467"/>
    <cellStyle name="Normal 2 9" xfId="268"/>
    <cellStyle name="Normal 2 9 2" xfId="468"/>
    <cellStyle name="Normal 2_EStarLighting_ExistingFY10v1_5_CWv1" xfId="26"/>
    <cellStyle name="Normal 20" xfId="269"/>
    <cellStyle name="Normal 21" xfId="270"/>
    <cellStyle name="Normal 22" xfId="271"/>
    <cellStyle name="Normal 23" xfId="272"/>
    <cellStyle name="Normal 24" xfId="273"/>
    <cellStyle name="Normal 25" xfId="274"/>
    <cellStyle name="Normal 26" xfId="275"/>
    <cellStyle name="Normal 27" xfId="276"/>
    <cellStyle name="Normal 28" xfId="277"/>
    <cellStyle name="Normal 29" xfId="278"/>
    <cellStyle name="Normal 3" xfId="13"/>
    <cellStyle name="Normal 3 2" xfId="27"/>
    <cellStyle name="Normal 3 2 2" xfId="279"/>
    <cellStyle name="Normal 3 2 3" xfId="280"/>
    <cellStyle name="Normal 3 3" xfId="281"/>
    <cellStyle name="Normal 3 3 2" xfId="282"/>
    <cellStyle name="Normal 3 3 2 2" xfId="283"/>
    <cellStyle name="Normal 3 4" xfId="284"/>
    <cellStyle name="Normal 3 4 2" xfId="469"/>
    <cellStyle name="Normal 3 5" xfId="470"/>
    <cellStyle name="Normal 3 66" xfId="285"/>
    <cellStyle name="Normal 30" xfId="286"/>
    <cellStyle name="Normal 31" xfId="287"/>
    <cellStyle name="Normal 32" xfId="288"/>
    <cellStyle name="Normal 33" xfId="289"/>
    <cellStyle name="Normal 34" xfId="290"/>
    <cellStyle name="Normal 35" xfId="291"/>
    <cellStyle name="Normal 36" xfId="292"/>
    <cellStyle name="Normal 37" xfId="293"/>
    <cellStyle name="Normal 38" xfId="294"/>
    <cellStyle name="Normal 39" xfId="295"/>
    <cellStyle name="Normal 4" xfId="14"/>
    <cellStyle name="Normal 4 2" xfId="28"/>
    <cellStyle name="Normal 4 2 2" xfId="471"/>
    <cellStyle name="Normal 4 3" xfId="296"/>
    <cellStyle name="Normal 4 3 2" xfId="297"/>
    <cellStyle name="Normal 4 3 2 2" xfId="298"/>
    <cellStyle name="Normal 4 3 2 3" xfId="299"/>
    <cellStyle name="Normal 4 3 3" xfId="300"/>
    <cellStyle name="Normal 4 3 4" xfId="472"/>
    <cellStyle name="Normal 4 4" xfId="301"/>
    <cellStyle name="Normal 4 4 2" xfId="302"/>
    <cellStyle name="Normal 4 4 3" xfId="303"/>
    <cellStyle name="Normal 4 5" xfId="304"/>
    <cellStyle name="Normal 4 5 2" xfId="305"/>
    <cellStyle name="Normal 4 5 3" xfId="306"/>
    <cellStyle name="Normal 4 6" xfId="307"/>
    <cellStyle name="Normal 4 7" xfId="308"/>
    <cellStyle name="Normal 4 8" xfId="473"/>
    <cellStyle name="Normal 40" xfId="309"/>
    <cellStyle name="Normal 41" xfId="310"/>
    <cellStyle name="Normal 42" xfId="311"/>
    <cellStyle name="Normal 43" xfId="312"/>
    <cellStyle name="Normal 44" xfId="313"/>
    <cellStyle name="Normal 45" xfId="314"/>
    <cellStyle name="Normal 46" xfId="315"/>
    <cellStyle name="Normal 47" xfId="316"/>
    <cellStyle name="Normal 48" xfId="317"/>
    <cellStyle name="Normal 48 2" xfId="318"/>
    <cellStyle name="Normal 49" xfId="319"/>
    <cellStyle name="Normal 5" xfId="320"/>
    <cellStyle name="Normal 5 2" xfId="321"/>
    <cellStyle name="Normal 5 2 2" xfId="474"/>
    <cellStyle name="Normal 5 3" xfId="475"/>
    <cellStyle name="Normal 5 3 2" xfId="476"/>
    <cellStyle name="Normal 5 4" xfId="477"/>
    <cellStyle name="Normal 5 4 2" xfId="478"/>
    <cellStyle name="Normal 5 5" xfId="479"/>
    <cellStyle name="Normal 5 5 2" xfId="480"/>
    <cellStyle name="Normal 5 6" xfId="481"/>
    <cellStyle name="Normal 5 6 2" xfId="482"/>
    <cellStyle name="Normal 5 7" xfId="483"/>
    <cellStyle name="Normal 50" xfId="322"/>
    <cellStyle name="Normal 51" xfId="484"/>
    <cellStyle name="Normal 6" xfId="323"/>
    <cellStyle name="Normal 6 2" xfId="485"/>
    <cellStyle name="Normal 6 3" xfId="486"/>
    <cellStyle name="Normal 6 4" xfId="487"/>
    <cellStyle name="Normal 6 5" xfId="488"/>
    <cellStyle name="Normal 7" xfId="324"/>
    <cellStyle name="Normal 7 2" xfId="325"/>
    <cellStyle name="Normal 7 2 2" xfId="489"/>
    <cellStyle name="Normal 7 3" xfId="490"/>
    <cellStyle name="Normal 8" xfId="326"/>
    <cellStyle name="Normal 8 2" xfId="327"/>
    <cellStyle name="Normal 8 2 2" xfId="491"/>
    <cellStyle name="Normal 8 3" xfId="492"/>
    <cellStyle name="Normal 9" xfId="328"/>
    <cellStyle name="Normal 9 2" xfId="329"/>
    <cellStyle name="Normal 9 3" xfId="330"/>
    <cellStyle name="Normal_GeoHP" xfId="370"/>
    <cellStyle name="Normal_GWMA_IWMCost_Effectiveness" xfId="369"/>
    <cellStyle name="Normal_MTDUCT" xfId="2"/>
    <cellStyle name="Normal_MTRESAPPLPOT" xfId="36"/>
    <cellStyle name="Normal_PC-LPDPackage-6P-D14" xfId="35"/>
    <cellStyle name="Normal_ProCostFinAssumptions_Sector" xfId="3"/>
    <cellStyle name="Normal_ResDHW_2_0gpmShowerheads_FY07v1_0" xfId="15"/>
    <cellStyle name="Note 2" xfId="29"/>
    <cellStyle name="Note 2 2" xfId="331"/>
    <cellStyle name="Note 2 2 2" xfId="493"/>
    <cellStyle name="Note 2 3" xfId="494"/>
    <cellStyle name="Note 2 3 2" xfId="495"/>
    <cellStyle name="Note 2 4" xfId="496"/>
    <cellStyle name="Note 2 4 2" xfId="497"/>
    <cellStyle name="Note 2 5" xfId="498"/>
    <cellStyle name="Note 3" xfId="30"/>
    <cellStyle name="Output 2" xfId="332"/>
    <cellStyle name="Output 2 2" xfId="333"/>
    <cellStyle name="Output 3" xfId="334"/>
    <cellStyle name="Percent" xfId="8" builtinId="5"/>
    <cellStyle name="Percent 2" xfId="31"/>
    <cellStyle name="Percent 2 10" xfId="499"/>
    <cellStyle name="Percent 2 2" xfId="32"/>
    <cellStyle name="Percent 2 2 2" xfId="335"/>
    <cellStyle name="Percent 2 2 2 2" xfId="336"/>
    <cellStyle name="Percent 2 2 2 2 2" xfId="500"/>
    <cellStyle name="Percent 2 2 2 3" xfId="337"/>
    <cellStyle name="Percent 2 2 3" xfId="338"/>
    <cellStyle name="Percent 2 2 4" xfId="339"/>
    <cellStyle name="Percent 2 3" xfId="340"/>
    <cellStyle name="Percent 2 3 2" xfId="341"/>
    <cellStyle name="Percent 2 3 2 2" xfId="501"/>
    <cellStyle name="Percent 2 3 2 2 2" xfId="502"/>
    <cellStyle name="Percent 2 3 2 3" xfId="503"/>
    <cellStyle name="Percent 2 3 2 3 2" xfId="504"/>
    <cellStyle name="Percent 2 3 2 4" xfId="505"/>
    <cellStyle name="Percent 2 3 2 4 2" xfId="506"/>
    <cellStyle name="Percent 2 3 2 5" xfId="507"/>
    <cellStyle name="Percent 2 3 2 6" xfId="508"/>
    <cellStyle name="Percent 2 3 3" xfId="342"/>
    <cellStyle name="Percent 2 4" xfId="509"/>
    <cellStyle name="Percent 2 4 2" xfId="510"/>
    <cellStyle name="Percent 2 4 3" xfId="511"/>
    <cellStyle name="Percent 2 5" xfId="512"/>
    <cellStyle name="Percent 2 5 2" xfId="513"/>
    <cellStyle name="Percent 2 6" xfId="514"/>
    <cellStyle name="Percent 2 6 2" xfId="515"/>
    <cellStyle name="Percent 2 7" xfId="516"/>
    <cellStyle name="Percent 2 7 2" xfId="517"/>
    <cellStyle name="Percent 2 8" xfId="518"/>
    <cellStyle name="Percent 2 9" xfId="519"/>
    <cellStyle name="Percent 3" xfId="10"/>
    <cellStyle name="Percent 3 2" xfId="343"/>
    <cellStyle name="Percent 3 2 2" xfId="344"/>
    <cellStyle name="Percent 3 2 2 2" xfId="520"/>
    <cellStyle name="Percent 3 2 3" xfId="345"/>
    <cellStyle name="Percent 3 2 3 2" xfId="521"/>
    <cellStyle name="Percent 3 2 4" xfId="522"/>
    <cellStyle name="Percent 3 2 4 2" xfId="523"/>
    <cellStyle name="Percent 3 2 5" xfId="524"/>
    <cellStyle name="Percent 3 2 5 2" xfId="525"/>
    <cellStyle name="Percent 3 2 6" xfId="526"/>
    <cellStyle name="Percent 3 2 7" xfId="527"/>
    <cellStyle name="Percent 3 2 8" xfId="528"/>
    <cellStyle name="Percent 3 3" xfId="346"/>
    <cellStyle name="Percent 3 4" xfId="347"/>
    <cellStyle name="Percent 3 5" xfId="529"/>
    <cellStyle name="Percent 4" xfId="348"/>
    <cellStyle name="Percent 4 2" xfId="349"/>
    <cellStyle name="Percent 4 2 2" xfId="530"/>
    <cellStyle name="Percent 4 3" xfId="531"/>
    <cellStyle name="Percent 5" xfId="350"/>
    <cellStyle name="Percent 5 2" xfId="532"/>
    <cellStyle name="Percent 6" xfId="351"/>
    <cellStyle name="Percent 6 2" xfId="352"/>
    <cellStyle name="Percent 7" xfId="353"/>
    <cellStyle name="Percent 8" xfId="354"/>
    <cellStyle name="Percent 9" xfId="533"/>
    <cellStyle name="Sheet Title" xfId="355"/>
    <cellStyle name="Style 1" xfId="356"/>
    <cellStyle name="Style 1 2" xfId="357"/>
    <cellStyle name="Style 28" xfId="358"/>
    <cellStyle name="Title 2" xfId="359"/>
    <cellStyle name="Title 2 2" xfId="360"/>
    <cellStyle name="Title 3" xfId="361"/>
    <cellStyle name="Total 2" xfId="362"/>
    <cellStyle name="Total 2 2" xfId="363"/>
    <cellStyle name="Total 3" xfId="364"/>
    <cellStyle name="Warning Text 2" xfId="365"/>
    <cellStyle name="Warning Text 3" xfId="366"/>
    <cellStyle name="표준 2_WP-1 보고자료 (2009.06.03)" xfId="367"/>
    <cellStyle name="표준_ENERGY CONSUMP" xfId="33"/>
    <cellStyle name="常规_海外市场服务网站资料操作BOM" xfId="3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161925</xdr:colOff>
      <xdr:row>0</xdr:row>
      <xdr:rowOff>85725</xdr:rowOff>
    </xdr:from>
    <xdr:to>
      <xdr:col>14</xdr:col>
      <xdr:colOff>333375</xdr:colOff>
      <xdr:row>5</xdr:row>
      <xdr:rowOff>104775</xdr:rowOff>
    </xdr:to>
    <xdr:pic>
      <xdr:nvPicPr>
        <xdr:cNvPr id="2" name="Picture 1" descr="GWMA Logo 07072004"/>
        <xdr:cNvPicPr>
          <a:picLocks noChangeAspect="1" noChangeArrowheads="1"/>
        </xdr:cNvPicPr>
      </xdr:nvPicPr>
      <xdr:blipFill>
        <a:blip xmlns:r="http://schemas.openxmlformats.org/officeDocument/2006/relationships" r:embed="rId1" cstate="print"/>
        <a:srcRect/>
        <a:stretch>
          <a:fillRect/>
        </a:stretch>
      </xdr:blipFill>
      <xdr:spPr bwMode="auto">
        <a:xfrm>
          <a:off x="11915775" y="85725"/>
          <a:ext cx="1638300" cy="89535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venthPlan/Conservation%20Analysis/Global%20EE%20Inputs/Units%20Forecasts/7P%20Forecasts%20D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g_Master.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OG"/>
      <sheetName val="Forecast Switchboard"/>
      <sheetName val="Lists&amp;Tables"/>
      <sheetName val="Res Forecast (Low)"/>
      <sheetName val="Res Forecast (Base Case)"/>
      <sheetName val="Res Forecast (High)"/>
      <sheetName val="Com Forecast (Low)"/>
      <sheetName val="Com Forecast (Base Case)"/>
      <sheetName val="Com Forecast (High)"/>
      <sheetName val="Ind Forecast (Base Case)"/>
      <sheetName val="Ag Forecast (Low)"/>
      <sheetName val="Ag Forecast (Base Case)"/>
      <sheetName val="Ag Forecast (High)"/>
      <sheetName val="Pop Forecast (High Case)"/>
      <sheetName val="Pop Forecast (Base Case)"/>
      <sheetName val="Pop Forecast (Low Case)"/>
      <sheetName val="DEI (Base Case)"/>
      <sheetName val="Dairy Forecast (Base Case)"/>
      <sheetName val="7P Forecasts D2"/>
    </sheetNames>
    <definedNames>
      <definedName name="rng_ForecastColumnLookup" refersTo="='Forecast Switchboard'!$H$20:$AE$20"/>
      <definedName name="rng_ForecastRowLookup" refersTo="='Forecast Switchboard'!$G$21:$G$501"/>
      <definedName name="switch_ForecastScenario" refersTo="='Forecast Switchboard'!$H$3"/>
      <definedName name="tbl_Forecast" refersTo="='Forecast Switchboard'!$H$21:$AE$501"/>
    </definedNames>
    <sheetDataSet>
      <sheetData sheetId="0"/>
      <sheetData sheetId="1">
        <row r="3">
          <cell r="H3" t="str">
            <v>Base</v>
          </cell>
        </row>
        <row r="20">
          <cell r="H20" t="str">
            <v>Sector</v>
          </cell>
          <cell r="I20" t="str">
            <v>Building/Industry Type</v>
          </cell>
          <cell r="J20" t="str">
            <v>Vintage / Subcategory</v>
          </cell>
          <cell r="K20" t="str">
            <v>Forecast Units</v>
          </cell>
          <cell r="L20">
            <v>2016</v>
          </cell>
          <cell r="M20">
            <v>2017</v>
          </cell>
          <cell r="N20">
            <v>2018</v>
          </cell>
          <cell r="O20">
            <v>2019</v>
          </cell>
          <cell r="P20">
            <v>2020</v>
          </cell>
          <cell r="Q20">
            <v>2021</v>
          </cell>
          <cell r="R20">
            <v>2022</v>
          </cell>
          <cell r="S20">
            <v>2023</v>
          </cell>
          <cell r="T20">
            <v>2024</v>
          </cell>
          <cell r="U20">
            <v>2025</v>
          </cell>
          <cell r="V20">
            <v>2026</v>
          </cell>
          <cell r="W20">
            <v>2027</v>
          </cell>
          <cell r="X20">
            <v>2028</v>
          </cell>
          <cell r="Y20">
            <v>2029</v>
          </cell>
          <cell r="Z20">
            <v>2030</v>
          </cell>
          <cell r="AA20">
            <v>2031</v>
          </cell>
          <cell r="AB20">
            <v>2032</v>
          </cell>
          <cell r="AC20">
            <v>2033</v>
          </cell>
          <cell r="AD20">
            <v>2034</v>
          </cell>
          <cell r="AE20">
            <v>2035</v>
          </cell>
        </row>
        <row r="21">
          <cell r="G21" t="str">
            <v>RegionSingle FamilyNew</v>
          </cell>
          <cell r="H21" t="str">
            <v>Res</v>
          </cell>
          <cell r="I21" t="str">
            <v>Single Family</v>
          </cell>
          <cell r="J21" t="str">
            <v>New</v>
          </cell>
          <cell r="K21" t="str">
            <v>Buildings</v>
          </cell>
          <cell r="L21">
            <v>62685.758999999998</v>
          </cell>
          <cell r="M21">
            <v>59961.781000000003</v>
          </cell>
          <cell r="N21">
            <v>56834.012000000002</v>
          </cell>
          <cell r="O21">
            <v>54985.192999999999</v>
          </cell>
          <cell r="P21">
            <v>53507.474000000002</v>
          </cell>
          <cell r="Q21">
            <v>50982.05</v>
          </cell>
          <cell r="R21">
            <v>49561.669000000002</v>
          </cell>
          <cell r="S21">
            <v>49324.517999999996</v>
          </cell>
          <cell r="T21">
            <v>48815.77</v>
          </cell>
          <cell r="U21">
            <v>49683.252</v>
          </cell>
          <cell r="V21">
            <v>50030.137000000002</v>
          </cell>
          <cell r="W21">
            <v>49387.762999999999</v>
          </cell>
          <cell r="X21">
            <v>48079.345999999998</v>
          </cell>
          <cell r="Y21">
            <v>48129.050999999999</v>
          </cell>
          <cell r="Z21">
            <v>48690.569000000003</v>
          </cell>
          <cell r="AA21">
            <v>48482.864000000001</v>
          </cell>
          <cell r="AB21">
            <v>46879.000999999997</v>
          </cell>
          <cell r="AC21">
            <v>46798.777999999998</v>
          </cell>
          <cell r="AD21">
            <v>46917.627</v>
          </cell>
          <cell r="AE21">
            <v>47236.144999999997</v>
          </cell>
        </row>
        <row r="22">
          <cell r="G22" t="str">
            <v>RegionMultifamily - Low RiseNew</v>
          </cell>
          <cell r="H22" t="str">
            <v>Res</v>
          </cell>
          <cell r="I22" t="str">
            <v>Multifamily - Low Rise</v>
          </cell>
          <cell r="J22" t="str">
            <v>New</v>
          </cell>
          <cell r="K22" t="str">
            <v>Buildings</v>
          </cell>
          <cell r="L22">
            <v>23280.347100904564</v>
          </cell>
          <cell r="M22">
            <v>23017.418106038647</v>
          </cell>
          <cell r="N22">
            <v>22811.60852767331</v>
          </cell>
          <cell r="O22">
            <v>22085.916378202593</v>
          </cell>
          <cell r="P22">
            <v>20817.853908138593</v>
          </cell>
          <cell r="Q22">
            <v>20070.279329962508</v>
          </cell>
          <cell r="R22">
            <v>19887.831284331631</v>
          </cell>
          <cell r="S22">
            <v>20257.583209811291</v>
          </cell>
          <cell r="T22">
            <v>20750.368029493613</v>
          </cell>
          <cell r="U22">
            <v>21314.334279744231</v>
          </cell>
          <cell r="V22">
            <v>21403.286239774712</v>
          </cell>
          <cell r="W22">
            <v>21409.137516518917</v>
          </cell>
          <cell r="X22">
            <v>21443.358292282628</v>
          </cell>
          <cell r="Y22">
            <v>21209.865626522758</v>
          </cell>
          <cell r="Z22">
            <v>20954.17798283829</v>
          </cell>
          <cell r="AA22">
            <v>20525.44023202754</v>
          </cell>
          <cell r="AB22">
            <v>20175.505597554071</v>
          </cell>
          <cell r="AC22">
            <v>19919.723927484571</v>
          </cell>
          <cell r="AD22">
            <v>19536.194066416414</v>
          </cell>
          <cell r="AE22">
            <v>19462.287131015248</v>
          </cell>
        </row>
        <row r="23">
          <cell r="G23" t="str">
            <v>RegionMultifamily - High RiseNew</v>
          </cell>
          <cell r="H23" t="str">
            <v>Res</v>
          </cell>
          <cell r="I23" t="str">
            <v>Multifamily - High Rise</v>
          </cell>
          <cell r="J23" t="str">
            <v>New</v>
          </cell>
          <cell r="K23" t="str">
            <v>Buildings</v>
          </cell>
          <cell r="L23">
            <v>5226.2387411561367</v>
          </cell>
          <cell r="M23">
            <v>5239.95312759432</v>
          </cell>
          <cell r="N23">
            <v>5271.2612760989568</v>
          </cell>
          <cell r="O23">
            <v>4985.883552972361</v>
          </cell>
          <cell r="P23">
            <v>4608.5912035798974</v>
          </cell>
          <cell r="Q23">
            <v>4509.6375960361838</v>
          </cell>
          <cell r="R23">
            <v>4481.760351096189</v>
          </cell>
          <cell r="S23">
            <v>4621.8312800578688</v>
          </cell>
          <cell r="T23">
            <v>4700.9782942419988</v>
          </cell>
          <cell r="U23">
            <v>4828.2391631488581</v>
          </cell>
          <cell r="V23">
            <v>4790.0249139778334</v>
          </cell>
          <cell r="W23">
            <v>4782.0649962402858</v>
          </cell>
          <cell r="X23">
            <v>4748.3908346265653</v>
          </cell>
          <cell r="Y23">
            <v>4733.4823682495089</v>
          </cell>
          <cell r="Z23">
            <v>4698.697177079107</v>
          </cell>
          <cell r="AA23">
            <v>4599.2987885998937</v>
          </cell>
          <cell r="AB23">
            <v>4526.3104216428001</v>
          </cell>
          <cell r="AC23">
            <v>4422.0600452822764</v>
          </cell>
          <cell r="AD23">
            <v>4405.182362066379</v>
          </cell>
          <cell r="AE23">
            <v>4385.1136986120664</v>
          </cell>
        </row>
        <row r="24">
          <cell r="G24" t="str">
            <v>RegionManufacturedNew</v>
          </cell>
          <cell r="H24" t="str">
            <v>Res</v>
          </cell>
          <cell r="I24" t="str">
            <v>Manufactured</v>
          </cell>
          <cell r="J24" t="str">
            <v>New</v>
          </cell>
          <cell r="K24" t="str">
            <v>Buildings</v>
          </cell>
          <cell r="L24">
            <v>1869.5754050925925</v>
          </cell>
          <cell r="M24">
            <v>1881.796305941358</v>
          </cell>
          <cell r="N24">
            <v>1949.1340235982509</v>
          </cell>
          <cell r="O24">
            <v>2021.1963608646258</v>
          </cell>
          <cell r="P24">
            <v>1959.5061710087307</v>
          </cell>
          <cell r="Q24">
            <v>1928.5764356212967</v>
          </cell>
          <cell r="R24">
            <v>1934.9641170211423</v>
          </cell>
          <cell r="S24">
            <v>1945.862235675901</v>
          </cell>
          <cell r="T24">
            <v>1956.539890631658</v>
          </cell>
          <cell r="U24">
            <v>1957.7742018038925</v>
          </cell>
          <cell r="V24">
            <v>1947.2038419604366</v>
          </cell>
          <cell r="W24">
            <v>1945.153453785721</v>
          </cell>
          <cell r="X24">
            <v>1947.9162901464586</v>
          </cell>
          <cell r="Y24">
            <v>1950.0749856673444</v>
          </cell>
          <cell r="Z24">
            <v>1950.7771106659191</v>
          </cell>
          <cell r="AA24">
            <v>1949.8166473382953</v>
          </cell>
          <cell r="AB24">
            <v>1948.4903882606959</v>
          </cell>
          <cell r="AC24">
            <v>1948.7048126440727</v>
          </cell>
          <cell r="AD24">
            <v>1949.296705787131</v>
          </cell>
          <cell r="AE24">
            <v>1949.5267750605763</v>
          </cell>
        </row>
        <row r="25">
          <cell r="G25" t="str">
            <v>RegionSingle FamilyExisting</v>
          </cell>
          <cell r="H25" t="str">
            <v>Res</v>
          </cell>
          <cell r="I25" t="str">
            <v>Single Family</v>
          </cell>
          <cell r="J25" t="str">
            <v>Existing</v>
          </cell>
          <cell r="K25" t="str">
            <v>Buildings</v>
          </cell>
          <cell r="L25">
            <v>4203528.2719999999</v>
          </cell>
          <cell r="M25">
            <v>4193982.9785983553</v>
          </cell>
          <cell r="N25">
            <v>4184459.3604704877</v>
          </cell>
          <cell r="O25">
            <v>4174957.36839659</v>
          </cell>
          <cell r="P25">
            <v>4165476.9532686244</v>
          </cell>
          <cell r="Q25">
            <v>4156018.0660900641</v>
          </cell>
          <cell r="R25">
            <v>4146580.6579756448</v>
          </cell>
          <cell r="S25">
            <v>4137164.6801511091</v>
          </cell>
          <cell r="T25">
            <v>4127770.0839529554</v>
          </cell>
          <cell r="U25">
            <v>4118396.8208281873</v>
          </cell>
          <cell r="V25">
            <v>4109044.8423340586</v>
          </cell>
          <cell r="W25">
            <v>4099714.1001378288</v>
          </cell>
          <cell r="X25">
            <v>4090404.5460165106</v>
          </cell>
          <cell r="Y25">
            <v>4081116.1318566194</v>
          </cell>
          <cell r="Z25">
            <v>4071848.8096539262</v>
          </cell>
          <cell r="AA25">
            <v>4062602.5315132081</v>
          </cell>
          <cell r="AB25">
            <v>4053377.2496480034</v>
          </cell>
          <cell r="AC25">
            <v>4044172.9163803621</v>
          </cell>
          <cell r="AD25">
            <v>4034989.4841406001</v>
          </cell>
          <cell r="AE25">
            <v>4025826.9054670548</v>
          </cell>
        </row>
        <row r="26">
          <cell r="G26" t="str">
            <v>RegionMultifamily - Low RiseExisting</v>
          </cell>
          <cell r="H26" t="str">
            <v>Res</v>
          </cell>
          <cell r="I26" t="str">
            <v>Multifamily - Low Rise</v>
          </cell>
          <cell r="J26" t="str">
            <v>Existing</v>
          </cell>
          <cell r="K26" t="str">
            <v>Buildings</v>
          </cell>
          <cell r="L26">
            <v>926243.25609262148</v>
          </cell>
          <cell r="M26">
            <v>924139.92640956037</v>
          </cell>
          <cell r="N26">
            <v>922041.3730050053</v>
          </cell>
          <cell r="O26">
            <v>919947.58503289847</v>
          </cell>
          <cell r="P26">
            <v>917858.55167181045</v>
          </cell>
          <cell r="Q26">
            <v>915774.26212488639</v>
          </cell>
          <cell r="R26">
            <v>913694.70561978838</v>
          </cell>
          <cell r="S26">
            <v>911619.87140864041</v>
          </cell>
          <cell r="T26">
            <v>909549.74876797362</v>
          </cell>
          <cell r="U26">
            <v>907484.32699866977</v>
          </cell>
          <cell r="V26">
            <v>905423.59542590659</v>
          </cell>
          <cell r="W26">
            <v>903367.54339910217</v>
          </cell>
          <cell r="X26">
            <v>901316.16029185988</v>
          </cell>
          <cell r="Y26">
            <v>899269.43550191447</v>
          </cell>
          <cell r="Z26">
            <v>897227.35845107585</v>
          </cell>
          <cell r="AA26">
            <v>895189.9185851753</v>
          </cell>
          <cell r="AB26">
            <v>893157.10537401051</v>
          </cell>
          <cell r="AC26">
            <v>891128.90831129183</v>
          </cell>
          <cell r="AD26">
            <v>889105.31691458682</v>
          </cell>
          <cell r="AE26">
            <v>887086.32072526717</v>
          </cell>
        </row>
        <row r="27">
          <cell r="G27" t="str">
            <v>RegionMultifamily - High RiseExisting</v>
          </cell>
          <cell r="H27" t="str">
            <v>Res</v>
          </cell>
          <cell r="I27" t="str">
            <v>Multifamily - High Rise</v>
          </cell>
          <cell r="J27" t="str">
            <v>Existing</v>
          </cell>
          <cell r="K27" t="str">
            <v>Buildings</v>
          </cell>
          <cell r="L27">
            <v>211180.07985625503</v>
          </cell>
          <cell r="M27">
            <v>210700.52836963299</v>
          </cell>
          <cell r="N27">
            <v>210222.06585706791</v>
          </cell>
          <cell r="O27">
            <v>209744.68984569819</v>
          </cell>
          <cell r="P27">
            <v>209268.39786827751</v>
          </cell>
          <cell r="Q27">
            <v>208793.18746316229</v>
          </cell>
          <cell r="R27">
            <v>208319.05617429892</v>
          </cell>
          <cell r="S27">
            <v>207846.00155121088</v>
          </cell>
          <cell r="T27">
            <v>207374.0211489865</v>
          </cell>
          <cell r="U27">
            <v>206903.11252826577</v>
          </cell>
          <cell r="V27">
            <v>206433.27325522827</v>
          </cell>
          <cell r="W27">
            <v>205964.50090158021</v>
          </cell>
          <cell r="X27">
            <v>205496.79304454199</v>
          </cell>
          <cell r="Y27">
            <v>205030.14726683579</v>
          </cell>
          <cell r="Z27">
            <v>204564.56115667295</v>
          </cell>
          <cell r="AA27">
            <v>204100.03230774152</v>
          </cell>
          <cell r="AB27">
            <v>203636.55831919383</v>
          </cell>
          <cell r="AC27">
            <v>203174.13679563423</v>
          </cell>
          <cell r="AD27">
            <v>202712.76534710638</v>
          </cell>
          <cell r="AE27">
            <v>202252.44158908122</v>
          </cell>
        </row>
        <row r="28">
          <cell r="G28" t="str">
            <v>RegionManufacturedExisting</v>
          </cell>
          <cell r="H28" t="str">
            <v>Res</v>
          </cell>
          <cell r="I28" t="str">
            <v>Manufactured</v>
          </cell>
          <cell r="J28" t="str">
            <v>Existing</v>
          </cell>
          <cell r="K28" t="str">
            <v>Buildings</v>
          </cell>
          <cell r="L28">
            <v>572006.3278356482</v>
          </cell>
          <cell r="M28">
            <v>565893.30394507048</v>
          </cell>
          <cell r="N28">
            <v>559845.60985814757</v>
          </cell>
          <cell r="O28">
            <v>553862.54739615123</v>
          </cell>
          <cell r="P28">
            <v>547943.42584177968</v>
          </cell>
          <cell r="Q28">
            <v>542087.56185941794</v>
          </cell>
          <cell r="R28">
            <v>536294.27941624937</v>
          </cell>
          <cell r="S28">
            <v>530562.90970421082</v>
          </cell>
          <cell r="T28">
            <v>524892.79106278194</v>
          </cell>
          <cell r="U28">
            <v>519283.26890259917</v>
          </cell>
          <cell r="V28">
            <v>513733.69562988722</v>
          </cell>
          <cell r="W28">
            <v>508243.4305716962</v>
          </cell>
          <cell r="X28">
            <v>502811.8399019395</v>
          </cell>
          <cell r="Y28">
            <v>497438.2965682213</v>
          </cell>
          <cell r="Z28">
            <v>492122.18021944637</v>
          </cell>
          <cell r="AA28">
            <v>486862.87713420321</v>
          </cell>
          <cell r="AB28">
            <v>481659.78014991269</v>
          </cell>
          <cell r="AC28">
            <v>476512.28859273402</v>
          </cell>
          <cell r="AD28">
            <v>471419.80820821953</v>
          </cell>
          <cell r="AE28">
            <v>466381.75109271082</v>
          </cell>
        </row>
        <row r="29">
          <cell r="G29" t="str">
            <v>RegionLarge OffNew</v>
          </cell>
          <cell r="H29" t="str">
            <v>Com</v>
          </cell>
          <cell r="I29" t="str">
            <v>Large Off</v>
          </cell>
          <cell r="J29" t="str">
            <v>New</v>
          </cell>
          <cell r="K29" t="str">
            <v>Millions SqFt</v>
          </cell>
          <cell r="L29">
            <v>7.8066550111953834</v>
          </cell>
          <cell r="M29">
            <v>5.9496992573140863</v>
          </cell>
          <cell r="N29">
            <v>5.890903545908837</v>
          </cell>
          <cell r="O29">
            <v>6.8915688291332424</v>
          </cell>
          <cell r="P29">
            <v>6.6410191533148355</v>
          </cell>
          <cell r="Q29">
            <v>5.4382226791221893</v>
          </cell>
          <cell r="R29">
            <v>6.9236851515846078</v>
          </cell>
          <cell r="S29">
            <v>6.040566884985755</v>
          </cell>
          <cell r="T29">
            <v>5.8620040343764588</v>
          </cell>
          <cell r="U29">
            <v>6.6048352977963205</v>
          </cell>
          <cell r="V29">
            <v>6.6081856774849808</v>
          </cell>
          <cell r="W29">
            <v>7.2276230030590352</v>
          </cell>
          <cell r="X29">
            <v>7.9321378463678132</v>
          </cell>
          <cell r="Y29">
            <v>7.2590370336019197</v>
          </cell>
          <cell r="Z29">
            <v>7.9122271387396417</v>
          </cell>
          <cell r="AA29">
            <v>7.7623340380974311</v>
          </cell>
          <cell r="AB29">
            <v>7.6402299023279152</v>
          </cell>
          <cell r="AC29">
            <v>7.1724831299946894</v>
          </cell>
          <cell r="AD29">
            <v>7.0810470955732994</v>
          </cell>
          <cell r="AE29">
            <v>7.4281005850341701</v>
          </cell>
        </row>
        <row r="30">
          <cell r="G30" t="str">
            <v>RegionMedium OffNew</v>
          </cell>
          <cell r="H30" t="str">
            <v>Com</v>
          </cell>
          <cell r="I30" t="str">
            <v>Medium Off</v>
          </cell>
          <cell r="J30" t="str">
            <v>New</v>
          </cell>
          <cell r="K30" t="str">
            <v>Millions SqFt</v>
          </cell>
          <cell r="L30">
            <v>6.3306892326899415</v>
          </cell>
          <cell r="M30">
            <v>4.6245517962703104</v>
          </cell>
          <cell r="N30">
            <v>4.6954401235311058</v>
          </cell>
          <cell r="O30">
            <v>5.5561738496820645</v>
          </cell>
          <cell r="P30">
            <v>5.2903315868283292</v>
          </cell>
          <cell r="Q30">
            <v>4.0954748538564614</v>
          </cell>
          <cell r="R30">
            <v>5.6166455086822502</v>
          </cell>
          <cell r="S30">
            <v>4.8928421056079552</v>
          </cell>
          <cell r="T30">
            <v>4.6489885594062974</v>
          </cell>
          <cell r="U30">
            <v>5.3600762751998365</v>
          </cell>
          <cell r="V30">
            <v>5.3451061612370649</v>
          </cell>
          <cell r="W30">
            <v>5.7169042762389006</v>
          </cell>
          <cell r="X30">
            <v>6.1644080859749115</v>
          </cell>
          <cell r="Y30">
            <v>5.8003829082546376</v>
          </cell>
          <cell r="Z30">
            <v>6.4331999103991837</v>
          </cell>
          <cell r="AA30">
            <v>6.1077443299386847</v>
          </cell>
          <cell r="AB30">
            <v>6.3133258324543373</v>
          </cell>
          <cell r="AC30">
            <v>5.5403053352108875</v>
          </cell>
          <cell r="AD30">
            <v>5.5266028757425794</v>
          </cell>
          <cell r="AE30">
            <v>5.9833355534459063</v>
          </cell>
        </row>
        <row r="31">
          <cell r="G31" t="str">
            <v>RegionSmall OffNew</v>
          </cell>
          <cell r="H31" t="str">
            <v>Com</v>
          </cell>
          <cell r="I31" t="str">
            <v>Small Off</v>
          </cell>
          <cell r="J31" t="str">
            <v>New</v>
          </cell>
          <cell r="K31" t="str">
            <v>Millions SqFt</v>
          </cell>
          <cell r="L31">
            <v>1.6621196768024407</v>
          </cell>
          <cell r="M31">
            <v>1.2170657423442173</v>
          </cell>
          <cell r="N31">
            <v>1.2444333527444498</v>
          </cell>
          <cell r="O31">
            <v>1.4586094503549032</v>
          </cell>
          <cell r="P31">
            <v>1.4004070058555529</v>
          </cell>
          <cell r="Q31">
            <v>1.0787722980410579</v>
          </cell>
          <cell r="R31">
            <v>1.4747976167420549</v>
          </cell>
          <cell r="S31">
            <v>1.2896357804774434</v>
          </cell>
          <cell r="T31">
            <v>1.2239291307589197</v>
          </cell>
          <cell r="U31">
            <v>1.4012443744673324</v>
          </cell>
          <cell r="V31">
            <v>1.3991315932028052</v>
          </cell>
          <cell r="W31">
            <v>1.4996248899933684</v>
          </cell>
          <cell r="X31">
            <v>1.6197763904689295</v>
          </cell>
          <cell r="Y31">
            <v>1.5187400891362097</v>
          </cell>
          <cell r="Z31">
            <v>1.6890757136254622</v>
          </cell>
          <cell r="AA31">
            <v>1.5972356158259797</v>
          </cell>
          <cell r="AB31">
            <v>1.640465747141107</v>
          </cell>
          <cell r="AC31">
            <v>1.4565955217811706</v>
          </cell>
          <cell r="AD31">
            <v>1.4531741906643101</v>
          </cell>
          <cell r="AE31">
            <v>1.5648660344158036</v>
          </cell>
        </row>
        <row r="32">
          <cell r="G32" t="str">
            <v>RegionXLarge RetNew</v>
          </cell>
          <cell r="H32" t="str">
            <v>Com</v>
          </cell>
          <cell r="I32" t="str">
            <v>XLarge Ret</v>
          </cell>
          <cell r="J32" t="str">
            <v>New</v>
          </cell>
          <cell r="K32" t="str">
            <v>Millions SqFt</v>
          </cell>
          <cell r="L32">
            <v>1.799418169017593</v>
          </cell>
          <cell r="M32">
            <v>1.485755176968429</v>
          </cell>
          <cell r="N32">
            <v>0.89794362681754358</v>
          </cell>
          <cell r="O32">
            <v>0.91201694404352718</v>
          </cell>
          <cell r="P32">
            <v>0.85125423267540556</v>
          </cell>
          <cell r="Q32">
            <v>0.73204497427617965</v>
          </cell>
          <cell r="R32">
            <v>0.73428349109996394</v>
          </cell>
          <cell r="S32">
            <v>0.71341173425108251</v>
          </cell>
          <cell r="T32">
            <v>0.89455902577447755</v>
          </cell>
          <cell r="U32">
            <v>1.032083805968905</v>
          </cell>
          <cell r="V32">
            <v>1.0963398187475875</v>
          </cell>
          <cell r="W32">
            <v>1.617287860192538</v>
          </cell>
          <cell r="X32">
            <v>1.8239074921539626</v>
          </cell>
          <cell r="Y32">
            <v>1.6267354909009817</v>
          </cell>
          <cell r="Z32">
            <v>1.5970323938843554</v>
          </cell>
          <cell r="AA32">
            <v>1.5393396581386409</v>
          </cell>
          <cell r="AB32">
            <v>1.2960530677092543</v>
          </cell>
          <cell r="AC32">
            <v>1.3176455108269955</v>
          </cell>
          <cell r="AD32">
            <v>1.2469979474733393</v>
          </cell>
          <cell r="AE32">
            <v>1.3540449607593745</v>
          </cell>
        </row>
        <row r="33">
          <cell r="G33" t="str">
            <v>RegionLarge RetNew</v>
          </cell>
          <cell r="H33" t="str">
            <v>Com</v>
          </cell>
          <cell r="I33" t="str">
            <v>Large Ret</v>
          </cell>
          <cell r="J33" t="str">
            <v>New</v>
          </cell>
          <cell r="K33" t="str">
            <v>Millions SqFt</v>
          </cell>
          <cell r="L33">
            <v>0.71960427219664069</v>
          </cell>
          <cell r="M33">
            <v>0.59647847099566831</v>
          </cell>
          <cell r="N33">
            <v>0.36611838042447359</v>
          </cell>
          <cell r="O33">
            <v>0.3731768350638246</v>
          </cell>
          <cell r="P33">
            <v>0.34504559304633386</v>
          </cell>
          <cell r="Q33">
            <v>0.2928623587115301</v>
          </cell>
          <cell r="R33">
            <v>0.29376294298921468</v>
          </cell>
          <cell r="S33">
            <v>0.28416308329236456</v>
          </cell>
          <cell r="T33">
            <v>0.36455471421578001</v>
          </cell>
          <cell r="U33">
            <v>0.42646627810709853</v>
          </cell>
          <cell r="V33">
            <v>0.44956380488737768</v>
          </cell>
          <cell r="W33">
            <v>0.65213839834683018</v>
          </cell>
          <cell r="X33">
            <v>0.73353807331773047</v>
          </cell>
          <cell r="Y33">
            <v>0.65560780242911365</v>
          </cell>
          <cell r="Z33">
            <v>0.64604928436358278</v>
          </cell>
          <cell r="AA33">
            <v>0.62178261445398098</v>
          </cell>
          <cell r="AB33">
            <v>0.52554853465709617</v>
          </cell>
          <cell r="AC33">
            <v>0.53266253778165396</v>
          </cell>
          <cell r="AD33">
            <v>0.50454130308386236</v>
          </cell>
          <cell r="AE33">
            <v>0.54553111610891503</v>
          </cell>
        </row>
        <row r="34">
          <cell r="G34" t="str">
            <v>RegionMedium RetNew</v>
          </cell>
          <cell r="H34" t="str">
            <v>Com</v>
          </cell>
          <cell r="I34" t="str">
            <v>Medium Ret</v>
          </cell>
          <cell r="J34" t="str">
            <v>New</v>
          </cell>
          <cell r="K34" t="str">
            <v>Millions SqFt</v>
          </cell>
          <cell r="L34">
            <v>2.7275899469990224</v>
          </cell>
          <cell r="M34">
            <v>2.2451802625726844</v>
          </cell>
          <cell r="N34">
            <v>1.3846551620328988</v>
          </cell>
          <cell r="O34">
            <v>1.414332931216091</v>
          </cell>
          <cell r="P34">
            <v>1.3048976182463843</v>
          </cell>
          <cell r="Q34">
            <v>1.1035456427042536</v>
          </cell>
          <cell r="R34">
            <v>1.0932193385059683</v>
          </cell>
          <cell r="S34">
            <v>1.0602010304011045</v>
          </cell>
          <cell r="T34">
            <v>1.3687417218066935</v>
          </cell>
          <cell r="U34">
            <v>1.6102119957699914</v>
          </cell>
          <cell r="V34">
            <v>1.7014476793012303</v>
          </cell>
          <cell r="W34">
            <v>2.4475448442766612</v>
          </cell>
          <cell r="X34">
            <v>2.7642584104961641</v>
          </cell>
          <cell r="Y34">
            <v>2.4645092385842489</v>
          </cell>
          <cell r="Z34">
            <v>2.435211674558635</v>
          </cell>
          <cell r="AA34">
            <v>2.3436666024455817</v>
          </cell>
          <cell r="AB34">
            <v>1.9970991421399598</v>
          </cell>
          <cell r="AC34">
            <v>2.0220850932468024</v>
          </cell>
          <cell r="AD34">
            <v>1.9074632582746243</v>
          </cell>
          <cell r="AE34">
            <v>2.0633846520749657</v>
          </cell>
        </row>
        <row r="35">
          <cell r="G35" t="str">
            <v>RegionSmall RetNew</v>
          </cell>
          <cell r="H35" t="str">
            <v>Com</v>
          </cell>
          <cell r="I35" t="str">
            <v>Small Ret</v>
          </cell>
          <cell r="J35" t="str">
            <v>New</v>
          </cell>
          <cell r="K35" t="str">
            <v>Millions SqFt</v>
          </cell>
          <cell r="L35">
            <v>0.86249938561661099</v>
          </cell>
          <cell r="M35">
            <v>0.71243811393533818</v>
          </cell>
          <cell r="N35">
            <v>0.43988135050703958</v>
          </cell>
          <cell r="O35">
            <v>0.44879648252082133</v>
          </cell>
          <cell r="P35">
            <v>0.41374173801952452</v>
          </cell>
          <cell r="Q35">
            <v>0.34301620014224921</v>
          </cell>
          <cell r="R35">
            <v>0.33946657261656726</v>
          </cell>
          <cell r="S35">
            <v>0.32965754978673117</v>
          </cell>
          <cell r="T35">
            <v>0.43689232903555525</v>
          </cell>
          <cell r="U35">
            <v>0.51886957722704219</v>
          </cell>
          <cell r="V35">
            <v>0.54817313334918127</v>
          </cell>
          <cell r="W35">
            <v>0.77969532117377649</v>
          </cell>
          <cell r="X35">
            <v>0.87858644381951334</v>
          </cell>
          <cell r="Y35">
            <v>0.78420074698109388</v>
          </cell>
          <cell r="Z35">
            <v>0.77728841592354081</v>
          </cell>
          <cell r="AA35">
            <v>0.74886674252534069</v>
          </cell>
          <cell r="AB35">
            <v>0.63964179951326661</v>
          </cell>
          <cell r="AC35">
            <v>0.64714740319049269</v>
          </cell>
          <cell r="AD35">
            <v>0.61166389038687663</v>
          </cell>
          <cell r="AE35">
            <v>0.66242443593788758</v>
          </cell>
        </row>
        <row r="36">
          <cell r="G36" t="str">
            <v>RegionSchool K-12New</v>
          </cell>
          <cell r="H36" t="str">
            <v>Com</v>
          </cell>
          <cell r="I36" t="str">
            <v>School K-12</v>
          </cell>
          <cell r="J36" t="str">
            <v>New</v>
          </cell>
          <cell r="K36" t="str">
            <v>Millions SqFt</v>
          </cell>
          <cell r="L36">
            <v>0.49337113702797691</v>
          </cell>
          <cell r="M36">
            <v>1.1029723159217257</v>
          </cell>
          <cell r="N36">
            <v>0.94992456965043459</v>
          </cell>
          <cell r="O36">
            <v>0.71720701164062661</v>
          </cell>
          <cell r="P36">
            <v>0.7442281187428561</v>
          </cell>
          <cell r="Q36">
            <v>0.85140099810585501</v>
          </cell>
          <cell r="R36">
            <v>0.99139466996200198</v>
          </cell>
          <cell r="S36">
            <v>1.5014629353162949</v>
          </cell>
          <cell r="T36">
            <v>1.8697826256608596</v>
          </cell>
          <cell r="U36">
            <v>1.6452707482432332</v>
          </cell>
          <cell r="V36">
            <v>1.6753181172445872</v>
          </cell>
          <cell r="W36">
            <v>1.7943041099264481</v>
          </cell>
          <cell r="X36">
            <v>1.8624299937819393</v>
          </cell>
          <cell r="Y36">
            <v>1.7489264522150836</v>
          </cell>
          <cell r="Z36">
            <v>1.7975598556031414</v>
          </cell>
          <cell r="AA36">
            <v>1.6195220459723754</v>
          </cell>
          <cell r="AB36">
            <v>1.8221433074925411</v>
          </cell>
          <cell r="AC36">
            <v>1.6336676691608698</v>
          </cell>
          <cell r="AD36">
            <v>1.7826242149357872</v>
          </cell>
          <cell r="AE36">
            <v>1.6891002859244486</v>
          </cell>
        </row>
        <row r="37">
          <cell r="G37" t="str">
            <v>RegionUniversityNew</v>
          </cell>
          <cell r="H37" t="str">
            <v>Com</v>
          </cell>
          <cell r="I37" t="str">
            <v>University</v>
          </cell>
          <cell r="J37" t="str">
            <v>New</v>
          </cell>
          <cell r="K37" t="str">
            <v>Millions SqFt</v>
          </cell>
          <cell r="L37">
            <v>0.2800209986196866</v>
          </cell>
          <cell r="M37">
            <v>0.29719871383536939</v>
          </cell>
          <cell r="N37">
            <v>0.58203115602335975</v>
          </cell>
          <cell r="O37">
            <v>0.83189457735737737</v>
          </cell>
          <cell r="P37">
            <v>0.66610454718876777</v>
          </cell>
          <cell r="Q37">
            <v>0.73648247778559484</v>
          </cell>
          <cell r="R37">
            <v>0.64334185638367225</v>
          </cell>
          <cell r="S37">
            <v>0.97289424291238524</v>
          </cell>
          <cell r="T37">
            <v>1.1820978013224126</v>
          </cell>
          <cell r="U37">
            <v>1.1785313924254113</v>
          </cell>
          <cell r="V37">
            <v>1.2952038876416079</v>
          </cell>
          <cell r="W37">
            <v>1.3229243736280945</v>
          </cell>
          <cell r="X37">
            <v>1.422909455419719</v>
          </cell>
          <cell r="Y37">
            <v>1.4430187909981058</v>
          </cell>
          <cell r="Z37">
            <v>1.2923971403480323</v>
          </cell>
          <cell r="AA37">
            <v>1.1785050733908478</v>
          </cell>
          <cell r="AB37">
            <v>1.3433889489273994</v>
          </cell>
          <cell r="AC37">
            <v>1.2265545990556588</v>
          </cell>
          <cell r="AD37">
            <v>1.2571458643971927</v>
          </cell>
          <cell r="AE37">
            <v>1.2979913333963795</v>
          </cell>
        </row>
        <row r="38">
          <cell r="G38" t="str">
            <v>RegionWarehouseNew</v>
          </cell>
          <cell r="H38" t="str">
            <v>Com</v>
          </cell>
          <cell r="I38" t="str">
            <v>Warehouse</v>
          </cell>
          <cell r="J38" t="str">
            <v>New</v>
          </cell>
          <cell r="K38" t="str">
            <v>Millions SqFt</v>
          </cell>
          <cell r="L38">
            <v>7.6586609772993617</v>
          </cell>
          <cell r="M38">
            <v>7.5774552212762423</v>
          </cell>
          <cell r="N38">
            <v>5.6453939930651131</v>
          </cell>
          <cell r="O38">
            <v>4.800793231843981</v>
          </cell>
          <cell r="P38">
            <v>3.5881391412601156</v>
          </cell>
          <cell r="Q38">
            <v>3.1529819033971824</v>
          </cell>
          <cell r="R38">
            <v>4.0691744688008198</v>
          </cell>
          <cell r="S38">
            <v>4.5400289951106014</v>
          </cell>
          <cell r="T38">
            <v>4.8555474587969272</v>
          </cell>
          <cell r="U38">
            <v>4.6966359797376018</v>
          </cell>
          <cell r="V38">
            <v>4.8557170740974245</v>
          </cell>
          <cell r="W38">
            <v>4.451750056135543</v>
          </cell>
          <cell r="X38">
            <v>3.8657972013430704</v>
          </cell>
          <cell r="Y38">
            <v>3.9817445148405937</v>
          </cell>
          <cell r="Z38">
            <v>3.9951806948216846</v>
          </cell>
          <cell r="AA38">
            <v>4.4738164673360306</v>
          </cell>
          <cell r="AB38">
            <v>4.2737219736102183</v>
          </cell>
          <cell r="AC38">
            <v>4.0870251812551333</v>
          </cell>
          <cell r="AD38">
            <v>4.137725578117939</v>
          </cell>
          <cell r="AE38">
            <v>3.6922064696454697</v>
          </cell>
        </row>
        <row r="39">
          <cell r="G39" t="str">
            <v>RegionSupermarketNew</v>
          </cell>
          <cell r="H39" t="str">
            <v>Com</v>
          </cell>
          <cell r="I39" t="str">
            <v>Supermarket</v>
          </cell>
          <cell r="J39" t="str">
            <v>New</v>
          </cell>
          <cell r="K39" t="str">
            <v>Millions SqFt</v>
          </cell>
          <cell r="L39">
            <v>0.38924897939746522</v>
          </cell>
          <cell r="M39">
            <v>0.34341311895347121</v>
          </cell>
          <cell r="N39">
            <v>0.29927348040561341</v>
          </cell>
          <cell r="O39">
            <v>0.29688874456634085</v>
          </cell>
          <cell r="P39">
            <v>0.29379933994281465</v>
          </cell>
          <cell r="Q39">
            <v>0.29041766271303127</v>
          </cell>
          <cell r="R39">
            <v>0.28614144770449462</v>
          </cell>
          <cell r="S39">
            <v>0.28163861967746157</v>
          </cell>
          <cell r="T39">
            <v>0.27688800876616482</v>
          </cell>
          <cell r="U39">
            <v>0.27357754310134663</v>
          </cell>
          <cell r="V39">
            <v>0.27063184585003941</v>
          </cell>
          <cell r="W39">
            <v>0.26801411864303953</v>
          </cell>
          <cell r="X39">
            <v>0.26660240614409092</v>
          </cell>
          <cell r="Y39">
            <v>0.25138198684402913</v>
          </cell>
          <cell r="Z39">
            <v>0.26455339135243683</v>
          </cell>
          <cell r="AA39">
            <v>0.26299167309250365</v>
          </cell>
          <cell r="AB39">
            <v>0.26140909607327911</v>
          </cell>
          <cell r="AC39">
            <v>0.25947687815142023</v>
          </cell>
          <cell r="AD39">
            <v>0.25750619496776178</v>
          </cell>
          <cell r="AE39">
            <v>0.25562560804995926</v>
          </cell>
        </row>
        <row r="40">
          <cell r="G40" t="str">
            <v>RegionMiniMartNew</v>
          </cell>
          <cell r="H40" t="str">
            <v>Com</v>
          </cell>
          <cell r="I40" t="str">
            <v>MiniMart</v>
          </cell>
          <cell r="J40" t="str">
            <v>New</v>
          </cell>
          <cell r="K40" t="str">
            <v>Millions SqFt</v>
          </cell>
          <cell r="L40">
            <v>0.19765540078516197</v>
          </cell>
          <cell r="M40">
            <v>0.18600542935034625</v>
          </cell>
          <cell r="N40">
            <v>9.5760802585072302E-2</v>
          </cell>
          <cell r="O40">
            <v>0.10062051473914659</v>
          </cell>
          <cell r="P40">
            <v>8.5646792534183808E-2</v>
          </cell>
          <cell r="Q40">
            <v>6.5415041923045286E-2</v>
          </cell>
          <cell r="R40">
            <v>5.7242996146950373E-2</v>
          </cell>
          <cell r="S40">
            <v>5.5087150941189433E-2</v>
          </cell>
          <cell r="T40">
            <v>7.3916214299540497E-2</v>
          </cell>
          <cell r="U40">
            <v>9.2056169088318471E-2</v>
          </cell>
          <cell r="V40">
            <v>0.10393709432109566</v>
          </cell>
          <cell r="W40">
            <v>0.15172170448022598</v>
          </cell>
          <cell r="X40">
            <v>0.15706997726929292</v>
          </cell>
          <cell r="Y40">
            <v>0.14510580631504899</v>
          </cell>
          <cell r="Z40">
            <v>0.15272706829792246</v>
          </cell>
          <cell r="AA40">
            <v>0.14104647748606622</v>
          </cell>
          <cell r="AB40">
            <v>0.11700741064540764</v>
          </cell>
          <cell r="AC40">
            <v>0.1200067315077773</v>
          </cell>
          <cell r="AD40">
            <v>0.11457442878633581</v>
          </cell>
          <cell r="AE40">
            <v>0.1211768182439132</v>
          </cell>
        </row>
        <row r="41">
          <cell r="G41" t="str">
            <v>RegionRestaurantNew</v>
          </cell>
          <cell r="H41" t="str">
            <v>Com</v>
          </cell>
          <cell r="I41" t="str">
            <v>Restaurant</v>
          </cell>
          <cell r="J41" t="str">
            <v>New</v>
          </cell>
          <cell r="K41" t="str">
            <v>Millions SqFt</v>
          </cell>
          <cell r="L41">
            <v>0.46894871790011039</v>
          </cell>
          <cell r="M41">
            <v>0.47387410836125871</v>
          </cell>
          <cell r="N41">
            <v>0.45144590813821411</v>
          </cell>
          <cell r="O41">
            <v>0.4505136151455652</v>
          </cell>
          <cell r="P41">
            <v>0.44778046039172248</v>
          </cell>
          <cell r="Q41">
            <v>0.44523396067124349</v>
          </cell>
          <cell r="R41">
            <v>0.44273536313864043</v>
          </cell>
          <cell r="S41">
            <v>0.4399078135546039</v>
          </cell>
          <cell r="T41">
            <v>0.43708606600163591</v>
          </cell>
          <cell r="U41">
            <v>0.43513915585550955</v>
          </cell>
          <cell r="V41">
            <v>0.43580404899906589</v>
          </cell>
          <cell r="W41">
            <v>0.59161866303702282</v>
          </cell>
          <cell r="X41">
            <v>0.66467702134516005</v>
          </cell>
          <cell r="Y41">
            <v>0.65353995366480533</v>
          </cell>
          <cell r="Z41">
            <v>0.676060915960916</v>
          </cell>
          <cell r="AA41">
            <v>0.70559825286541389</v>
          </cell>
          <cell r="AB41">
            <v>0.63206878506691044</v>
          </cell>
          <cell r="AC41">
            <v>0.63726309269471215</v>
          </cell>
          <cell r="AD41">
            <v>0.5828366650853003</v>
          </cell>
          <cell r="AE41">
            <v>0.63928201324113043</v>
          </cell>
        </row>
        <row r="42">
          <cell r="G42" t="str">
            <v>RegionLodgingNew</v>
          </cell>
          <cell r="H42" t="str">
            <v>Com</v>
          </cell>
          <cell r="I42" t="str">
            <v>Lodging</v>
          </cell>
          <cell r="J42" t="str">
            <v>New</v>
          </cell>
          <cell r="K42" t="str">
            <v>Millions SqFt</v>
          </cell>
          <cell r="L42">
            <v>1.0326774321313152</v>
          </cell>
          <cell r="M42">
            <v>1.0158776160943388</v>
          </cell>
          <cell r="N42">
            <v>0.74304915446037911</v>
          </cell>
          <cell r="O42">
            <v>0.76054102414226543</v>
          </cell>
          <cell r="P42">
            <v>0.65616402459427536</v>
          </cell>
          <cell r="Q42">
            <v>0.62755023267601961</v>
          </cell>
          <cell r="R42">
            <v>0.61023293273354484</v>
          </cell>
          <cell r="S42">
            <v>0.60571699788717037</v>
          </cell>
          <cell r="T42">
            <v>0.65097903457434547</v>
          </cell>
          <cell r="U42">
            <v>0.69319811486407867</v>
          </cell>
          <cell r="V42">
            <v>0.78843795894088464</v>
          </cell>
          <cell r="W42">
            <v>1.3645659476947984</v>
          </cell>
          <cell r="X42">
            <v>1.6032227373726178</v>
          </cell>
          <cell r="Y42">
            <v>1.6412696995684901</v>
          </cell>
          <cell r="Z42">
            <v>1.670283030615213</v>
          </cell>
          <cell r="AA42">
            <v>1.755661848186447</v>
          </cell>
          <cell r="AB42">
            <v>1.4871375295645746</v>
          </cell>
          <cell r="AC42">
            <v>1.4400033906080374</v>
          </cell>
          <cell r="AD42">
            <v>1.3499648074414823</v>
          </cell>
          <cell r="AE42">
            <v>1.4487057151095009</v>
          </cell>
        </row>
        <row r="43">
          <cell r="G43" t="str">
            <v>RegionHospitalNew</v>
          </cell>
          <cell r="H43" t="str">
            <v>Com</v>
          </cell>
          <cell r="I43" t="str">
            <v>Hospital</v>
          </cell>
          <cell r="J43" t="str">
            <v>New</v>
          </cell>
          <cell r="K43" t="str">
            <v>Millions SqFt</v>
          </cell>
          <cell r="L43">
            <v>4.1336070304911159</v>
          </cell>
          <cell r="M43">
            <v>3.5601449453189118</v>
          </cell>
          <cell r="N43">
            <v>3.2007770264658664</v>
          </cell>
          <cell r="O43">
            <v>2.6531465767673241</v>
          </cell>
          <cell r="P43">
            <v>1.8730082465149496</v>
          </cell>
          <cell r="Q43">
            <v>1.6467285324389391</v>
          </cell>
          <cell r="R43">
            <v>1.5196240263467067</v>
          </cell>
          <cell r="S43">
            <v>1.3328145698119136</v>
          </cell>
          <cell r="T43">
            <v>1.3372342578617185</v>
          </cell>
          <cell r="U43">
            <v>1.4086686461757902</v>
          </cell>
          <cell r="V43">
            <v>1.6725933548501446</v>
          </cell>
          <cell r="W43">
            <v>2.0158466086985318</v>
          </cell>
          <cell r="X43">
            <v>2.3033709594417431</v>
          </cell>
          <cell r="Y43">
            <v>2.063930246052466</v>
          </cell>
          <cell r="Z43">
            <v>1.9880083370090949</v>
          </cell>
          <cell r="AA43">
            <v>1.9342270452860566</v>
          </cell>
          <cell r="AB43">
            <v>1.774507966199161</v>
          </cell>
          <cell r="AC43">
            <v>1.6723841845019074</v>
          </cell>
          <cell r="AD43">
            <v>1.5414284807799123</v>
          </cell>
          <cell r="AE43">
            <v>1.5563040522680198</v>
          </cell>
        </row>
        <row r="44">
          <cell r="G44" t="str">
            <v>RegionResidential CareNew</v>
          </cell>
          <cell r="H44" t="str">
            <v>Com</v>
          </cell>
          <cell r="I44" t="str">
            <v>Residential Care</v>
          </cell>
          <cell r="J44" t="str">
            <v>New</v>
          </cell>
          <cell r="K44" t="str">
            <v>Millions SqFt</v>
          </cell>
          <cell r="L44">
            <v>4.5029406937179912</v>
          </cell>
          <cell r="M44">
            <v>4.0786070344439063</v>
          </cell>
          <cell r="N44">
            <v>3.5919834720533679</v>
          </cell>
          <cell r="O44">
            <v>3.0400934926407626</v>
          </cell>
          <cell r="P44">
            <v>2.3018670718031324</v>
          </cell>
          <cell r="Q44">
            <v>2.1321468422073435</v>
          </cell>
          <cell r="R44">
            <v>1.9771504564110642</v>
          </cell>
          <cell r="S44">
            <v>1.8096072137015302</v>
          </cell>
          <cell r="T44">
            <v>1.9023478055732992</v>
          </cell>
          <cell r="U44">
            <v>2.0129777404511922</v>
          </cell>
          <cell r="V44">
            <v>2.304026079874093</v>
          </cell>
          <cell r="W44">
            <v>2.7992417645016405</v>
          </cell>
          <cell r="X44">
            <v>3.0682339807477179</v>
          </cell>
          <cell r="Y44">
            <v>2.7441690138981158</v>
          </cell>
          <cell r="Z44">
            <v>2.8046561391012603</v>
          </cell>
          <cell r="AA44">
            <v>2.7282838662201567</v>
          </cell>
          <cell r="AB44">
            <v>2.4959637785038216</v>
          </cell>
          <cell r="AC44">
            <v>2.4392052334479857</v>
          </cell>
          <cell r="AD44">
            <v>2.3386950979959957</v>
          </cell>
          <cell r="AE44">
            <v>2.3103955399373803</v>
          </cell>
        </row>
        <row r="45">
          <cell r="G45" t="str">
            <v>RegionAssemblyNew</v>
          </cell>
          <cell r="H45" t="str">
            <v>Com</v>
          </cell>
          <cell r="I45" t="str">
            <v>Assembly</v>
          </cell>
          <cell r="J45" t="str">
            <v>New</v>
          </cell>
          <cell r="K45" t="str">
            <v>Millions SqFt</v>
          </cell>
          <cell r="L45">
            <v>3.1854829351393543</v>
          </cell>
          <cell r="M45">
            <v>3.1699057451518957</v>
          </cell>
          <cell r="N45">
            <v>2.2628528186826316</v>
          </cell>
          <cell r="O45">
            <v>2.6023617076700645</v>
          </cell>
          <cell r="P45">
            <v>2.2919684786454506</v>
          </cell>
          <cell r="Q45">
            <v>2.1556450092355899</v>
          </cell>
          <cell r="R45">
            <v>1.4820394508668711</v>
          </cell>
          <cell r="S45">
            <v>1.5603361472368396</v>
          </cell>
          <cell r="T45">
            <v>2.3546097038898557</v>
          </cell>
          <cell r="U45">
            <v>3.2740386396924066</v>
          </cell>
          <cell r="V45">
            <v>3.6241751874536021</v>
          </cell>
          <cell r="W45">
            <v>4.4420137300219826</v>
          </cell>
          <cell r="X45">
            <v>5.8224273473135861</v>
          </cell>
          <cell r="Y45">
            <v>6.4604400946422142</v>
          </cell>
          <cell r="Z45">
            <v>6.9014803298142597</v>
          </cell>
          <cell r="AA45">
            <v>6.748515751490312</v>
          </cell>
          <cell r="AB45">
            <v>6.4364694734288266</v>
          </cell>
          <cell r="AC45">
            <v>6.3053235195290611</v>
          </cell>
          <cell r="AD45">
            <v>6.2236620394663484</v>
          </cell>
          <cell r="AE45">
            <v>6.0386522880717726</v>
          </cell>
        </row>
        <row r="46">
          <cell r="G46" t="str">
            <v>RegionOtherNew</v>
          </cell>
          <cell r="H46" t="str">
            <v>Com</v>
          </cell>
          <cell r="I46" t="str">
            <v>Other</v>
          </cell>
          <cell r="J46" t="str">
            <v>New</v>
          </cell>
          <cell r="K46" t="str">
            <v>Millions SqFt</v>
          </cell>
          <cell r="L46">
            <v>12.863107129152304</v>
          </cell>
          <cell r="M46">
            <v>10.7220378193485</v>
          </cell>
          <cell r="N46">
            <v>10.142128438066296</v>
          </cell>
          <cell r="O46">
            <v>9.4611923499879236</v>
          </cell>
          <cell r="P46">
            <v>7.3638556881373223</v>
          </cell>
          <cell r="Q46">
            <v>8.1591439254269407</v>
          </cell>
          <cell r="R46">
            <v>7.9603673258815011</v>
          </cell>
          <cell r="S46">
            <v>8.6026166911432824</v>
          </cell>
          <cell r="T46">
            <v>9.3207800366095146</v>
          </cell>
          <cell r="U46">
            <v>9.0572786632714859</v>
          </cell>
          <cell r="V46">
            <v>10.184423730877143</v>
          </cell>
          <cell r="W46">
            <v>10.787657533789663</v>
          </cell>
          <cell r="X46">
            <v>11.005378574708409</v>
          </cell>
          <cell r="Y46">
            <v>10.267063981307951</v>
          </cell>
          <cell r="Z46">
            <v>11.027475862918971</v>
          </cell>
          <cell r="AA46">
            <v>9.9609233822623686</v>
          </cell>
          <cell r="AB46">
            <v>10.340047869658916</v>
          </cell>
          <cell r="AC46">
            <v>9.8383849729989699</v>
          </cell>
          <cell r="AD46">
            <v>9.3282989614436094</v>
          </cell>
          <cell r="AE46">
            <v>9.0355729282982153</v>
          </cell>
        </row>
        <row r="47">
          <cell r="G47" t="str">
            <v>RegionLarge OffStock 2016</v>
          </cell>
          <cell r="H47" t="str">
            <v>Com</v>
          </cell>
          <cell r="I47" t="str">
            <v>Large Off</v>
          </cell>
          <cell r="J47" t="str">
            <v>Stock 2016</v>
          </cell>
          <cell r="K47" t="str">
            <v>Millions SqFt</v>
          </cell>
          <cell r="L47">
            <v>380.08828477966154</v>
          </cell>
          <cell r="M47">
            <v>378.94801992532251</v>
          </cell>
          <cell r="N47">
            <v>377.81117586554655</v>
          </cell>
          <cell r="O47">
            <v>376.67774233794995</v>
          </cell>
          <cell r="P47">
            <v>375.54770911093607</v>
          </cell>
          <cell r="Q47">
            <v>374.42106598360328</v>
          </cell>
          <cell r="R47">
            <v>373.29780278565244</v>
          </cell>
          <cell r="S47">
            <v>372.17790937729552</v>
          </cell>
          <cell r="T47">
            <v>371.06137564916361</v>
          </cell>
          <cell r="U47">
            <v>369.94819152221612</v>
          </cell>
          <cell r="V47">
            <v>368.83834694764948</v>
          </cell>
          <cell r="W47">
            <v>367.73183190680658</v>
          </cell>
          <cell r="X47">
            <v>366.62863641108612</v>
          </cell>
          <cell r="Y47">
            <v>365.52875050185287</v>
          </cell>
          <cell r="Z47">
            <v>364.43216425034728</v>
          </cell>
          <cell r="AA47">
            <v>363.33886775759629</v>
          </cell>
          <cell r="AB47">
            <v>362.24885115432346</v>
          </cell>
          <cell r="AC47">
            <v>361.16210460086046</v>
          </cell>
          <cell r="AD47">
            <v>360.07861828705791</v>
          </cell>
          <cell r="AE47">
            <v>358.99838243219671</v>
          </cell>
        </row>
        <row r="48">
          <cell r="G48" t="str">
            <v>RegionMedium OffStock 2016</v>
          </cell>
          <cell r="H48" t="str">
            <v>Com</v>
          </cell>
          <cell r="I48" t="str">
            <v>Medium Off</v>
          </cell>
          <cell r="J48" t="str">
            <v>Stock 2016</v>
          </cell>
          <cell r="K48" t="str">
            <v>Millions SqFt</v>
          </cell>
          <cell r="L48">
            <v>190.73687138333023</v>
          </cell>
          <cell r="M48">
            <v>190.16466076918024</v>
          </cell>
          <cell r="N48">
            <v>189.59416678687271</v>
          </cell>
          <cell r="O48">
            <v>189.02538428651209</v>
          </cell>
          <cell r="P48">
            <v>188.45830813365254</v>
          </cell>
          <cell r="Q48">
            <v>187.89293320925157</v>
          </cell>
          <cell r="R48">
            <v>187.32925440962381</v>
          </cell>
          <cell r="S48">
            <v>186.76726664639497</v>
          </cell>
          <cell r="T48">
            <v>186.20696484645578</v>
          </cell>
          <cell r="U48">
            <v>185.64834395191642</v>
          </cell>
          <cell r="V48">
            <v>185.09139892006067</v>
          </cell>
          <cell r="W48">
            <v>184.5361247233005</v>
          </cell>
          <cell r="X48">
            <v>183.98251634913058</v>
          </cell>
          <cell r="Y48">
            <v>183.43056880008319</v>
          </cell>
          <cell r="Z48">
            <v>182.88027709368296</v>
          </cell>
          <cell r="AA48">
            <v>182.33163626240187</v>
          </cell>
          <cell r="AB48">
            <v>181.78464135361469</v>
          </cell>
          <cell r="AC48">
            <v>181.23928742955383</v>
          </cell>
          <cell r="AD48">
            <v>180.69556956726515</v>
          </cell>
          <cell r="AE48">
            <v>180.15348285856339</v>
          </cell>
        </row>
        <row r="49">
          <cell r="G49" t="str">
            <v>RegionSmall OffStock 2016</v>
          </cell>
          <cell r="H49" t="str">
            <v>Com</v>
          </cell>
          <cell r="I49" t="str">
            <v>Small Off</v>
          </cell>
          <cell r="J49" t="str">
            <v>Stock 2016</v>
          </cell>
          <cell r="K49" t="str">
            <v>Millions SqFt</v>
          </cell>
          <cell r="L49">
            <v>184.0913556049378</v>
          </cell>
          <cell r="M49">
            <v>183.53908153812301</v>
          </cell>
          <cell r="N49">
            <v>182.98846429350866</v>
          </cell>
          <cell r="O49">
            <v>182.43949890062811</v>
          </cell>
          <cell r="P49">
            <v>181.89218040392623</v>
          </cell>
          <cell r="Q49">
            <v>181.34650386271446</v>
          </cell>
          <cell r="R49">
            <v>180.80246435112633</v>
          </cell>
          <cell r="S49">
            <v>180.26005695807294</v>
          </cell>
          <cell r="T49">
            <v>179.71927678719871</v>
          </cell>
          <cell r="U49">
            <v>179.18011895683713</v>
          </cell>
          <cell r="V49">
            <v>178.64257859996661</v>
          </cell>
          <cell r="W49">
            <v>178.10665086416668</v>
          </cell>
          <cell r="X49">
            <v>177.57233091157423</v>
          </cell>
          <cell r="Y49">
            <v>177.03961391883951</v>
          </cell>
          <cell r="Z49">
            <v>176.50849507708296</v>
          </cell>
          <cell r="AA49">
            <v>175.97896959185172</v>
          </cell>
          <cell r="AB49">
            <v>175.45103268307616</v>
          </cell>
          <cell r="AC49">
            <v>174.92467958502692</v>
          </cell>
          <cell r="AD49">
            <v>174.39990554627184</v>
          </cell>
          <cell r="AE49">
            <v>173.87670582963304</v>
          </cell>
        </row>
        <row r="50">
          <cell r="G50" t="str">
            <v>RegionXLarge RetStock 2016</v>
          </cell>
          <cell r="H50" t="str">
            <v>Com</v>
          </cell>
          <cell r="I50" t="str">
            <v>XLarge Ret</v>
          </cell>
          <cell r="J50" t="str">
            <v>Stock 2016</v>
          </cell>
          <cell r="K50" t="str">
            <v>Millions SqFt</v>
          </cell>
          <cell r="L50">
            <v>138.35734062238015</v>
          </cell>
          <cell r="M50">
            <v>137.7208968555172</v>
          </cell>
          <cell r="N50">
            <v>137.08738072998179</v>
          </cell>
          <cell r="O50">
            <v>136.45677877862389</v>
          </cell>
          <cell r="P50">
            <v>135.8290775962422</v>
          </cell>
          <cell r="Q50">
            <v>135.20426383929947</v>
          </cell>
          <cell r="R50">
            <v>134.5823242256387</v>
          </cell>
          <cell r="S50">
            <v>133.96324553420075</v>
          </cell>
          <cell r="T50">
            <v>133.34701460474344</v>
          </cell>
          <cell r="U50">
            <v>132.73361833756161</v>
          </cell>
          <cell r="V50">
            <v>132.12304369320884</v>
          </cell>
          <cell r="W50">
            <v>131.51527769222005</v>
          </cell>
          <cell r="X50">
            <v>130.91030741483584</v>
          </cell>
          <cell r="Y50">
            <v>130.3081200007276</v>
          </cell>
          <cell r="Z50">
            <v>129.70870264872423</v>
          </cell>
          <cell r="AA50">
            <v>129.11204261654012</v>
          </cell>
          <cell r="AB50">
            <v>128.51812722050403</v>
          </cell>
          <cell r="AC50">
            <v>127.92694383528971</v>
          </cell>
          <cell r="AD50">
            <v>127.33847989364737</v>
          </cell>
          <cell r="AE50">
            <v>126.75272288613657</v>
          </cell>
        </row>
        <row r="51">
          <cell r="G51" t="str">
            <v>RegionLarge RetStock 2016</v>
          </cell>
          <cell r="H51" t="str">
            <v>Com</v>
          </cell>
          <cell r="I51" t="str">
            <v>Large Ret</v>
          </cell>
          <cell r="J51" t="str">
            <v>Stock 2016</v>
          </cell>
          <cell r="K51" t="str">
            <v>Millions SqFt</v>
          </cell>
          <cell r="L51">
            <v>208.9574509880029</v>
          </cell>
          <cell r="M51">
            <v>207.99624671345808</v>
          </cell>
          <cell r="N51">
            <v>207.03946397857615</v>
          </cell>
          <cell r="O51">
            <v>206.0870824442747</v>
          </cell>
          <cell r="P51">
            <v>205.13908186503102</v>
          </cell>
          <cell r="Q51">
            <v>204.1954420884519</v>
          </cell>
          <cell r="R51">
            <v>203.25614305484498</v>
          </cell>
          <cell r="S51">
            <v>202.32116479679266</v>
          </cell>
          <cell r="T51">
            <v>201.3904874387274</v>
          </cell>
          <cell r="U51">
            <v>200.46409119650929</v>
          </cell>
          <cell r="V51">
            <v>199.54195637700533</v>
          </cell>
          <cell r="W51">
            <v>198.62406337767112</v>
          </cell>
          <cell r="X51">
            <v>197.71039268613379</v>
          </cell>
          <cell r="Y51">
            <v>196.8009248797776</v>
          </cell>
          <cell r="Z51">
            <v>195.8956406253306</v>
          </cell>
          <cell r="AA51">
            <v>194.99452067845405</v>
          </cell>
          <cell r="AB51">
            <v>194.09754588333314</v>
          </cell>
          <cell r="AC51">
            <v>193.20469717226982</v>
          </cell>
          <cell r="AD51">
            <v>192.31595556527733</v>
          </cell>
          <cell r="AE51">
            <v>191.43130216967708</v>
          </cell>
        </row>
        <row r="52">
          <cell r="G52" t="str">
            <v>RegionMedium RetStock 2016</v>
          </cell>
          <cell r="H52" t="str">
            <v>Com</v>
          </cell>
          <cell r="I52" t="str">
            <v>Medium Ret</v>
          </cell>
          <cell r="J52" t="str">
            <v>Stock 2016</v>
          </cell>
          <cell r="K52" t="str">
            <v>Millions SqFt</v>
          </cell>
          <cell r="L52">
            <v>97.115689913224898</v>
          </cell>
          <cell r="M52">
            <v>96.668957739624062</v>
          </cell>
          <cell r="N52">
            <v>96.224280534021787</v>
          </cell>
          <cell r="O52">
            <v>95.781648843565293</v>
          </cell>
          <cell r="P52">
            <v>95.34105325888487</v>
          </cell>
          <cell r="Q52">
            <v>94.902484413894001</v>
          </cell>
          <cell r="R52">
            <v>94.465932985590086</v>
          </cell>
          <cell r="S52">
            <v>94.031389693856369</v>
          </cell>
          <cell r="T52">
            <v>93.598845301264618</v>
          </cell>
          <cell r="U52">
            <v>93.168290612878806</v>
          </cell>
          <cell r="V52">
            <v>92.739716476059556</v>
          </cell>
          <cell r="W52">
            <v>92.313113780269674</v>
          </cell>
          <cell r="X52">
            <v>91.888473456880433</v>
          </cell>
          <cell r="Y52">
            <v>91.465786478978771</v>
          </cell>
          <cell r="Z52">
            <v>91.045043861175472</v>
          </cell>
          <cell r="AA52">
            <v>90.626236659414062</v>
          </cell>
          <cell r="AB52">
            <v>90.209355970780734</v>
          </cell>
          <cell r="AC52">
            <v>89.794392933315152</v>
          </cell>
          <cell r="AD52">
            <v>89.381338725821905</v>
          </cell>
          <cell r="AE52">
            <v>88.97018456768312</v>
          </cell>
        </row>
        <row r="53">
          <cell r="G53" t="str">
            <v>RegionSmall RetStock 2016</v>
          </cell>
          <cell r="H53" t="str">
            <v>Com</v>
          </cell>
          <cell r="I53" t="str">
            <v>Small Ret</v>
          </cell>
          <cell r="J53" t="str">
            <v>Stock 2016</v>
          </cell>
          <cell r="K53" t="str">
            <v>Millions SqFt</v>
          </cell>
          <cell r="L53">
            <v>109.47966092768364</v>
          </cell>
          <cell r="M53">
            <v>108.97605448741629</v>
          </cell>
          <cell r="N53">
            <v>108.47476463677417</v>
          </cell>
          <cell r="O53">
            <v>107.975780719445</v>
          </cell>
          <cell r="P53">
            <v>107.47909212813555</v>
          </cell>
          <cell r="Q53">
            <v>106.98468830434612</v>
          </cell>
          <cell r="R53">
            <v>106.49255873814613</v>
          </cell>
          <cell r="S53">
            <v>106.00269296795065</v>
          </cell>
          <cell r="T53">
            <v>105.51508058029808</v>
          </cell>
          <cell r="U53">
            <v>105.0297112096287</v>
          </cell>
          <cell r="V53">
            <v>104.54657453806439</v>
          </cell>
          <cell r="W53">
            <v>104.0656602951893</v>
          </cell>
          <cell r="X53">
            <v>103.58695825783141</v>
          </cell>
          <cell r="Y53">
            <v>103.11045824984539</v>
          </cell>
          <cell r="Z53">
            <v>102.6361501418961</v>
          </cell>
          <cell r="AA53">
            <v>102.16402385124337</v>
          </cell>
          <cell r="AB53">
            <v>101.69406934152764</v>
          </cell>
          <cell r="AC53">
            <v>101.2262766225566</v>
          </cell>
          <cell r="AD53">
            <v>100.76063575009285</v>
          </cell>
          <cell r="AE53">
            <v>100.29713682564241</v>
          </cell>
        </row>
        <row r="54">
          <cell r="G54" t="str">
            <v>RegionSchool K-12Stock 2016</v>
          </cell>
          <cell r="H54" t="str">
            <v>Com</v>
          </cell>
          <cell r="I54" t="str">
            <v>School K-12</v>
          </cell>
          <cell r="J54" t="str">
            <v>Stock 2016</v>
          </cell>
          <cell r="K54" t="str">
            <v>Millions SqFt</v>
          </cell>
          <cell r="L54">
            <v>241.11763975818661</v>
          </cell>
          <cell r="M54">
            <v>240.12905743517803</v>
          </cell>
          <cell r="N54">
            <v>239.14452829969383</v>
          </cell>
          <cell r="O54">
            <v>238.16403573366509</v>
          </cell>
          <cell r="P54">
            <v>237.18756318715711</v>
          </cell>
          <cell r="Q54">
            <v>236.21509417808971</v>
          </cell>
          <cell r="R54">
            <v>235.24661229195956</v>
          </cell>
          <cell r="S54">
            <v>234.28210118156252</v>
          </cell>
          <cell r="T54">
            <v>233.32154456671807</v>
          </cell>
          <cell r="U54">
            <v>232.36492623399457</v>
          </cell>
          <cell r="V54">
            <v>231.41223003643518</v>
          </cell>
          <cell r="W54">
            <v>230.46343989328579</v>
          </cell>
          <cell r="X54">
            <v>229.51853978972335</v>
          </cell>
          <cell r="Y54">
            <v>228.57751377658545</v>
          </cell>
          <cell r="Z54">
            <v>227.64034597010144</v>
          </cell>
          <cell r="AA54">
            <v>226.70702055162403</v>
          </cell>
          <cell r="AB54">
            <v>225.77752176736234</v>
          </cell>
          <cell r="AC54">
            <v>224.85183392811618</v>
          </cell>
          <cell r="AD54">
            <v>223.92994140901092</v>
          </cell>
          <cell r="AE54">
            <v>223.01182864923393</v>
          </cell>
        </row>
        <row r="55">
          <cell r="G55" t="str">
            <v>RegionUniversityStock 2016</v>
          </cell>
          <cell r="H55" t="str">
            <v>Com</v>
          </cell>
          <cell r="I55" t="str">
            <v>University</v>
          </cell>
          <cell r="J55" t="str">
            <v>Stock 2016</v>
          </cell>
          <cell r="K55" t="str">
            <v>Millions SqFt</v>
          </cell>
          <cell r="L55">
            <v>122.15340627232256</v>
          </cell>
          <cell r="M55">
            <v>121.65257730660603</v>
          </cell>
          <cell r="N55">
            <v>121.15380173964894</v>
          </cell>
          <cell r="O55">
            <v>120.65707115251638</v>
          </cell>
          <cell r="P55">
            <v>120.16237716079107</v>
          </cell>
          <cell r="Q55">
            <v>119.66971141443182</v>
          </cell>
          <cell r="R55">
            <v>119.17906559763266</v>
          </cell>
          <cell r="S55">
            <v>118.69043142868237</v>
          </cell>
          <cell r="T55">
            <v>118.20380065982476</v>
          </cell>
          <cell r="U55">
            <v>117.71916507711948</v>
          </cell>
          <cell r="V55">
            <v>117.23651650030328</v>
          </cell>
          <cell r="W55">
            <v>116.75584678265207</v>
          </cell>
          <cell r="X55">
            <v>116.27714781084319</v>
          </cell>
          <cell r="Y55">
            <v>115.80041150481873</v>
          </cell>
          <cell r="Z55">
            <v>115.32562981764897</v>
          </cell>
          <cell r="AA55">
            <v>114.8527947353966</v>
          </cell>
          <cell r="AB55">
            <v>114.38189827698147</v>
          </cell>
          <cell r="AC55">
            <v>113.91293249404585</v>
          </cell>
          <cell r="AD55">
            <v>113.44588947082025</v>
          </cell>
          <cell r="AE55">
            <v>112.98076132398991</v>
          </cell>
        </row>
        <row r="56">
          <cell r="G56" t="str">
            <v>RegionWarehouseStock 2016</v>
          </cell>
          <cell r="H56" t="str">
            <v>Com</v>
          </cell>
          <cell r="I56" t="str">
            <v>Warehouse</v>
          </cell>
          <cell r="J56" t="str">
            <v>Stock 2016</v>
          </cell>
          <cell r="K56" t="str">
            <v>Millions SqFt</v>
          </cell>
          <cell r="L56">
            <v>448.69829599576161</v>
          </cell>
          <cell r="M56">
            <v>447.03811230057732</v>
          </cell>
          <cell r="N56">
            <v>445.3840712850652</v>
          </cell>
          <cell r="O56">
            <v>443.73615022131042</v>
          </cell>
          <cell r="P56">
            <v>442.09432646549152</v>
          </cell>
          <cell r="Q56">
            <v>440.45857745756916</v>
          </cell>
          <cell r="R56">
            <v>438.82888072097626</v>
          </cell>
          <cell r="S56">
            <v>437.2052138623086</v>
          </cell>
          <cell r="T56">
            <v>435.58755457101802</v>
          </cell>
          <cell r="U56">
            <v>433.97588061910528</v>
          </cell>
          <cell r="V56">
            <v>432.37016986081449</v>
          </cell>
          <cell r="W56">
            <v>430.77040023232951</v>
          </cell>
          <cell r="X56">
            <v>429.17654975146979</v>
          </cell>
          <cell r="Y56">
            <v>427.58859651738936</v>
          </cell>
          <cell r="Z56">
            <v>426.00651871027503</v>
          </cell>
          <cell r="AA56">
            <v>424.43029459104702</v>
          </cell>
          <cell r="AB56">
            <v>422.85990250106011</v>
          </cell>
          <cell r="AC56">
            <v>421.2953208618062</v>
          </cell>
          <cell r="AD56">
            <v>419.73652817461749</v>
          </cell>
          <cell r="AE56">
            <v>418.18350302037135</v>
          </cell>
        </row>
        <row r="57">
          <cell r="G57" t="str">
            <v>RegionSupermarketStock 2016</v>
          </cell>
          <cell r="H57" t="str">
            <v>Com</v>
          </cell>
          <cell r="I57" t="str">
            <v>Supermarket</v>
          </cell>
          <cell r="J57" t="str">
            <v>Stock 2016</v>
          </cell>
          <cell r="K57" t="str">
            <v>Millions SqFt</v>
          </cell>
          <cell r="L57">
            <v>53.720939527021244</v>
          </cell>
          <cell r="M57">
            <v>53.237451071278059</v>
          </cell>
          <cell r="N57">
            <v>52.758314011636557</v>
          </cell>
          <cell r="O57">
            <v>52.283489185531828</v>
          </cell>
          <cell r="P57">
            <v>51.812937782862043</v>
          </cell>
          <cell r="Q57">
            <v>51.346621342816277</v>
          </cell>
          <cell r="R57">
            <v>50.884501750730934</v>
          </cell>
          <cell r="S57">
            <v>50.426541234974358</v>
          </cell>
          <cell r="T57">
            <v>49.97270236385959</v>
          </cell>
          <cell r="U57">
            <v>49.522948042584851</v>
          </cell>
          <cell r="V57">
            <v>49.077241510201581</v>
          </cell>
          <cell r="W57">
            <v>48.635546336609778</v>
          </cell>
          <cell r="X57">
            <v>48.197826419580288</v>
          </cell>
          <cell r="Y57">
            <v>47.76404598180406</v>
          </cell>
          <cell r="Z57">
            <v>47.33416956796782</v>
          </cell>
          <cell r="AA57">
            <v>46.908162041856116</v>
          </cell>
          <cell r="AB57">
            <v>46.485988583479411</v>
          </cell>
          <cell r="AC57">
            <v>46.067614686228097</v>
          </cell>
          <cell r="AD57">
            <v>45.653006154052044</v>
          </cell>
          <cell r="AE57">
            <v>45.242129098665572</v>
          </cell>
        </row>
        <row r="58">
          <cell r="G58" t="str">
            <v>RegionMiniMartStock 2016</v>
          </cell>
          <cell r="H58" t="str">
            <v>Com</v>
          </cell>
          <cell r="I58" t="str">
            <v>MiniMart</v>
          </cell>
          <cell r="J58" t="str">
            <v>Stock 2016</v>
          </cell>
          <cell r="K58" t="str">
            <v>Millions SqFt</v>
          </cell>
          <cell r="L58">
            <v>22.491017060912501</v>
          </cell>
          <cell r="M58">
            <v>22.384859460384995</v>
          </cell>
          <cell r="N58">
            <v>22.279202923731983</v>
          </cell>
          <cell r="O58">
            <v>22.174045085931969</v>
          </cell>
          <cell r="P58">
            <v>22.069383593126368</v>
          </cell>
          <cell r="Q58">
            <v>21.965216102566814</v>
          </cell>
          <cell r="R58">
            <v>21.8615402825627</v>
          </cell>
          <cell r="S58">
            <v>21.758353812429004</v>
          </cell>
          <cell r="T58">
            <v>21.655654382434342</v>
          </cell>
          <cell r="U58">
            <v>21.553439693749251</v>
          </cell>
          <cell r="V58">
            <v>21.451707458394754</v>
          </cell>
          <cell r="W58">
            <v>21.350455399191134</v>
          </cell>
          <cell r="X58">
            <v>21.249681249706953</v>
          </cell>
          <cell r="Y58">
            <v>21.149382754208336</v>
          </cell>
          <cell r="Z58">
            <v>21.049557667608472</v>
          </cell>
          <cell r="AA58">
            <v>20.950203755417366</v>
          </cell>
          <cell r="AB58">
            <v>20.851318793691796</v>
          </cell>
          <cell r="AC58">
            <v>20.75290056898557</v>
          </cell>
          <cell r="AD58">
            <v>20.654946878299963</v>
          </cell>
          <cell r="AE58">
            <v>20.557455529034385</v>
          </cell>
        </row>
        <row r="59">
          <cell r="G59" t="str">
            <v>RegionRestaurantStock 2016</v>
          </cell>
          <cell r="H59" t="str">
            <v>Com</v>
          </cell>
          <cell r="I59" t="str">
            <v>Restaurant</v>
          </cell>
          <cell r="J59" t="str">
            <v>Stock 2016</v>
          </cell>
          <cell r="K59" t="str">
            <v>Millions SqFt</v>
          </cell>
          <cell r="L59">
            <v>51.550857208753726</v>
          </cell>
          <cell r="M59">
            <v>51.307537162728408</v>
          </cell>
          <cell r="N59">
            <v>51.065365587320336</v>
          </cell>
          <cell r="O59">
            <v>50.824337061748189</v>
          </cell>
          <cell r="P59">
            <v>50.584446190816735</v>
          </cell>
          <cell r="Q59">
            <v>50.345687604796083</v>
          </cell>
          <cell r="R59">
            <v>50.108055959301453</v>
          </cell>
          <cell r="S59">
            <v>49.871545935173543</v>
          </cell>
          <cell r="T59">
            <v>49.636152238359529</v>
          </cell>
          <cell r="U59">
            <v>49.40186959979448</v>
          </cell>
          <cell r="V59">
            <v>49.168692775283453</v>
          </cell>
          <cell r="W59">
            <v>48.936616545384119</v>
          </cell>
          <cell r="X59">
            <v>48.705635715289908</v>
          </cell>
          <cell r="Y59">
            <v>48.475745114713739</v>
          </cell>
          <cell r="Z59">
            <v>48.246939597772297</v>
          </cell>
          <cell r="AA59">
            <v>48.019214042870807</v>
          </cell>
          <cell r="AB59">
            <v>47.792563352588466</v>
          </cell>
          <cell r="AC59">
            <v>47.56698245356425</v>
          </cell>
          <cell r="AD59">
            <v>47.342466296383435</v>
          </cell>
          <cell r="AE59">
            <v>47.119009855464505</v>
          </cell>
        </row>
        <row r="60">
          <cell r="G60" t="str">
            <v>RegionLodgingStock 2016</v>
          </cell>
          <cell r="H60" t="str">
            <v>Com</v>
          </cell>
          <cell r="I60" t="str">
            <v>Lodging</v>
          </cell>
          <cell r="J60" t="str">
            <v>Stock 2016</v>
          </cell>
          <cell r="K60" t="str">
            <v>Millions SqFt</v>
          </cell>
          <cell r="L60">
            <v>170.15189589049527</v>
          </cell>
          <cell r="M60">
            <v>169.74353134035809</v>
          </cell>
          <cell r="N60">
            <v>169.33614686514122</v>
          </cell>
          <cell r="O60">
            <v>168.92974011266489</v>
          </cell>
          <cell r="P60">
            <v>168.52430873639449</v>
          </cell>
          <cell r="Q60">
            <v>168.11985039542716</v>
          </cell>
          <cell r="R60">
            <v>167.71636275447813</v>
          </cell>
          <cell r="S60">
            <v>167.31384348386743</v>
          </cell>
          <cell r="T60">
            <v>166.91229025950614</v>
          </cell>
          <cell r="U60">
            <v>166.51170076288332</v>
          </cell>
          <cell r="V60">
            <v>166.11207268105238</v>
          </cell>
          <cell r="W60">
            <v>165.7134037066179</v>
          </cell>
          <cell r="X60">
            <v>165.31569153772202</v>
          </cell>
          <cell r="Y60">
            <v>164.91893387803151</v>
          </cell>
          <cell r="Z60">
            <v>164.52312843672422</v>
          </cell>
          <cell r="AA60">
            <v>164.12827292847609</v>
          </cell>
          <cell r="AB60">
            <v>163.73436507344778</v>
          </cell>
          <cell r="AC60">
            <v>163.3414025972715</v>
          </cell>
          <cell r="AD60">
            <v>162.94938323103807</v>
          </cell>
          <cell r="AE60">
            <v>162.55830471128357</v>
          </cell>
        </row>
        <row r="61">
          <cell r="G61" t="str">
            <v>RegionHospitalStock 2016</v>
          </cell>
          <cell r="H61" t="str">
            <v>Com</v>
          </cell>
          <cell r="I61" t="str">
            <v>Hospital</v>
          </cell>
          <cell r="J61" t="str">
            <v>Stock 2016</v>
          </cell>
          <cell r="K61" t="str">
            <v>Millions SqFt</v>
          </cell>
          <cell r="L61">
            <v>105.02947953487826</v>
          </cell>
          <cell r="M61">
            <v>104.80891762785501</v>
          </cell>
          <cell r="N61">
            <v>104.58881890083651</v>
          </cell>
          <cell r="O61">
            <v>104.36918238114475</v>
          </cell>
          <cell r="P61">
            <v>104.15000709814436</v>
          </cell>
          <cell r="Q61">
            <v>103.93129208323826</v>
          </cell>
          <cell r="R61">
            <v>103.71303636986346</v>
          </cell>
          <cell r="S61">
            <v>103.49523899348674</v>
          </cell>
          <cell r="T61">
            <v>103.27789899160042</v>
          </cell>
          <cell r="U61">
            <v>103.06101540371807</v>
          </cell>
          <cell r="V61">
            <v>102.84458727137024</v>
          </cell>
          <cell r="W61">
            <v>102.62861363810038</v>
          </cell>
          <cell r="X61">
            <v>102.41309354946036</v>
          </cell>
          <cell r="Y61">
            <v>102.19802605300649</v>
          </cell>
          <cell r="Z61">
            <v>101.98341019829519</v>
          </cell>
          <cell r="AA61">
            <v>101.76924503687877</v>
          </cell>
          <cell r="AB61">
            <v>101.55552962230132</v>
          </cell>
          <cell r="AC61">
            <v>101.3422630100945</v>
          </cell>
          <cell r="AD61">
            <v>101.1294442577733</v>
          </cell>
          <cell r="AE61">
            <v>100.91707242483197</v>
          </cell>
        </row>
        <row r="62">
          <cell r="G62" t="str">
            <v>RegionResidential CareStock 2016</v>
          </cell>
          <cell r="H62" t="str">
            <v>Com</v>
          </cell>
          <cell r="I62" t="str">
            <v>Residential Care</v>
          </cell>
          <cell r="J62" t="str">
            <v>Stock 2016</v>
          </cell>
          <cell r="K62" t="str">
            <v>Millions SqFt</v>
          </cell>
          <cell r="L62">
            <v>128.74820917277606</v>
          </cell>
          <cell r="M62">
            <v>128.43921347076139</v>
          </cell>
          <cell r="N62">
            <v>128.1309593584316</v>
          </cell>
          <cell r="O62">
            <v>127.82344505597135</v>
          </cell>
          <cell r="P62">
            <v>127.51666878783702</v>
          </cell>
          <cell r="Q62">
            <v>127.21062878274621</v>
          </cell>
          <cell r="R62">
            <v>126.90532327366765</v>
          </cell>
          <cell r="S62">
            <v>126.60075049781085</v>
          </cell>
          <cell r="T62">
            <v>126.29690869661611</v>
          </cell>
          <cell r="U62">
            <v>125.99379611574425</v>
          </cell>
          <cell r="V62">
            <v>125.69141100506647</v>
          </cell>
          <cell r="W62">
            <v>125.3897516186543</v>
          </cell>
          <cell r="X62">
            <v>125.08881621476955</v>
          </cell>
          <cell r="Y62">
            <v>124.78860305585408</v>
          </cell>
          <cell r="Z62">
            <v>124.48911040852005</v>
          </cell>
          <cell r="AA62">
            <v>124.1903365435396</v>
          </cell>
          <cell r="AB62">
            <v>123.8922797358351</v>
          </cell>
          <cell r="AC62">
            <v>123.59493826446912</v>
          </cell>
          <cell r="AD62">
            <v>123.29831041263438</v>
          </cell>
          <cell r="AE62">
            <v>123.00239446764408</v>
          </cell>
        </row>
        <row r="63">
          <cell r="G63" t="str">
            <v>RegionAssemblyStock 2016</v>
          </cell>
          <cell r="H63" t="str">
            <v>Com</v>
          </cell>
          <cell r="I63" t="str">
            <v>Assembly</v>
          </cell>
          <cell r="J63" t="str">
            <v>Stock 2016</v>
          </cell>
          <cell r="K63" t="str">
            <v>Millions SqFt</v>
          </cell>
          <cell r="L63">
            <v>375.90224900649127</v>
          </cell>
          <cell r="M63">
            <v>374.21570091594884</v>
          </cell>
          <cell r="N63">
            <v>372.53671980450594</v>
          </cell>
          <cell r="O63">
            <v>370.86527172164978</v>
          </cell>
          <cell r="P63">
            <v>369.20132286919198</v>
          </cell>
          <cell r="Q63">
            <v>367.54483960058553</v>
          </cell>
          <cell r="R63">
            <v>365.89578842024423</v>
          </cell>
          <cell r="S63">
            <v>364.25413598286536</v>
          </cell>
          <cell r="T63">
            <v>362.6198490927556</v>
          </cell>
          <cell r="U63">
            <v>360.99289470315949</v>
          </cell>
          <cell r="V63">
            <v>359.37323991559134</v>
          </cell>
          <cell r="W63">
            <v>357.76085197917007</v>
          </cell>
          <cell r="X63">
            <v>356.15569828995689</v>
          </cell>
          <cell r="Y63">
            <v>354.55774639029596</v>
          </cell>
          <cell r="Z63">
            <v>352.96696396815821</v>
          </cell>
          <cell r="AA63">
            <v>351.38331885648773</v>
          </cell>
          <cell r="AB63">
            <v>349.80677903255156</v>
          </cell>
          <cell r="AC63">
            <v>348.23731261729228</v>
          </cell>
          <cell r="AD63">
            <v>346.67488787468267</v>
          </cell>
          <cell r="AE63">
            <v>345.11947321108494</v>
          </cell>
        </row>
        <row r="64">
          <cell r="G64" t="str">
            <v>RegionOtherStock 2016</v>
          </cell>
          <cell r="H64" t="str">
            <v>Com</v>
          </cell>
          <cell r="I64" t="str">
            <v>Other</v>
          </cell>
          <cell r="J64" t="str">
            <v>Stock 2016</v>
          </cell>
          <cell r="K64" t="str">
            <v>Millions SqFt</v>
          </cell>
          <cell r="L64">
            <v>342.64988330108076</v>
          </cell>
          <cell r="M64">
            <v>339.56603435137106</v>
          </cell>
          <cell r="N64">
            <v>336.50994004220871</v>
          </cell>
          <cell r="O64">
            <v>333.48135058182885</v>
          </cell>
          <cell r="P64">
            <v>330.48001842659238</v>
          </cell>
          <cell r="Q64">
            <v>327.50569826075304</v>
          </cell>
          <cell r="R64">
            <v>324.55814697640625</v>
          </cell>
          <cell r="S64">
            <v>321.63712365361863</v>
          </cell>
          <cell r="T64">
            <v>318.7423895407361</v>
          </cell>
          <cell r="U64">
            <v>315.87370803486942</v>
          </cell>
          <cell r="V64">
            <v>313.03084466255564</v>
          </cell>
          <cell r="W64">
            <v>310.21356706059254</v>
          </cell>
          <cell r="X64">
            <v>307.42164495704725</v>
          </cell>
          <cell r="Y64">
            <v>304.65485015243382</v>
          </cell>
          <cell r="Z64">
            <v>301.9129565010619</v>
          </cell>
          <cell r="AA64">
            <v>299.19573989255235</v>
          </cell>
          <cell r="AB64">
            <v>296.50297823351934</v>
          </cell>
          <cell r="AC64">
            <v>293.83445142941764</v>
          </cell>
          <cell r="AD64">
            <v>291.18994136655289</v>
          </cell>
          <cell r="AE64">
            <v>288.5692318942539</v>
          </cell>
        </row>
        <row r="65">
          <cell r="G65" t="str">
            <v>RegionIdahoStock</v>
          </cell>
          <cell r="H65" t="str">
            <v>Ag</v>
          </cell>
          <cell r="I65" t="str">
            <v>Idaho</v>
          </cell>
          <cell r="J65" t="str">
            <v>Stock</v>
          </cell>
          <cell r="K65" t="str">
            <v>% Growth</v>
          </cell>
          <cell r="L65">
            <v>0</v>
          </cell>
          <cell r="M65">
            <v>1.2504100211369894E-4</v>
          </cell>
          <cell r="N65">
            <v>1.7375879514796466E-4</v>
          </cell>
          <cell r="O65">
            <v>6.1210927779177624E-4</v>
          </cell>
          <cell r="P65">
            <v>8.8127487458086599E-4</v>
          </cell>
          <cell r="Q65">
            <v>1.1201972174019578E-3</v>
          </cell>
          <cell r="R65">
            <v>1.2717867360821197E-3</v>
          </cell>
          <cell r="S65">
            <v>1.4404642508513471E-3</v>
          </cell>
          <cell r="T65">
            <v>1.5874396385228723E-3</v>
          </cell>
          <cell r="U65">
            <v>1.7204636459112381E-3</v>
          </cell>
          <cell r="V65">
            <v>1.8289050040785739E-3</v>
          </cell>
          <cell r="W65">
            <v>1.9377539743383628E-3</v>
          </cell>
          <cell r="X65">
            <v>2.0316119038316116E-3</v>
          </cell>
          <cell r="Y65">
            <v>2.128079506222659E-3</v>
          </cell>
          <cell r="Z65">
            <v>2.2126572758413075E-3</v>
          </cell>
          <cell r="AA65">
            <v>2.2578225416429688E-3</v>
          </cell>
          <cell r="AB65">
            <v>2.3464540176612314E-3</v>
          </cell>
          <cell r="AC65">
            <v>2.414467009038601E-3</v>
          </cell>
          <cell r="AD65">
            <v>2.4848313911262653E-3</v>
          </cell>
          <cell r="AE65">
            <v>2.5344116000376449E-3</v>
          </cell>
        </row>
        <row r="66">
          <cell r="G66" t="str">
            <v>RegionMontanaStock</v>
          </cell>
          <cell r="H66" t="str">
            <v>Ag</v>
          </cell>
          <cell r="I66" t="str">
            <v>Montana</v>
          </cell>
          <cell r="J66" t="str">
            <v>Stock</v>
          </cell>
          <cell r="K66" t="str">
            <v>% Growth</v>
          </cell>
          <cell r="L66">
            <v>0</v>
          </cell>
          <cell r="M66">
            <v>1.0848242299839954E-2</v>
          </cell>
          <cell r="N66">
            <v>1.059267655252486E-2</v>
          </cell>
          <cell r="O66">
            <v>1.0752312089181865E-2</v>
          </cell>
          <cell r="P66">
            <v>1.075849831916186E-2</v>
          </cell>
          <cell r="Q66">
            <v>7.6567396067742733E-3</v>
          </cell>
          <cell r="R66">
            <v>7.6532068711881581E-3</v>
          </cell>
          <cell r="S66">
            <v>7.9235679867256659E-3</v>
          </cell>
          <cell r="T66">
            <v>8.1459053842477987E-3</v>
          </cell>
          <cell r="U66">
            <v>8.331284422267278E-3</v>
          </cell>
          <cell r="V66">
            <v>8.47135846405455E-3</v>
          </cell>
          <cell r="W66">
            <v>8.5938864965773454E-3</v>
          </cell>
          <cell r="X66">
            <v>8.6866032784890905E-3</v>
          </cell>
          <cell r="Y66">
            <v>8.7680800681235963E-3</v>
          </cell>
          <cell r="Z66">
            <v>8.8271867856936984E-3</v>
          </cell>
          <cell r="AA66">
            <v>8.8355566433926322E-3</v>
          </cell>
          <cell r="AB66">
            <v>8.8812025924713319E-3</v>
          </cell>
          <cell r="AC66">
            <v>8.8979055290069331E-3</v>
          </cell>
          <cell r="AD66">
            <v>8.9118787925779024E-3</v>
          </cell>
          <cell r="AE66">
            <v>8.9015256915168112E-3</v>
          </cell>
        </row>
        <row r="67">
          <cell r="G67" t="str">
            <v>RegionOregonStock</v>
          </cell>
          <cell r="H67" t="str">
            <v>Ag</v>
          </cell>
          <cell r="I67" t="str">
            <v>Oregon</v>
          </cell>
          <cell r="J67" t="str">
            <v>Stock</v>
          </cell>
          <cell r="K67" t="str">
            <v>% Growth</v>
          </cell>
          <cell r="L67">
            <v>0</v>
          </cell>
          <cell r="M67">
            <v>1.0110842680911804E-2</v>
          </cell>
          <cell r="N67">
            <v>1.0059217505089263E-2</v>
          </cell>
          <cell r="O67">
            <v>1.1176866051223918E-2</v>
          </cell>
          <cell r="P67">
            <v>1.9803102619340613E-2</v>
          </cell>
          <cell r="Q67">
            <v>1.2078828157499845E-2</v>
          </cell>
          <cell r="R67">
            <v>1.2074917420983849E-2</v>
          </cell>
          <cell r="S67">
            <v>1.2823009061012478E-2</v>
          </cell>
          <cell r="T67">
            <v>1.2064646132519813E-2</v>
          </cell>
          <cell r="U67">
            <v>2.1359830411811859E-2</v>
          </cell>
          <cell r="V67">
            <v>1.1864279678250279E-2</v>
          </cell>
          <cell r="W67">
            <v>1.1811806122028052E-2</v>
          </cell>
          <cell r="X67">
            <v>1.1060463245174785E-2</v>
          </cell>
          <cell r="Y67">
            <v>1.1689201211084101E-2</v>
          </cell>
          <cell r="Z67">
            <v>1.9623204602959039E-2</v>
          </cell>
          <cell r="AA67">
            <v>1.2054155221857031E-2</v>
          </cell>
          <cell r="AB67">
            <v>1.2615728823653952E-2</v>
          </cell>
          <cell r="AC67">
            <v>1.2496481187089379E-2</v>
          </cell>
          <cell r="AD67">
            <v>1.1753415892541448E-2</v>
          </cell>
          <cell r="AE67">
            <v>2.0946064887122692E-2</v>
          </cell>
        </row>
        <row r="68">
          <cell r="G68" t="str">
            <v>RegionWashingtonStock</v>
          </cell>
          <cell r="H68" t="str">
            <v>Ag</v>
          </cell>
          <cell r="I68" t="str">
            <v>Washington</v>
          </cell>
          <cell r="J68" t="str">
            <v>Stock</v>
          </cell>
          <cell r="K68" t="str">
            <v>% Growth</v>
          </cell>
          <cell r="L68">
            <v>0</v>
          </cell>
          <cell r="M68">
            <v>1.0662122206220235E-2</v>
          </cell>
          <cell r="N68">
            <v>1.0931258902780325E-2</v>
          </cell>
          <cell r="O68">
            <v>1.1173761515183053E-2</v>
          </cell>
          <cell r="P68">
            <v>1.811439906784525E-2</v>
          </cell>
          <cell r="Q68">
            <v>1.2399989211989764E-2</v>
          </cell>
          <cell r="R68">
            <v>1.1939862954954953E-2</v>
          </cell>
          <cell r="S68">
            <v>1.2288284859874222E-2</v>
          </cell>
          <cell r="T68">
            <v>1.1842226253476947E-2</v>
          </cell>
          <cell r="U68">
            <v>1.9682157833762929E-2</v>
          </cell>
          <cell r="V68">
            <v>1.1592234987503456E-2</v>
          </cell>
          <cell r="W68">
            <v>1.1147844023716795E-2</v>
          </cell>
          <cell r="X68">
            <v>1.1425985017752077E-2</v>
          </cell>
          <cell r="Y68">
            <v>1.0985810035676221E-2</v>
          </cell>
          <cell r="Z68">
            <v>1.7930228386922677E-2</v>
          </cell>
          <cell r="AA68">
            <v>1.1736355426763144E-2</v>
          </cell>
          <cell r="AB68">
            <v>1.1982095590114178E-2</v>
          </cell>
          <cell r="AC68">
            <v>1.1862624139313738E-2</v>
          </cell>
          <cell r="AD68">
            <v>1.1418033334772959E-2</v>
          </cell>
          <cell r="AE68">
            <v>1.8838157687553127E-2</v>
          </cell>
        </row>
      </sheetData>
      <sheetData sheetId="2">
        <row r="3">
          <cell r="H3">
            <v>100</v>
          </cell>
        </row>
      </sheetData>
      <sheetData sheetId="3">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34559.441999999995</v>
          </cell>
          <cell r="J54">
            <v>42040.175999999999</v>
          </cell>
          <cell r="K54">
            <v>48415.591999999997</v>
          </cell>
          <cell r="L54">
            <v>44234.157999999996</v>
          </cell>
          <cell r="M54">
            <v>57584.008000000002</v>
          </cell>
          <cell r="N54">
            <v>61360.741000000002</v>
          </cell>
          <cell r="O54">
            <v>63637.876000000004</v>
          </cell>
          <cell r="P54">
            <v>54867.252999999997</v>
          </cell>
          <cell r="Q54">
            <v>57384.413</v>
          </cell>
          <cell r="R54">
            <v>56006.91</v>
          </cell>
          <cell r="S54">
            <v>58939.248</v>
          </cell>
          <cell r="T54">
            <v>56527.233</v>
          </cell>
          <cell r="U54">
            <v>51608.513999999996</v>
          </cell>
          <cell r="V54">
            <v>52738.448000000004</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v>
          </cell>
          <cell r="J55">
            <v>28601.778161129085</v>
          </cell>
          <cell r="K55">
            <v>27202.893689869059</v>
          </cell>
          <cell r="L55">
            <v>12390.210937882894</v>
          </cell>
          <cell r="M55">
            <v>12173.152842775997</v>
          </cell>
          <cell r="N55">
            <v>12361.89700061282</v>
          </cell>
          <cell r="O55">
            <v>17122.743158401601</v>
          </cell>
          <cell r="P55">
            <v>18662.733640245107</v>
          </cell>
          <cell r="Q55">
            <v>21954.730458996564</v>
          </cell>
          <cell r="R55">
            <v>20000.57314201623</v>
          </cell>
          <cell r="S55">
            <v>20642.129902132976</v>
          </cell>
          <cell r="T55">
            <v>18328.494801049026</v>
          </cell>
          <cell r="U55">
            <v>14151.270582179823</v>
          </cell>
          <cell r="V55">
            <v>14626.267683576692</v>
          </cell>
          <cell r="W55">
            <v>12028.647109827845</v>
          </cell>
          <cell r="X55">
            <v>13046.576324182057</v>
          </cell>
          <cell r="Y55">
            <v>13957.232094298251</v>
          </cell>
          <cell r="Z55">
            <v>13931.004497270837</v>
          </cell>
          <cell r="AA55">
            <v>15900.995334173014</v>
          </cell>
          <cell r="AB55">
            <v>15570.247880584542</v>
          </cell>
          <cell r="AC55">
            <v>11944.723214001346</v>
          </cell>
          <cell r="AD55">
            <v>4141.9202192737603</v>
          </cell>
          <cell r="AE55">
            <v>4082.3550519108021</v>
          </cell>
        </row>
        <row r="56">
          <cell r="G56">
            <v>1541.8068029250769</v>
          </cell>
          <cell r="H56">
            <v>1789.2040028975434</v>
          </cell>
          <cell r="I56">
            <v>2697.4260003216259</v>
          </cell>
          <cell r="J56">
            <v>2452.6218388709185</v>
          </cell>
          <cell r="K56">
            <v>1250.8263101309403</v>
          </cell>
          <cell r="L56">
            <v>1272.6790621171076</v>
          </cell>
          <cell r="M56">
            <v>1783.7271572240043</v>
          </cell>
          <cell r="N56">
            <v>2321.94299938718</v>
          </cell>
          <cell r="O56">
            <v>2678.3968415983995</v>
          </cell>
          <cell r="P56">
            <v>3071.6263597548932</v>
          </cell>
          <cell r="Q56">
            <v>2881.3195410034377</v>
          </cell>
          <cell r="R56">
            <v>2811.4968579837696</v>
          </cell>
          <cell r="S56">
            <v>2476.4300978670262</v>
          </cell>
          <cell r="T56">
            <v>2052.8651989509744</v>
          </cell>
          <cell r="U56">
            <v>2155.6894178201746</v>
          </cell>
          <cell r="V56">
            <v>2035.7623164233073</v>
          </cell>
          <cell r="W56">
            <v>2249.9028901721549</v>
          </cell>
          <cell r="X56">
            <v>2341.7336758179449</v>
          </cell>
          <cell r="Y56">
            <v>2340.0879057017487</v>
          </cell>
          <cell r="Z56">
            <v>2581.1355027291629</v>
          </cell>
          <cell r="AA56">
            <v>2450.9446658269858</v>
          </cell>
          <cell r="AB56">
            <v>2125.3821194154557</v>
          </cell>
          <cell r="AC56">
            <v>1478.8567859986533</v>
          </cell>
          <cell r="AD56">
            <v>1471.80978072624</v>
          </cell>
          <cell r="AE56">
            <v>1909.1649480891979</v>
          </cell>
        </row>
        <row r="57">
          <cell r="G57">
            <v>8065.1900000000005</v>
          </cell>
          <cell r="H57">
            <v>7680.98</v>
          </cell>
          <cell r="I57">
            <v>8859.369999999999</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6539.3899999999994</v>
          </cell>
          <cell r="Y57">
            <v>6359.29</v>
          </cell>
          <cell r="Z57">
            <v>6381.37</v>
          </cell>
          <cell r="AA57">
            <v>6080.27</v>
          </cell>
          <cell r="AB57">
            <v>4894.01</v>
          </cell>
          <cell r="AC57">
            <v>3674.09</v>
          </cell>
          <cell r="AD57">
            <v>2014.3</v>
          </cell>
          <cell r="AE57">
            <v>1796.25</v>
          </cell>
        </row>
      </sheetData>
      <sheetData sheetId="4">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34559.442000000003</v>
          </cell>
          <cell r="J54">
            <v>42040.175999999999</v>
          </cell>
          <cell r="K54">
            <v>48415.591999999997</v>
          </cell>
          <cell r="L54">
            <v>44234.158000000003</v>
          </cell>
          <cell r="M54">
            <v>57584.008000000002</v>
          </cell>
          <cell r="N54">
            <v>61360.741000000002</v>
          </cell>
          <cell r="O54">
            <v>63637.875999999997</v>
          </cell>
          <cell r="P54">
            <v>54867.252999999997</v>
          </cell>
          <cell r="Q54">
            <v>57384.413</v>
          </cell>
          <cell r="R54">
            <v>56006.91</v>
          </cell>
          <cell r="S54">
            <v>58939.248</v>
          </cell>
          <cell r="T54">
            <v>56527.233</v>
          </cell>
          <cell r="U54">
            <v>51608.514000000003</v>
          </cell>
          <cell r="V54">
            <v>52738.447999999997</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22080.053999678374</v>
          </cell>
          <cell r="J55">
            <v>28601.778161129085</v>
          </cell>
          <cell r="K55">
            <v>27202.893689869055</v>
          </cell>
          <cell r="L55">
            <v>12390.21093788289</v>
          </cell>
          <cell r="M55">
            <v>12173.152842775997</v>
          </cell>
          <cell r="N55">
            <v>12361.89700061282</v>
          </cell>
          <cell r="O55">
            <v>17122.743158401601</v>
          </cell>
          <cell r="P55">
            <v>18662.733640245107</v>
          </cell>
          <cell r="Q55">
            <v>21954.730458996564</v>
          </cell>
          <cell r="R55">
            <v>20000.57314201623</v>
          </cell>
          <cell r="S55">
            <v>20642.129902132972</v>
          </cell>
          <cell r="T55">
            <v>18328.494801049026</v>
          </cell>
          <cell r="U55">
            <v>14151.270582179823</v>
          </cell>
          <cell r="V55">
            <v>14626.267683576692</v>
          </cell>
          <cell r="W55">
            <v>12028.647109827847</v>
          </cell>
          <cell r="X55">
            <v>13046.576324182055</v>
          </cell>
          <cell r="Y55">
            <v>13957.232094298253</v>
          </cell>
          <cell r="Z55">
            <v>13931.004497270837</v>
          </cell>
          <cell r="AA55">
            <v>15900.995334173014</v>
          </cell>
          <cell r="AB55">
            <v>15570.247880584542</v>
          </cell>
          <cell r="AC55">
            <v>11944.723214001346</v>
          </cell>
          <cell r="AD55">
            <v>4141.9202192737603</v>
          </cell>
          <cell r="AE55">
            <v>4082.3550519108016</v>
          </cell>
        </row>
        <row r="56">
          <cell r="G56">
            <v>1541.8068029250769</v>
          </cell>
          <cell r="H56">
            <v>1789.2040028975434</v>
          </cell>
          <cell r="I56">
            <v>2697.4260003216255</v>
          </cell>
          <cell r="J56">
            <v>2452.621838870919</v>
          </cell>
          <cell r="K56">
            <v>1250.8263101309401</v>
          </cell>
          <cell r="L56">
            <v>1272.6790621171076</v>
          </cell>
          <cell r="M56">
            <v>1783.7271572240045</v>
          </cell>
          <cell r="N56">
            <v>2321.9429993871795</v>
          </cell>
          <cell r="O56">
            <v>2678.3968415983995</v>
          </cell>
          <cell r="P56">
            <v>3071.6263597548932</v>
          </cell>
          <cell r="Q56">
            <v>2881.3195410034373</v>
          </cell>
          <cell r="R56">
            <v>2811.49685798377</v>
          </cell>
          <cell r="S56">
            <v>2476.4300978670262</v>
          </cell>
          <cell r="T56">
            <v>2052.865198950974</v>
          </cell>
          <cell r="U56">
            <v>2155.6894178201746</v>
          </cell>
          <cell r="V56">
            <v>2035.7623164233071</v>
          </cell>
          <cell r="W56">
            <v>2249.9028901721549</v>
          </cell>
          <cell r="X56">
            <v>2341.7336758179449</v>
          </cell>
          <cell r="Y56">
            <v>2340.0879057017487</v>
          </cell>
          <cell r="Z56">
            <v>2581.1355027291629</v>
          </cell>
          <cell r="AA56">
            <v>2450.9446658269862</v>
          </cell>
          <cell r="AB56">
            <v>2125.3821194154557</v>
          </cell>
          <cell r="AC56">
            <v>1478.8567859986533</v>
          </cell>
          <cell r="AD56">
            <v>1471.80978072624</v>
          </cell>
          <cell r="AE56">
            <v>1909.1649480891979</v>
          </cell>
        </row>
        <row r="57">
          <cell r="G57">
            <v>8065.19</v>
          </cell>
          <cell r="H57">
            <v>7680.98</v>
          </cell>
          <cell r="I57">
            <v>8859.3700000000008</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6539.39</v>
          </cell>
          <cell r="Y57">
            <v>6359.29</v>
          </cell>
          <cell r="Z57">
            <v>6381.37</v>
          </cell>
          <cell r="AA57">
            <v>6080.27</v>
          </cell>
          <cell r="AB57">
            <v>4894.01</v>
          </cell>
          <cell r="AC57">
            <v>3674.09</v>
          </cell>
          <cell r="AD57">
            <v>2014.3</v>
          </cell>
          <cell r="AE57">
            <v>1796.25</v>
          </cell>
        </row>
        <row r="63">
          <cell r="G63">
            <v>1986</v>
          </cell>
          <cell r="H63">
            <v>1987</v>
          </cell>
          <cell r="I63">
            <v>1988</v>
          </cell>
          <cell r="J63">
            <v>1989</v>
          </cell>
          <cell r="K63">
            <v>1990</v>
          </cell>
          <cell r="L63">
            <v>1991</v>
          </cell>
          <cell r="M63">
            <v>1992</v>
          </cell>
          <cell r="N63">
            <v>1993</v>
          </cell>
          <cell r="O63">
            <v>1994</v>
          </cell>
          <cell r="P63">
            <v>1995</v>
          </cell>
          <cell r="Q63">
            <v>1996</v>
          </cell>
          <cell r="R63">
            <v>1997</v>
          </cell>
          <cell r="S63">
            <v>1998</v>
          </cell>
          <cell r="T63">
            <v>1999</v>
          </cell>
          <cell r="U63">
            <v>2000</v>
          </cell>
          <cell r="V63">
            <v>2001</v>
          </cell>
          <cell r="W63">
            <v>2002</v>
          </cell>
          <cell r="X63">
            <v>2003</v>
          </cell>
          <cell r="Y63">
            <v>2004</v>
          </cell>
          <cell r="Z63">
            <v>2005</v>
          </cell>
          <cell r="AA63">
            <v>2006</v>
          </cell>
          <cell r="AB63">
            <v>2007</v>
          </cell>
          <cell r="AC63">
            <v>2008</v>
          </cell>
          <cell r="AD63">
            <v>2009</v>
          </cell>
          <cell r="AE63">
            <v>2010</v>
          </cell>
        </row>
        <row r="65">
          <cell r="G65">
            <v>1913.6278001779131</v>
          </cell>
          <cell r="H65">
            <v>1919.2670567662774</v>
          </cell>
          <cell r="I65">
            <v>1924.9063133546417</v>
          </cell>
          <cell r="J65">
            <v>1930.5455699430061</v>
          </cell>
          <cell r="K65">
            <v>1936.1848265313704</v>
          </cell>
          <cell r="L65">
            <v>1941.8240831197347</v>
          </cell>
          <cell r="M65">
            <v>1947.4633397080986</v>
          </cell>
          <cell r="N65">
            <v>1979.8855944438292</v>
          </cell>
          <cell r="O65">
            <v>2012.3078491795598</v>
          </cell>
          <cell r="P65">
            <v>2044.7301039152903</v>
          </cell>
          <cell r="Q65">
            <v>2077.1523586510211</v>
          </cell>
          <cell r="R65">
            <v>2109.5746133867519</v>
          </cell>
          <cell r="S65">
            <v>2141.9968681224827</v>
          </cell>
          <cell r="T65">
            <v>2174.4191228582135</v>
          </cell>
          <cell r="U65">
            <v>2206.8413775939443</v>
          </cell>
          <cell r="V65">
            <v>2239.2636323296751</v>
          </cell>
          <cell r="W65">
            <v>2271.685887065406</v>
          </cell>
          <cell r="X65">
            <v>2304.1081418011368</v>
          </cell>
          <cell r="Y65">
            <v>2336.5303965368676</v>
          </cell>
          <cell r="Z65">
            <v>2368.9526512725984</v>
          </cell>
          <cell r="AA65">
            <v>2206.8413775939434</v>
          </cell>
          <cell r="AB65">
            <v>2185.6308440789344</v>
          </cell>
          <cell r="AC65">
            <v>2164.4203105639253</v>
          </cell>
          <cell r="AD65">
            <v>2143.2097770489163</v>
          </cell>
          <cell r="AE65">
            <v>2121.9992435339072</v>
          </cell>
        </row>
        <row r="66">
          <cell r="G66">
            <v>698.06928427699506</v>
          </cell>
          <cell r="H66">
            <v>708.32070921300988</v>
          </cell>
          <cell r="I66">
            <v>718.57213414902469</v>
          </cell>
          <cell r="J66">
            <v>728.82355908503951</v>
          </cell>
          <cell r="K66">
            <v>739.07498402105432</v>
          </cell>
          <cell r="L66">
            <v>749.32640895706913</v>
          </cell>
          <cell r="M66">
            <v>759.57783389308383</v>
          </cell>
          <cell r="N66">
            <v>768.47360788626315</v>
          </cell>
          <cell r="O66">
            <v>777.36938187944247</v>
          </cell>
          <cell r="P66">
            <v>786.26515587262179</v>
          </cell>
          <cell r="Q66">
            <v>795.16092986580111</v>
          </cell>
          <cell r="R66">
            <v>804.05670385898043</v>
          </cell>
          <cell r="S66">
            <v>812.95247785215975</v>
          </cell>
          <cell r="T66">
            <v>821.84825184533906</v>
          </cell>
          <cell r="U66">
            <v>830.74402583851838</v>
          </cell>
          <cell r="V66">
            <v>839.6397998316977</v>
          </cell>
          <cell r="W66">
            <v>848.53557382487702</v>
          </cell>
          <cell r="X66">
            <v>857.43134781805634</v>
          </cell>
          <cell r="Y66">
            <v>866.32712181123566</v>
          </cell>
          <cell r="Z66">
            <v>875.22289580441497</v>
          </cell>
          <cell r="AA66">
            <v>830.74402583851884</v>
          </cell>
          <cell r="AB66">
            <v>841.39264921368215</v>
          </cell>
          <cell r="AC66">
            <v>852.04127258884546</v>
          </cell>
          <cell r="AD66">
            <v>862.68989596400877</v>
          </cell>
          <cell r="AE66">
            <v>873.33851933917208</v>
          </cell>
        </row>
        <row r="67">
          <cell r="G67">
            <v>1167</v>
          </cell>
          <cell r="H67">
            <v>1167</v>
          </cell>
          <cell r="I67">
            <v>1167</v>
          </cell>
          <cell r="J67">
            <v>1167</v>
          </cell>
          <cell r="K67">
            <v>1167</v>
          </cell>
          <cell r="L67">
            <v>1167</v>
          </cell>
          <cell r="M67">
            <v>1167</v>
          </cell>
          <cell r="N67">
            <v>1167</v>
          </cell>
          <cell r="O67">
            <v>1167</v>
          </cell>
          <cell r="P67">
            <v>1167</v>
          </cell>
          <cell r="Q67">
            <v>1167</v>
          </cell>
          <cell r="R67">
            <v>1167</v>
          </cell>
          <cell r="S67">
            <v>1167</v>
          </cell>
          <cell r="T67">
            <v>1167</v>
          </cell>
          <cell r="U67">
            <v>1167</v>
          </cell>
          <cell r="V67">
            <v>1167</v>
          </cell>
          <cell r="W67">
            <v>1167</v>
          </cell>
          <cell r="X67">
            <v>1167</v>
          </cell>
          <cell r="Y67">
            <v>1167</v>
          </cell>
          <cell r="Z67">
            <v>1167</v>
          </cell>
          <cell r="AA67">
            <v>1167</v>
          </cell>
          <cell r="AB67">
            <v>1167</v>
          </cell>
          <cell r="AC67">
            <v>1167</v>
          </cell>
          <cell r="AD67">
            <v>1167</v>
          </cell>
          <cell r="AE67">
            <v>1167</v>
          </cell>
        </row>
        <row r="68">
          <cell r="G68">
            <v>1029.0487523611168</v>
          </cell>
          <cell r="H68">
            <v>1097.2261598014015</v>
          </cell>
          <cell r="I68">
            <v>1165.4035672416862</v>
          </cell>
          <cell r="J68">
            <v>1233.5809746819709</v>
          </cell>
          <cell r="K68">
            <v>1301.7583821222556</v>
          </cell>
          <cell r="L68">
            <v>1369.9357895625403</v>
          </cell>
          <cell r="M68">
            <v>1438.1131970028248</v>
          </cell>
          <cell r="N68">
            <v>1454.5206034528924</v>
          </cell>
          <cell r="O68">
            <v>1470.9280099029602</v>
          </cell>
          <cell r="P68">
            <v>1487.335416353028</v>
          </cell>
          <cell r="Q68">
            <v>1503.7428228030958</v>
          </cell>
          <cell r="R68">
            <v>1520.1502292531636</v>
          </cell>
          <cell r="S68">
            <v>1536.5576357032314</v>
          </cell>
          <cell r="T68">
            <v>1552.9650421532992</v>
          </cell>
          <cell r="U68">
            <v>1569.372448603367</v>
          </cell>
          <cell r="V68">
            <v>1585.7798550534349</v>
          </cell>
          <cell r="W68">
            <v>1602.1872615035027</v>
          </cell>
          <cell r="X68">
            <v>1618.5946679535705</v>
          </cell>
          <cell r="Y68">
            <v>1635.0020744036383</v>
          </cell>
          <cell r="Z68">
            <v>1651.4094808537061</v>
          </cell>
          <cell r="AA68">
            <v>1569.3724486033664</v>
          </cell>
          <cell r="AB68">
            <v>1563.8258925279456</v>
          </cell>
          <cell r="AC68">
            <v>1558.2793364525248</v>
          </cell>
          <cell r="AD68">
            <v>1552.7327803771041</v>
          </cell>
          <cell r="AE68">
            <v>1547.1862243016833</v>
          </cell>
        </row>
        <row r="75">
          <cell r="G75">
            <v>2064.1078222566443</v>
          </cell>
          <cell r="H75">
            <v>2077.3226475548058</v>
          </cell>
          <cell r="I75">
            <v>2090.5374728529673</v>
          </cell>
          <cell r="J75">
            <v>2103.7522981511288</v>
          </cell>
          <cell r="K75">
            <v>2116.9671234492903</v>
          </cell>
          <cell r="L75">
            <v>2130.1819487474518</v>
          </cell>
          <cell r="M75">
            <v>2143.3967740456146</v>
          </cell>
          <cell r="N75">
            <v>2172.9935438846765</v>
          </cell>
          <cell r="O75">
            <v>2202.5903137237383</v>
          </cell>
          <cell r="P75">
            <v>2232.1870835628001</v>
          </cell>
          <cell r="Q75">
            <v>2261.783853401862</v>
          </cell>
          <cell r="R75">
            <v>2291.3806232409238</v>
          </cell>
          <cell r="S75">
            <v>2320.9773930799856</v>
          </cell>
          <cell r="T75">
            <v>2350.5741629190475</v>
          </cell>
          <cell r="U75">
            <v>2380.1709327581093</v>
          </cell>
          <cell r="V75">
            <v>2409.7677025971711</v>
          </cell>
          <cell r="W75">
            <v>2439.364472436233</v>
          </cell>
          <cell r="X75">
            <v>2468.9612422752948</v>
          </cell>
          <cell r="Y75">
            <v>2498.5580121143566</v>
          </cell>
          <cell r="Z75">
            <v>2528.1547819534185</v>
          </cell>
          <cell r="AA75">
            <v>2380.1709327581084</v>
          </cell>
          <cell r="AB75">
            <v>2386.7545055478154</v>
          </cell>
          <cell r="AC75">
            <v>2393.3380783375223</v>
          </cell>
          <cell r="AD75">
            <v>2399.9216511272293</v>
          </cell>
          <cell r="AE75">
            <v>2406.5052239169363</v>
          </cell>
        </row>
        <row r="76">
          <cell r="G76">
            <v>698.06928427699506</v>
          </cell>
          <cell r="H76">
            <v>708.32070921300988</v>
          </cell>
          <cell r="I76">
            <v>718.57213414902469</v>
          </cell>
          <cell r="J76">
            <v>728.82355908503951</v>
          </cell>
          <cell r="K76">
            <v>739.07498402105432</v>
          </cell>
          <cell r="L76">
            <v>749.32640895706913</v>
          </cell>
          <cell r="M76">
            <v>759.57783389308383</v>
          </cell>
          <cell r="N76">
            <v>768.01287342852402</v>
          </cell>
          <cell r="O76">
            <v>776.4479129639642</v>
          </cell>
          <cell r="P76">
            <v>784.88295249940438</v>
          </cell>
          <cell r="Q76">
            <v>793.31799203484456</v>
          </cell>
          <cell r="R76">
            <v>801.75303157028475</v>
          </cell>
          <cell r="S76">
            <v>810.18807110572493</v>
          </cell>
          <cell r="T76">
            <v>818.62311064116511</v>
          </cell>
          <cell r="U76">
            <v>827.0581501766053</v>
          </cell>
          <cell r="V76">
            <v>835.49318971204548</v>
          </cell>
          <cell r="W76">
            <v>843.92822924748566</v>
          </cell>
          <cell r="X76">
            <v>852.36326878292584</v>
          </cell>
          <cell r="Y76">
            <v>860.79830831836603</v>
          </cell>
          <cell r="Z76">
            <v>869.23334785380621</v>
          </cell>
          <cell r="AA76">
            <v>827.05815017660575</v>
          </cell>
          <cell r="AB76">
            <v>838.1675080095082</v>
          </cell>
          <cell r="AC76">
            <v>849.27686584241064</v>
          </cell>
          <cell r="AD76">
            <v>860.38622367531309</v>
          </cell>
          <cell r="AE76">
            <v>871.49558150821554</v>
          </cell>
        </row>
        <row r="77">
          <cell r="G77">
            <v>1167</v>
          </cell>
          <cell r="H77">
            <v>1167</v>
          </cell>
          <cell r="I77">
            <v>1167</v>
          </cell>
          <cell r="J77">
            <v>1167</v>
          </cell>
          <cell r="K77">
            <v>1167</v>
          </cell>
          <cell r="L77">
            <v>1167</v>
          </cell>
          <cell r="M77">
            <v>1167</v>
          </cell>
          <cell r="N77">
            <v>1167</v>
          </cell>
          <cell r="O77">
            <v>1167</v>
          </cell>
          <cell r="P77">
            <v>1167</v>
          </cell>
          <cell r="Q77">
            <v>1167</v>
          </cell>
          <cell r="R77">
            <v>1167</v>
          </cell>
          <cell r="S77">
            <v>1167</v>
          </cell>
          <cell r="T77">
            <v>1167</v>
          </cell>
          <cell r="U77">
            <v>1167</v>
          </cell>
          <cell r="V77">
            <v>1167</v>
          </cell>
          <cell r="W77">
            <v>1167</v>
          </cell>
          <cell r="X77">
            <v>1167</v>
          </cell>
          <cell r="Y77">
            <v>1167</v>
          </cell>
          <cell r="Z77">
            <v>1167</v>
          </cell>
          <cell r="AA77">
            <v>1167</v>
          </cell>
          <cell r="AB77">
            <v>1167</v>
          </cell>
          <cell r="AC77">
            <v>1167</v>
          </cell>
          <cell r="AD77">
            <v>1167</v>
          </cell>
          <cell r="AE77">
            <v>1167</v>
          </cell>
        </row>
        <row r="78">
          <cell r="G78">
            <v>1168.8738334833329</v>
          </cell>
          <cell r="H78">
            <v>1178.0613546668903</v>
          </cell>
          <cell r="I78">
            <v>1187.2488758504478</v>
          </cell>
          <cell r="J78">
            <v>1196.4363970340053</v>
          </cell>
          <cell r="K78">
            <v>1205.6239182175627</v>
          </cell>
          <cell r="L78">
            <v>1214.8114394011202</v>
          </cell>
          <cell r="M78">
            <v>1223.9989605846772</v>
          </cell>
          <cell r="N78">
            <v>1276.2228998482572</v>
          </cell>
          <cell r="O78">
            <v>1328.4468391118371</v>
          </cell>
          <cell r="P78">
            <v>1380.6707783754171</v>
          </cell>
          <cell r="Q78">
            <v>1432.894717638997</v>
          </cell>
          <cell r="R78">
            <v>1485.118656902577</v>
          </cell>
          <cell r="S78">
            <v>1537.3425961661569</v>
          </cell>
          <cell r="T78">
            <v>1589.5665354297369</v>
          </cell>
          <cell r="U78">
            <v>1641.7904746933168</v>
          </cell>
          <cell r="V78">
            <v>1694.0144139568968</v>
          </cell>
          <cell r="W78">
            <v>1746.2383532204767</v>
          </cell>
          <cell r="X78">
            <v>1798.4622924840567</v>
          </cell>
          <cell r="Y78">
            <v>1850.6862317476366</v>
          </cell>
          <cell r="Z78">
            <v>1902.9101710112166</v>
          </cell>
          <cell r="AA78">
            <v>1641.7904746933164</v>
          </cell>
          <cell r="AB78">
            <v>1579.0383181111101</v>
          </cell>
          <cell r="AC78">
            <v>1516.2861615289039</v>
          </cell>
          <cell r="AD78">
            <v>1453.5340049466977</v>
          </cell>
          <cell r="AE78">
            <v>1390.7818483644915</v>
          </cell>
        </row>
        <row r="85">
          <cell r="G85">
            <v>2155.8815029472858</v>
          </cell>
          <cell r="H85">
            <v>2184.9101777532496</v>
          </cell>
          <cell r="I85">
            <v>2213.9388525592135</v>
          </cell>
          <cell r="J85">
            <v>2242.9675273651774</v>
          </cell>
          <cell r="K85">
            <v>2271.9962021711412</v>
          </cell>
          <cell r="L85">
            <v>2301.0248769771051</v>
          </cell>
          <cell r="M85">
            <v>2330.0535517830704</v>
          </cell>
          <cell r="N85">
            <v>2314.0416857828459</v>
          </cell>
          <cell r="O85">
            <v>2298.0298197826214</v>
          </cell>
          <cell r="P85">
            <v>2282.0179537823969</v>
          </cell>
          <cell r="Q85">
            <v>2266.0060877821725</v>
          </cell>
          <cell r="R85">
            <v>2249.994221781948</v>
          </cell>
          <cell r="S85">
            <v>2233.9823557817235</v>
          </cell>
          <cell r="T85">
            <v>2217.9704897814991</v>
          </cell>
          <cell r="U85">
            <v>2201.9586237812746</v>
          </cell>
          <cell r="V85">
            <v>2185.9467577810501</v>
          </cell>
          <cell r="W85">
            <v>2169.9348917808256</v>
          </cell>
          <cell r="X85">
            <v>2153.9230257806012</v>
          </cell>
          <cell r="Y85">
            <v>2137.9111597803767</v>
          </cell>
          <cell r="Z85">
            <v>2121.8992937801522</v>
          </cell>
          <cell r="AA85">
            <v>2201.9586237812732</v>
          </cell>
          <cell r="AB85">
            <v>2240.9786175580202</v>
          </cell>
          <cell r="AC85">
            <v>2279.9986113347672</v>
          </cell>
          <cell r="AD85">
            <v>2319.0186051115143</v>
          </cell>
          <cell r="AE85">
            <v>2358.0385988882613</v>
          </cell>
        </row>
        <row r="86">
          <cell r="G86">
            <v>698.06928427699506</v>
          </cell>
          <cell r="H86">
            <v>708.32070921300988</v>
          </cell>
          <cell r="I86">
            <v>718.57213414902469</v>
          </cell>
          <cell r="J86">
            <v>728.82355908503951</v>
          </cell>
          <cell r="K86">
            <v>739.07498402105432</v>
          </cell>
          <cell r="L86">
            <v>749.32640895706913</v>
          </cell>
          <cell r="M86">
            <v>759.57783389308383</v>
          </cell>
          <cell r="N86">
            <v>768.01287342852402</v>
          </cell>
          <cell r="O86">
            <v>776.4479129639642</v>
          </cell>
          <cell r="P86">
            <v>784.88295249940438</v>
          </cell>
          <cell r="Q86">
            <v>793.31799203484456</v>
          </cell>
          <cell r="R86">
            <v>801.75303157028475</v>
          </cell>
          <cell r="S86">
            <v>810.18807110572493</v>
          </cell>
          <cell r="T86">
            <v>818.62311064116511</v>
          </cell>
          <cell r="U86">
            <v>827.0581501766053</v>
          </cell>
          <cell r="V86">
            <v>835.49318971204548</v>
          </cell>
          <cell r="W86">
            <v>843.92822924748566</v>
          </cell>
          <cell r="X86">
            <v>852.36326878292584</v>
          </cell>
          <cell r="Y86">
            <v>860.79830831836603</v>
          </cell>
          <cell r="Z86">
            <v>869.23334785380621</v>
          </cell>
          <cell r="AA86">
            <v>827.05815017660575</v>
          </cell>
          <cell r="AB86">
            <v>838.1675080095082</v>
          </cell>
          <cell r="AC86">
            <v>849.27686584241064</v>
          </cell>
          <cell r="AD86">
            <v>860.38622367531309</v>
          </cell>
          <cell r="AE86">
            <v>871.49558150821554</v>
          </cell>
        </row>
        <row r="87">
          <cell r="G87">
            <v>1167</v>
          </cell>
          <cell r="H87">
            <v>1167</v>
          </cell>
          <cell r="I87">
            <v>1167</v>
          </cell>
          <cell r="J87">
            <v>1167</v>
          </cell>
          <cell r="K87">
            <v>1167</v>
          </cell>
          <cell r="L87">
            <v>1167</v>
          </cell>
          <cell r="M87">
            <v>1167</v>
          </cell>
          <cell r="N87">
            <v>1167</v>
          </cell>
          <cell r="O87">
            <v>1167</v>
          </cell>
          <cell r="P87">
            <v>1167</v>
          </cell>
          <cell r="Q87">
            <v>1167</v>
          </cell>
          <cell r="R87">
            <v>1167</v>
          </cell>
          <cell r="S87">
            <v>1167</v>
          </cell>
          <cell r="T87">
            <v>1167</v>
          </cell>
          <cell r="U87">
            <v>1167</v>
          </cell>
          <cell r="V87">
            <v>1167</v>
          </cell>
          <cell r="W87">
            <v>1167</v>
          </cell>
          <cell r="X87">
            <v>1167</v>
          </cell>
          <cell r="Y87">
            <v>1167</v>
          </cell>
          <cell r="Z87">
            <v>1167</v>
          </cell>
          <cell r="AA87">
            <v>1167</v>
          </cell>
          <cell r="AB87">
            <v>1167</v>
          </cell>
          <cell r="AC87">
            <v>1167</v>
          </cell>
          <cell r="AD87">
            <v>1167</v>
          </cell>
          <cell r="AE87">
            <v>1167</v>
          </cell>
        </row>
        <row r="88">
          <cell r="G88">
            <v>1185.5891467799934</v>
          </cell>
          <cell r="H88">
            <v>1211.1874468780647</v>
          </cell>
          <cell r="I88">
            <v>1236.7857469761361</v>
          </cell>
          <cell r="J88">
            <v>1262.3840470742075</v>
          </cell>
          <cell r="K88">
            <v>1287.9823471722789</v>
          </cell>
          <cell r="L88">
            <v>1313.5806472703503</v>
          </cell>
          <cell r="M88">
            <v>1339.1789473684209</v>
          </cell>
          <cell r="N88">
            <v>1363.3137548732943</v>
          </cell>
          <cell r="O88">
            <v>1387.4485623781677</v>
          </cell>
          <cell r="P88">
            <v>1411.5833698830411</v>
          </cell>
          <cell r="Q88">
            <v>1435.7181773879145</v>
          </cell>
          <cell r="R88">
            <v>1459.8529848927878</v>
          </cell>
          <cell r="S88">
            <v>1483.9877923976612</v>
          </cell>
          <cell r="T88">
            <v>1508.1225999025346</v>
          </cell>
          <cell r="U88">
            <v>1532.257407407408</v>
          </cell>
          <cell r="V88">
            <v>1556.3922149122814</v>
          </cell>
          <cell r="W88">
            <v>1580.5270224171547</v>
          </cell>
          <cell r="X88">
            <v>1604.6618299220281</v>
          </cell>
          <cell r="Y88">
            <v>1628.7966374269015</v>
          </cell>
          <cell r="Z88">
            <v>1652.9314449317749</v>
          </cell>
          <cell r="AA88">
            <v>1532.2574074074075</v>
          </cell>
          <cell r="AB88">
            <v>1537.9043981481482</v>
          </cell>
          <cell r="AC88">
            <v>1543.5513888888888</v>
          </cell>
          <cell r="AD88">
            <v>1549.1983796296295</v>
          </cell>
          <cell r="AE88">
            <v>1554.8453703703701</v>
          </cell>
        </row>
        <row r="95">
          <cell r="G95">
            <v>2189.132116156165</v>
          </cell>
          <cell r="H95">
            <v>2153.2906631184565</v>
          </cell>
          <cell r="I95">
            <v>2117.4492100807479</v>
          </cell>
          <cell r="J95">
            <v>2081.6077570430393</v>
          </cell>
          <cell r="K95">
            <v>2045.7663040053308</v>
          </cell>
          <cell r="L95">
            <v>2009.9248509676222</v>
          </cell>
          <cell r="M95">
            <v>1974.083397929913</v>
          </cell>
          <cell r="N95">
            <v>2052.2554545152962</v>
          </cell>
          <cell r="O95">
            <v>2130.4275111006791</v>
          </cell>
          <cell r="P95">
            <v>2208.5995676860621</v>
          </cell>
          <cell r="Q95">
            <v>2286.771624271445</v>
          </cell>
          <cell r="R95">
            <v>2364.943680856828</v>
          </cell>
          <cell r="S95">
            <v>2443.115737442211</v>
          </cell>
          <cell r="T95">
            <v>2521.2877940275939</v>
          </cell>
          <cell r="U95">
            <v>2599.4598506129769</v>
          </cell>
          <cell r="V95">
            <v>2677.6319071983598</v>
          </cell>
          <cell r="W95">
            <v>2755.8039637837428</v>
          </cell>
          <cell r="X95">
            <v>2833.9760203691258</v>
          </cell>
          <cell r="Y95">
            <v>2912.1480769545087</v>
          </cell>
          <cell r="Z95">
            <v>2990.3201335398917</v>
          </cell>
          <cell r="AA95">
            <v>2599.4598506129778</v>
          </cell>
          <cell r="AB95">
            <v>2551.8698894298795</v>
          </cell>
          <cell r="AC95">
            <v>2504.2799282467813</v>
          </cell>
          <cell r="AD95">
            <v>2456.6899670636831</v>
          </cell>
          <cell r="AE95">
            <v>2409.1000058805848</v>
          </cell>
        </row>
        <row r="96">
          <cell r="G96">
            <v>698.06928427699506</v>
          </cell>
          <cell r="H96">
            <v>708.32070921300988</v>
          </cell>
          <cell r="I96">
            <v>718.57213414902469</v>
          </cell>
          <cell r="J96">
            <v>728.82355908503951</v>
          </cell>
          <cell r="K96">
            <v>739.07498402105432</v>
          </cell>
          <cell r="L96">
            <v>749.32640895706913</v>
          </cell>
          <cell r="M96">
            <v>759.57783389308383</v>
          </cell>
          <cell r="N96">
            <v>768.01287342852402</v>
          </cell>
          <cell r="O96">
            <v>776.4479129639642</v>
          </cell>
          <cell r="P96">
            <v>784.88295249940438</v>
          </cell>
          <cell r="Q96">
            <v>793.31799203484456</v>
          </cell>
          <cell r="R96">
            <v>801.75303157028475</v>
          </cell>
          <cell r="S96">
            <v>810.18807110572493</v>
          </cell>
          <cell r="T96">
            <v>818.62311064116511</v>
          </cell>
          <cell r="U96">
            <v>827.0581501766053</v>
          </cell>
          <cell r="V96">
            <v>835.49318971204548</v>
          </cell>
          <cell r="W96">
            <v>843.92822924748566</v>
          </cell>
          <cell r="X96">
            <v>852.36326878292584</v>
          </cell>
          <cell r="Y96">
            <v>860.79830831836603</v>
          </cell>
          <cell r="Z96">
            <v>869.23334785380621</v>
          </cell>
          <cell r="AA96">
            <v>827.05815017660575</v>
          </cell>
          <cell r="AB96">
            <v>838.1675080095082</v>
          </cell>
          <cell r="AC96">
            <v>849.27686584241064</v>
          </cell>
          <cell r="AD96">
            <v>860.38622367531309</v>
          </cell>
          <cell r="AE96">
            <v>871.49558150821554</v>
          </cell>
        </row>
        <row r="97">
          <cell r="G97">
            <v>1167</v>
          </cell>
          <cell r="H97">
            <v>1167</v>
          </cell>
          <cell r="I97">
            <v>1167</v>
          </cell>
          <cell r="J97">
            <v>1167</v>
          </cell>
          <cell r="K97">
            <v>1167</v>
          </cell>
          <cell r="L97">
            <v>1167</v>
          </cell>
          <cell r="M97">
            <v>1167</v>
          </cell>
          <cell r="N97">
            <v>1167</v>
          </cell>
          <cell r="O97">
            <v>1167</v>
          </cell>
          <cell r="P97">
            <v>1167</v>
          </cell>
          <cell r="Q97">
            <v>1167</v>
          </cell>
          <cell r="R97">
            <v>1167</v>
          </cell>
          <cell r="S97">
            <v>1167</v>
          </cell>
          <cell r="T97">
            <v>1167</v>
          </cell>
          <cell r="U97">
            <v>1167</v>
          </cell>
          <cell r="V97">
            <v>1167</v>
          </cell>
          <cell r="W97">
            <v>1167</v>
          </cell>
          <cell r="X97">
            <v>1167</v>
          </cell>
          <cell r="Y97">
            <v>1167</v>
          </cell>
          <cell r="Z97">
            <v>1167</v>
          </cell>
          <cell r="AA97">
            <v>1167</v>
          </cell>
          <cell r="AB97">
            <v>1167</v>
          </cell>
          <cell r="AC97">
            <v>1167</v>
          </cell>
          <cell r="AD97">
            <v>1167</v>
          </cell>
          <cell r="AE97">
            <v>1167</v>
          </cell>
        </row>
        <row r="98">
          <cell r="G98">
            <v>1352.0807344379759</v>
          </cell>
          <cell r="H98">
            <v>1364.8439453649801</v>
          </cell>
          <cell r="I98">
            <v>1377.6071562919842</v>
          </cell>
          <cell r="J98">
            <v>1390.3703672189883</v>
          </cell>
          <cell r="K98">
            <v>1403.1335781459925</v>
          </cell>
          <cell r="L98">
            <v>1415.8967890729966</v>
          </cell>
          <cell r="M98">
            <v>1428.66</v>
          </cell>
          <cell r="N98">
            <v>1488.9047619047619</v>
          </cell>
          <cell r="O98">
            <v>1549.1495238095238</v>
          </cell>
          <cell r="P98">
            <v>1609.3942857142856</v>
          </cell>
          <cell r="Q98">
            <v>1669.6390476190475</v>
          </cell>
          <cell r="R98">
            <v>1729.8838095238093</v>
          </cell>
          <cell r="S98">
            <v>1790.1285714285711</v>
          </cell>
          <cell r="T98">
            <v>1850.373333333333</v>
          </cell>
          <cell r="U98">
            <v>1910.6180952380948</v>
          </cell>
          <cell r="V98">
            <v>1970.8628571428567</v>
          </cell>
          <cell r="W98">
            <v>2031.1076190476185</v>
          </cell>
          <cell r="X98">
            <v>2091.3523809523804</v>
          </cell>
          <cell r="Y98">
            <v>2151.5971428571424</v>
          </cell>
          <cell r="Z98">
            <v>2211.8419047619045</v>
          </cell>
          <cell r="AA98">
            <v>1910.6180952380955</v>
          </cell>
          <cell r="AB98">
            <v>1897.2483333333337</v>
          </cell>
          <cell r="AC98">
            <v>1883.8785714285718</v>
          </cell>
          <cell r="AD98">
            <v>1870.50880952381</v>
          </cell>
          <cell r="AE98">
            <v>1857.1390476190481</v>
          </cell>
        </row>
      </sheetData>
      <sheetData sheetId="5">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34559.441999999995</v>
          </cell>
          <cell r="J54">
            <v>42040.175999999999</v>
          </cell>
          <cell r="K54">
            <v>48415.591999999997</v>
          </cell>
          <cell r="L54">
            <v>44234.157999999996</v>
          </cell>
          <cell r="M54">
            <v>57584.008000000002</v>
          </cell>
          <cell r="N54">
            <v>61360.741000000002</v>
          </cell>
          <cell r="O54">
            <v>63637.876000000004</v>
          </cell>
          <cell r="P54">
            <v>54867.252999999997</v>
          </cell>
          <cell r="Q54">
            <v>57384.413</v>
          </cell>
          <cell r="R54">
            <v>56006.91</v>
          </cell>
          <cell r="S54">
            <v>58939.248</v>
          </cell>
          <cell r="T54">
            <v>56527.233</v>
          </cell>
          <cell r="U54">
            <v>51608.513999999996</v>
          </cell>
          <cell r="V54">
            <v>52738.448000000004</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v>
          </cell>
          <cell r="J55">
            <v>28601.778161129085</v>
          </cell>
          <cell r="K55">
            <v>27202.893689869059</v>
          </cell>
          <cell r="L55">
            <v>12390.210937882894</v>
          </cell>
          <cell r="M55">
            <v>12173.152842775997</v>
          </cell>
          <cell r="N55">
            <v>12361.89700061282</v>
          </cell>
          <cell r="O55">
            <v>17122.743158401601</v>
          </cell>
          <cell r="P55">
            <v>18662.733640245107</v>
          </cell>
          <cell r="Q55">
            <v>21954.730458996564</v>
          </cell>
          <cell r="R55">
            <v>20000.57314201623</v>
          </cell>
          <cell r="S55">
            <v>20642.129902132976</v>
          </cell>
          <cell r="T55">
            <v>18328.494801049026</v>
          </cell>
          <cell r="U55">
            <v>14151.270582179823</v>
          </cell>
          <cell r="V55">
            <v>14626.267683576692</v>
          </cell>
          <cell r="W55">
            <v>12028.647109827845</v>
          </cell>
          <cell r="X55">
            <v>13046.576324182057</v>
          </cell>
          <cell r="Y55">
            <v>13957.232094298251</v>
          </cell>
          <cell r="Z55">
            <v>13931.004497270837</v>
          </cell>
          <cell r="AA55">
            <v>15900.995334173014</v>
          </cell>
          <cell r="AB55">
            <v>15570.247880584542</v>
          </cell>
          <cell r="AC55">
            <v>11944.723214001346</v>
          </cell>
          <cell r="AD55">
            <v>4141.9202192737603</v>
          </cell>
          <cell r="AE55">
            <v>4082.3550519108021</v>
          </cell>
        </row>
        <row r="56">
          <cell r="G56">
            <v>1541.8068029250769</v>
          </cell>
          <cell r="H56">
            <v>1789.2040028975434</v>
          </cell>
          <cell r="I56">
            <v>2697.4260003216259</v>
          </cell>
          <cell r="J56">
            <v>2452.6218388709185</v>
          </cell>
          <cell r="K56">
            <v>1250.8263101309403</v>
          </cell>
          <cell r="L56">
            <v>1272.6790621171076</v>
          </cell>
          <cell r="M56">
            <v>1783.7271572240043</v>
          </cell>
          <cell r="N56">
            <v>2321.94299938718</v>
          </cell>
          <cell r="O56">
            <v>2678.3968415983995</v>
          </cell>
          <cell r="P56">
            <v>3071.6263597548932</v>
          </cell>
          <cell r="Q56">
            <v>2881.3195410034377</v>
          </cell>
          <cell r="R56">
            <v>2811.4968579837696</v>
          </cell>
          <cell r="S56">
            <v>2476.4300978670262</v>
          </cell>
          <cell r="T56">
            <v>2052.8651989509744</v>
          </cell>
          <cell r="U56">
            <v>2155.6894178201746</v>
          </cell>
          <cell r="V56">
            <v>2035.7623164233073</v>
          </cell>
          <cell r="W56">
            <v>2249.9028901721549</v>
          </cell>
          <cell r="X56">
            <v>2341.7336758179449</v>
          </cell>
          <cell r="Y56">
            <v>2340.0879057017487</v>
          </cell>
          <cell r="Z56">
            <v>2581.1355027291629</v>
          </cell>
          <cell r="AA56">
            <v>2450.9446658269858</v>
          </cell>
          <cell r="AB56">
            <v>2125.3821194154557</v>
          </cell>
          <cell r="AC56">
            <v>1478.8567859986533</v>
          </cell>
          <cell r="AD56">
            <v>1471.80978072624</v>
          </cell>
          <cell r="AE56">
            <v>1909.1649480891979</v>
          </cell>
        </row>
        <row r="57">
          <cell r="G57">
            <v>8065.1900000000005</v>
          </cell>
          <cell r="H57">
            <v>7680.98</v>
          </cell>
          <cell r="I57">
            <v>8859.369999999999</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6539.3899999999994</v>
          </cell>
          <cell r="Y57">
            <v>6359.29</v>
          </cell>
          <cell r="Z57">
            <v>6381.37</v>
          </cell>
          <cell r="AA57">
            <v>6080.27</v>
          </cell>
          <cell r="AB57">
            <v>4894.01</v>
          </cell>
          <cell r="AC57">
            <v>3674.09</v>
          </cell>
          <cell r="AD57">
            <v>2014.3</v>
          </cell>
          <cell r="AE57">
            <v>1796.25</v>
          </cell>
        </row>
      </sheetData>
      <sheetData sheetId="6">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Low</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row r="214">
          <cell r="G214">
            <v>1986</v>
          </cell>
          <cell r="H214">
            <v>1987</v>
          </cell>
          <cell r="I214">
            <v>1988</v>
          </cell>
          <cell r="J214">
            <v>1989</v>
          </cell>
          <cell r="K214">
            <v>1990</v>
          </cell>
          <cell r="L214">
            <v>1991</v>
          </cell>
          <cell r="M214">
            <v>1992</v>
          </cell>
          <cell r="N214">
            <v>1993</v>
          </cell>
          <cell r="O214">
            <v>1994</v>
          </cell>
          <cell r="P214">
            <v>1995</v>
          </cell>
          <cell r="Q214">
            <v>1996</v>
          </cell>
          <cell r="R214">
            <v>1997</v>
          </cell>
          <cell r="S214">
            <v>1998</v>
          </cell>
          <cell r="T214">
            <v>1999</v>
          </cell>
          <cell r="U214">
            <v>2000</v>
          </cell>
          <cell r="V214">
            <v>2001</v>
          </cell>
          <cell r="W214">
            <v>2002</v>
          </cell>
          <cell r="X214">
            <v>2003</v>
          </cell>
          <cell r="Y214">
            <v>2004</v>
          </cell>
          <cell r="Z214">
            <v>2005</v>
          </cell>
          <cell r="AA214">
            <v>2006</v>
          </cell>
          <cell r="AB214">
            <v>2007</v>
          </cell>
          <cell r="AC214">
            <v>2008</v>
          </cell>
          <cell r="AD214">
            <v>2009</v>
          </cell>
          <cell r="AE214">
            <v>2010</v>
          </cell>
        </row>
        <row r="216">
          <cell r="G216">
            <v>208998.69198523989</v>
          </cell>
          <cell r="H216">
            <v>200145.98024940802</v>
          </cell>
          <cell r="I216">
            <v>204298.48758186327</v>
          </cell>
          <cell r="J216">
            <v>212514.47308934119</v>
          </cell>
          <cell r="K216">
            <v>218248.8879770175</v>
          </cell>
          <cell r="L216">
            <v>230735.79972918943</v>
          </cell>
          <cell r="M216">
            <v>231528.43027437758</v>
          </cell>
          <cell r="N216">
            <v>244878.83743148466</v>
          </cell>
          <cell r="O216">
            <v>242786.25970780815</v>
          </cell>
          <cell r="P216">
            <v>255559.09058324914</v>
          </cell>
          <cell r="Q216">
            <v>268008.32621918456</v>
          </cell>
          <cell r="R216">
            <v>265489.37581064156</v>
          </cell>
          <cell r="S216">
            <v>272482.6174634418</v>
          </cell>
          <cell r="T216">
            <v>284410.89610058442</v>
          </cell>
          <cell r="U216">
            <v>300017.95217937022</v>
          </cell>
          <cell r="V216">
            <v>317942.85702325829</v>
          </cell>
          <cell r="W216">
            <v>335695.10260296741</v>
          </cell>
          <cell r="X216">
            <v>348922.95366756298</v>
          </cell>
          <cell r="Y216">
            <v>353537.99027757213</v>
          </cell>
          <cell r="Z216">
            <v>354596.7797693297</v>
          </cell>
          <cell r="AA216">
            <v>359853.55392939574</v>
          </cell>
          <cell r="AB216">
            <v>355546.86718435638</v>
          </cell>
          <cell r="AC216">
            <v>351120.83370566339</v>
          </cell>
          <cell r="AD216">
            <v>353655.16843746061</v>
          </cell>
          <cell r="AE216">
            <v>360684.15806895884</v>
          </cell>
        </row>
        <row r="217">
          <cell r="G217">
            <v>73536.576809621445</v>
          </cell>
          <cell r="H217">
            <v>90173.965820167112</v>
          </cell>
          <cell r="I217">
            <v>92044.840537701777</v>
          </cell>
          <cell r="J217">
            <v>95746.478689050549</v>
          </cell>
          <cell r="K217">
            <v>98330.06758469365</v>
          </cell>
          <cell r="L217">
            <v>103955.93302619121</v>
          </cell>
          <cell r="M217">
            <v>104313.04556775086</v>
          </cell>
          <cell r="N217">
            <v>110327.95107407245</v>
          </cell>
          <cell r="O217">
            <v>109385.15905848605</v>
          </cell>
          <cell r="P217">
            <v>115139.84278160419</v>
          </cell>
          <cell r="Q217">
            <v>120748.73358881973</v>
          </cell>
          <cell r="R217">
            <v>119613.84320651177</v>
          </cell>
          <cell r="S217">
            <v>122764.58514490072</v>
          </cell>
          <cell r="T217">
            <v>128138.76347603065</v>
          </cell>
          <cell r="U217">
            <v>135170.38179605946</v>
          </cell>
          <cell r="V217">
            <v>143246.28596714657</v>
          </cell>
          <cell r="W217">
            <v>151244.40006437257</v>
          </cell>
          <cell r="X217">
            <v>157204.08902883093</v>
          </cell>
          <cell r="Y217">
            <v>159283.35213974226</v>
          </cell>
          <cell r="Z217">
            <v>162515.65727255808</v>
          </cell>
          <cell r="AA217">
            <v>167612.08530117007</v>
          </cell>
          <cell r="AB217">
            <v>168423.08861424751</v>
          </cell>
          <cell r="AC217">
            <v>169187.35438208625</v>
          </cell>
          <cell r="AD217">
            <v>173048.3572794295</v>
          </cell>
          <cell r="AE217">
            <v>179117.10252840212</v>
          </cell>
        </row>
        <row r="218">
          <cell r="G218">
            <v>104499.34599261994</v>
          </cell>
          <cell r="H218">
            <v>105807.50910078075</v>
          </cell>
          <cell r="I218">
            <v>108002.7390865257</v>
          </cell>
          <cell r="J218">
            <v>112346.13364419344</v>
          </cell>
          <cell r="K218">
            <v>115377.64171974598</v>
          </cell>
          <cell r="L218">
            <v>121978.86862029215</v>
          </cell>
          <cell r="M218">
            <v>122397.89409119615</v>
          </cell>
          <cell r="N218">
            <v>129455.60928994505</v>
          </cell>
          <cell r="O218">
            <v>128349.36455664544</v>
          </cell>
          <cell r="P218">
            <v>135101.74308261863</v>
          </cell>
          <cell r="Q218">
            <v>141683.05244094582</v>
          </cell>
          <cell r="R218">
            <v>140351.40507064035</v>
          </cell>
          <cell r="S218">
            <v>144048.39403289961</v>
          </cell>
          <cell r="T218">
            <v>150354.29859757473</v>
          </cell>
          <cell r="U218">
            <v>158604.99504441186</v>
          </cell>
          <cell r="V218">
            <v>168081.02613950011</v>
          </cell>
          <cell r="W218">
            <v>177465.78062417047</v>
          </cell>
          <cell r="X218">
            <v>184458.70633847601</v>
          </cell>
          <cell r="Y218">
            <v>186898.45320476568</v>
          </cell>
          <cell r="Z218">
            <v>186028.83658052023</v>
          </cell>
          <cell r="AA218">
            <v>187392.62346713556</v>
          </cell>
          <cell r="AB218">
            <v>183688.58010542323</v>
          </cell>
          <cell r="AC218">
            <v>179917.79537687683</v>
          </cell>
          <cell r="AD218">
            <v>179846.95356055681</v>
          </cell>
          <cell r="AE218">
            <v>182057.43147324634</v>
          </cell>
        </row>
        <row r="219">
          <cell r="G219">
            <v>13423.836588687245</v>
          </cell>
          <cell r="H219">
            <v>21791.875763514865</v>
          </cell>
          <cell r="I219">
            <v>22224.659925521173</v>
          </cell>
          <cell r="J219">
            <v>22732.952835002077</v>
          </cell>
          <cell r="K219">
            <v>23080.895311996119</v>
          </cell>
          <cell r="L219">
            <v>24394.967985397427</v>
          </cell>
          <cell r="M219">
            <v>24342.77819338522</v>
          </cell>
          <cell r="N219">
            <v>25847.114822320538</v>
          </cell>
          <cell r="O219">
            <v>25597.201842348808</v>
          </cell>
          <cell r="P219">
            <v>26685.15216798272</v>
          </cell>
          <cell r="Q219">
            <v>27183.979842094126</v>
          </cell>
          <cell r="R219">
            <v>26370.318525564584</v>
          </cell>
          <cell r="S219">
            <v>26408.046610476242</v>
          </cell>
          <cell r="T219">
            <v>27113.984701041256</v>
          </cell>
          <cell r="U219">
            <v>28084.473978898819</v>
          </cell>
          <cell r="V219">
            <v>29362.800335296797</v>
          </cell>
          <cell r="W219">
            <v>30805.387561284086</v>
          </cell>
          <cell r="X219">
            <v>32039.384416567875</v>
          </cell>
          <cell r="Y219">
            <v>32288.612309161115</v>
          </cell>
          <cell r="Z219">
            <v>32756.354184115167</v>
          </cell>
          <cell r="AA219">
            <v>33718.918515821199</v>
          </cell>
          <cell r="AB219">
            <v>33600.302576498187</v>
          </cell>
          <cell r="AC219">
            <v>33338.384168395656</v>
          </cell>
          <cell r="AD219">
            <v>33752.759044080267</v>
          </cell>
          <cell r="AE219">
            <v>34616.681984882525</v>
          </cell>
        </row>
        <row r="220">
          <cell r="G220">
            <v>42956.277083799177</v>
          </cell>
          <cell r="H220">
            <v>40249.231290308788</v>
          </cell>
          <cell r="I220">
            <v>41048.576423532184</v>
          </cell>
          <cell r="J220">
            <v>41987.384954699257</v>
          </cell>
          <cell r="K220">
            <v>42630.028909915964</v>
          </cell>
          <cell r="L220">
            <v>45057.099233644389</v>
          </cell>
          <cell r="M220">
            <v>44960.705557740206</v>
          </cell>
          <cell r="N220">
            <v>47739.190235863898</v>
          </cell>
          <cell r="O220">
            <v>47277.605127611147</v>
          </cell>
          <cell r="P220">
            <v>49287.03124420641</v>
          </cell>
          <cell r="Q220">
            <v>50208.35764342035</v>
          </cell>
          <cell r="R220">
            <v>48705.538754566136</v>
          </cell>
          <cell r="S220">
            <v>48775.221898515229</v>
          </cell>
          <cell r="T220">
            <v>50079.077784632274</v>
          </cell>
          <cell r="U220">
            <v>51871.555303921945</v>
          </cell>
          <cell r="V220">
            <v>54232.602775994215</v>
          </cell>
          <cell r="W220">
            <v>56897.037336162713</v>
          </cell>
          <cell r="X220">
            <v>59176.208958597657</v>
          </cell>
          <cell r="Y220">
            <v>59636.528721881943</v>
          </cell>
          <cell r="Z220">
            <v>59267.380594230824</v>
          </cell>
          <cell r="AA220">
            <v>59661.108667141169</v>
          </cell>
          <cell r="AB220">
            <v>58346.611071043306</v>
          </cell>
          <cell r="AC220">
            <v>56953.433458145395</v>
          </cell>
          <cell r="AD220">
            <v>56761.820168837978</v>
          </cell>
          <cell r="AE220">
            <v>57298.25438694148</v>
          </cell>
        </row>
        <row r="221">
          <cell r="G221">
            <v>10739.069270949794</v>
          </cell>
          <cell r="H221">
            <v>10062.307822577197</v>
          </cell>
          <cell r="I221">
            <v>10262.144105883046</v>
          </cell>
          <cell r="J221">
            <v>10496.846238674814</v>
          </cell>
          <cell r="K221">
            <v>10657.507227478991</v>
          </cell>
          <cell r="L221">
            <v>11264.274808411097</v>
          </cell>
          <cell r="M221">
            <v>11240.176389435052</v>
          </cell>
          <cell r="N221">
            <v>11934.797558965975</v>
          </cell>
          <cell r="O221">
            <v>11819.401281902787</v>
          </cell>
          <cell r="P221">
            <v>12321.757811051602</v>
          </cell>
          <cell r="Q221">
            <v>12552.089410855087</v>
          </cell>
          <cell r="R221">
            <v>12176.384688641534</v>
          </cell>
          <cell r="S221">
            <v>12193.805474628807</v>
          </cell>
          <cell r="T221">
            <v>12519.769446158069</v>
          </cell>
          <cell r="U221">
            <v>12967.888825980486</v>
          </cell>
          <cell r="V221">
            <v>13558.150693998554</v>
          </cell>
          <cell r="W221">
            <v>14224.259334040678</v>
          </cell>
          <cell r="X221">
            <v>14794.052239649414</v>
          </cell>
          <cell r="Y221">
            <v>14909.132180470486</v>
          </cell>
          <cell r="Z221">
            <v>16089.783930114661</v>
          </cell>
          <cell r="AA221">
            <v>17617.092653342384</v>
          </cell>
          <cell r="AB221">
            <v>18419.311769849035</v>
          </cell>
          <cell r="AC221">
            <v>19009.848165719726</v>
          </cell>
          <cell r="AD221">
            <v>19949.851202602753</v>
          </cell>
          <cell r="AE221">
            <v>21177.433659989274</v>
          </cell>
        </row>
        <row r="222">
          <cell r="G222">
            <v>22373.060981145409</v>
          </cell>
          <cell r="H222">
            <v>19427.476132820269</v>
          </cell>
          <cell r="I222">
            <v>19813.303588395116</v>
          </cell>
          <cell r="J222">
            <v>20266.447157796101</v>
          </cell>
          <cell r="K222">
            <v>20576.638177640001</v>
          </cell>
          <cell r="L222">
            <v>21748.135105042526</v>
          </cell>
          <cell r="M222">
            <v>21701.60786022446</v>
          </cell>
          <cell r="N222">
            <v>23042.725268910268</v>
          </cell>
          <cell r="O222">
            <v>22819.927630635757</v>
          </cell>
          <cell r="P222">
            <v>23789.836288996135</v>
          </cell>
          <cell r="Q222">
            <v>24234.541592860558</v>
          </cell>
          <cell r="R222">
            <v>23509.161823876082</v>
          </cell>
          <cell r="S222">
            <v>23542.796444278309</v>
          </cell>
          <cell r="T222">
            <v>24172.140863938701</v>
          </cell>
          <cell r="U222">
            <v>25037.332896388816</v>
          </cell>
          <cell r="V222">
            <v>26176.96195119722</v>
          </cell>
          <cell r="W222">
            <v>27463.02971362921</v>
          </cell>
          <cell r="X222">
            <v>28563.138979768595</v>
          </cell>
          <cell r="Y222">
            <v>28785.325862051341</v>
          </cell>
          <cell r="Z222">
            <v>28924.071606197242</v>
          </cell>
          <cell r="AA222">
            <v>29469.866159102188</v>
          </cell>
          <cell r="AB222">
            <v>29116.933433380244</v>
          </cell>
          <cell r="AC222">
            <v>28678.217716061263</v>
          </cell>
          <cell r="AD222">
            <v>28831.690819149815</v>
          </cell>
          <cell r="AE222">
            <v>29362.860829323748</v>
          </cell>
        </row>
        <row r="223">
          <cell r="G223">
            <v>4115.706901028545</v>
          </cell>
          <cell r="H223">
            <v>4205.010520242442</v>
          </cell>
          <cell r="I223">
            <v>4292.0902136220993</v>
          </cell>
          <cell r="J223">
            <v>4385.1340717390349</v>
          </cell>
          <cell r="K223">
            <v>4578.7455890095252</v>
          </cell>
          <cell r="L223">
            <v>4925.2542379471824</v>
          </cell>
          <cell r="M223">
            <v>5059.9086971479355</v>
          </cell>
          <cell r="N223">
            <v>5491.2305796720329</v>
          </cell>
          <cell r="O223">
            <v>5593.5954805401325</v>
          </cell>
          <cell r="P223">
            <v>5926.3175733184044</v>
          </cell>
          <cell r="Q223">
            <v>6182.9348882424329</v>
          </cell>
          <cell r="R223">
            <v>6169.7723192810736</v>
          </cell>
          <cell r="S223">
            <v>6245.6036993975076</v>
          </cell>
          <cell r="T223">
            <v>6577.8422959626059</v>
          </cell>
          <cell r="U223">
            <v>6928.8339007962168</v>
          </cell>
          <cell r="V223">
            <v>7490.3140941843267</v>
          </cell>
          <cell r="W223">
            <v>8257.6043067687824</v>
          </cell>
          <cell r="X223">
            <v>8802.0048065065639</v>
          </cell>
          <cell r="Y223">
            <v>9009.5800347258555</v>
          </cell>
          <cell r="Z223">
            <v>9145.9892087019052</v>
          </cell>
          <cell r="AA223">
            <v>9211.6710302419669</v>
          </cell>
          <cell r="AB223">
            <v>9178.9855009367984</v>
          </cell>
          <cell r="AC223">
            <v>9148.5358510380192</v>
          </cell>
          <cell r="AD223">
            <v>9307.2672479613648</v>
          </cell>
          <cell r="AE223">
            <v>9585.7986641014031</v>
          </cell>
        </row>
        <row r="224">
          <cell r="G224">
            <v>7052.2389172900575</v>
          </cell>
          <cell r="H224">
            <v>7205.2601294462738</v>
          </cell>
          <cell r="I224">
            <v>7354.4706581173587</v>
          </cell>
          <cell r="J224">
            <v>7513.9007470440247</v>
          </cell>
          <cell r="K224">
            <v>7845.6529125321231</v>
          </cell>
          <cell r="L224">
            <v>8439.3933896795734</v>
          </cell>
          <cell r="M224">
            <v>8670.1229922479361</v>
          </cell>
          <cell r="N224">
            <v>9409.1904328995261</v>
          </cell>
          <cell r="O224">
            <v>9584.5920722840365</v>
          </cell>
          <cell r="P224">
            <v>10154.709368719003</v>
          </cell>
          <cell r="Q224">
            <v>10594.421587950512</v>
          </cell>
          <cell r="R224">
            <v>10571.867605533151</v>
          </cell>
          <cell r="S224">
            <v>10701.80421736411</v>
          </cell>
          <cell r="T224">
            <v>11271.093045957972</v>
          </cell>
          <cell r="U224">
            <v>11872.515040957445</v>
          </cell>
          <cell r="V224">
            <v>12834.607961157768</v>
          </cell>
          <cell r="W224">
            <v>14047.589314524124</v>
          </cell>
          <cell r="X224">
            <v>15152.652396838437</v>
          </cell>
          <cell r="Y224">
            <v>15479.510456527292</v>
          </cell>
          <cell r="Z224">
            <v>15798.174448709171</v>
          </cell>
          <cell r="AA224">
            <v>16024.318633545427</v>
          </cell>
          <cell r="AB224">
            <v>15915.266706434264</v>
          </cell>
          <cell r="AC224">
            <v>15890.102655033168</v>
          </cell>
          <cell r="AD224">
            <v>16206.894670169306</v>
          </cell>
          <cell r="AE224">
            <v>16751.236087215875</v>
          </cell>
        </row>
        <row r="225">
          <cell r="G225">
            <v>50887.549088008323</v>
          </cell>
          <cell r="H225">
            <v>52096.128378848516</v>
          </cell>
          <cell r="I225">
            <v>53891.473390088919</v>
          </cell>
          <cell r="J225">
            <v>55301.704088136066</v>
          </cell>
          <cell r="K225">
            <v>56320.720929326286</v>
          </cell>
          <cell r="L225">
            <v>59598.948196798665</v>
          </cell>
          <cell r="M225">
            <v>59875.038133999398</v>
          </cell>
          <cell r="N225">
            <v>63090.538108352572</v>
          </cell>
          <cell r="O225">
            <v>62290.990920621967</v>
          </cell>
          <cell r="P225">
            <v>65911.63038498332</v>
          </cell>
          <cell r="Q225">
            <v>68983.639135362406</v>
          </cell>
          <cell r="R225">
            <v>69732.96582170199</v>
          </cell>
          <cell r="S225">
            <v>71331.440918664593</v>
          </cell>
          <cell r="T225">
            <v>74031.11753504441</v>
          </cell>
          <cell r="U225">
            <v>76942.356081206293</v>
          </cell>
          <cell r="V225">
            <v>81143.432123224557</v>
          </cell>
          <cell r="W225">
            <v>85690.254182846576</v>
          </cell>
          <cell r="X225">
            <v>88772.478710730531</v>
          </cell>
          <cell r="Y225">
            <v>89611.133454044131</v>
          </cell>
          <cell r="Z225">
            <v>90910.782716700836</v>
          </cell>
          <cell r="AA225">
            <v>92712.944275381815</v>
          </cell>
          <cell r="AB225">
            <v>92106.864078517261</v>
          </cell>
          <cell r="AC225">
            <v>91226.675126907721</v>
          </cell>
          <cell r="AD225">
            <v>92126.824590314762</v>
          </cell>
          <cell r="AE225">
            <v>94226.839366206506</v>
          </cell>
        </row>
        <row r="226">
          <cell r="G226">
            <v>19812.879259651741</v>
          </cell>
          <cell r="H226">
            <v>18032.884427272984</v>
          </cell>
          <cell r="I226">
            <v>18390.850686182566</v>
          </cell>
          <cell r="J226">
            <v>18811.272058336421</v>
          </cell>
          <cell r="K226">
            <v>19099.063705396456</v>
          </cell>
          <cell r="L226">
            <v>20186.310587606091</v>
          </cell>
          <cell r="M226">
            <v>20143.040724556799</v>
          </cell>
          <cell r="N226">
            <v>21387.69116528075</v>
          </cell>
          <cell r="O226">
            <v>21180.748251774428</v>
          </cell>
          <cell r="P226">
            <v>22080.758751653964</v>
          </cell>
          <cell r="Q226">
            <v>22493.41427857352</v>
          </cell>
          <cell r="R226">
            <v>21820.012288958882</v>
          </cell>
          <cell r="S226">
            <v>21851.072681430713</v>
          </cell>
          <cell r="T226">
            <v>22435.037007354465</v>
          </cell>
          <cell r="U226">
            <v>23237.856100070774</v>
          </cell>
          <cell r="V226">
            <v>24295.423566588957</v>
          </cell>
          <cell r="W226">
            <v>25676.409631101869</v>
          </cell>
          <cell r="X226">
            <v>26947.489232296917</v>
          </cell>
          <cell r="Y226">
            <v>27352.311253779546</v>
          </cell>
          <cell r="Z226">
            <v>27335.965576247774</v>
          </cell>
          <cell r="AA226">
            <v>27602.57300118457</v>
          </cell>
          <cell r="AB226">
            <v>27114.80587866436</v>
          </cell>
          <cell r="AC226">
            <v>26610.841990217854</v>
          </cell>
          <cell r="AD226">
            <v>26693.236756604154</v>
          </cell>
          <cell r="AE226">
            <v>27154.544217813003</v>
          </cell>
        </row>
        <row r="227">
          <cell r="G227">
            <v>7419.0906995658279</v>
          </cell>
          <cell r="H227">
            <v>10929.866269561855</v>
          </cell>
          <cell r="I227">
            <v>11146.832299299163</v>
          </cell>
          <cell r="J227">
            <v>11401.652840795985</v>
          </cell>
          <cell r="K227">
            <v>11576.085512870666</v>
          </cell>
          <cell r="L227">
            <v>12235.073988756241</v>
          </cell>
          <cell r="M227">
            <v>12208.847800786238</v>
          </cell>
          <cell r="N227">
            <v>12963.239752020037</v>
          </cell>
          <cell r="O227">
            <v>12837.810102693569</v>
          </cell>
          <cell r="P227">
            <v>13383.313205347922</v>
          </cell>
          <cell r="Q227">
            <v>13633.426809902779</v>
          </cell>
          <cell r="R227">
            <v>13225.27282201311</v>
          </cell>
          <cell r="S227">
            <v>13244.098758449756</v>
          </cell>
          <cell r="T227">
            <v>13598.043908726899</v>
          </cell>
          <cell r="U227">
            <v>14084.638571795298</v>
          </cell>
          <cell r="V227">
            <v>14725.638131610645</v>
          </cell>
          <cell r="W227">
            <v>15562.664125213003</v>
          </cell>
          <cell r="X227">
            <v>16333.074988492226</v>
          </cell>
          <cell r="Y227">
            <v>16578.44064674971</v>
          </cell>
          <cell r="Z227">
            <v>16857.311575218704</v>
          </cell>
          <cell r="AA227">
            <v>17266.656645919924</v>
          </cell>
          <cell r="AB227">
            <v>17209.046241024487</v>
          </cell>
          <cell r="AC227">
            <v>17136.3703707032</v>
          </cell>
          <cell r="AD227">
            <v>17456.408368183093</v>
          </cell>
          <cell r="AE227">
            <v>18058.866872371669</v>
          </cell>
        </row>
        <row r="228">
          <cell r="G228">
            <v>83364.422267462985</v>
          </cell>
          <cell r="H228">
            <v>83832.227579195271</v>
          </cell>
          <cell r="I228">
            <v>84473.651357137482</v>
          </cell>
          <cell r="J228">
            <v>85669.000717749455</v>
          </cell>
          <cell r="K228">
            <v>86953.915160136385</v>
          </cell>
          <cell r="L228">
            <v>91285.461447874812</v>
          </cell>
          <cell r="M228">
            <v>90938.245242666802</v>
          </cell>
          <cell r="N228">
            <v>95719.927133708654</v>
          </cell>
          <cell r="O228">
            <v>93952.396537730761</v>
          </cell>
          <cell r="P228">
            <v>96705.968870619268</v>
          </cell>
          <cell r="Q228">
            <v>98084.385907262404</v>
          </cell>
          <cell r="R228">
            <v>94854.133820205563</v>
          </cell>
          <cell r="S228">
            <v>94531.289301758676</v>
          </cell>
          <cell r="T228">
            <v>96314.095346684699</v>
          </cell>
          <cell r="U228">
            <v>98468.71184276056</v>
          </cell>
          <cell r="V228">
            <v>101998.44637128555</v>
          </cell>
          <cell r="W228">
            <v>108335.20040286546</v>
          </cell>
          <cell r="X228">
            <v>114395.71234984108</v>
          </cell>
          <cell r="Y228">
            <v>116727.38959742447</v>
          </cell>
          <cell r="Z228">
            <v>141998.01843454241</v>
          </cell>
          <cell r="AA228">
            <v>171946.05794425026</v>
          </cell>
          <cell r="AB228">
            <v>192464.78312542022</v>
          </cell>
          <cell r="AC228">
            <v>208908.64373695463</v>
          </cell>
          <cell r="AD228">
            <v>228706.45614921703</v>
          </cell>
          <cell r="AE228">
            <v>252084.95499626573</v>
          </cell>
        </row>
        <row r="229">
          <cell r="G229">
            <v>12778.134917081974</v>
          </cell>
          <cell r="H229">
            <v>12894.186073617273</v>
          </cell>
          <cell r="I229">
            <v>13178.009408971293</v>
          </cell>
          <cell r="J229">
            <v>13341.082749817862</v>
          </cell>
          <cell r="K229">
            <v>13581.568601140933</v>
          </cell>
          <cell r="L229">
            <v>14287.410756019724</v>
          </cell>
          <cell r="M229">
            <v>14217.523844548945</v>
          </cell>
          <cell r="N229">
            <v>14955.493690163396</v>
          </cell>
          <cell r="O229">
            <v>14749.068526871995</v>
          </cell>
          <cell r="P229">
            <v>15217.615920965041</v>
          </cell>
          <cell r="Q229">
            <v>15615.500853886677</v>
          </cell>
          <cell r="R229">
            <v>15768.602167633129</v>
          </cell>
          <cell r="S229">
            <v>16113.909210513591</v>
          </cell>
          <cell r="T229">
            <v>16679.827859739111</v>
          </cell>
          <cell r="U229">
            <v>17277.728711114269</v>
          </cell>
          <cell r="V229">
            <v>17914.590049087761</v>
          </cell>
          <cell r="W229">
            <v>18631.873619577422</v>
          </cell>
          <cell r="X229">
            <v>19246.310352174143</v>
          </cell>
          <cell r="Y229">
            <v>19226.799168199374</v>
          </cell>
          <cell r="Z229">
            <v>19109.077435323827</v>
          </cell>
          <cell r="AA229">
            <v>19277.963444280296</v>
          </cell>
          <cell r="AB229">
            <v>18940.524142835653</v>
          </cell>
          <cell r="AC229">
            <v>18579.144573461443</v>
          </cell>
          <cell r="AD229">
            <v>18559.369474301344</v>
          </cell>
          <cell r="AE229">
            <v>18786.218095097855</v>
          </cell>
        </row>
        <row r="230">
          <cell r="G230">
            <v>19927.728810231933</v>
          </cell>
          <cell r="H230">
            <v>20387.498878375507</v>
          </cell>
          <cell r="I230">
            <v>21039.067675030969</v>
          </cell>
          <cell r="J230">
            <v>21751.96518935723</v>
          </cell>
          <cell r="K230">
            <v>22543.066584433152</v>
          </cell>
          <cell r="L230">
            <v>23942.959888780144</v>
          </cell>
          <cell r="M230">
            <v>24443.241717863308</v>
          </cell>
          <cell r="N230">
            <v>25857.012921133639</v>
          </cell>
          <cell r="O230">
            <v>26019.551101581019</v>
          </cell>
          <cell r="P230">
            <v>27043.216886545717</v>
          </cell>
          <cell r="Q230">
            <v>27714.128414291805</v>
          </cell>
          <cell r="R230">
            <v>27458.778506721221</v>
          </cell>
          <cell r="S230">
            <v>28235.725930746761</v>
          </cell>
          <cell r="T230">
            <v>30700.328022192367</v>
          </cell>
          <cell r="U230">
            <v>33048.146988518049</v>
          </cell>
          <cell r="V230">
            <v>35494.528422093819</v>
          </cell>
          <cell r="W230">
            <v>37620.955907392017</v>
          </cell>
          <cell r="X230">
            <v>39513.733368011992</v>
          </cell>
          <cell r="Y230">
            <v>40010.808440145935</v>
          </cell>
          <cell r="Z230">
            <v>48908.818659119788</v>
          </cell>
          <cell r="AA230">
            <v>52282.519633483942</v>
          </cell>
          <cell r="AB230">
            <v>55374.912449867224</v>
          </cell>
          <cell r="AC230">
            <v>58076.99156480789</v>
          </cell>
          <cell r="AD230">
            <v>62210.734014487818</v>
          </cell>
          <cell r="AE230">
            <v>67374.994373915324</v>
          </cell>
        </row>
        <row r="231">
          <cell r="G231">
            <v>45108.374295171176</v>
          </cell>
          <cell r="H231">
            <v>46149.56065856183</v>
          </cell>
          <cell r="I231">
            <v>47625.090696060222</v>
          </cell>
          <cell r="J231">
            <v>49239.504556032982</v>
          </cell>
          <cell r="K231">
            <v>51031.017404918923</v>
          </cell>
          <cell r="L231">
            <v>54200.373325811925</v>
          </cell>
          <cell r="M231">
            <v>55333.543476117171</v>
          </cell>
          <cell r="N231">
            <v>58534.252384181593</v>
          </cell>
          <cell r="O231">
            <v>58902.884869384878</v>
          </cell>
          <cell r="P231">
            <v>61220.727174027903</v>
          </cell>
          <cell r="Q231">
            <v>62739.911562789377</v>
          </cell>
          <cell r="R231">
            <v>62162.601935177241</v>
          </cell>
          <cell r="S231">
            <v>63922.405058420525</v>
          </cell>
          <cell r="T231">
            <v>69503.539738679581</v>
          </cell>
          <cell r="U231">
            <v>74820.119795511695</v>
          </cell>
          <cell r="V231">
            <v>80359.598457471366</v>
          </cell>
          <cell r="W231">
            <v>86541.70128799032</v>
          </cell>
          <cell r="X231">
            <v>92483.477913026232</v>
          </cell>
          <cell r="Y231">
            <v>94848.756057148668</v>
          </cell>
          <cell r="Z231">
            <v>104876.15733776866</v>
          </cell>
          <cell r="AA231">
            <v>108880.94517899094</v>
          </cell>
          <cell r="AB231">
            <v>111269.29774283603</v>
          </cell>
          <cell r="AC231">
            <v>113174.32196937493</v>
          </cell>
          <cell r="AD231">
            <v>117725.13831993856</v>
          </cell>
          <cell r="AE231">
            <v>124056.03016699647</v>
          </cell>
        </row>
        <row r="232">
          <cell r="G232">
            <v>14732.614363471273</v>
          </cell>
          <cell r="H232">
            <v>15190.025849992297</v>
          </cell>
          <cell r="I232">
            <v>15978.652657210951</v>
          </cell>
          <cell r="J232">
            <v>16358.081684185232</v>
          </cell>
          <cell r="K232">
            <v>16802.815184019466</v>
          </cell>
          <cell r="L232">
            <v>17995.075095351578</v>
          </cell>
          <cell r="M232">
            <v>18068.872042573646</v>
          </cell>
          <cell r="N232">
            <v>19587.401185481136</v>
          </cell>
          <cell r="O232">
            <v>19396.744558816688</v>
          </cell>
          <cell r="P232">
            <v>20469.625724466405</v>
          </cell>
          <cell r="Q232">
            <v>22021.466826109994</v>
          </cell>
          <cell r="R232">
            <v>22443.493824552352</v>
          </cell>
          <cell r="S232">
            <v>23154.520006260926</v>
          </cell>
          <cell r="T232">
            <v>24297.299686122278</v>
          </cell>
          <cell r="U232">
            <v>25604.628317990238</v>
          </cell>
          <cell r="V232">
            <v>27252.115344501475</v>
          </cell>
          <cell r="W232">
            <v>29326.592850202847</v>
          </cell>
          <cell r="X232">
            <v>31071.045803116915</v>
          </cell>
          <cell r="Y232">
            <v>31809.338088577882</v>
          </cell>
          <cell r="Z232">
            <v>32253.678455315665</v>
          </cell>
          <cell r="AA232">
            <v>33031.407872308417</v>
          </cell>
          <cell r="AB232">
            <v>33044.701825989607</v>
          </cell>
          <cell r="AC232">
            <v>33079.38765057132</v>
          </cell>
          <cell r="AD232">
            <v>33840.932034592515</v>
          </cell>
          <cell r="AE232">
            <v>35028.551814055783</v>
          </cell>
        </row>
        <row r="233">
          <cell r="G233">
            <v>30607.73667734694</v>
          </cell>
          <cell r="H233">
            <v>31558.031715771514</v>
          </cell>
          <cell r="I233">
            <v>33196.443002222775</v>
          </cell>
          <cell r="J233">
            <v>33984.725615128584</v>
          </cell>
          <cell r="K233">
            <v>34908.681507727801</v>
          </cell>
          <cell r="L233">
            <v>37385.660577205868</v>
          </cell>
          <cell r="M233">
            <v>37538.977393382476</v>
          </cell>
          <cell r="N233">
            <v>40693.796965544178</v>
          </cell>
          <cell r="O233">
            <v>40297.698372262203</v>
          </cell>
          <cell r="P233">
            <v>42526.662179644067</v>
          </cell>
          <cell r="Q233">
            <v>45750.688997447731</v>
          </cell>
          <cell r="R233">
            <v>46627.471007780034</v>
          </cell>
          <cell r="S233">
            <v>48104.663147852298</v>
          </cell>
          <cell r="T233">
            <v>50478.844583575272</v>
          </cell>
          <cell r="U233">
            <v>53194.884624247505</v>
          </cell>
          <cell r="V233">
            <v>56617.620592401901</v>
          </cell>
          <cell r="W233">
            <v>59923.157134890702</v>
          </cell>
          <cell r="X233">
            <v>63973.486449511773</v>
          </cell>
          <cell r="Y233">
            <v>66181.538107032015</v>
          </cell>
          <cell r="Z233">
            <v>66453.563269918333</v>
          </cell>
          <cell r="AA233">
            <v>66959.267579956038</v>
          </cell>
          <cell r="AB233">
            <v>66094.364426773463</v>
          </cell>
          <cell r="AC233">
            <v>65334.982685483985</v>
          </cell>
          <cell r="AD233">
            <v>65811.632936669848</v>
          </cell>
          <cell r="AE233">
            <v>67051.855449590992</v>
          </cell>
        </row>
        <row r="236">
          <cell r="G236">
            <v>365235.87759901345</v>
          </cell>
          <cell r="H236">
            <v>354859.62782446295</v>
          </cell>
          <cell r="I236">
            <v>359099.12116031331</v>
          </cell>
          <cell r="J236">
            <v>363684.89253116085</v>
          </cell>
          <cell r="K236">
            <v>371183.65691280959</v>
          </cell>
          <cell r="L236">
            <v>393810.14448577375</v>
          </cell>
          <cell r="M236">
            <v>392919.76472724194</v>
          </cell>
          <cell r="N236">
            <v>416337.28299488511</v>
          </cell>
          <cell r="O236">
            <v>415847.40765335562</v>
          </cell>
          <cell r="P236">
            <v>440930.75205977412</v>
          </cell>
          <cell r="Q236">
            <v>462610.57949277834</v>
          </cell>
          <cell r="R236">
            <v>464545.80548638868</v>
          </cell>
          <cell r="S236">
            <v>474100.778496566</v>
          </cell>
          <cell r="T236">
            <v>490120.37038982578</v>
          </cell>
          <cell r="U236">
            <v>507824.3128671766</v>
          </cell>
          <cell r="V236">
            <v>523265.66056981642</v>
          </cell>
          <cell r="W236">
            <v>547621.81359517598</v>
          </cell>
          <cell r="X236">
            <v>577195.13074333861</v>
          </cell>
          <cell r="Y236">
            <v>597901.31757310289</v>
          </cell>
          <cell r="Z236">
            <v>606724.96847552957</v>
          </cell>
          <cell r="AA236">
            <v>621130.50828699535</v>
          </cell>
          <cell r="AB236">
            <v>615303.10013566166</v>
          </cell>
          <cell r="AC236">
            <v>604685.27239587845</v>
          </cell>
          <cell r="AD236">
            <v>611946.42316720472</v>
          </cell>
          <cell r="AE236">
            <v>621775.7724142184</v>
          </cell>
        </row>
        <row r="237">
          <cell r="G237">
            <v>128508.91989594916</v>
          </cell>
          <cell r="H237">
            <v>159878.80401357694</v>
          </cell>
          <cell r="I237">
            <v>161788.86949021256</v>
          </cell>
          <cell r="J237">
            <v>163854.9474116308</v>
          </cell>
          <cell r="K237">
            <v>167233.44805501943</v>
          </cell>
          <cell r="L237">
            <v>177427.60791020317</v>
          </cell>
          <cell r="M237">
            <v>177026.45534239855</v>
          </cell>
          <cell r="N237">
            <v>187577.00694092782</v>
          </cell>
          <cell r="O237">
            <v>187356.29802512456</v>
          </cell>
          <cell r="P237">
            <v>198657.37256252611</v>
          </cell>
          <cell r="Q237">
            <v>208425.02323177626</v>
          </cell>
          <cell r="R237">
            <v>209296.92184490184</v>
          </cell>
          <cell r="S237">
            <v>213601.82873615521</v>
          </cell>
          <cell r="T237">
            <v>220819.31134577713</v>
          </cell>
          <cell r="U237">
            <v>228795.66291599342</v>
          </cell>
          <cell r="V237">
            <v>235752.62282205813</v>
          </cell>
          <cell r="W237">
            <v>246726.06784295075</v>
          </cell>
          <cell r="X237">
            <v>260050.0590936582</v>
          </cell>
          <cell r="Y237">
            <v>269379.04477264325</v>
          </cell>
          <cell r="Z237">
            <v>274246.47257606586</v>
          </cell>
          <cell r="AA237">
            <v>283323.60322947107</v>
          </cell>
          <cell r="AB237">
            <v>282176.62280447973</v>
          </cell>
          <cell r="AC237">
            <v>278788.25314832455</v>
          </cell>
          <cell r="AD237">
            <v>283474.80692722125</v>
          </cell>
          <cell r="AE237">
            <v>289306.68472038873</v>
          </cell>
        </row>
        <row r="238">
          <cell r="G238">
            <v>182617.93879950672</v>
          </cell>
          <cell r="H238">
            <v>187597.13911690007</v>
          </cell>
          <cell r="I238">
            <v>189838.35439964873</v>
          </cell>
          <cell r="J238">
            <v>192262.63014803207</v>
          </cell>
          <cell r="K238">
            <v>196226.86455117722</v>
          </cell>
          <cell r="L238">
            <v>208188.39526396897</v>
          </cell>
          <cell r="M238">
            <v>207717.6945070184</v>
          </cell>
          <cell r="N238">
            <v>220097.40492705166</v>
          </cell>
          <cell r="O238">
            <v>219838.43150379052</v>
          </cell>
          <cell r="P238">
            <v>233098.78371397682</v>
          </cell>
          <cell r="Q238">
            <v>244559.86095151352</v>
          </cell>
          <cell r="R238">
            <v>245582.9214280509</v>
          </cell>
          <cell r="S238">
            <v>250634.17398117352</v>
          </cell>
          <cell r="T238">
            <v>259102.95818021009</v>
          </cell>
          <cell r="U238">
            <v>268462.17714857374</v>
          </cell>
          <cell r="V238">
            <v>276625.27158364275</v>
          </cell>
          <cell r="W238">
            <v>289501.19284710946</v>
          </cell>
          <cell r="X238">
            <v>305135.17669927207</v>
          </cell>
          <cell r="Y238">
            <v>316081.53719425993</v>
          </cell>
          <cell r="Z238">
            <v>318864.90587520832</v>
          </cell>
          <cell r="AA238">
            <v>321024.71413024032</v>
          </cell>
          <cell r="AB238">
            <v>314825.8482508192</v>
          </cell>
          <cell r="AC238">
            <v>306269.79725356057</v>
          </cell>
          <cell r="AD238">
            <v>307123.92753089877</v>
          </cell>
          <cell r="AE238">
            <v>309360.53101240424</v>
          </cell>
        </row>
        <row r="239">
          <cell r="G239">
            <v>22826.038376498713</v>
          </cell>
          <cell r="H239">
            <v>37085.098831852469</v>
          </cell>
          <cell r="I239">
            <v>37893.103890682374</v>
          </cell>
          <cell r="J239">
            <v>38462.381555532207</v>
          </cell>
          <cell r="K239">
            <v>38969.129623895285</v>
          </cell>
          <cell r="L239">
            <v>41122.671401230393</v>
          </cell>
          <cell r="M239">
            <v>41185.78757641455</v>
          </cell>
          <cell r="N239">
            <v>44212.728429698531</v>
          </cell>
          <cell r="O239">
            <v>44951.843483761288</v>
          </cell>
          <cell r="P239">
            <v>48023.926933948365</v>
          </cell>
          <cell r="Q239">
            <v>50150.466781839837</v>
          </cell>
          <cell r="R239">
            <v>50124.859380140115</v>
          </cell>
          <cell r="S239">
            <v>50689.163852827936</v>
          </cell>
          <cell r="T239">
            <v>51823.573400304151</v>
          </cell>
          <cell r="U239">
            <v>52861.045289321017</v>
          </cell>
          <cell r="V239">
            <v>54320.35492645581</v>
          </cell>
          <cell r="W239">
            <v>56926.871894878575</v>
          </cell>
          <cell r="X239">
            <v>59891.068626553875</v>
          </cell>
          <cell r="Y239">
            <v>62046.543913457623</v>
          </cell>
          <cell r="Z239">
            <v>63939.99342109407</v>
          </cell>
          <cell r="AA239">
            <v>65822.79068051881</v>
          </cell>
          <cell r="AB239">
            <v>65849.37613974858</v>
          </cell>
          <cell r="AC239">
            <v>65246.726750042319</v>
          </cell>
          <cell r="AD239">
            <v>66564.13506297869</v>
          </cell>
          <cell r="AE239">
            <v>68260.473116669134</v>
          </cell>
        </row>
        <row r="240">
          <cell r="G240">
            <v>73043.322804795869</v>
          </cell>
          <cell r="H240">
            <v>68495.559377511716</v>
          </cell>
          <cell r="I240">
            <v>69987.931252677838</v>
          </cell>
          <cell r="J240">
            <v>71039.377610467272</v>
          </cell>
          <cell r="K240">
            <v>71975.332845840443</v>
          </cell>
          <cell r="L240">
            <v>75952.888611573333</v>
          </cell>
          <cell r="M240">
            <v>76069.463135066151</v>
          </cell>
          <cell r="N240">
            <v>81660.172435542656</v>
          </cell>
          <cell r="O240">
            <v>83025.305620219151</v>
          </cell>
          <cell r="P240">
            <v>88699.392544701768</v>
          </cell>
          <cell r="Q240">
            <v>92627.076196842638</v>
          </cell>
          <cell r="R240">
            <v>92579.779752748451</v>
          </cell>
          <cell r="S240">
            <v>93622.040707511944</v>
          </cell>
          <cell r="T240">
            <v>95717.276232429431</v>
          </cell>
          <cell r="U240">
            <v>97633.469518009108</v>
          </cell>
          <cell r="V240">
            <v>100328.79009282413</v>
          </cell>
          <cell r="W240">
            <v>105142.983485933</v>
          </cell>
          <cell r="X240">
            <v>110617.80543966891</v>
          </cell>
          <cell r="Y240">
            <v>114598.93236534574</v>
          </cell>
          <cell r="Z240">
            <v>115858.64768204739</v>
          </cell>
          <cell r="AA240">
            <v>116478.30055393775</v>
          </cell>
          <cell r="AB240">
            <v>114286.39036749169</v>
          </cell>
          <cell r="AC240">
            <v>111201.59592874881</v>
          </cell>
          <cell r="AD240">
            <v>111549.77156105102</v>
          </cell>
          <cell r="AE240">
            <v>112441.44112659105</v>
          </cell>
        </row>
        <row r="241">
          <cell r="G241">
            <v>18260.830701198967</v>
          </cell>
          <cell r="H241">
            <v>17123.889844377929</v>
          </cell>
          <cell r="I241">
            <v>17496.982813169459</v>
          </cell>
          <cell r="J241">
            <v>17759.844402616818</v>
          </cell>
          <cell r="K241">
            <v>17993.833211460111</v>
          </cell>
          <cell r="L241">
            <v>18988.222152893333</v>
          </cell>
          <cell r="M241">
            <v>19017.365783766538</v>
          </cell>
          <cell r="N241">
            <v>20415.043108885664</v>
          </cell>
          <cell r="O241">
            <v>20756.326405054788</v>
          </cell>
          <cell r="P241">
            <v>22174.848136175442</v>
          </cell>
          <cell r="Q241">
            <v>23156.769049210659</v>
          </cell>
          <cell r="R241">
            <v>23144.944938187113</v>
          </cell>
          <cell r="S241">
            <v>23405.510176877986</v>
          </cell>
          <cell r="T241">
            <v>23929.319058107358</v>
          </cell>
          <cell r="U241">
            <v>24408.367379502277</v>
          </cell>
          <cell r="V241">
            <v>25082.197523206032</v>
          </cell>
          <cell r="W241">
            <v>26285.74587148325</v>
          </cell>
          <cell r="X241">
            <v>27654.451359917228</v>
          </cell>
          <cell r="Y241">
            <v>28649.733091336435</v>
          </cell>
          <cell r="Z241">
            <v>30793.004144602553</v>
          </cell>
          <cell r="AA241">
            <v>33283.211347743643</v>
          </cell>
          <cell r="AB241">
            <v>34566.484046841208</v>
          </cell>
          <cell r="AC241">
            <v>35406.47476373057</v>
          </cell>
          <cell r="AD241">
            <v>37197.32778087561</v>
          </cell>
          <cell r="AE241">
            <v>39251.843081514526</v>
          </cell>
        </row>
        <row r="242">
          <cell r="G242">
            <v>38043.397294164519</v>
          </cell>
          <cell r="H242">
            <v>33061.397754723999</v>
          </cell>
          <cell r="I242">
            <v>33781.73496506628</v>
          </cell>
          <cell r="J242">
            <v>34289.246496741514</v>
          </cell>
          <cell r="K242">
            <v>34741.012838946874</v>
          </cell>
          <cell r="L242">
            <v>36660.897200175481</v>
          </cell>
          <cell r="M242">
            <v>36717.165325062553</v>
          </cell>
          <cell r="N242">
            <v>39415.685719579902</v>
          </cell>
          <cell r="O242">
            <v>40074.60743095701</v>
          </cell>
          <cell r="P242">
            <v>42813.372489743997</v>
          </cell>
          <cell r="Q242">
            <v>44709.184607467789</v>
          </cell>
          <cell r="R242">
            <v>44686.35558665546</v>
          </cell>
          <cell r="S242">
            <v>45189.43351320739</v>
          </cell>
          <cell r="T242">
            <v>46200.760608112003</v>
          </cell>
          <cell r="U242">
            <v>47125.667696472541</v>
          </cell>
          <cell r="V242">
            <v>48426.643502937863</v>
          </cell>
          <cell r="W242">
            <v>50750.35563966936</v>
          </cell>
          <cell r="X242">
            <v>53392.939595384662</v>
          </cell>
          <cell r="Y242">
            <v>55314.547682069737</v>
          </cell>
          <cell r="Z242">
            <v>56206.338067598081</v>
          </cell>
          <cell r="AA242">
            <v>56867.860447024854</v>
          </cell>
          <cell r="AB242">
            <v>56094.0735060183</v>
          </cell>
          <cell r="AC242">
            <v>54855.157088644417</v>
          </cell>
          <cell r="AD242">
            <v>55287.638953758076</v>
          </cell>
          <cell r="AE242">
            <v>56002.286494712542</v>
          </cell>
        </row>
        <row r="243">
          <cell r="G243">
            <v>4628.0563230687512</v>
          </cell>
          <cell r="H243">
            <v>4701.4044369701423</v>
          </cell>
          <cell r="I243">
            <v>4765.7538702829233</v>
          </cell>
          <cell r="J243">
            <v>4856.2183556535629</v>
          </cell>
          <cell r="K243">
            <v>4946.6084717631393</v>
          </cell>
          <cell r="L243">
            <v>5278.2857012813538</v>
          </cell>
          <cell r="M243">
            <v>5357.0931278130192</v>
          </cell>
          <cell r="N243">
            <v>5747.3914872416699</v>
          </cell>
          <cell r="O243">
            <v>5732.4673645938337</v>
          </cell>
          <cell r="P243">
            <v>6142.1880301032079</v>
          </cell>
          <cell r="Q243">
            <v>6440.7376439136387</v>
          </cell>
          <cell r="R243">
            <v>6446.5319933809833</v>
          </cell>
          <cell r="S243">
            <v>6508.8716791976822</v>
          </cell>
          <cell r="T243">
            <v>6604.0308077340533</v>
          </cell>
          <cell r="U243">
            <v>6726.1553145885591</v>
          </cell>
          <cell r="V243">
            <v>6888.1269957209943</v>
          </cell>
          <cell r="W243">
            <v>7236.5674433278036</v>
          </cell>
          <cell r="X243">
            <v>7730.2118587169389</v>
          </cell>
          <cell r="Y243">
            <v>8038.0237502793789</v>
          </cell>
          <cell r="Z243">
            <v>8252.3093205514033</v>
          </cell>
          <cell r="AA243">
            <v>8409.382277396091</v>
          </cell>
          <cell r="AB243">
            <v>8362.9356517854412</v>
          </cell>
          <cell r="AC243">
            <v>8292.2030909308778</v>
          </cell>
          <cell r="AD243">
            <v>8458.0331189855751</v>
          </cell>
          <cell r="AE243">
            <v>8650.3301626552002</v>
          </cell>
        </row>
        <row r="244">
          <cell r="G244">
            <v>15523.354711945038</v>
          </cell>
          <cell r="H244">
            <v>15769.377817555918</v>
          </cell>
          <cell r="I244">
            <v>15985.217688356061</v>
          </cell>
          <cell r="J244">
            <v>16288.652261578984</v>
          </cell>
          <cell r="K244">
            <v>16591.837386580326</v>
          </cell>
          <cell r="L244">
            <v>17704.344003671897</v>
          </cell>
          <cell r="M244">
            <v>17968.678651002941</v>
          </cell>
          <cell r="N244">
            <v>19277.81135250035</v>
          </cell>
          <cell r="O244">
            <v>19227.753091871116</v>
          </cell>
          <cell r="P244">
            <v>20602.031791076501</v>
          </cell>
          <cell r="Q244">
            <v>21603.422273554581</v>
          </cell>
          <cell r="R244">
            <v>21622.857590635365</v>
          </cell>
          <cell r="S244">
            <v>21831.956397566515</v>
          </cell>
          <cell r="T244">
            <v>22151.137670055909</v>
          </cell>
          <cell r="U244">
            <v>22560.765796117001</v>
          </cell>
          <cell r="V244">
            <v>23104.048695889851</v>
          </cell>
          <cell r="W244">
            <v>24222.842301479006</v>
          </cell>
          <cell r="X244">
            <v>25741.472768522566</v>
          </cell>
          <cell r="Y244">
            <v>26592.666617849558</v>
          </cell>
          <cell r="Z244">
            <v>27217.575877861957</v>
          </cell>
          <cell r="AA244">
            <v>27703.370878767415</v>
          </cell>
          <cell r="AB244">
            <v>27506.937031022229</v>
          </cell>
          <cell r="AC244">
            <v>27126.465394959287</v>
          </cell>
          <cell r="AD244">
            <v>27532.444745598816</v>
          </cell>
          <cell r="AE244">
            <v>28038.123006593294</v>
          </cell>
        </row>
        <row r="245">
          <cell r="G245">
            <v>42989.038650593269</v>
          </cell>
          <cell r="H245">
            <v>46177.524094383676</v>
          </cell>
          <cell r="I245">
            <v>48049.097799709365</v>
          </cell>
          <cell r="J245">
            <v>50221.351556134323</v>
          </cell>
          <cell r="K245">
            <v>53009.132948004757</v>
          </cell>
          <cell r="L245">
            <v>57640.128982233764</v>
          </cell>
          <cell r="M245">
            <v>59025.056673692248</v>
          </cell>
          <cell r="N245">
            <v>64140.796106645364</v>
          </cell>
          <cell r="O245">
            <v>65738.378600449563</v>
          </cell>
          <cell r="P245">
            <v>72214.596280012745</v>
          </cell>
          <cell r="Q245">
            <v>79060.97595669709</v>
          </cell>
          <cell r="R245">
            <v>81293.356899375809</v>
          </cell>
          <cell r="S245">
            <v>84841.963710676544</v>
          </cell>
          <cell r="T245">
            <v>88452.881885079623</v>
          </cell>
          <cell r="U245">
            <v>92105.077335115246</v>
          </cell>
          <cell r="V245">
            <v>97065.846332970599</v>
          </cell>
          <cell r="W245">
            <v>102052.43951083547</v>
          </cell>
          <cell r="X245">
            <v>109775.5245398815</v>
          </cell>
          <cell r="Y245">
            <v>114575.40812346498</v>
          </cell>
          <cell r="Z245">
            <v>118916.91832645051</v>
          </cell>
          <cell r="AA245">
            <v>122334.77011979968</v>
          </cell>
          <cell r="AB245">
            <v>122593.4152380662</v>
          </cell>
          <cell r="AC245">
            <v>121709.85508655623</v>
          </cell>
          <cell r="AD245">
            <v>124569.45637297981</v>
          </cell>
          <cell r="AE245">
            <v>128234.69570832193</v>
          </cell>
        </row>
        <row r="246">
          <cell r="G246">
            <v>33299.04878638684</v>
          </cell>
          <cell r="H246">
            <v>30330.448544332252</v>
          </cell>
          <cell r="I246">
            <v>30989.602297357953</v>
          </cell>
          <cell r="J246">
            <v>31454.007198291205</v>
          </cell>
          <cell r="K246">
            <v>31867.401752508187</v>
          </cell>
          <cell r="L246">
            <v>33627.757716878958</v>
          </cell>
          <cell r="M246">
            <v>33678.283068356512</v>
          </cell>
          <cell r="N246">
            <v>36151.728628515026</v>
          </cell>
          <cell r="O246">
            <v>36753.502636978956</v>
          </cell>
          <cell r="P246">
            <v>39263.465870843895</v>
          </cell>
          <cell r="Q246">
            <v>41001.093157340103</v>
          </cell>
          <cell r="R246">
            <v>40978.97325122216</v>
          </cell>
          <cell r="S246">
            <v>41438.624077021566</v>
          </cell>
          <cell r="T246">
            <v>42363.69971619008</v>
          </cell>
          <cell r="U246">
            <v>43210.133146248801</v>
          </cell>
          <cell r="V246">
            <v>44401.32382270151</v>
          </cell>
          <cell r="W246">
            <v>46342.560297745775</v>
          </cell>
          <cell r="X246">
            <v>48642.611386782039</v>
          </cell>
          <cell r="Y246">
            <v>50263.175879098308</v>
          </cell>
          <cell r="Z246">
            <v>50977.817961385736</v>
          </cell>
          <cell r="AA246">
            <v>51339.024248911577</v>
          </cell>
          <cell r="AB246">
            <v>50538.39378639061</v>
          </cell>
          <cell r="AC246">
            <v>49436.659552163255</v>
          </cell>
          <cell r="AD246">
            <v>49738.779482392318</v>
          </cell>
          <cell r="AE246">
            <v>50267.876249741275</v>
          </cell>
        </row>
        <row r="247">
          <cell r="G247">
            <v>10691.658369472056</v>
          </cell>
          <cell r="H247">
            <v>15762.991449869804</v>
          </cell>
          <cell r="I247">
            <v>16105.559247965732</v>
          </cell>
          <cell r="J247">
            <v>16346.914415265306</v>
          </cell>
          <cell r="K247">
            <v>16561.759072574627</v>
          </cell>
          <cell r="L247">
            <v>17476.631003154402</v>
          </cell>
          <cell r="M247">
            <v>17502.889457004119</v>
          </cell>
          <cell r="N247">
            <v>18788.360100786689</v>
          </cell>
          <cell r="O247">
            <v>19101.107158790332</v>
          </cell>
          <cell r="P247">
            <v>20405.55634743558</v>
          </cell>
          <cell r="Q247">
            <v>21308.615991280461</v>
          </cell>
          <cell r="R247">
            <v>21297.120088392661</v>
          </cell>
          <cell r="S247">
            <v>21536.004522508803</v>
          </cell>
          <cell r="T247">
            <v>22016.774181070974</v>
          </cell>
          <cell r="U247">
            <v>22456.672816311991</v>
          </cell>
          <cell r="V247">
            <v>23075.744717627389</v>
          </cell>
          <cell r="W247">
            <v>24084.621784300914</v>
          </cell>
          <cell r="X247">
            <v>25279.97785026049</v>
          </cell>
          <cell r="Y247">
            <v>26122.198966740394</v>
          </cell>
          <cell r="Z247">
            <v>26801.516390175642</v>
          </cell>
          <cell r="AA247">
            <v>27292.56324226594</v>
          </cell>
          <cell r="AB247">
            <v>27183.612671531475</v>
          </cell>
          <cell r="AC247">
            <v>26965.245592442159</v>
          </cell>
          <cell r="AD247">
            <v>27407.916763462723</v>
          </cell>
          <cell r="AE247">
            <v>27972.689694185861</v>
          </cell>
        </row>
        <row r="248">
          <cell r="G248">
            <v>112714.25036667172</v>
          </cell>
          <cell r="H248">
            <v>114141.16481280299</v>
          </cell>
          <cell r="I248">
            <v>115190.36661142894</v>
          </cell>
          <cell r="J248">
            <v>116520.75449208662</v>
          </cell>
          <cell r="K248">
            <v>117639.50338136432</v>
          </cell>
          <cell r="L248">
            <v>125133.03018357205</v>
          </cell>
          <cell r="M248">
            <v>125028.1219180683</v>
          </cell>
          <cell r="N248">
            <v>132782.30628235237</v>
          </cell>
          <cell r="O248">
            <v>132776.26779086614</v>
          </cell>
          <cell r="P248">
            <v>140250.1217333712</v>
          </cell>
          <cell r="Q248">
            <v>146590.53423395441</v>
          </cell>
          <cell r="R248">
            <v>146845.81875868811</v>
          </cell>
          <cell r="S248">
            <v>147443.91759888123</v>
          </cell>
          <cell r="T248">
            <v>149119.28301449967</v>
          </cell>
          <cell r="U248">
            <v>151298.35382192422</v>
          </cell>
          <cell r="V248">
            <v>153935.93009441264</v>
          </cell>
          <cell r="W248">
            <v>164146.30188532348</v>
          </cell>
          <cell r="X248">
            <v>174886.41228830878</v>
          </cell>
          <cell r="Y248">
            <v>184122.16950487869</v>
          </cell>
          <cell r="Z248">
            <v>222578.6043170327</v>
          </cell>
          <cell r="AA248">
            <v>270108.4559566789</v>
          </cell>
          <cell r="AB248">
            <v>303077.22933959612</v>
          </cell>
          <cell r="AC248">
            <v>330226.38848079956</v>
          </cell>
          <cell r="AD248">
            <v>364736.77247703593</v>
          </cell>
          <cell r="AE248">
            <v>402666.75528648176</v>
          </cell>
        </row>
        <row r="249">
          <cell r="G249">
            <v>14752.415649731582</v>
          </cell>
          <cell r="H249">
            <v>14949.486256197217</v>
          </cell>
          <cell r="I249">
            <v>15653.173296422536</v>
          </cell>
          <cell r="J249">
            <v>16126.238339946436</v>
          </cell>
          <cell r="K249">
            <v>16429.953298851924</v>
          </cell>
          <cell r="L249">
            <v>17486.291276105734</v>
          </cell>
          <cell r="M249">
            <v>17416.657106211544</v>
          </cell>
          <cell r="N249">
            <v>18528.371104601782</v>
          </cell>
          <cell r="O249">
            <v>18478.233325586072</v>
          </cell>
          <cell r="P249">
            <v>19711.765341966311</v>
          </cell>
          <cell r="Q249">
            <v>20744.547614122177</v>
          </cell>
          <cell r="R249">
            <v>21201.557636324564</v>
          </cell>
          <cell r="S249">
            <v>21869.370611957627</v>
          </cell>
          <cell r="T249">
            <v>22409.704663340748</v>
          </cell>
          <cell r="U249">
            <v>23146.437011872487</v>
          </cell>
          <cell r="V249">
            <v>23754.6214532173</v>
          </cell>
          <cell r="W249">
            <v>24638.42210750085</v>
          </cell>
          <cell r="X249">
            <v>25998.629422016213</v>
          </cell>
          <cell r="Y249">
            <v>27022.019736324251</v>
          </cell>
          <cell r="Z249">
            <v>27815.476693020497</v>
          </cell>
          <cell r="AA249">
            <v>28513.040758287032</v>
          </cell>
          <cell r="AB249">
            <v>28522.892788035613</v>
          </cell>
          <cell r="AC249">
            <v>28160.258081621505</v>
          </cell>
          <cell r="AD249">
            <v>28635.095426973003</v>
          </cell>
          <cell r="AE249">
            <v>29323.666041989127</v>
          </cell>
        </row>
        <row r="250">
          <cell r="G250">
            <v>34875.560548544068</v>
          </cell>
          <cell r="H250">
            <v>35490.215717743871</v>
          </cell>
          <cell r="I250">
            <v>36041.055471905849</v>
          </cell>
          <cell r="J250">
            <v>36987.832605266187</v>
          </cell>
          <cell r="K250">
            <v>37609.896544160554</v>
          </cell>
          <cell r="L250">
            <v>39880.544867932578</v>
          </cell>
          <cell r="M250">
            <v>40403.524766928334</v>
          </cell>
          <cell r="N250">
            <v>43318.517315310317</v>
          </cell>
          <cell r="O250">
            <v>43477.324084102991</v>
          </cell>
          <cell r="P250">
            <v>46102.792950617768</v>
          </cell>
          <cell r="Q250">
            <v>48157.744443856565</v>
          </cell>
          <cell r="R250">
            <v>48381.995246132137</v>
          </cell>
          <cell r="S250">
            <v>49049.199908716473</v>
          </cell>
          <cell r="T250">
            <v>50428.752236485008</v>
          </cell>
          <cell r="U250">
            <v>51749.10969971741</v>
          </cell>
          <cell r="V250">
            <v>53283.685692529973</v>
          </cell>
          <cell r="W250">
            <v>55740.603359634508</v>
          </cell>
          <cell r="X250">
            <v>58846.279199835903</v>
          </cell>
          <cell r="Y250">
            <v>60989.003348343955</v>
          </cell>
          <cell r="Z250">
            <v>66855.58838065021</v>
          </cell>
          <cell r="AA250">
            <v>70982.670891079164</v>
          </cell>
          <cell r="AB250">
            <v>72875.175932513535</v>
          </cell>
          <cell r="AC250">
            <v>74055.453637505809</v>
          </cell>
          <cell r="AD250">
            <v>77727.363212703494</v>
          </cell>
          <cell r="AE250">
            <v>81944.81933887284</v>
          </cell>
        </row>
        <row r="251">
          <cell r="G251">
            <v>95092.731567875642</v>
          </cell>
          <cell r="H251">
            <v>96766.415545228316</v>
          </cell>
          <cell r="I251">
            <v>98266.332436564364</v>
          </cell>
          <cell r="J251">
            <v>100844.37260873445</v>
          </cell>
          <cell r="K251">
            <v>102538.23040020447</v>
          </cell>
          <cell r="L251">
            <v>108726.98855621848</v>
          </cell>
          <cell r="M251">
            <v>110149.4485241012</v>
          </cell>
          <cell r="N251">
            <v>118093.70785323142</v>
          </cell>
          <cell r="O251">
            <v>118524.17778565657</v>
          </cell>
          <cell r="P251">
            <v>125679.56328821628</v>
          </cell>
          <cell r="Q251">
            <v>131279.82577985615</v>
          </cell>
          <cell r="R251">
            <v>131888.41597728548</v>
          </cell>
          <cell r="S251">
            <v>133704.03605860649</v>
          </cell>
          <cell r="T251">
            <v>137459.9244662337</v>
          </cell>
          <cell r="U251">
            <v>141055.35189563283</v>
          </cell>
          <cell r="V251">
            <v>145235.13322236884</v>
          </cell>
          <cell r="W251">
            <v>153068.71128711573</v>
          </cell>
          <cell r="X251">
            <v>162786.7828709142</v>
          </cell>
          <cell r="Y251">
            <v>169902.61285857085</v>
          </cell>
          <cell r="Z251">
            <v>177924.99831106921</v>
          </cell>
          <cell r="AA251">
            <v>183099.6511936677</v>
          </cell>
          <cell r="AB251">
            <v>183290.58023238834</v>
          </cell>
          <cell r="AC251">
            <v>181910.0452579376</v>
          </cell>
          <cell r="AD251">
            <v>186440.59700101402</v>
          </cell>
          <cell r="AE251">
            <v>192071.4052546951</v>
          </cell>
        </row>
        <row r="252">
          <cell r="G252">
            <v>20269.095261833754</v>
          </cell>
          <cell r="H252">
            <v>20530.532236312658</v>
          </cell>
          <cell r="I252">
            <v>20719.297673345118</v>
          </cell>
          <cell r="J252">
            <v>20905.426610008475</v>
          </cell>
          <cell r="K252">
            <v>21238.400627835614</v>
          </cell>
          <cell r="L252">
            <v>22707.133589089823</v>
          </cell>
          <cell r="M252">
            <v>22914.0953188536</v>
          </cell>
          <cell r="N252">
            <v>24446.984147439664</v>
          </cell>
          <cell r="O252">
            <v>24508.760457259279</v>
          </cell>
          <cell r="P252">
            <v>26182.572155659302</v>
          </cell>
          <cell r="Q252">
            <v>27665.032170520342</v>
          </cell>
          <cell r="R252">
            <v>27944.373484518161</v>
          </cell>
          <cell r="S252">
            <v>28737.453154020208</v>
          </cell>
          <cell r="T252">
            <v>29887.275798005736</v>
          </cell>
          <cell r="U252">
            <v>31124.852838925988</v>
          </cell>
          <cell r="V252">
            <v>32286.30287308092</v>
          </cell>
          <cell r="W252">
            <v>34084.157085432591</v>
          </cell>
          <cell r="X252">
            <v>36026.430975225201</v>
          </cell>
          <cell r="Y252">
            <v>37766.179529638641</v>
          </cell>
          <cell r="Z252">
            <v>38453.867170200647</v>
          </cell>
          <cell r="AA252">
            <v>38998.349356101215</v>
          </cell>
          <cell r="AB252">
            <v>38753.276478936947</v>
          </cell>
          <cell r="AC252">
            <v>38078.707519783769</v>
          </cell>
          <cell r="AD252">
            <v>38623.220290712226</v>
          </cell>
          <cell r="AE252">
            <v>39376.63752481604</v>
          </cell>
        </row>
        <row r="253">
          <cell r="G253">
            <v>111590.53378044043</v>
          </cell>
          <cell r="H253">
            <v>113029.8625297102</v>
          </cell>
          <cell r="I253">
            <v>114069.10160800362</v>
          </cell>
          <cell r="J253">
            <v>115093.82555971152</v>
          </cell>
          <cell r="K253">
            <v>116926.99807700257</v>
          </cell>
          <cell r="L253">
            <v>125013.03709404237</v>
          </cell>
          <cell r="M253">
            <v>126152.45499099954</v>
          </cell>
          <cell r="N253">
            <v>134591.7010648037</v>
          </cell>
          <cell r="O253">
            <v>134931.80758158234</v>
          </cell>
          <cell r="P253">
            <v>144146.89776985085</v>
          </cell>
          <cell r="Q253">
            <v>152308.51042347541</v>
          </cell>
          <cell r="R253">
            <v>153846.41065697235</v>
          </cell>
          <cell r="S253">
            <v>158212.67281652676</v>
          </cell>
          <cell r="T253">
            <v>164542.96634653877</v>
          </cell>
          <cell r="U253">
            <v>171356.38750849618</v>
          </cell>
          <cell r="V253">
            <v>177750.69507853885</v>
          </cell>
          <cell r="W253">
            <v>186860.74176010364</v>
          </cell>
          <cell r="X253">
            <v>198849.0352817431</v>
          </cell>
          <cell r="Y253">
            <v>207459.88509259641</v>
          </cell>
          <cell r="Z253">
            <v>210238.94541030767</v>
          </cell>
          <cell r="AA253">
            <v>212559.78193989891</v>
          </cell>
          <cell r="AB253">
            <v>209370.44418938732</v>
          </cell>
          <cell r="AC253">
            <v>204710.6763606098</v>
          </cell>
          <cell r="AD253">
            <v>206356.08182021734</v>
          </cell>
          <cell r="AE253">
            <v>208941.43593905578</v>
          </cell>
        </row>
        <row r="256">
          <cell r="G256">
            <v>41700.08658172701</v>
          </cell>
          <cell r="H256">
            <v>42703.510343600574</v>
          </cell>
          <cell r="I256">
            <v>44257.002746285623</v>
          </cell>
          <cell r="J256">
            <v>46606.120598262525</v>
          </cell>
          <cell r="K256">
            <v>48934.561178675896</v>
          </cell>
          <cell r="L256">
            <v>49695.768483822583</v>
          </cell>
          <cell r="M256">
            <v>49546.517070036483</v>
          </cell>
          <cell r="N256">
            <v>52273.811962574538</v>
          </cell>
          <cell r="O256">
            <v>52585.807956194207</v>
          </cell>
          <cell r="P256">
            <v>56289.490101634299</v>
          </cell>
          <cell r="Q256">
            <v>59687.816054859606</v>
          </cell>
          <cell r="R256">
            <v>62488.410252297035</v>
          </cell>
          <cell r="S256">
            <v>66288.542174939212</v>
          </cell>
          <cell r="T256">
            <v>70860.892025420588</v>
          </cell>
          <cell r="U256">
            <v>78425.921481403377</v>
          </cell>
          <cell r="V256">
            <v>82710.375879353072</v>
          </cell>
          <cell r="W256">
            <v>87029.28237334211</v>
          </cell>
          <cell r="X256">
            <v>91919.753724823735</v>
          </cell>
          <cell r="Y256">
            <v>97412.530517584542</v>
          </cell>
          <cell r="Z256">
            <v>101803.61807623306</v>
          </cell>
          <cell r="AA256">
            <v>106254.40114189948</v>
          </cell>
          <cell r="AB256">
            <v>108563.77406324894</v>
          </cell>
          <cell r="AC256">
            <v>110216.79388037193</v>
          </cell>
          <cell r="AD256">
            <v>113386.61374144799</v>
          </cell>
          <cell r="AE256">
            <v>117712.63216067546</v>
          </cell>
        </row>
        <row r="257">
          <cell r="G257">
            <v>14672.252686163205</v>
          </cell>
          <cell r="H257">
            <v>19239.68134321988</v>
          </cell>
          <cell r="I257">
            <v>19939.593330695461</v>
          </cell>
          <cell r="J257">
            <v>20997.967186756636</v>
          </cell>
          <cell r="K257">
            <v>22047.02508465117</v>
          </cell>
          <cell r="L257">
            <v>22389.980168889302</v>
          </cell>
          <cell r="M257">
            <v>22322.736290852939</v>
          </cell>
          <cell r="N257">
            <v>23551.49440088233</v>
          </cell>
          <cell r="O257">
            <v>23692.06138119155</v>
          </cell>
          <cell r="P257">
            <v>25360.721959712802</v>
          </cell>
          <cell r="Q257">
            <v>26891.807060548002</v>
          </cell>
          <cell r="R257">
            <v>28153.589511143226</v>
          </cell>
          <cell r="S257">
            <v>29865.70466667843</v>
          </cell>
          <cell r="T257">
            <v>31925.735643175518</v>
          </cell>
          <cell r="U257">
            <v>35334.09141800685</v>
          </cell>
          <cell r="V257">
            <v>37264.413695563177</v>
          </cell>
          <cell r="W257">
            <v>39210.258054186605</v>
          </cell>
          <cell r="X257">
            <v>41413.615803083063</v>
          </cell>
          <cell r="Y257">
            <v>43888.336834956921</v>
          </cell>
          <cell r="Z257">
            <v>49736.807319184532</v>
          </cell>
          <cell r="AA257">
            <v>56142.539444000598</v>
          </cell>
          <cell r="AB257">
            <v>60827.935304007333</v>
          </cell>
          <cell r="AC257">
            <v>65095.991258090726</v>
          </cell>
          <cell r="AD257">
            <v>69834.495854563807</v>
          </cell>
          <cell r="AE257">
            <v>75291.428799324145</v>
          </cell>
        </row>
        <row r="258">
          <cell r="G258">
            <v>20850.043290863505</v>
          </cell>
          <cell r="H258">
            <v>22575.282569679115</v>
          </cell>
          <cell r="I258">
            <v>23396.538941304792</v>
          </cell>
          <cell r="J258">
            <v>24638.404044926261</v>
          </cell>
          <cell r="K258">
            <v>25869.338074156876</v>
          </cell>
          <cell r="L258">
            <v>26271.751596359642</v>
          </cell>
          <cell r="M258">
            <v>26192.849585423435</v>
          </cell>
          <cell r="N258">
            <v>27634.638617624529</v>
          </cell>
          <cell r="O258">
            <v>27799.575824423198</v>
          </cell>
          <cell r="P258">
            <v>29757.533620136724</v>
          </cell>
          <cell r="Q258">
            <v>31554.064351232275</v>
          </cell>
          <cell r="R258">
            <v>33034.603184256543</v>
          </cell>
          <cell r="S258">
            <v>35043.549316914716</v>
          </cell>
          <cell r="T258">
            <v>37460.729755981731</v>
          </cell>
          <cell r="U258">
            <v>41459.995302130206</v>
          </cell>
          <cell r="V258">
            <v>43724.979325981389</v>
          </cell>
          <cell r="W258">
            <v>46008.176508351571</v>
          </cell>
          <cell r="X258">
            <v>48593.532413997003</v>
          </cell>
          <cell r="Y258">
            <v>51497.298104241556</v>
          </cell>
          <cell r="Z258">
            <v>52757.518908787002</v>
          </cell>
          <cell r="AA258">
            <v>53903.877954527678</v>
          </cell>
          <cell r="AB258">
            <v>54125.33752447724</v>
          </cell>
          <cell r="AC258">
            <v>54033.163247066717</v>
          </cell>
          <cell r="AD258">
            <v>54801.231162971046</v>
          </cell>
          <cell r="AE258">
            <v>56126.369631058922</v>
          </cell>
        </row>
        <row r="259">
          <cell r="G259">
            <v>3084.9199261436966</v>
          </cell>
          <cell r="H259">
            <v>5192.3238248352354</v>
          </cell>
          <cell r="I259">
            <v>5441.9087153135188</v>
          </cell>
          <cell r="J259">
            <v>5708.9913981860245</v>
          </cell>
          <cell r="K259">
            <v>5939.2683798155113</v>
          </cell>
          <cell r="L259">
            <v>5907.767503560216</v>
          </cell>
          <cell r="M259">
            <v>5893.8371432833674</v>
          </cell>
          <cell r="N259">
            <v>6195.5678689534261</v>
          </cell>
          <cell r="O259">
            <v>6123.6377703355965</v>
          </cell>
          <cell r="P259">
            <v>6556.9250028957049</v>
          </cell>
          <cell r="Q259">
            <v>6960.5527448298462</v>
          </cell>
          <cell r="R259">
            <v>7163.8361106454095</v>
          </cell>
          <cell r="S259">
            <v>7643.6281214589717</v>
          </cell>
          <cell r="T259">
            <v>8227.1598087030998</v>
          </cell>
          <cell r="U259">
            <v>8657.9336583136501</v>
          </cell>
          <cell r="V259">
            <v>9040.8792984394131</v>
          </cell>
          <cell r="W259">
            <v>9412.5989064156402</v>
          </cell>
          <cell r="X259">
            <v>9908.961078993003</v>
          </cell>
          <cell r="Y259">
            <v>10279.707681731243</v>
          </cell>
          <cell r="Z259">
            <v>10839.759702525946</v>
          </cell>
          <cell r="AA259">
            <v>11663.103603960732</v>
          </cell>
          <cell r="AB259">
            <v>12117.020713681366</v>
          </cell>
          <cell r="AC259">
            <v>12408.832497687614</v>
          </cell>
          <cell r="AD259">
            <v>12917.727582640358</v>
          </cell>
          <cell r="AE259">
            <v>13578.615297081387</v>
          </cell>
        </row>
        <row r="260">
          <cell r="G260">
            <v>9871.7437636598297</v>
          </cell>
          <cell r="H260">
            <v>9590.1355545478818</v>
          </cell>
          <cell r="I260">
            <v>10051.114686975101</v>
          </cell>
          <cell r="J260">
            <v>10544.41195028686</v>
          </cell>
          <cell r="K260">
            <v>10969.729696910446</v>
          </cell>
          <cell r="L260">
            <v>10911.548103549427</v>
          </cell>
          <cell r="M260">
            <v>10885.818960320785</v>
          </cell>
          <cell r="N260">
            <v>11443.110581137555</v>
          </cell>
          <cell r="O260">
            <v>11310.256887980453</v>
          </cell>
          <cell r="P260">
            <v>12110.53118413112</v>
          </cell>
          <cell r="Q260">
            <v>12856.024895484399</v>
          </cell>
          <cell r="R260">
            <v>13231.48588365146</v>
          </cell>
          <cell r="S260">
            <v>14117.653730056369</v>
          </cell>
          <cell r="T260">
            <v>15195.427029610313</v>
          </cell>
          <cell r="U260">
            <v>15991.059149348286</v>
          </cell>
          <cell r="V260">
            <v>16698.353363407765</v>
          </cell>
          <cell r="W260">
            <v>17384.91328321179</v>
          </cell>
          <cell r="X260">
            <v>18301.685942189361</v>
          </cell>
          <cell r="Y260">
            <v>18986.448737537681</v>
          </cell>
          <cell r="Z260">
            <v>19186.457357777792</v>
          </cell>
          <cell r="AA260">
            <v>19421.389500806956</v>
          </cell>
          <cell r="AB260">
            <v>19309.143644282176</v>
          </cell>
          <cell r="AC260">
            <v>19047.886232108558</v>
          </cell>
          <cell r="AD260">
            <v>19147.291907871771</v>
          </cell>
          <cell r="AE260">
            <v>19450.207372063909</v>
          </cell>
        </row>
        <row r="261">
          <cell r="G261">
            <v>2467.9359409149574</v>
          </cell>
          <cell r="H261">
            <v>2397.5338886369705</v>
          </cell>
          <cell r="I261">
            <v>2512.7786717437752</v>
          </cell>
          <cell r="J261">
            <v>2636.1029875717149</v>
          </cell>
          <cell r="K261">
            <v>2742.4324242276116</v>
          </cell>
          <cell r="L261">
            <v>2727.8870258873567</v>
          </cell>
          <cell r="M261">
            <v>2721.4547400801962</v>
          </cell>
          <cell r="N261">
            <v>2860.7776452843887</v>
          </cell>
          <cell r="O261">
            <v>2827.5642219951133</v>
          </cell>
          <cell r="P261">
            <v>3027.6327960327799</v>
          </cell>
          <cell r="Q261">
            <v>3214.0062238710998</v>
          </cell>
          <cell r="R261">
            <v>3307.8714709128649</v>
          </cell>
          <cell r="S261">
            <v>3529.4134325140922</v>
          </cell>
          <cell r="T261">
            <v>3798.8567574025783</v>
          </cell>
          <cell r="U261">
            <v>3997.7647873370715</v>
          </cell>
          <cell r="V261">
            <v>4174.5883408519412</v>
          </cell>
          <cell r="W261">
            <v>4346.2283208029476</v>
          </cell>
          <cell r="X261">
            <v>4575.4214855473401</v>
          </cell>
          <cell r="Y261">
            <v>4746.6121843844203</v>
          </cell>
          <cell r="Z261">
            <v>5696.4113678519134</v>
          </cell>
          <cell r="AA261">
            <v>7141.6915145381108</v>
          </cell>
          <cell r="AB261">
            <v>8138.7616941484803</v>
          </cell>
          <cell r="AC261">
            <v>8936.3970229625047</v>
          </cell>
          <cell r="AD261">
            <v>9867.6418435425585</v>
          </cell>
          <cell r="AE261">
            <v>10933.03441460919</v>
          </cell>
        </row>
        <row r="262">
          <cell r="G262">
            <v>5141.5332102394941</v>
          </cell>
          <cell r="H262">
            <v>4628.9611906538521</v>
          </cell>
          <cell r="I262">
            <v>4851.4663368605652</v>
          </cell>
          <cell r="J262">
            <v>5089.5707801541757</v>
          </cell>
          <cell r="K262">
            <v>5294.8629088856933</v>
          </cell>
          <cell r="L262">
            <v>5266.7798503984886</v>
          </cell>
          <cell r="M262">
            <v>5254.3609221365559</v>
          </cell>
          <cell r="N262">
            <v>5523.3541256178196</v>
          </cell>
          <cell r="O262">
            <v>5459.2283803495338</v>
          </cell>
          <cell r="P262">
            <v>5845.504323759169</v>
          </cell>
          <cell r="Q262">
            <v>6205.3388055662963</v>
          </cell>
          <cell r="R262">
            <v>6386.5661024010788</v>
          </cell>
          <cell r="S262">
            <v>6814.3010959349658</v>
          </cell>
          <cell r="T262">
            <v>7334.5201009303946</v>
          </cell>
          <cell r="U262">
            <v>7718.5553612618451</v>
          </cell>
          <cell r="V262">
            <v>8059.9517313791303</v>
          </cell>
          <cell r="W262">
            <v>8391.3400841041475</v>
          </cell>
          <cell r="X262">
            <v>8833.8473912138234</v>
          </cell>
          <cell r="Y262">
            <v>9164.3683089257556</v>
          </cell>
          <cell r="Z262">
            <v>9427.4013538185536</v>
          </cell>
          <cell r="AA262">
            <v>9797.3565548521656</v>
          </cell>
          <cell r="AB262">
            <v>9932.861944815053</v>
          </cell>
          <cell r="AC262">
            <v>9966.4333527343661</v>
          </cell>
          <cell r="AD262">
            <v>10182.127978430055</v>
          </cell>
          <cell r="AE262">
            <v>10511.460426461397</v>
          </cell>
        </row>
        <row r="263">
          <cell r="G263">
            <v>38695.862157504649</v>
          </cell>
          <cell r="H263">
            <v>39188.4671848789</v>
          </cell>
          <cell r="I263">
            <v>39741.214823901777</v>
          </cell>
          <cell r="J263">
            <v>40107.89074653374</v>
          </cell>
          <cell r="K263">
            <v>41756.080499778414</v>
          </cell>
          <cell r="L263">
            <v>42655.293736363157</v>
          </cell>
          <cell r="M263">
            <v>41788.422279535007</v>
          </cell>
          <cell r="N263">
            <v>42758.588014985733</v>
          </cell>
          <cell r="O263">
            <v>42675.647914828987</v>
          </cell>
          <cell r="P263">
            <v>44698.188170030255</v>
          </cell>
          <cell r="Q263">
            <v>46622.423951739962</v>
          </cell>
          <cell r="R263">
            <v>47476.187309589091</v>
          </cell>
          <cell r="S263">
            <v>47987.913010357173</v>
          </cell>
          <cell r="T263">
            <v>48926.548887985504</v>
          </cell>
          <cell r="U263">
            <v>49631.181693389517</v>
          </cell>
          <cell r="V263">
            <v>51502.693953272537</v>
          </cell>
          <cell r="W263">
            <v>53982.101264314697</v>
          </cell>
          <cell r="X263">
            <v>56987.497434832425</v>
          </cell>
          <cell r="Y263">
            <v>57959.733733594301</v>
          </cell>
          <cell r="Z263">
            <v>59424.072963241932</v>
          </cell>
          <cell r="AA263">
            <v>62248.204735016327</v>
          </cell>
          <cell r="AB263">
            <v>63461.255420553018</v>
          </cell>
          <cell r="AC263">
            <v>63503.996144116907</v>
          </cell>
          <cell r="AD263">
            <v>64899.250469511047</v>
          </cell>
          <cell r="AE263">
            <v>67021.594229596027</v>
          </cell>
        </row>
        <row r="264">
          <cell r="G264">
            <v>15817.337232070206</v>
          </cell>
          <cell r="H264">
            <v>16018.694674591499</v>
          </cell>
          <cell r="I264">
            <v>16244.636036876404</v>
          </cell>
          <cell r="J264">
            <v>16394.518644467444</v>
          </cell>
          <cell r="K264">
            <v>17068.233395760493</v>
          </cell>
          <cell r="L264">
            <v>17435.796184482177</v>
          </cell>
          <cell r="M264">
            <v>17081.453435541836</v>
          </cell>
          <cell r="N264">
            <v>17478.018798168017</v>
          </cell>
          <cell r="O264">
            <v>17444.116167212251</v>
          </cell>
          <cell r="P264">
            <v>18270.850590436661</v>
          </cell>
          <cell r="Q264">
            <v>19057.402034863284</v>
          </cell>
          <cell r="R264">
            <v>19406.386711636154</v>
          </cell>
          <cell r="S264">
            <v>19615.559928824609</v>
          </cell>
          <cell r="T264">
            <v>19999.237133227925</v>
          </cell>
          <cell r="U264">
            <v>20287.263141344494</v>
          </cell>
          <cell r="V264">
            <v>21052.263296348981</v>
          </cell>
          <cell r="W264">
            <v>22167.22763662495</v>
          </cell>
          <cell r="X264">
            <v>23362.862099979786</v>
          </cell>
          <cell r="Y264">
            <v>23744.685317019321</v>
          </cell>
          <cell r="Z264">
            <v>23996.322284808713</v>
          </cell>
          <cell r="AA264">
            <v>23948.878801276289</v>
          </cell>
          <cell r="AB264">
            <v>23807.88839224822</v>
          </cell>
          <cell r="AC264">
            <v>23579.111074955865</v>
          </cell>
          <cell r="AD264">
            <v>23808.133708016674</v>
          </cell>
          <cell r="AE264">
            <v>24242.268569309461</v>
          </cell>
        </row>
        <row r="265">
          <cell r="G265">
            <v>5322.184838687871</v>
          </cell>
          <cell r="H265">
            <v>5545.0304646425429</v>
          </cell>
          <cell r="I265">
            <v>5646.0717363855647</v>
          </cell>
          <cell r="J265">
            <v>5772.714861515663</v>
          </cell>
          <cell r="K265">
            <v>5942.4333319450498</v>
          </cell>
          <cell r="L265">
            <v>6101.6843781988837</v>
          </cell>
          <cell r="M265">
            <v>5984.6208573422091</v>
          </cell>
          <cell r="N265">
            <v>6060.5218777927839</v>
          </cell>
          <cell r="O265">
            <v>5984.088884824102</v>
          </cell>
          <cell r="P265">
            <v>6250.5787353942815</v>
          </cell>
          <cell r="Q265">
            <v>6572.719636686692</v>
          </cell>
          <cell r="R265">
            <v>6621.4012106557939</v>
          </cell>
          <cell r="S265">
            <v>7007.3620811741166</v>
          </cell>
          <cell r="T265">
            <v>7493.6319939120322</v>
          </cell>
          <cell r="U265">
            <v>7852.5601573598751</v>
          </cell>
          <cell r="V265">
            <v>8244.2529789954897</v>
          </cell>
          <cell r="W265">
            <v>8590.1003647840844</v>
          </cell>
          <cell r="X265">
            <v>8791.169223543573</v>
          </cell>
          <cell r="Y265">
            <v>9001.664162895453</v>
          </cell>
          <cell r="Z265">
            <v>9312.348144124393</v>
          </cell>
          <cell r="AA265">
            <v>9600.2460714418157</v>
          </cell>
          <cell r="AB265">
            <v>9649.7064927956617</v>
          </cell>
          <cell r="AC265">
            <v>9594.2324440334487</v>
          </cell>
          <cell r="AD265">
            <v>9674.6836717986062</v>
          </cell>
          <cell r="AE265">
            <v>9849.4812135498341</v>
          </cell>
        </row>
        <row r="266">
          <cell r="G266">
            <v>40188.47897715179</v>
          </cell>
          <cell r="H266">
            <v>37894.786608260598</v>
          </cell>
          <cell r="I266">
            <v>39692.417744606828</v>
          </cell>
          <cell r="J266">
            <v>41616.076447625463</v>
          </cell>
          <cell r="K266">
            <v>43274.642682815946</v>
          </cell>
          <cell r="L266">
            <v>43037.119273569937</v>
          </cell>
          <cell r="M266">
            <v>42915.311055033781</v>
          </cell>
          <cell r="N266">
            <v>45084.536114695635</v>
          </cell>
          <cell r="O266">
            <v>44539.564838901228</v>
          </cell>
          <cell r="P266">
            <v>47662.286009123229</v>
          </cell>
          <cell r="Q266">
            <v>50573.227173981133</v>
          </cell>
          <cell r="R266">
            <v>52028.353540521784</v>
          </cell>
          <cell r="S266">
            <v>55480.383681701147</v>
          </cell>
          <cell r="T266">
            <v>59679.121785217372</v>
          </cell>
          <cell r="U266">
            <v>62780.458365300248</v>
          </cell>
          <cell r="V266">
            <v>65538.345071305797</v>
          </cell>
          <cell r="W266">
            <v>66650.46253738238</v>
          </cell>
          <cell r="X266">
            <v>67942.572302651621</v>
          </cell>
          <cell r="Y266">
            <v>68392.695694490918</v>
          </cell>
          <cell r="Z266">
            <v>68988.233738220995</v>
          </cell>
          <cell r="AA266">
            <v>69484.825010124769</v>
          </cell>
          <cell r="AB266">
            <v>68888.699697287899</v>
          </cell>
          <cell r="AC266">
            <v>67780.569700880937</v>
          </cell>
          <cell r="AD266">
            <v>67936.197356717166</v>
          </cell>
          <cell r="AE266">
            <v>68764.752407722292</v>
          </cell>
        </row>
        <row r="267">
          <cell r="G267">
            <v>1188.7545350603505</v>
          </cell>
          <cell r="H267">
            <v>1814.3315151782574</v>
          </cell>
          <cell r="I267">
            <v>1900.3987322087844</v>
          </cell>
          <cell r="J267">
            <v>1992.499913445489</v>
          </cell>
          <cell r="K267">
            <v>2071.9089630760959</v>
          </cell>
          <cell r="L267">
            <v>2060.5367864375899</v>
          </cell>
          <cell r="M267">
            <v>2054.7048367295088</v>
          </cell>
          <cell r="N267">
            <v>2158.5632758848569</v>
          </cell>
          <cell r="O267">
            <v>2132.4710703590135</v>
          </cell>
          <cell r="P267">
            <v>2281.9811201401903</v>
          </cell>
          <cell r="Q267">
            <v>2421.3515393175903</v>
          </cell>
          <cell r="R267">
            <v>2491.0202684932815</v>
          </cell>
          <cell r="S267">
            <v>2656.2970159581087</v>
          </cell>
          <cell r="T267">
            <v>2857.3247442295396</v>
          </cell>
          <cell r="U267">
            <v>3005.8109398265065</v>
          </cell>
          <cell r="V267">
            <v>3137.8533977435613</v>
          </cell>
          <cell r="W267">
            <v>3191.0995022312723</v>
          </cell>
          <cell r="X267">
            <v>3252.9633013979505</v>
          </cell>
          <cell r="Y267">
            <v>3274.5143676165139</v>
          </cell>
          <cell r="Z267">
            <v>3365.3187326417874</v>
          </cell>
          <cell r="AA267">
            <v>3474.0116701583424</v>
          </cell>
          <cell r="AB267">
            <v>3512.953897458478</v>
          </cell>
          <cell r="AC267">
            <v>3516.3128897770621</v>
          </cell>
          <cell r="AD267">
            <v>3581.1158402421911</v>
          </cell>
          <cell r="AE267">
            <v>3680.4791879235472</v>
          </cell>
        </row>
        <row r="268">
          <cell r="G268">
            <v>3849.7950827751201</v>
          </cell>
          <cell r="H268">
            <v>3906.2891171259025</v>
          </cell>
          <cell r="I268">
            <v>3961.8719573742533</v>
          </cell>
          <cell r="J268">
            <v>4034.5396870432041</v>
          </cell>
          <cell r="K268">
            <v>4138.6436132460585</v>
          </cell>
          <cell r="L268">
            <v>4100.6830786251285</v>
          </cell>
          <cell r="M268">
            <v>4035.3829999262734</v>
          </cell>
          <cell r="N268">
            <v>4110.6521986094058</v>
          </cell>
          <cell r="O268">
            <v>4006.1320247028834</v>
          </cell>
          <cell r="P268">
            <v>4254.9883579236111</v>
          </cell>
          <cell r="Q268">
            <v>4437.9947273019006</v>
          </cell>
          <cell r="R268">
            <v>4680.7221218276991</v>
          </cell>
          <cell r="S268">
            <v>4828.4799985370428</v>
          </cell>
          <cell r="T268">
            <v>5017.4618558662078</v>
          </cell>
          <cell r="U268">
            <v>5345.4511655331662</v>
          </cell>
          <cell r="V268">
            <v>5516.9923667331486</v>
          </cell>
          <cell r="W268">
            <v>5867.6518045882958</v>
          </cell>
          <cell r="X268">
            <v>6329.7630600932562</v>
          </cell>
          <cell r="Y268">
            <v>6722.9459400846354</v>
          </cell>
          <cell r="Z268">
            <v>6861.7784227451157</v>
          </cell>
          <cell r="AA268">
            <v>6955.8284829545846</v>
          </cell>
          <cell r="AB268">
            <v>6957.0865987713378</v>
          </cell>
          <cell r="AC268">
            <v>6912.3452832716694</v>
          </cell>
          <cell r="AD268">
            <v>6996.4987096325658</v>
          </cell>
          <cell r="AE268">
            <v>7149.722042615902</v>
          </cell>
        </row>
        <row r="269">
          <cell r="G269">
            <v>534.44742790618818</v>
          </cell>
          <cell r="H269">
            <v>549.59350482299533</v>
          </cell>
          <cell r="I269">
            <v>558.80354351382152</v>
          </cell>
          <cell r="J269">
            <v>563.62274980553275</v>
          </cell>
          <cell r="K269">
            <v>587.5147936961863</v>
          </cell>
          <cell r="L269">
            <v>579.97784016970309</v>
          </cell>
          <cell r="M269">
            <v>560.90805620046797</v>
          </cell>
          <cell r="N269">
            <v>573.68000690966471</v>
          </cell>
          <cell r="O269">
            <v>553.53475886949707</v>
          </cell>
          <cell r="P269">
            <v>576.68826299924194</v>
          </cell>
          <cell r="Q269">
            <v>617.12387357911405</v>
          </cell>
          <cell r="R269">
            <v>611.47974591985735</v>
          </cell>
          <cell r="S269">
            <v>612.49116303855203</v>
          </cell>
          <cell r="T269">
            <v>617.39099685506926</v>
          </cell>
          <cell r="U269">
            <v>625.42155541820807</v>
          </cell>
          <cell r="V269">
            <v>634.89317973156528</v>
          </cell>
          <cell r="W269">
            <v>649.66639439859387</v>
          </cell>
          <cell r="X269">
            <v>664.18689457805033</v>
          </cell>
          <cell r="Y269">
            <v>675.222447049018</v>
          </cell>
          <cell r="Z269">
            <v>689.29368563316996</v>
          </cell>
          <cell r="AA269">
            <v>708.88049415932687</v>
          </cell>
          <cell r="AB269">
            <v>715.26417571277989</v>
          </cell>
          <cell r="AC269">
            <v>712.08311568624777</v>
          </cell>
          <cell r="AD269">
            <v>720.56979461845128</v>
          </cell>
          <cell r="AE269">
            <v>738.00039313122193</v>
          </cell>
        </row>
        <row r="270">
          <cell r="G270">
            <v>3115.2089672205038</v>
          </cell>
          <cell r="H270">
            <v>3197.5651166446492</v>
          </cell>
          <cell r="I270">
            <v>3229.0497286223444</v>
          </cell>
          <cell r="J270">
            <v>3272.3257565644481</v>
          </cell>
          <cell r="K270">
            <v>3286.9654885929872</v>
          </cell>
          <cell r="L270">
            <v>3293.264126133221</v>
          </cell>
          <cell r="M270">
            <v>3300.0809674539782</v>
          </cell>
          <cell r="N270">
            <v>3451.930911696365</v>
          </cell>
          <cell r="O270">
            <v>3297.3681869148945</v>
          </cell>
          <cell r="P270">
            <v>3489.5232829070401</v>
          </cell>
          <cell r="Q270">
            <v>3673.2929341504673</v>
          </cell>
          <cell r="R270">
            <v>3717.6174958107317</v>
          </cell>
          <cell r="S270">
            <v>3800.0880835238581</v>
          </cell>
          <cell r="T270">
            <v>3887.0650904153217</v>
          </cell>
          <cell r="U270">
            <v>4056.124578585614</v>
          </cell>
          <cell r="V270">
            <v>4194.5406633190933</v>
          </cell>
          <cell r="W270">
            <v>4344.0884180067906</v>
          </cell>
          <cell r="X270">
            <v>4474.3387921523226</v>
          </cell>
          <cell r="Y270">
            <v>4678.5785905776456</v>
          </cell>
          <cell r="Z270">
            <v>5141.8087527319158</v>
          </cell>
          <cell r="AA270">
            <v>5563.8893544924167</v>
          </cell>
          <cell r="AB270">
            <v>5764.1241758474371</v>
          </cell>
          <cell r="AC270">
            <v>5987.6855187118917</v>
          </cell>
          <cell r="AD270">
            <v>6250.8438285058528</v>
          </cell>
          <cell r="AE270">
            <v>6624.8401927575715</v>
          </cell>
        </row>
        <row r="271">
          <cell r="G271">
            <v>11420.491920913755</v>
          </cell>
          <cell r="H271">
            <v>11592.720625003223</v>
          </cell>
          <cell r="I271">
            <v>11658.563357544677</v>
          </cell>
          <cell r="J271">
            <v>11749.065090113814</v>
          </cell>
          <cell r="K271">
            <v>11779.680679758576</v>
          </cell>
          <cell r="L271">
            <v>11687.872839212228</v>
          </cell>
          <cell r="M271">
            <v>11490.221763086443</v>
          </cell>
          <cell r="N271">
            <v>11768.452142521628</v>
          </cell>
          <cell r="O271">
            <v>11179.822225067792</v>
          </cell>
          <cell r="P271">
            <v>11601.176974790342</v>
          </cell>
          <cell r="Q271">
            <v>12023.171597635273</v>
          </cell>
          <cell r="R271">
            <v>12026.872322236679</v>
          </cell>
          <cell r="S271">
            <v>12163.184919060364</v>
          </cell>
          <cell r="T271">
            <v>12304.230792458153</v>
          </cell>
          <cell r="U271">
            <v>12644.901097631564</v>
          </cell>
          <cell r="V271">
            <v>12931.671530017473</v>
          </cell>
          <cell r="W271">
            <v>13317.881753484435</v>
          </cell>
          <cell r="X271">
            <v>13653.779577349764</v>
          </cell>
          <cell r="Y271">
            <v>14138.492855194008</v>
          </cell>
          <cell r="Z271">
            <v>14622.668209005438</v>
          </cell>
          <cell r="AA271">
            <v>15006.014751748147</v>
          </cell>
          <cell r="AB271">
            <v>15029.928175957646</v>
          </cell>
          <cell r="AC271">
            <v>15034.086030244467</v>
          </cell>
          <cell r="AD271">
            <v>15245.007781740544</v>
          </cell>
          <cell r="AE271">
            <v>15663.703138796815</v>
          </cell>
        </row>
        <row r="272">
          <cell r="G272">
            <v>3691.5192148666688</v>
          </cell>
          <cell r="H272">
            <v>3753.6667501636275</v>
          </cell>
          <cell r="I272">
            <v>3908.1283727573941</v>
          </cell>
          <cell r="J272">
            <v>3990.3782404125386</v>
          </cell>
          <cell r="K272">
            <v>4054.2488327687715</v>
          </cell>
          <cell r="L272">
            <v>4020.6948301558132</v>
          </cell>
          <cell r="M272">
            <v>3920.8513231352058</v>
          </cell>
          <cell r="N272">
            <v>4041.18327816493</v>
          </cell>
          <cell r="O272">
            <v>3904.2872844354733</v>
          </cell>
          <cell r="P272">
            <v>3990.4226943218055</v>
          </cell>
          <cell r="Q272">
            <v>4159.7894375329506</v>
          </cell>
          <cell r="R272">
            <v>4196.5362378426089</v>
          </cell>
          <cell r="S272">
            <v>4339.6995561507783</v>
          </cell>
          <cell r="T272">
            <v>4479.5142833859791</v>
          </cell>
          <cell r="U272">
            <v>4693.9937824858698</v>
          </cell>
          <cell r="V272">
            <v>4845.6041433523815</v>
          </cell>
          <cell r="W272">
            <v>4995.1928652936713</v>
          </cell>
          <cell r="X272">
            <v>5242.7236629585241</v>
          </cell>
          <cell r="Y272">
            <v>5545.2672924388035</v>
          </cell>
          <cell r="Z272">
            <v>5673.8896302172889</v>
          </cell>
          <cell r="AA272">
            <v>5924.0874725941449</v>
          </cell>
          <cell r="AB272">
            <v>5934.4464396809926</v>
          </cell>
          <cell r="AC272">
            <v>5912.4372921907834</v>
          </cell>
          <cell r="AD272">
            <v>6006.6769874874071</v>
          </cell>
          <cell r="AE272">
            <v>6164.8604393322439</v>
          </cell>
        </row>
        <row r="273">
          <cell r="G273">
            <v>17497.207948601801</v>
          </cell>
          <cell r="H273">
            <v>17791.777280438058</v>
          </cell>
          <cell r="I273">
            <v>18901.054967077107</v>
          </cell>
          <cell r="J273">
            <v>19491.738538742164</v>
          </cell>
          <cell r="K273">
            <v>19950.42997123814</v>
          </cell>
          <cell r="L273">
            <v>19905.594194185171</v>
          </cell>
          <cell r="M273">
            <v>19584.467713881531</v>
          </cell>
          <cell r="N273">
            <v>20522.118178496305</v>
          </cell>
          <cell r="O273">
            <v>20034.834221414225</v>
          </cell>
          <cell r="P273">
            <v>20616.976813630718</v>
          </cell>
          <cell r="Q273">
            <v>21762.89295682016</v>
          </cell>
          <cell r="R273">
            <v>22193.060520158731</v>
          </cell>
          <cell r="S273">
            <v>23288.74802317745</v>
          </cell>
          <cell r="T273">
            <v>24369.151315222582</v>
          </cell>
          <cell r="U273">
            <v>25933.512365323673</v>
          </cell>
          <cell r="V273">
            <v>27027.347784204048</v>
          </cell>
          <cell r="W273">
            <v>28045.729928476008</v>
          </cell>
          <cell r="X273">
            <v>28851.325810615399</v>
          </cell>
          <cell r="Y273">
            <v>28873.897229677121</v>
          </cell>
          <cell r="Z273">
            <v>29028.51577124407</v>
          </cell>
          <cell r="AA273">
            <v>28959.754956209981</v>
          </cell>
          <cell r="AB273">
            <v>28706.819769662256</v>
          </cell>
          <cell r="AC273">
            <v>28180.95717693547</v>
          </cell>
          <cell r="AD273">
            <v>28203.027422428651</v>
          </cell>
          <cell r="AE273">
            <v>28506.77394470897</v>
          </cell>
        </row>
        <row r="276">
          <cell r="G276">
            <v>53708.756626847957</v>
          </cell>
          <cell r="H276">
            <v>50349.464058565485</v>
          </cell>
          <cell r="I276">
            <v>50585.765733522334</v>
          </cell>
          <cell r="J276">
            <v>50756.917170227302</v>
          </cell>
          <cell r="K276">
            <v>50890.56319950617</v>
          </cell>
          <cell r="L276">
            <v>50409.683971895211</v>
          </cell>
          <cell r="M276">
            <v>49748.857660934671</v>
          </cell>
          <cell r="N276">
            <v>51074.418525560905</v>
          </cell>
          <cell r="O276">
            <v>50637.294229816769</v>
          </cell>
          <cell r="P276">
            <v>51882.363343747689</v>
          </cell>
          <cell r="Q276">
            <v>53040.286432316985</v>
          </cell>
          <cell r="R276">
            <v>53738.485192411041</v>
          </cell>
          <cell r="S276">
            <v>55949.769545049654</v>
          </cell>
          <cell r="T276">
            <v>57329.270888827872</v>
          </cell>
          <cell r="U276">
            <v>59883.340093594605</v>
          </cell>
          <cell r="V276">
            <v>62238.988957004687</v>
          </cell>
          <cell r="W276">
            <v>64365.633187934131</v>
          </cell>
          <cell r="X276">
            <v>65570.953790492698</v>
          </cell>
          <cell r="Y276">
            <v>67305.727422033131</v>
          </cell>
          <cell r="Z276">
            <v>68196.039917622096</v>
          </cell>
          <cell r="AA276">
            <v>68883.240349581378</v>
          </cell>
          <cell r="AB276">
            <v>68252.643635550878</v>
          </cell>
          <cell r="AC276">
            <v>68712.851087571893</v>
          </cell>
          <cell r="AD276">
            <v>69589.365365579099</v>
          </cell>
          <cell r="AE276">
            <v>71181.30416701932</v>
          </cell>
        </row>
        <row r="277">
          <cell r="G277">
            <v>18897.525479816875</v>
          </cell>
          <cell r="H277">
            <v>22684.496812891877</v>
          </cell>
          <cell r="I277">
            <v>22790.96040079034</v>
          </cell>
          <cell r="J277">
            <v>22868.071136585651</v>
          </cell>
          <cell r="K277">
            <v>22928.284149413474</v>
          </cell>
          <cell r="L277">
            <v>22711.628351579398</v>
          </cell>
          <cell r="M277">
            <v>22413.899018702621</v>
          </cell>
          <cell r="N277">
            <v>23011.11850794945</v>
          </cell>
          <cell r="O277">
            <v>22814.176099940669</v>
          </cell>
          <cell r="P277">
            <v>23375.130757053677</v>
          </cell>
          <cell r="Q277">
            <v>23896.822558612297</v>
          </cell>
          <cell r="R277">
            <v>24211.389711297299</v>
          </cell>
          <cell r="S277">
            <v>25207.663927671896</v>
          </cell>
          <cell r="T277">
            <v>25829.18581318625</v>
          </cell>
          <cell r="U277">
            <v>26979.898652314874</v>
          </cell>
          <cell r="V277">
            <v>28041.214996658913</v>
          </cell>
          <cell r="W277">
            <v>28999.35536976318</v>
          </cell>
          <cell r="X277">
            <v>29542.401693661457</v>
          </cell>
          <cell r="Y277">
            <v>30323.988303401613</v>
          </cell>
          <cell r="Z277">
            <v>31006.105312805237</v>
          </cell>
          <cell r="AA277">
            <v>31737.357087980727</v>
          </cell>
          <cell r="AB277">
            <v>31853.529467166318</v>
          </cell>
          <cell r="AC277">
            <v>32575.680823859493</v>
          </cell>
          <cell r="AD277">
            <v>33518.523530953906</v>
          </cell>
          <cell r="AE277">
            <v>34882.341931854091</v>
          </cell>
        </row>
        <row r="278">
          <cell r="G278">
            <v>26854.378313423978</v>
          </cell>
          <cell r="H278">
            <v>26617.32886145165</v>
          </cell>
          <cell r="I278">
            <v>26742.250139372747</v>
          </cell>
          <cell r="J278">
            <v>26832.72963426046</v>
          </cell>
          <cell r="K278">
            <v>26903.381832428946</v>
          </cell>
          <cell r="L278">
            <v>26649.16421992223</v>
          </cell>
          <cell r="M278">
            <v>26299.817279134986</v>
          </cell>
          <cell r="N278">
            <v>27000.577259789123</v>
          </cell>
          <cell r="O278">
            <v>26769.490765608803</v>
          </cell>
          <cell r="P278">
            <v>27427.698646872188</v>
          </cell>
          <cell r="Q278">
            <v>28039.836635250114</v>
          </cell>
          <cell r="R278">
            <v>28408.940584131567</v>
          </cell>
          <cell r="S278">
            <v>29577.939776494393</v>
          </cell>
          <cell r="T278">
            <v>30307.215482179141</v>
          </cell>
          <cell r="U278">
            <v>31657.428463177443</v>
          </cell>
          <cell r="V278">
            <v>32902.746196978107</v>
          </cell>
          <cell r="W278">
            <v>34027.00024663622</v>
          </cell>
          <cell r="X278">
            <v>34664.19501050633</v>
          </cell>
          <cell r="Y278">
            <v>35581.286008678158</v>
          </cell>
          <cell r="Z278">
            <v>36083.497426165137</v>
          </cell>
          <cell r="AA278">
            <v>36494.12300096816</v>
          </cell>
          <cell r="AB278">
            <v>36205.695140698299</v>
          </cell>
          <cell r="AC278">
            <v>36506.780251500866</v>
          </cell>
          <cell r="AD278">
            <v>37031.665828922414</v>
          </cell>
          <cell r="AE278">
            <v>37945.836580810574</v>
          </cell>
        </row>
        <row r="279">
          <cell r="G279">
            <v>2899.3137186553386</v>
          </cell>
          <cell r="H279">
            <v>4653.2063275829678</v>
          </cell>
          <cell r="I279">
            <v>4722.1827958588665</v>
          </cell>
          <cell r="J279">
            <v>4803.0505198635774</v>
          </cell>
          <cell r="K279">
            <v>4864.1054718609148</v>
          </cell>
          <cell r="L279">
            <v>4847.1465088239911</v>
          </cell>
          <cell r="M279">
            <v>4921.2901977497777</v>
          </cell>
          <cell r="N279">
            <v>5132.826898850004</v>
          </cell>
          <cell r="O279">
            <v>5165.3941277993135</v>
          </cell>
          <cell r="P279">
            <v>5307.180926289423</v>
          </cell>
          <cell r="Q279">
            <v>5413.9324826064094</v>
          </cell>
          <cell r="R279">
            <v>5527.7892431994651</v>
          </cell>
          <cell r="S279">
            <v>5793.8879649185292</v>
          </cell>
          <cell r="T279">
            <v>6012.6273752844645</v>
          </cell>
          <cell r="U279">
            <v>6396.3583829453282</v>
          </cell>
          <cell r="V279">
            <v>6644.3243452930392</v>
          </cell>
          <cell r="W279">
            <v>6897.2765527024421</v>
          </cell>
          <cell r="X279">
            <v>7099.8649378566442</v>
          </cell>
          <cell r="Y279">
            <v>7280.7841604239902</v>
          </cell>
          <cell r="Z279">
            <v>7440.8024860006608</v>
          </cell>
          <cell r="AA279">
            <v>7753.3183815559305</v>
          </cell>
          <cell r="AB279">
            <v>7831.6449985303652</v>
          </cell>
          <cell r="AC279">
            <v>8006.5157584517292</v>
          </cell>
          <cell r="AD279">
            <v>8228.1687845852503</v>
          </cell>
          <cell r="AE279">
            <v>8541.3880336494094</v>
          </cell>
        </row>
        <row r="280">
          <cell r="G280">
            <v>9277.8038996970827</v>
          </cell>
          <cell r="H280">
            <v>8594.3945235766678</v>
          </cell>
          <cell r="I280">
            <v>8721.7929107257623</v>
          </cell>
          <cell r="J280">
            <v>8871.1542489927488</v>
          </cell>
          <cell r="K280">
            <v>8983.9217276176933</v>
          </cell>
          <cell r="L280">
            <v>8952.5988055744328</v>
          </cell>
          <cell r="M280">
            <v>9089.5409631323892</v>
          </cell>
          <cell r="N280">
            <v>9480.2457239968408</v>
          </cell>
          <cell r="O280">
            <v>9540.3968530088641</v>
          </cell>
          <cell r="P280">
            <v>9802.2747064011619</v>
          </cell>
          <cell r="Q280">
            <v>9999.4430514959204</v>
          </cell>
          <cell r="R280">
            <v>10209.734590453189</v>
          </cell>
          <cell r="S280">
            <v>10701.214493916017</v>
          </cell>
          <cell r="T280">
            <v>11105.222538733551</v>
          </cell>
          <cell r="U280">
            <v>11813.967313539215</v>
          </cell>
          <cell r="V280">
            <v>12271.956312694891</v>
          </cell>
          <cell r="W280">
            <v>12739.154823364681</v>
          </cell>
          <cell r="X280">
            <v>13113.332193834716</v>
          </cell>
          <cell r="Y280">
            <v>13447.486982206243</v>
          </cell>
          <cell r="Z280">
            <v>13640.857864027112</v>
          </cell>
          <cell r="AA280">
            <v>13872.69083053642</v>
          </cell>
          <cell r="AB280">
            <v>13796.657277388424</v>
          </cell>
          <cell r="AC280">
            <v>13921.166336675924</v>
          </cell>
          <cell r="AD280">
            <v>14127.797044953708</v>
          </cell>
          <cell r="AE280">
            <v>14478.709794728822</v>
          </cell>
        </row>
        <row r="281">
          <cell r="G281">
            <v>2319.4509749242707</v>
          </cell>
          <cell r="H281">
            <v>2148.5986308941669</v>
          </cell>
          <cell r="I281">
            <v>2180.4482276814406</v>
          </cell>
          <cell r="J281">
            <v>2217.7885622481872</v>
          </cell>
          <cell r="K281">
            <v>2245.9804319044233</v>
          </cell>
          <cell r="L281">
            <v>2238.1497013936082</v>
          </cell>
          <cell r="M281">
            <v>2272.3852407830973</v>
          </cell>
          <cell r="N281">
            <v>2370.0614309992102</v>
          </cell>
          <cell r="O281">
            <v>2385.099213252216</v>
          </cell>
          <cell r="P281">
            <v>2450.5686766002905</v>
          </cell>
          <cell r="Q281">
            <v>2499.8607628739801</v>
          </cell>
          <cell r="R281">
            <v>2552.4336476132971</v>
          </cell>
          <cell r="S281">
            <v>2675.3036234790043</v>
          </cell>
          <cell r="T281">
            <v>2776.3056346833878</v>
          </cell>
          <cell r="U281">
            <v>2953.4918283848037</v>
          </cell>
          <cell r="V281">
            <v>3067.9890781737226</v>
          </cell>
          <cell r="W281">
            <v>3184.7887058411702</v>
          </cell>
          <cell r="X281">
            <v>3278.3330484586791</v>
          </cell>
          <cell r="Y281">
            <v>3361.8717455515607</v>
          </cell>
          <cell r="Z281">
            <v>3632.5223696265007</v>
          </cell>
          <cell r="AA281">
            <v>4441.9015054216325</v>
          </cell>
          <cell r="AB281">
            <v>4903.0609251577835</v>
          </cell>
          <cell r="AC281">
            <v>5365.9975567944002</v>
          </cell>
          <cell r="AD281">
            <v>5858.7859645388498</v>
          </cell>
          <cell r="AE281">
            <v>6441.6862271514865</v>
          </cell>
        </row>
        <row r="282">
          <cell r="G282">
            <v>4832.1895310922318</v>
          </cell>
          <cell r="H282">
            <v>4148.337474535304</v>
          </cell>
          <cell r="I282">
            <v>4209.8300557934908</v>
          </cell>
          <cell r="J282">
            <v>4281.9237018415006</v>
          </cell>
          <cell r="K282">
            <v>4336.3542444708164</v>
          </cell>
          <cell r="L282">
            <v>4321.2353142230195</v>
          </cell>
          <cell r="M282">
            <v>4387.3344771696347</v>
          </cell>
          <cell r="N282">
            <v>4575.9196295648571</v>
          </cell>
          <cell r="O282">
            <v>4604.9533424031115</v>
          </cell>
          <cell r="P282">
            <v>4731.3563961607624</v>
          </cell>
          <cell r="Q282">
            <v>4826.5255011518029</v>
          </cell>
          <cell r="R282">
            <v>4928.0289019138954</v>
          </cell>
          <cell r="S282">
            <v>5165.2561429862953</v>
          </cell>
          <cell r="T282">
            <v>5360.2625169353532</v>
          </cell>
          <cell r="U282">
            <v>5702.3590428909547</v>
          </cell>
          <cell r="V282">
            <v>5923.4209132659416</v>
          </cell>
          <cell r="W282">
            <v>6148.928025435609</v>
          </cell>
          <cell r="X282">
            <v>6329.5357464083654</v>
          </cell>
          <cell r="Y282">
            <v>6490.8253901516618</v>
          </cell>
          <cell r="Z282">
            <v>6641.7124607483611</v>
          </cell>
          <cell r="AA282">
            <v>6948.1408095370089</v>
          </cell>
          <cell r="AB282">
            <v>7035.7465017183213</v>
          </cell>
          <cell r="AC282">
            <v>7207.6309870677396</v>
          </cell>
          <cell r="AD282">
            <v>7421.5670118882181</v>
          </cell>
          <cell r="AE282">
            <v>7719.1351981849666</v>
          </cell>
        </row>
        <row r="283">
          <cell r="G283">
            <v>52715.95523740026</v>
          </cell>
          <cell r="H283">
            <v>52972.193082349717</v>
          </cell>
          <cell r="I283">
            <v>53212.466582069668</v>
          </cell>
          <cell r="J283">
            <v>53938.137008894228</v>
          </cell>
          <cell r="K283">
            <v>54658.14918677666</v>
          </cell>
          <cell r="L283">
            <v>54742.833531026023</v>
          </cell>
          <cell r="M283">
            <v>54443.844986943564</v>
          </cell>
          <cell r="N283">
            <v>55849.634953873981</v>
          </cell>
          <cell r="O283">
            <v>55878.248310892755</v>
          </cell>
          <cell r="P283">
            <v>57396.258918086387</v>
          </cell>
          <cell r="Q283">
            <v>58035.309287294032</v>
          </cell>
          <cell r="R283">
            <v>59654.398509755512</v>
          </cell>
          <cell r="S283">
            <v>62104.8709686109</v>
          </cell>
          <cell r="T283">
            <v>63526.574546607473</v>
          </cell>
          <cell r="U283">
            <v>65957.962889180169</v>
          </cell>
          <cell r="V283">
            <v>68171.241513705259</v>
          </cell>
          <cell r="W283">
            <v>70617.724740144578</v>
          </cell>
          <cell r="X283">
            <v>71464.039108899116</v>
          </cell>
          <cell r="Y283">
            <v>72789.143125892486</v>
          </cell>
          <cell r="Z283">
            <v>75215.745131270101</v>
          </cell>
          <cell r="AA283">
            <v>76186.560911929831</v>
          </cell>
          <cell r="AB283">
            <v>76853.980700327316</v>
          </cell>
          <cell r="AC283">
            <v>77917.122126248083</v>
          </cell>
          <cell r="AD283">
            <v>79216.483772401363</v>
          </cell>
          <cell r="AE283">
            <v>81328.70406933871</v>
          </cell>
        </row>
        <row r="284">
          <cell r="G284">
            <v>12325.222891105739</v>
          </cell>
          <cell r="H284">
            <v>12411.478571584297</v>
          </cell>
          <cell r="I284">
            <v>12492.3602782791</v>
          </cell>
          <cell r="J284">
            <v>12736.637997994008</v>
          </cell>
          <cell r="K284">
            <v>12979.011018139992</v>
          </cell>
          <cell r="L284">
            <v>13082.905311561863</v>
          </cell>
          <cell r="M284">
            <v>13062.787028174751</v>
          </cell>
          <cell r="N284">
            <v>13424.845554871805</v>
          </cell>
          <cell r="O284">
            <v>13548.59001540821</v>
          </cell>
          <cell r="P284">
            <v>13980.657672693853</v>
          </cell>
          <cell r="Q284">
            <v>14151.634240852109</v>
          </cell>
          <cell r="R284">
            <v>14662.608287554143</v>
          </cell>
          <cell r="S284">
            <v>15342.221667490938</v>
          </cell>
          <cell r="T284">
            <v>15752.539658883021</v>
          </cell>
          <cell r="U284">
            <v>16413.182641424464</v>
          </cell>
          <cell r="V284">
            <v>17008.725904970168</v>
          </cell>
          <cell r="W284">
            <v>17714.846912884725</v>
          </cell>
          <cell r="X284">
            <v>18311.517709238116</v>
          </cell>
          <cell r="Y284">
            <v>18790.104072193208</v>
          </cell>
          <cell r="Z284">
            <v>19448.410032238226</v>
          </cell>
          <cell r="AA284">
            <v>20279.403781524616</v>
          </cell>
          <cell r="AB284">
            <v>20865.767577195416</v>
          </cell>
          <cell r="AC284">
            <v>21460.307798955622</v>
          </cell>
          <cell r="AD284">
            <v>22071.159594989709</v>
          </cell>
          <cell r="AE284">
            <v>22914.833275438461</v>
          </cell>
        </row>
        <row r="285">
          <cell r="G285">
            <v>4064.3381986614581</v>
          </cell>
          <cell r="H285">
            <v>4110.6155283892722</v>
          </cell>
          <cell r="I285">
            <v>4130.4447133594185</v>
          </cell>
          <cell r="J285">
            <v>4205.0534065292159</v>
          </cell>
          <cell r="K285">
            <v>4217.0450784455206</v>
          </cell>
          <cell r="L285">
            <v>4170.9267556090681</v>
          </cell>
          <cell r="M285">
            <v>4134.7945018280743</v>
          </cell>
          <cell r="N285">
            <v>4282.9160340500976</v>
          </cell>
          <cell r="O285">
            <v>4275.4670964137213</v>
          </cell>
          <cell r="P285">
            <v>4429.7057135800214</v>
          </cell>
          <cell r="Q285">
            <v>4571.3057004235488</v>
          </cell>
          <cell r="R285">
            <v>4650.7392960571424</v>
          </cell>
          <cell r="S285">
            <v>4871.7140546202527</v>
          </cell>
          <cell r="T285">
            <v>5071.655054028929</v>
          </cell>
          <cell r="U285">
            <v>5305.9233944586949</v>
          </cell>
          <cell r="V285">
            <v>5510.6914731726365</v>
          </cell>
          <cell r="W285">
            <v>5667.2540484688725</v>
          </cell>
          <cell r="X285">
            <v>5754.0571342942558</v>
          </cell>
          <cell r="Y285">
            <v>5912.2142025016201</v>
          </cell>
          <cell r="Z285">
            <v>6003.5111888109896</v>
          </cell>
          <cell r="AA285">
            <v>6134.9943818498568</v>
          </cell>
          <cell r="AB285">
            <v>6108.7349988576152</v>
          </cell>
          <cell r="AC285">
            <v>6173.6786485485254</v>
          </cell>
          <cell r="AD285">
            <v>6269.9374728963212</v>
          </cell>
          <cell r="AE285">
            <v>6430.4101834982612</v>
          </cell>
        </row>
        <row r="286">
          <cell r="G286">
            <v>23923.707463310635</v>
          </cell>
          <cell r="H286">
            <v>21647.641659652782</v>
          </cell>
          <cell r="I286">
            <v>22128.313168026249</v>
          </cell>
          <cell r="J286">
            <v>22691.850441645358</v>
          </cell>
          <cell r="K286">
            <v>23117.319831479061</v>
          </cell>
          <cell r="L286">
            <v>23149.057701051199</v>
          </cell>
          <cell r="M286">
            <v>23825.879336971771</v>
          </cell>
          <cell r="N286">
            <v>25078.936527734691</v>
          </cell>
          <cell r="O286">
            <v>25532.814116989506</v>
          </cell>
          <cell r="P286">
            <v>26363.909867431343</v>
          </cell>
          <cell r="Q286">
            <v>27020.037905563124</v>
          </cell>
          <cell r="R286">
            <v>27745.751550098303</v>
          </cell>
          <cell r="S286">
            <v>29311.199170970409</v>
          </cell>
          <cell r="T286">
            <v>30699.76709413149</v>
          </cell>
          <cell r="U286">
            <v>33060.000699184602</v>
          </cell>
          <cell r="V286">
            <v>34490.685630520056</v>
          </cell>
          <cell r="W286">
            <v>35472.814235427039</v>
          </cell>
          <cell r="X286">
            <v>35945.792596740102</v>
          </cell>
          <cell r="Y286">
            <v>36599.196670922705</v>
          </cell>
          <cell r="Z286">
            <v>37338.175449304828</v>
          </cell>
          <cell r="AA286">
            <v>37764.39848142652</v>
          </cell>
          <cell r="AB286">
            <v>37576.372594239103</v>
          </cell>
          <cell r="AC286">
            <v>37973.19540543147</v>
          </cell>
          <cell r="AD286">
            <v>38602.990098158494</v>
          </cell>
          <cell r="AE286">
            <v>39622.564281848492</v>
          </cell>
        </row>
        <row r="287">
          <cell r="G287">
            <v>996.27006530550568</v>
          </cell>
          <cell r="H287">
            <v>1459.1695219378896</v>
          </cell>
          <cell r="I287">
            <v>1491.5694122404775</v>
          </cell>
          <cell r="J287">
            <v>1529.5549086316887</v>
          </cell>
          <cell r="K287">
            <v>1558.2338740323387</v>
          </cell>
          <cell r="L287">
            <v>1560.3731801377803</v>
          </cell>
          <cell r="M287">
            <v>1605.9946625352893</v>
          </cell>
          <cell r="N287">
            <v>1690.4575749741171</v>
          </cell>
          <cell r="O287">
            <v>1721.0514084892775</v>
          </cell>
          <cell r="P287">
            <v>1777.0718105230519</v>
          </cell>
          <cell r="Q287">
            <v>1821.2984311768487</v>
          </cell>
          <cell r="R287">
            <v>1870.2155025331188</v>
          </cell>
          <cell r="S287">
            <v>1975.7352396241201</v>
          </cell>
          <cell r="T287">
            <v>2069.3323170551284</v>
          </cell>
          <cell r="U287">
            <v>2228.4249792163846</v>
          </cell>
          <cell r="V287">
            <v>2324.8609734979896</v>
          </cell>
          <cell r="W287">
            <v>2391.0618165013484</v>
          </cell>
          <cell r="X287">
            <v>2422.9431465887023</v>
          </cell>
          <cell r="Y287">
            <v>2466.986157164506</v>
          </cell>
          <cell r="Z287">
            <v>2548.1271595340168</v>
          </cell>
          <cell r="AA287">
            <v>2591.155501135403</v>
          </cell>
          <cell r="AB287">
            <v>2602.4683840851649</v>
          </cell>
          <cell r="AC287">
            <v>2654.8483583836405</v>
          </cell>
          <cell r="AD287">
            <v>2724.2999372452</v>
          </cell>
          <cell r="AE287">
            <v>2822.2253817942296</v>
          </cell>
        </row>
        <row r="288">
          <cell r="G288">
            <v>6892.3787896395215</v>
          </cell>
          <cell r="H288">
            <v>6928.1609750366788</v>
          </cell>
          <cell r="I288">
            <v>6982.6206747894967</v>
          </cell>
          <cell r="J288">
            <v>7002.6744270450472</v>
          </cell>
          <cell r="K288">
            <v>7017.2232277010353</v>
          </cell>
          <cell r="L288">
            <v>6982.0498196612562</v>
          </cell>
          <cell r="M288">
            <v>6901.8684594309616</v>
          </cell>
          <cell r="N288">
            <v>7198.137989982336</v>
          </cell>
          <cell r="O288">
            <v>7124.1508540068598</v>
          </cell>
          <cell r="P288">
            <v>7324.0058826836794</v>
          </cell>
          <cell r="Q288">
            <v>7473.4110288347356</v>
          </cell>
          <cell r="R288">
            <v>7621.4968117202607</v>
          </cell>
          <cell r="S288">
            <v>7927.3463352318622</v>
          </cell>
          <cell r="T288">
            <v>8076.0865137607298</v>
          </cell>
          <cell r="U288">
            <v>8366.4477846220634</v>
          </cell>
          <cell r="V288">
            <v>8638.4901170356188</v>
          </cell>
          <cell r="W288">
            <v>8983.0887739326063</v>
          </cell>
          <cell r="X288">
            <v>9271.6822999805772</v>
          </cell>
          <cell r="Y288">
            <v>9518.2206653226694</v>
          </cell>
          <cell r="Z288">
            <v>10391.498689374765</v>
          </cell>
          <cell r="AA288">
            <v>13044.720292089158</v>
          </cell>
          <cell r="AB288">
            <v>14581.489120295437</v>
          </cell>
          <cell r="AC288">
            <v>16100.012982795835</v>
          </cell>
          <cell r="AD288">
            <v>17707.540694802836</v>
          </cell>
          <cell r="AE288">
            <v>19596.207526869926</v>
          </cell>
        </row>
        <row r="289">
          <cell r="G289">
            <v>1781.7556093565017</v>
          </cell>
          <cell r="H289">
            <v>1783.0538360074877</v>
          </cell>
          <cell r="I289">
            <v>1788.8878421921647</v>
          </cell>
          <cell r="J289">
            <v>1807.4316475648882</v>
          </cell>
          <cell r="K289">
            <v>1812.4722930184073</v>
          </cell>
          <cell r="L289">
            <v>1793.6088525783809</v>
          </cell>
          <cell r="M289">
            <v>1774.6486729597157</v>
          </cell>
          <cell r="N289">
            <v>1823.0509687537462</v>
          </cell>
          <cell r="O289">
            <v>1794.2995981969964</v>
          </cell>
          <cell r="P289">
            <v>1840.40380825741</v>
          </cell>
          <cell r="Q289">
            <v>1872.8279339126823</v>
          </cell>
          <cell r="R289">
            <v>1897.4249208326673</v>
          </cell>
          <cell r="S289">
            <v>1968.2360718720968</v>
          </cell>
          <cell r="T289">
            <v>2005.124253123417</v>
          </cell>
          <cell r="U289">
            <v>2074.6913217054471</v>
          </cell>
          <cell r="V289">
            <v>2157.0993395020882</v>
          </cell>
          <cell r="W289">
            <v>2230.5387643737845</v>
          </cell>
          <cell r="X289">
            <v>2244.3283016341893</v>
          </cell>
          <cell r="Y289">
            <v>2286.2415552117754</v>
          </cell>
          <cell r="Z289">
            <v>2326.3694648036135</v>
          </cell>
          <cell r="AA289">
            <v>2374.7982364656368</v>
          </cell>
          <cell r="AB289">
            <v>2372.028004997203</v>
          </cell>
          <cell r="AC289">
            <v>2401.8374704377493</v>
          </cell>
          <cell r="AD289">
            <v>2445.1309775396853</v>
          </cell>
          <cell r="AE289">
            <v>2516.1911582055527</v>
          </cell>
        </row>
        <row r="290">
          <cell r="G290">
            <v>2766.2306421587773</v>
          </cell>
          <cell r="H290">
            <v>2818.4580776956645</v>
          </cell>
          <cell r="I290">
            <v>2891.2487001949826</v>
          </cell>
          <cell r="J290">
            <v>2928.2449547405686</v>
          </cell>
          <cell r="K290">
            <v>2963.6022730245368</v>
          </cell>
          <cell r="L290">
            <v>2967.139006534268</v>
          </cell>
          <cell r="M290">
            <v>2966.3889493279867</v>
          </cell>
          <cell r="N290">
            <v>3122.6086524580405</v>
          </cell>
          <cell r="O290">
            <v>3102.4778216604896</v>
          </cell>
          <cell r="P290">
            <v>3203.2341197678347</v>
          </cell>
          <cell r="Q290">
            <v>3308.1437877260823</v>
          </cell>
          <cell r="R290">
            <v>3416.7948674728191</v>
          </cell>
          <cell r="S290">
            <v>3565.1526112071565</v>
          </cell>
          <cell r="T290">
            <v>3680.8949130500373</v>
          </cell>
          <cell r="U290">
            <v>3890.9266215566536</v>
          </cell>
          <cell r="V290">
            <v>4108.0317271811991</v>
          </cell>
          <cell r="W290">
            <v>4297.4681162204697</v>
          </cell>
          <cell r="X290">
            <v>4366.5805978291328</v>
          </cell>
          <cell r="Y290">
            <v>4487.4959667609901</v>
          </cell>
          <cell r="Z290">
            <v>4926.8541427762138</v>
          </cell>
          <cell r="AA290">
            <v>5327.6338130134527</v>
          </cell>
          <cell r="AB290">
            <v>5467.5606581810716</v>
          </cell>
          <cell r="AC290">
            <v>5692.4167839611218</v>
          </cell>
          <cell r="AD290">
            <v>6015.7371534228814</v>
          </cell>
          <cell r="AE290">
            <v>6447.6555798742547</v>
          </cell>
        </row>
        <row r="291">
          <cell r="G291">
            <v>4846.9173570763787</v>
          </cell>
          <cell r="H291">
            <v>5008.2207596646458</v>
          </cell>
          <cell r="I291">
            <v>5233.033158836829</v>
          </cell>
          <cell r="J291">
            <v>5347.2953599171369</v>
          </cell>
          <cell r="K291">
            <v>5456.4957387404911</v>
          </cell>
          <cell r="L291">
            <v>5518.8324925047837</v>
          </cell>
          <cell r="M291">
            <v>5571.4355115558528</v>
          </cell>
          <cell r="N291">
            <v>5978.1045452741855</v>
          </cell>
          <cell r="O291">
            <v>5993.7545762651171</v>
          </cell>
          <cell r="P291">
            <v>6251.1086086014566</v>
          </cell>
          <cell r="Q291">
            <v>6545.0150556943636</v>
          </cell>
          <cell r="R291">
            <v>6857.360364281305</v>
          </cell>
          <cell r="S291">
            <v>7216.4853030157956</v>
          </cell>
          <cell r="T291">
            <v>7527.399842884297</v>
          </cell>
          <cell r="U291">
            <v>8068.4471852160214</v>
          </cell>
          <cell r="V291">
            <v>8637.0155147854675</v>
          </cell>
          <cell r="W291">
            <v>9132.2699067393223</v>
          </cell>
          <cell r="X291">
            <v>9334.210585621915</v>
          </cell>
          <cell r="Y291">
            <v>9652.3734184585046</v>
          </cell>
          <cell r="Z291">
            <v>10129.531809913426</v>
          </cell>
          <cell r="AA291">
            <v>10549.414687247838</v>
          </cell>
          <cell r="AB291">
            <v>10617.785206666567</v>
          </cell>
          <cell r="AC291">
            <v>10850.415661333316</v>
          </cell>
          <cell r="AD291">
            <v>11208.394192480373</v>
          </cell>
          <cell r="AE291">
            <v>11723.25428099248</v>
          </cell>
        </row>
        <row r="292">
          <cell r="G292">
            <v>8982.682049718147</v>
          </cell>
          <cell r="H292">
            <v>9133.9571886090871</v>
          </cell>
          <cell r="I292">
            <v>9228.0551391407607</v>
          </cell>
          <cell r="J292">
            <v>9325.9303391624871</v>
          </cell>
          <cell r="K292">
            <v>9435.3594788008522</v>
          </cell>
          <cell r="L292">
            <v>9402.5029670648019</v>
          </cell>
          <cell r="M292">
            <v>9317.0133829133265</v>
          </cell>
          <cell r="N292">
            <v>9594.8534284338602</v>
          </cell>
          <cell r="O292">
            <v>9549.1543135264837</v>
          </cell>
          <cell r="P292">
            <v>9905.9247494187312</v>
          </cell>
          <cell r="Q292">
            <v>10179.873946420012</v>
          </cell>
          <cell r="R292">
            <v>10570.47967384969</v>
          </cell>
          <cell r="S292">
            <v>11214.050773343295</v>
          </cell>
          <cell r="T292">
            <v>11613.829592872014</v>
          </cell>
          <cell r="U292">
            <v>12097.143965452469</v>
          </cell>
          <cell r="V292">
            <v>12642.748453845543</v>
          </cell>
          <cell r="W292">
            <v>13013.240075139931</v>
          </cell>
          <cell r="X292">
            <v>13291.521251566393</v>
          </cell>
          <cell r="Y292">
            <v>13704.521907588638</v>
          </cell>
          <cell r="Z292">
            <v>14204.638505637235</v>
          </cell>
          <cell r="AA292">
            <v>14704.160551185496</v>
          </cell>
          <cell r="AB292">
            <v>14715.028570659057</v>
          </cell>
          <cell r="AC292">
            <v>14928.119440779048</v>
          </cell>
          <cell r="AD292">
            <v>15215.031073933886</v>
          </cell>
          <cell r="AE292">
            <v>15656.809695717346</v>
          </cell>
        </row>
        <row r="293">
          <cell r="G293">
            <v>11026.806939503975</v>
          </cell>
          <cell r="H293">
            <v>11212.506682861736</v>
          </cell>
          <cell r="I293">
            <v>11328.017832891619</v>
          </cell>
          <cell r="J293">
            <v>11448.165794138758</v>
          </cell>
          <cell r="K293">
            <v>11582.496942638683</v>
          </cell>
          <cell r="L293">
            <v>11542.163508858694</v>
          </cell>
          <cell r="M293">
            <v>11437.219669751494</v>
          </cell>
          <cell r="N293">
            <v>11778.285792882729</v>
          </cell>
          <cell r="O293">
            <v>11722.187256320849</v>
          </cell>
          <cell r="P293">
            <v>12160.145395831078</v>
          </cell>
          <cell r="Q293">
            <v>12496.43525779497</v>
          </cell>
          <cell r="R293">
            <v>12975.92834482533</v>
          </cell>
          <cell r="S293">
            <v>13765.952329497366</v>
          </cell>
          <cell r="T293">
            <v>14256.705963773478</v>
          </cell>
          <cell r="U293">
            <v>14850.004741135788</v>
          </cell>
          <cell r="V293">
            <v>15519.768551714615</v>
          </cell>
          <cell r="W293">
            <v>15983.555698489869</v>
          </cell>
          <cell r="X293">
            <v>16194.710846388716</v>
          </cell>
          <cell r="Y293">
            <v>16576.532245536484</v>
          </cell>
          <cell r="Z293">
            <v>16934.510115706671</v>
          </cell>
          <cell r="AA293">
            <v>17217.490214471542</v>
          </cell>
          <cell r="AB293">
            <v>17241.166059223928</v>
          </cell>
          <cell r="AC293">
            <v>17506.071071606191</v>
          </cell>
          <cell r="AD293">
            <v>17889.73979428424</v>
          </cell>
          <cell r="AE293">
            <v>18472.572870047712</v>
          </cell>
        </row>
      </sheetData>
      <sheetData sheetId="7">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Base</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row r="208">
          <cell r="G208" t="str">
            <v>Low</v>
          </cell>
          <cell r="H208">
            <v>42.389799174074071</v>
          </cell>
          <cell r="I208">
            <v>36.465809974074077</v>
          </cell>
          <cell r="J208">
            <v>35.569335074074075</v>
          </cell>
          <cell r="K208">
            <v>38.272286974074078</v>
          </cell>
          <cell r="L208">
            <v>34.157084474074075</v>
          </cell>
          <cell r="M208">
            <v>35.53257534037408</v>
          </cell>
          <cell r="N208">
            <v>36.773434690474069</v>
          </cell>
          <cell r="O208">
            <v>42.359566936074067</v>
          </cell>
          <cell r="P208">
            <v>51.593021086074074</v>
          </cell>
          <cell r="Q208">
            <v>51.05823207407407</v>
          </cell>
          <cell r="R208">
            <v>58.828523630074066</v>
          </cell>
          <cell r="S208">
            <v>69.276658966074081</v>
          </cell>
          <cell r="T208">
            <v>78.406612488074074</v>
          </cell>
          <cell r="U208">
            <v>74.656716200074086</v>
          </cell>
          <cell r="V208">
            <v>62.619136074074078</v>
          </cell>
          <cell r="W208">
            <v>48.797968286074081</v>
          </cell>
          <cell r="X208">
            <v>52.20252758307408</v>
          </cell>
          <cell r="Y208">
            <v>51.00957789207407</v>
          </cell>
          <cell r="Z208">
            <v>67.083563074074078</v>
          </cell>
          <cell r="AA208">
            <v>72.079969074074057</v>
          </cell>
          <cell r="AB208">
            <v>65.729459982444979</v>
          </cell>
          <cell r="AC208">
            <v>64.942320409137878</v>
          </cell>
          <cell r="AD208">
            <v>63.362334928324181</v>
          </cell>
          <cell r="AE208">
            <v>65.142943044759335</v>
          </cell>
        </row>
        <row r="209">
          <cell r="G209" t="str">
            <v>High</v>
          </cell>
          <cell r="H209">
            <v>42.389799174074071</v>
          </cell>
          <cell r="I209">
            <v>36.465809974074077</v>
          </cell>
          <cell r="J209">
            <v>35.569335074074075</v>
          </cell>
          <cell r="K209">
            <v>38.272286974074078</v>
          </cell>
          <cell r="L209">
            <v>34.157084474074075</v>
          </cell>
          <cell r="M209">
            <v>35.53257534037408</v>
          </cell>
          <cell r="N209">
            <v>36.773434690474069</v>
          </cell>
          <cell r="O209">
            <v>42.359566936074067</v>
          </cell>
          <cell r="P209">
            <v>51.593021086074074</v>
          </cell>
          <cell r="Q209">
            <v>51.05823207407407</v>
          </cell>
          <cell r="R209">
            <v>58.828523630074066</v>
          </cell>
          <cell r="S209">
            <v>69.276658966074081</v>
          </cell>
          <cell r="T209">
            <v>78.406612488074074</v>
          </cell>
          <cell r="U209">
            <v>74.656716200074086</v>
          </cell>
          <cell r="V209">
            <v>62.619136074074078</v>
          </cell>
          <cell r="W209">
            <v>48.797968286074081</v>
          </cell>
          <cell r="X209">
            <v>52.20252758307408</v>
          </cell>
          <cell r="Y209">
            <v>51.00957789207407</v>
          </cell>
          <cell r="Z209">
            <v>67.083563074074078</v>
          </cell>
          <cell r="AA209">
            <v>72.079969074074057</v>
          </cell>
          <cell r="AB209">
            <v>65.729459982444979</v>
          </cell>
          <cell r="AC209">
            <v>64.942320409137878</v>
          </cell>
          <cell r="AD209">
            <v>63.362334928324181</v>
          </cell>
          <cell r="AE209">
            <v>65.142943044759335</v>
          </cell>
        </row>
        <row r="210">
          <cell r="G210" t="str">
            <v>Base</v>
          </cell>
        </row>
        <row r="211">
          <cell r="G211" t="str">
            <v>Low</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row>
        <row r="212">
          <cell r="G212" t="str">
            <v>High</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row>
        <row r="214">
          <cell r="G214">
            <v>1986</v>
          </cell>
          <cell r="H214">
            <v>1987</v>
          </cell>
          <cell r="I214">
            <v>1988</v>
          </cell>
          <cell r="J214">
            <v>1989</v>
          </cell>
          <cell r="K214">
            <v>1990</v>
          </cell>
          <cell r="L214">
            <v>1991</v>
          </cell>
          <cell r="M214">
            <v>1992</v>
          </cell>
          <cell r="N214">
            <v>1993</v>
          </cell>
          <cell r="O214">
            <v>1994</v>
          </cell>
          <cell r="P214">
            <v>1995</v>
          </cell>
          <cell r="Q214">
            <v>1996</v>
          </cell>
          <cell r="R214">
            <v>1997</v>
          </cell>
          <cell r="S214">
            <v>1998</v>
          </cell>
          <cell r="T214">
            <v>1999</v>
          </cell>
          <cell r="U214">
            <v>2000</v>
          </cell>
          <cell r="V214">
            <v>2001</v>
          </cell>
          <cell r="W214">
            <v>2002</v>
          </cell>
          <cell r="X214">
            <v>2003</v>
          </cell>
          <cell r="Y214">
            <v>2004</v>
          </cell>
          <cell r="Z214">
            <v>2005</v>
          </cell>
          <cell r="AA214">
            <v>2006</v>
          </cell>
          <cell r="AB214">
            <v>2007</v>
          </cell>
          <cell r="AC214">
            <v>2008</v>
          </cell>
          <cell r="AD214">
            <v>2009</v>
          </cell>
          <cell r="AE214">
            <v>2010</v>
          </cell>
        </row>
        <row r="216">
          <cell r="G216">
            <v>208998.69198523989</v>
          </cell>
          <cell r="H216">
            <v>200145.98024940802</v>
          </cell>
          <cell r="I216">
            <v>204298.48758186327</v>
          </cell>
          <cell r="J216">
            <v>212514.47308934119</v>
          </cell>
          <cell r="K216">
            <v>218248.8879770175</v>
          </cell>
          <cell r="L216">
            <v>230735.79972918943</v>
          </cell>
          <cell r="M216">
            <v>231528.43027437758</v>
          </cell>
          <cell r="N216">
            <v>244878.83743148466</v>
          </cell>
          <cell r="O216">
            <v>242786.25970780815</v>
          </cell>
          <cell r="P216">
            <v>255559.09058324914</v>
          </cell>
          <cell r="Q216">
            <v>268008.32621918456</v>
          </cell>
          <cell r="R216">
            <v>265489.37581064156</v>
          </cell>
          <cell r="S216">
            <v>272482.6174634418</v>
          </cell>
          <cell r="T216">
            <v>284410.89610058442</v>
          </cell>
          <cell r="U216">
            <v>300017.95217937022</v>
          </cell>
          <cell r="V216">
            <v>317942.85702325829</v>
          </cell>
          <cell r="W216">
            <v>335695.10260296741</v>
          </cell>
          <cell r="X216">
            <v>348922.95366756298</v>
          </cell>
          <cell r="Y216">
            <v>353537.99027757213</v>
          </cell>
          <cell r="Z216">
            <v>354596.7797693297</v>
          </cell>
          <cell r="AA216">
            <v>359853.55392939574</v>
          </cell>
          <cell r="AB216">
            <v>355546.86718435638</v>
          </cell>
          <cell r="AC216">
            <v>351120.83370566339</v>
          </cell>
          <cell r="AD216">
            <v>353655.16843746061</v>
          </cell>
          <cell r="AE216">
            <v>360684.15806895884</v>
          </cell>
        </row>
        <row r="217">
          <cell r="G217">
            <v>73536.576809621445</v>
          </cell>
          <cell r="H217">
            <v>90173.965820167112</v>
          </cell>
          <cell r="I217">
            <v>92044.840537701777</v>
          </cell>
          <cell r="J217">
            <v>95746.478689050549</v>
          </cell>
          <cell r="K217">
            <v>98330.06758469365</v>
          </cell>
          <cell r="L217">
            <v>103955.93302619121</v>
          </cell>
          <cell r="M217">
            <v>104313.04556775086</v>
          </cell>
          <cell r="N217">
            <v>110327.95107407245</v>
          </cell>
          <cell r="O217">
            <v>109385.15905848605</v>
          </cell>
          <cell r="P217">
            <v>115139.84278160419</v>
          </cell>
          <cell r="Q217">
            <v>120748.73358881973</v>
          </cell>
          <cell r="R217">
            <v>119613.84320651177</v>
          </cell>
          <cell r="S217">
            <v>122764.58514490072</v>
          </cell>
          <cell r="T217">
            <v>128138.76347603065</v>
          </cell>
          <cell r="U217">
            <v>135170.38179605946</v>
          </cell>
          <cell r="V217">
            <v>143246.28596714657</v>
          </cell>
          <cell r="W217">
            <v>151244.40006437257</v>
          </cell>
          <cell r="X217">
            <v>157204.08902883093</v>
          </cell>
          <cell r="Y217">
            <v>159283.35213974226</v>
          </cell>
          <cell r="Z217">
            <v>162515.65727255808</v>
          </cell>
          <cell r="AA217">
            <v>167612.08530117007</v>
          </cell>
          <cell r="AB217">
            <v>168423.08861424751</v>
          </cell>
          <cell r="AC217">
            <v>169187.35438208625</v>
          </cell>
          <cell r="AD217">
            <v>173048.3572794295</v>
          </cell>
          <cell r="AE217">
            <v>179117.10252840212</v>
          </cell>
        </row>
        <row r="218">
          <cell r="G218">
            <v>104499.34599261994</v>
          </cell>
          <cell r="H218">
            <v>105807.50910078075</v>
          </cell>
          <cell r="I218">
            <v>108002.7390865257</v>
          </cell>
          <cell r="J218">
            <v>112346.13364419344</v>
          </cell>
          <cell r="K218">
            <v>115377.64171974598</v>
          </cell>
          <cell r="L218">
            <v>121978.86862029215</v>
          </cell>
          <cell r="M218">
            <v>122397.89409119615</v>
          </cell>
          <cell r="N218">
            <v>129455.60928994505</v>
          </cell>
          <cell r="O218">
            <v>128349.36455664544</v>
          </cell>
          <cell r="P218">
            <v>135101.74308261863</v>
          </cell>
          <cell r="Q218">
            <v>141683.05244094582</v>
          </cell>
          <cell r="R218">
            <v>140351.40507064035</v>
          </cell>
          <cell r="S218">
            <v>144048.39403289961</v>
          </cell>
          <cell r="T218">
            <v>150354.29859757473</v>
          </cell>
          <cell r="U218">
            <v>158604.99504441186</v>
          </cell>
          <cell r="V218">
            <v>168081.02613950011</v>
          </cell>
          <cell r="W218">
            <v>177465.78062417047</v>
          </cell>
          <cell r="X218">
            <v>184458.70633847601</v>
          </cell>
          <cell r="Y218">
            <v>186898.45320476568</v>
          </cell>
          <cell r="Z218">
            <v>186028.83658052023</v>
          </cell>
          <cell r="AA218">
            <v>187392.62346713556</v>
          </cell>
          <cell r="AB218">
            <v>183688.58010542323</v>
          </cell>
          <cell r="AC218">
            <v>179917.79537687683</v>
          </cell>
          <cell r="AD218">
            <v>179846.95356055681</v>
          </cell>
          <cell r="AE218">
            <v>182057.43147324634</v>
          </cell>
        </row>
        <row r="219">
          <cell r="G219">
            <v>13423.836588687245</v>
          </cell>
          <cell r="H219">
            <v>21791.875763514865</v>
          </cell>
          <cell r="I219">
            <v>22224.659925521173</v>
          </cell>
          <cell r="J219">
            <v>22732.952835002077</v>
          </cell>
          <cell r="K219">
            <v>23080.895311996119</v>
          </cell>
          <cell r="L219">
            <v>24394.967985397427</v>
          </cell>
          <cell r="M219">
            <v>24342.77819338522</v>
          </cell>
          <cell r="N219">
            <v>25847.114822320538</v>
          </cell>
          <cell r="O219">
            <v>25597.201842348808</v>
          </cell>
          <cell r="P219">
            <v>26685.15216798272</v>
          </cell>
          <cell r="Q219">
            <v>27183.979842094126</v>
          </cell>
          <cell r="R219">
            <v>26370.318525564584</v>
          </cell>
          <cell r="S219">
            <v>26408.046610476242</v>
          </cell>
          <cell r="T219">
            <v>27113.984701041256</v>
          </cell>
          <cell r="U219">
            <v>28084.473978898819</v>
          </cell>
          <cell r="V219">
            <v>29362.800335296797</v>
          </cell>
          <cell r="W219">
            <v>30805.387561284086</v>
          </cell>
          <cell r="X219">
            <v>32039.384416567875</v>
          </cell>
          <cell r="Y219">
            <v>32288.612309161115</v>
          </cell>
          <cell r="Z219">
            <v>32756.354184115167</v>
          </cell>
          <cell r="AA219">
            <v>33718.918515821199</v>
          </cell>
          <cell r="AB219">
            <v>33600.302576498187</v>
          </cell>
          <cell r="AC219">
            <v>33338.384168395656</v>
          </cell>
          <cell r="AD219">
            <v>33752.759044080267</v>
          </cell>
          <cell r="AE219">
            <v>34616.681984882525</v>
          </cell>
        </row>
        <row r="220">
          <cell r="G220">
            <v>42956.277083799177</v>
          </cell>
          <cell r="H220">
            <v>40249.231290308788</v>
          </cell>
          <cell r="I220">
            <v>41048.576423532184</v>
          </cell>
          <cell r="J220">
            <v>41987.384954699257</v>
          </cell>
          <cell r="K220">
            <v>42630.028909915964</v>
          </cell>
          <cell r="L220">
            <v>45057.099233644389</v>
          </cell>
          <cell r="M220">
            <v>44960.705557740206</v>
          </cell>
          <cell r="N220">
            <v>47739.190235863898</v>
          </cell>
          <cell r="O220">
            <v>47277.605127611147</v>
          </cell>
          <cell r="P220">
            <v>49287.03124420641</v>
          </cell>
          <cell r="Q220">
            <v>50208.35764342035</v>
          </cell>
          <cell r="R220">
            <v>48705.538754566136</v>
          </cell>
          <cell r="S220">
            <v>48775.221898515229</v>
          </cell>
          <cell r="T220">
            <v>50079.077784632274</v>
          </cell>
          <cell r="U220">
            <v>51871.555303921945</v>
          </cell>
          <cell r="V220">
            <v>54232.602775994215</v>
          </cell>
          <cell r="W220">
            <v>56897.037336162713</v>
          </cell>
          <cell r="X220">
            <v>59176.208958597657</v>
          </cell>
          <cell r="Y220">
            <v>59636.528721881943</v>
          </cell>
          <cell r="Z220">
            <v>59267.380594230824</v>
          </cell>
          <cell r="AA220">
            <v>59661.108667141169</v>
          </cell>
          <cell r="AB220">
            <v>58346.611071043306</v>
          </cell>
          <cell r="AC220">
            <v>56953.433458145395</v>
          </cell>
          <cell r="AD220">
            <v>56761.820168837978</v>
          </cell>
          <cell r="AE220">
            <v>57298.25438694148</v>
          </cell>
        </row>
        <row r="221">
          <cell r="G221">
            <v>10739.069270949794</v>
          </cell>
          <cell r="H221">
            <v>10062.307822577197</v>
          </cell>
          <cell r="I221">
            <v>10262.144105883046</v>
          </cell>
          <cell r="J221">
            <v>10496.846238674814</v>
          </cell>
          <cell r="K221">
            <v>10657.507227478991</v>
          </cell>
          <cell r="L221">
            <v>11264.274808411097</v>
          </cell>
          <cell r="M221">
            <v>11240.176389435052</v>
          </cell>
          <cell r="N221">
            <v>11934.797558965975</v>
          </cell>
          <cell r="O221">
            <v>11819.401281902787</v>
          </cell>
          <cell r="P221">
            <v>12321.757811051602</v>
          </cell>
          <cell r="Q221">
            <v>12552.089410855087</v>
          </cell>
          <cell r="R221">
            <v>12176.384688641534</v>
          </cell>
          <cell r="S221">
            <v>12193.805474628807</v>
          </cell>
          <cell r="T221">
            <v>12519.769446158069</v>
          </cell>
          <cell r="U221">
            <v>12967.888825980486</v>
          </cell>
          <cell r="V221">
            <v>13558.150693998554</v>
          </cell>
          <cell r="W221">
            <v>14224.259334040678</v>
          </cell>
          <cell r="X221">
            <v>14794.052239649414</v>
          </cell>
          <cell r="Y221">
            <v>14909.132180470486</v>
          </cell>
          <cell r="Z221">
            <v>16089.783930114661</v>
          </cell>
          <cell r="AA221">
            <v>17617.092653342384</v>
          </cell>
          <cell r="AB221">
            <v>18419.311769849035</v>
          </cell>
          <cell r="AC221">
            <v>19009.848165719726</v>
          </cell>
          <cell r="AD221">
            <v>19949.851202602753</v>
          </cell>
          <cell r="AE221">
            <v>21177.433659989274</v>
          </cell>
        </row>
        <row r="222">
          <cell r="G222">
            <v>22373.060981145409</v>
          </cell>
          <cell r="H222">
            <v>19427.476132820269</v>
          </cell>
          <cell r="I222">
            <v>19813.303588395116</v>
          </cell>
          <cell r="J222">
            <v>20266.447157796101</v>
          </cell>
          <cell r="K222">
            <v>20576.638177640001</v>
          </cell>
          <cell r="L222">
            <v>21748.135105042526</v>
          </cell>
          <cell r="M222">
            <v>21701.60786022446</v>
          </cell>
          <cell r="N222">
            <v>23042.725268910268</v>
          </cell>
          <cell r="O222">
            <v>22819.927630635757</v>
          </cell>
          <cell r="P222">
            <v>23789.836288996135</v>
          </cell>
          <cell r="Q222">
            <v>24234.541592860558</v>
          </cell>
          <cell r="R222">
            <v>23509.161823876082</v>
          </cell>
          <cell r="S222">
            <v>23542.796444278309</v>
          </cell>
          <cell r="T222">
            <v>24172.140863938701</v>
          </cell>
          <cell r="U222">
            <v>25037.332896388816</v>
          </cell>
          <cell r="V222">
            <v>26176.96195119722</v>
          </cell>
          <cell r="W222">
            <v>27463.02971362921</v>
          </cell>
          <cell r="X222">
            <v>28563.138979768595</v>
          </cell>
          <cell r="Y222">
            <v>28785.325862051341</v>
          </cell>
          <cell r="Z222">
            <v>28924.071606197242</v>
          </cell>
          <cell r="AA222">
            <v>29469.866159102188</v>
          </cell>
          <cell r="AB222">
            <v>29116.933433380244</v>
          </cell>
          <cell r="AC222">
            <v>28678.217716061263</v>
          </cell>
          <cell r="AD222">
            <v>28831.690819149815</v>
          </cell>
          <cell r="AE222">
            <v>29362.860829323748</v>
          </cell>
        </row>
        <row r="223">
          <cell r="G223">
            <v>4115.706901028545</v>
          </cell>
          <cell r="H223">
            <v>4205.010520242442</v>
          </cell>
          <cell r="I223">
            <v>4292.0902136220993</v>
          </cell>
          <cell r="J223">
            <v>4385.1340717390349</v>
          </cell>
          <cell r="K223">
            <v>4578.7455890095252</v>
          </cell>
          <cell r="L223">
            <v>4925.2542379471824</v>
          </cell>
          <cell r="M223">
            <v>5059.9086971479355</v>
          </cell>
          <cell r="N223">
            <v>5491.2305796720329</v>
          </cell>
          <cell r="O223">
            <v>5593.5954805401325</v>
          </cell>
          <cell r="P223">
            <v>5926.3175733184044</v>
          </cell>
          <cell r="Q223">
            <v>6182.9348882424329</v>
          </cell>
          <cell r="R223">
            <v>6169.7723192810736</v>
          </cell>
          <cell r="S223">
            <v>6245.6036993975076</v>
          </cell>
          <cell r="T223">
            <v>6577.8422959626059</v>
          </cell>
          <cell r="U223">
            <v>6928.8339007962168</v>
          </cell>
          <cell r="V223">
            <v>7490.3140941843267</v>
          </cell>
          <cell r="W223">
            <v>8257.6043067687824</v>
          </cell>
          <cell r="X223">
            <v>8802.0048065065639</v>
          </cell>
          <cell r="Y223">
            <v>9009.5800347258555</v>
          </cell>
          <cell r="Z223">
            <v>9145.9892087019052</v>
          </cell>
          <cell r="AA223">
            <v>9211.6710302419669</v>
          </cell>
          <cell r="AB223">
            <v>9178.9855009367984</v>
          </cell>
          <cell r="AC223">
            <v>9148.5358510380192</v>
          </cell>
          <cell r="AD223">
            <v>9307.2672479613648</v>
          </cell>
          <cell r="AE223">
            <v>9585.7986641014031</v>
          </cell>
        </row>
        <row r="224">
          <cell r="G224">
            <v>7052.2389172900575</v>
          </cell>
          <cell r="H224">
            <v>7205.2601294462738</v>
          </cell>
          <cell r="I224">
            <v>7354.4706581173587</v>
          </cell>
          <cell r="J224">
            <v>7513.9007470440247</v>
          </cell>
          <cell r="K224">
            <v>7845.6529125321231</v>
          </cell>
          <cell r="L224">
            <v>8439.3933896795734</v>
          </cell>
          <cell r="M224">
            <v>8670.1229922479361</v>
          </cell>
          <cell r="N224">
            <v>9409.1904328995261</v>
          </cell>
          <cell r="O224">
            <v>9584.5920722840365</v>
          </cell>
          <cell r="P224">
            <v>10154.709368719003</v>
          </cell>
          <cell r="Q224">
            <v>10594.421587950512</v>
          </cell>
          <cell r="R224">
            <v>10571.867605533151</v>
          </cell>
          <cell r="S224">
            <v>10701.80421736411</v>
          </cell>
          <cell r="T224">
            <v>11271.093045957972</v>
          </cell>
          <cell r="U224">
            <v>11872.515040957445</v>
          </cell>
          <cell r="V224">
            <v>12834.607961157768</v>
          </cell>
          <cell r="W224">
            <v>14047.589314524124</v>
          </cell>
          <cell r="X224">
            <v>15152.652396838437</v>
          </cell>
          <cell r="Y224">
            <v>15479.510456527292</v>
          </cell>
          <cell r="Z224">
            <v>15798.174448709171</v>
          </cell>
          <cell r="AA224">
            <v>16024.318633545427</v>
          </cell>
          <cell r="AB224">
            <v>15915.266706434264</v>
          </cell>
          <cell r="AC224">
            <v>15890.102655033168</v>
          </cell>
          <cell r="AD224">
            <v>16206.894670169306</v>
          </cell>
          <cell r="AE224">
            <v>16751.236087215875</v>
          </cell>
        </row>
        <row r="225">
          <cell r="G225">
            <v>50887.549088008323</v>
          </cell>
          <cell r="H225">
            <v>52096.128378848516</v>
          </cell>
          <cell r="I225">
            <v>53891.473390088919</v>
          </cell>
          <cell r="J225">
            <v>55301.704088136066</v>
          </cell>
          <cell r="K225">
            <v>56320.720929326286</v>
          </cell>
          <cell r="L225">
            <v>59598.948196798665</v>
          </cell>
          <cell r="M225">
            <v>59875.038133999398</v>
          </cell>
          <cell r="N225">
            <v>63090.538108352572</v>
          </cell>
          <cell r="O225">
            <v>62290.990920621967</v>
          </cell>
          <cell r="P225">
            <v>65911.63038498332</v>
          </cell>
          <cell r="Q225">
            <v>68983.639135362406</v>
          </cell>
          <cell r="R225">
            <v>69732.96582170199</v>
          </cell>
          <cell r="S225">
            <v>71331.440918664593</v>
          </cell>
          <cell r="T225">
            <v>74031.11753504441</v>
          </cell>
          <cell r="U225">
            <v>76942.356081206293</v>
          </cell>
          <cell r="V225">
            <v>81143.432123224557</v>
          </cell>
          <cell r="W225">
            <v>85690.254182846576</v>
          </cell>
          <cell r="X225">
            <v>88772.478710730531</v>
          </cell>
          <cell r="Y225">
            <v>89611.133454044131</v>
          </cell>
          <cell r="Z225">
            <v>90910.782716700836</v>
          </cell>
          <cell r="AA225">
            <v>92712.944275381815</v>
          </cell>
          <cell r="AB225">
            <v>92106.864078517261</v>
          </cell>
          <cell r="AC225">
            <v>91226.675126907721</v>
          </cell>
          <cell r="AD225">
            <v>92126.824590314762</v>
          </cell>
          <cell r="AE225">
            <v>94226.839366206506</v>
          </cell>
        </row>
        <row r="226">
          <cell r="G226">
            <v>19812.879259651741</v>
          </cell>
          <cell r="H226">
            <v>18032.884427272984</v>
          </cell>
          <cell r="I226">
            <v>18390.850686182566</v>
          </cell>
          <cell r="J226">
            <v>18811.272058336421</v>
          </cell>
          <cell r="K226">
            <v>19099.063705396456</v>
          </cell>
          <cell r="L226">
            <v>20186.310587606091</v>
          </cell>
          <cell r="M226">
            <v>20143.040724556799</v>
          </cell>
          <cell r="N226">
            <v>21387.69116528075</v>
          </cell>
          <cell r="O226">
            <v>21180.748251774428</v>
          </cell>
          <cell r="P226">
            <v>22080.758751653964</v>
          </cell>
          <cell r="Q226">
            <v>22493.41427857352</v>
          </cell>
          <cell r="R226">
            <v>21820.012288958882</v>
          </cell>
          <cell r="S226">
            <v>21851.072681430713</v>
          </cell>
          <cell r="T226">
            <v>22435.037007354465</v>
          </cell>
          <cell r="U226">
            <v>23237.856100070774</v>
          </cell>
          <cell r="V226">
            <v>24295.423566588957</v>
          </cell>
          <cell r="W226">
            <v>25676.409631101869</v>
          </cell>
          <cell r="X226">
            <v>26947.489232296917</v>
          </cell>
          <cell r="Y226">
            <v>27352.311253779546</v>
          </cell>
          <cell r="Z226">
            <v>27335.965576247774</v>
          </cell>
          <cell r="AA226">
            <v>27602.57300118457</v>
          </cell>
          <cell r="AB226">
            <v>27114.80587866436</v>
          </cell>
          <cell r="AC226">
            <v>26610.841990217854</v>
          </cell>
          <cell r="AD226">
            <v>26693.236756604154</v>
          </cell>
          <cell r="AE226">
            <v>27154.544217813003</v>
          </cell>
        </row>
        <row r="227">
          <cell r="G227">
            <v>7419.0906995658279</v>
          </cell>
          <cell r="H227">
            <v>10929.866269561855</v>
          </cell>
          <cell r="I227">
            <v>11146.832299299163</v>
          </cell>
          <cell r="J227">
            <v>11401.652840795985</v>
          </cell>
          <cell r="K227">
            <v>11576.085512870666</v>
          </cell>
          <cell r="L227">
            <v>12235.073988756241</v>
          </cell>
          <cell r="M227">
            <v>12208.847800786238</v>
          </cell>
          <cell r="N227">
            <v>12963.239752020037</v>
          </cell>
          <cell r="O227">
            <v>12837.810102693569</v>
          </cell>
          <cell r="P227">
            <v>13383.313205347922</v>
          </cell>
          <cell r="Q227">
            <v>13633.426809902779</v>
          </cell>
          <cell r="R227">
            <v>13225.27282201311</v>
          </cell>
          <cell r="S227">
            <v>13244.098758449756</v>
          </cell>
          <cell r="T227">
            <v>13598.043908726899</v>
          </cell>
          <cell r="U227">
            <v>14084.638571795298</v>
          </cell>
          <cell r="V227">
            <v>14725.638131610645</v>
          </cell>
          <cell r="W227">
            <v>15562.664125213003</v>
          </cell>
          <cell r="X227">
            <v>16333.074988492226</v>
          </cell>
          <cell r="Y227">
            <v>16578.44064674971</v>
          </cell>
          <cell r="Z227">
            <v>16857.311575218704</v>
          </cell>
          <cell r="AA227">
            <v>17266.656645919924</v>
          </cell>
          <cell r="AB227">
            <v>17209.046241024487</v>
          </cell>
          <cell r="AC227">
            <v>17136.3703707032</v>
          </cell>
          <cell r="AD227">
            <v>17456.408368183093</v>
          </cell>
          <cell r="AE227">
            <v>18058.866872371669</v>
          </cell>
        </row>
        <row r="228">
          <cell r="G228">
            <v>83364.422267462985</v>
          </cell>
          <cell r="H228">
            <v>83832.227579195271</v>
          </cell>
          <cell r="I228">
            <v>84473.651357137482</v>
          </cell>
          <cell r="J228">
            <v>85669.000717749455</v>
          </cell>
          <cell r="K228">
            <v>86953.915160136385</v>
          </cell>
          <cell r="L228">
            <v>91285.461447874812</v>
          </cell>
          <cell r="M228">
            <v>90938.245242666802</v>
          </cell>
          <cell r="N228">
            <v>95719.927133708654</v>
          </cell>
          <cell r="O228">
            <v>93952.396537730761</v>
          </cell>
          <cell r="P228">
            <v>96705.968870619268</v>
          </cell>
          <cell r="Q228">
            <v>98084.385907262404</v>
          </cell>
          <cell r="R228">
            <v>94854.133820205563</v>
          </cell>
          <cell r="S228">
            <v>94531.289301758676</v>
          </cell>
          <cell r="T228">
            <v>96314.095346684699</v>
          </cell>
          <cell r="U228">
            <v>98468.71184276056</v>
          </cell>
          <cell r="V228">
            <v>101998.44637128555</v>
          </cell>
          <cell r="W228">
            <v>108335.20040286546</v>
          </cell>
          <cell r="X228">
            <v>114395.71234984108</v>
          </cell>
          <cell r="Y228">
            <v>116727.38959742447</v>
          </cell>
          <cell r="Z228">
            <v>141998.01843454241</v>
          </cell>
          <cell r="AA228">
            <v>171946.05794425026</v>
          </cell>
          <cell r="AB228">
            <v>192464.78312542022</v>
          </cell>
          <cell r="AC228">
            <v>208908.64373695463</v>
          </cell>
          <cell r="AD228">
            <v>228706.45614921703</v>
          </cell>
          <cell r="AE228">
            <v>252084.95499626573</v>
          </cell>
        </row>
        <row r="229">
          <cell r="G229">
            <v>12778.134917081974</v>
          </cell>
          <cell r="H229">
            <v>12894.186073617273</v>
          </cell>
          <cell r="I229">
            <v>13178.009408971293</v>
          </cell>
          <cell r="J229">
            <v>13341.082749817862</v>
          </cell>
          <cell r="K229">
            <v>13581.568601140933</v>
          </cell>
          <cell r="L229">
            <v>14287.410756019724</v>
          </cell>
          <cell r="M229">
            <v>14217.523844548945</v>
          </cell>
          <cell r="N229">
            <v>14955.493690163396</v>
          </cell>
          <cell r="O229">
            <v>14749.068526871995</v>
          </cell>
          <cell r="P229">
            <v>15217.615920965041</v>
          </cell>
          <cell r="Q229">
            <v>15615.500853886677</v>
          </cell>
          <cell r="R229">
            <v>15768.602167633129</v>
          </cell>
          <cell r="S229">
            <v>16113.909210513591</v>
          </cell>
          <cell r="T229">
            <v>16679.827859739111</v>
          </cell>
          <cell r="U229">
            <v>17277.728711114269</v>
          </cell>
          <cell r="V229">
            <v>17914.590049087761</v>
          </cell>
          <cell r="W229">
            <v>18631.873619577422</v>
          </cell>
          <cell r="X229">
            <v>19246.310352174143</v>
          </cell>
          <cell r="Y229">
            <v>19226.799168199374</v>
          </cell>
          <cell r="Z229">
            <v>19109.077435323827</v>
          </cell>
          <cell r="AA229">
            <v>19277.963444280296</v>
          </cell>
          <cell r="AB229">
            <v>18940.524142835653</v>
          </cell>
          <cell r="AC229">
            <v>18579.144573461443</v>
          </cell>
          <cell r="AD229">
            <v>18559.369474301344</v>
          </cell>
          <cell r="AE229">
            <v>18786.218095097855</v>
          </cell>
        </row>
        <row r="230">
          <cell r="G230">
            <v>19927.728810231933</v>
          </cell>
          <cell r="H230">
            <v>20387.498878375507</v>
          </cell>
          <cell r="I230">
            <v>21039.067675030969</v>
          </cell>
          <cell r="J230">
            <v>21751.96518935723</v>
          </cell>
          <cell r="K230">
            <v>22543.066584433152</v>
          </cell>
          <cell r="L230">
            <v>23942.959888780144</v>
          </cell>
          <cell r="M230">
            <v>24443.241717863308</v>
          </cell>
          <cell r="N230">
            <v>25857.012921133639</v>
          </cell>
          <cell r="O230">
            <v>26019.551101581019</v>
          </cell>
          <cell r="P230">
            <v>27043.216886545717</v>
          </cell>
          <cell r="Q230">
            <v>27714.128414291805</v>
          </cell>
          <cell r="R230">
            <v>27458.778506721221</v>
          </cell>
          <cell r="S230">
            <v>28235.725930746761</v>
          </cell>
          <cell r="T230">
            <v>30700.328022192367</v>
          </cell>
          <cell r="U230">
            <v>33048.146988518049</v>
          </cell>
          <cell r="V230">
            <v>35494.528422093819</v>
          </cell>
          <cell r="W230">
            <v>37620.955907392017</v>
          </cell>
          <cell r="X230">
            <v>39513.733368011992</v>
          </cell>
          <cell r="Y230">
            <v>40010.808440145935</v>
          </cell>
          <cell r="Z230">
            <v>48908.818659119788</v>
          </cell>
          <cell r="AA230">
            <v>52282.519633483942</v>
          </cell>
          <cell r="AB230">
            <v>55374.912449867224</v>
          </cell>
          <cell r="AC230">
            <v>58076.99156480789</v>
          </cell>
          <cell r="AD230">
            <v>62210.734014487818</v>
          </cell>
          <cell r="AE230">
            <v>67374.994373915324</v>
          </cell>
        </row>
        <row r="231">
          <cell r="G231">
            <v>45108.374295171176</v>
          </cell>
          <cell r="H231">
            <v>46149.56065856183</v>
          </cell>
          <cell r="I231">
            <v>47625.090696060222</v>
          </cell>
          <cell r="J231">
            <v>49239.504556032982</v>
          </cell>
          <cell r="K231">
            <v>51031.017404918923</v>
          </cell>
          <cell r="L231">
            <v>54200.373325811925</v>
          </cell>
          <cell r="M231">
            <v>55333.543476117171</v>
          </cell>
          <cell r="N231">
            <v>58534.252384181593</v>
          </cell>
          <cell r="O231">
            <v>58902.884869384878</v>
          </cell>
          <cell r="P231">
            <v>61220.727174027903</v>
          </cell>
          <cell r="Q231">
            <v>62739.911562789377</v>
          </cell>
          <cell r="R231">
            <v>62162.601935177241</v>
          </cell>
          <cell r="S231">
            <v>63922.405058420525</v>
          </cell>
          <cell r="T231">
            <v>69503.539738679581</v>
          </cell>
          <cell r="U231">
            <v>74820.119795511695</v>
          </cell>
          <cell r="V231">
            <v>80359.598457471366</v>
          </cell>
          <cell r="W231">
            <v>86541.70128799032</v>
          </cell>
          <cell r="X231">
            <v>92483.477913026232</v>
          </cell>
          <cell r="Y231">
            <v>94848.756057148668</v>
          </cell>
          <cell r="Z231">
            <v>104876.15733776866</v>
          </cell>
          <cell r="AA231">
            <v>108880.94517899094</v>
          </cell>
          <cell r="AB231">
            <v>111269.29774283603</v>
          </cell>
          <cell r="AC231">
            <v>113174.32196937493</v>
          </cell>
          <cell r="AD231">
            <v>117725.13831993856</v>
          </cell>
          <cell r="AE231">
            <v>124056.03016699647</v>
          </cell>
        </row>
        <row r="232">
          <cell r="G232">
            <v>14732.614363471273</v>
          </cell>
          <cell r="H232">
            <v>15190.025849992297</v>
          </cell>
          <cell r="I232">
            <v>15978.652657210951</v>
          </cell>
          <cell r="J232">
            <v>16358.081684185232</v>
          </cell>
          <cell r="K232">
            <v>16802.815184019466</v>
          </cell>
          <cell r="L232">
            <v>17995.075095351578</v>
          </cell>
          <cell r="M232">
            <v>18068.872042573646</v>
          </cell>
          <cell r="N232">
            <v>19587.401185481136</v>
          </cell>
          <cell r="O232">
            <v>19396.744558816688</v>
          </cell>
          <cell r="P232">
            <v>20469.625724466405</v>
          </cell>
          <cell r="Q232">
            <v>22021.466826109994</v>
          </cell>
          <cell r="R232">
            <v>22443.493824552352</v>
          </cell>
          <cell r="S232">
            <v>23154.520006260926</v>
          </cell>
          <cell r="T232">
            <v>24297.299686122278</v>
          </cell>
          <cell r="U232">
            <v>25604.628317990238</v>
          </cell>
          <cell r="V232">
            <v>27252.115344501475</v>
          </cell>
          <cell r="W232">
            <v>29326.592850202847</v>
          </cell>
          <cell r="X232">
            <v>31071.045803116915</v>
          </cell>
          <cell r="Y232">
            <v>31809.338088577882</v>
          </cell>
          <cell r="Z232">
            <v>32253.678455315665</v>
          </cell>
          <cell r="AA232">
            <v>33031.407872308417</v>
          </cell>
          <cell r="AB232">
            <v>33044.701825989607</v>
          </cell>
          <cell r="AC232">
            <v>33079.38765057132</v>
          </cell>
          <cell r="AD232">
            <v>33840.932034592515</v>
          </cell>
          <cell r="AE232">
            <v>35028.551814055783</v>
          </cell>
        </row>
        <row r="233">
          <cell r="G233">
            <v>30607.73667734694</v>
          </cell>
          <cell r="H233">
            <v>31558.031715771514</v>
          </cell>
          <cell r="I233">
            <v>33196.443002222775</v>
          </cell>
          <cell r="J233">
            <v>33984.725615128584</v>
          </cell>
          <cell r="K233">
            <v>34908.681507727801</v>
          </cell>
          <cell r="L233">
            <v>37385.660577205868</v>
          </cell>
          <cell r="M233">
            <v>37538.977393382476</v>
          </cell>
          <cell r="N233">
            <v>40693.796965544178</v>
          </cell>
          <cell r="O233">
            <v>40297.698372262203</v>
          </cell>
          <cell r="P233">
            <v>42526.662179644067</v>
          </cell>
          <cell r="Q233">
            <v>45750.688997447731</v>
          </cell>
          <cell r="R233">
            <v>46627.471007780034</v>
          </cell>
          <cell r="S233">
            <v>48104.663147852298</v>
          </cell>
          <cell r="T233">
            <v>50478.844583575272</v>
          </cell>
          <cell r="U233">
            <v>53194.884624247505</v>
          </cell>
          <cell r="V233">
            <v>56617.620592401901</v>
          </cell>
          <cell r="W233">
            <v>59923.157134890702</v>
          </cell>
          <cell r="X233">
            <v>63973.486449511773</v>
          </cell>
          <cell r="Y233">
            <v>66181.538107032015</v>
          </cell>
          <cell r="Z233">
            <v>66453.563269918333</v>
          </cell>
          <cell r="AA233">
            <v>66959.267579956038</v>
          </cell>
          <cell r="AB233">
            <v>66094.364426773463</v>
          </cell>
          <cell r="AC233">
            <v>65334.982685483985</v>
          </cell>
          <cell r="AD233">
            <v>65811.632936669848</v>
          </cell>
          <cell r="AE233">
            <v>67051.855449590992</v>
          </cell>
        </row>
        <row r="236">
          <cell r="G236">
            <v>365235.87759901345</v>
          </cell>
          <cell r="H236">
            <v>354859.62782446295</v>
          </cell>
          <cell r="I236">
            <v>359099.12116031331</v>
          </cell>
          <cell r="J236">
            <v>363684.89253116085</v>
          </cell>
          <cell r="K236">
            <v>371183.65691280959</v>
          </cell>
          <cell r="L236">
            <v>393810.14448577375</v>
          </cell>
          <cell r="M236">
            <v>392919.76472724194</v>
          </cell>
          <cell r="N236">
            <v>416337.28299488511</v>
          </cell>
          <cell r="O236">
            <v>415847.40765335562</v>
          </cell>
          <cell r="P236">
            <v>440930.75205977412</v>
          </cell>
          <cell r="Q236">
            <v>462610.57949277834</v>
          </cell>
          <cell r="R236">
            <v>464545.80548638868</v>
          </cell>
          <cell r="S236">
            <v>474100.778496566</v>
          </cell>
          <cell r="T236">
            <v>490120.37038982578</v>
          </cell>
          <cell r="U236">
            <v>507824.3128671766</v>
          </cell>
          <cell r="V236">
            <v>523265.66056981642</v>
          </cell>
          <cell r="W236">
            <v>547621.81359517598</v>
          </cell>
          <cell r="X236">
            <v>577195.13074333861</v>
          </cell>
          <cell r="Y236">
            <v>597901.31757310289</v>
          </cell>
          <cell r="Z236">
            <v>606724.96847552957</v>
          </cell>
          <cell r="AA236">
            <v>621130.50828699535</v>
          </cell>
          <cell r="AB236">
            <v>615303.10013566166</v>
          </cell>
          <cell r="AC236">
            <v>604685.27239587845</v>
          </cell>
          <cell r="AD236">
            <v>611946.42316720472</v>
          </cell>
          <cell r="AE236">
            <v>621775.7724142184</v>
          </cell>
        </row>
        <row r="237">
          <cell r="G237">
            <v>128508.91989594916</v>
          </cell>
          <cell r="H237">
            <v>159878.80401357694</v>
          </cell>
          <cell r="I237">
            <v>161788.86949021256</v>
          </cell>
          <cell r="J237">
            <v>163854.9474116308</v>
          </cell>
          <cell r="K237">
            <v>167233.44805501943</v>
          </cell>
          <cell r="L237">
            <v>177427.60791020317</v>
          </cell>
          <cell r="M237">
            <v>177026.45534239855</v>
          </cell>
          <cell r="N237">
            <v>187577.00694092782</v>
          </cell>
          <cell r="O237">
            <v>187356.29802512456</v>
          </cell>
          <cell r="P237">
            <v>198657.37256252611</v>
          </cell>
          <cell r="Q237">
            <v>208425.02323177626</v>
          </cell>
          <cell r="R237">
            <v>209296.92184490184</v>
          </cell>
          <cell r="S237">
            <v>213601.82873615521</v>
          </cell>
          <cell r="T237">
            <v>220819.31134577713</v>
          </cell>
          <cell r="U237">
            <v>228795.66291599342</v>
          </cell>
          <cell r="V237">
            <v>235752.62282205813</v>
          </cell>
          <cell r="W237">
            <v>246726.06784295075</v>
          </cell>
          <cell r="X237">
            <v>260050.0590936582</v>
          </cell>
          <cell r="Y237">
            <v>269379.04477264325</v>
          </cell>
          <cell r="Z237">
            <v>274246.47257606586</v>
          </cell>
          <cell r="AA237">
            <v>283323.60322947107</v>
          </cell>
          <cell r="AB237">
            <v>282176.62280447973</v>
          </cell>
          <cell r="AC237">
            <v>278788.25314832455</v>
          </cell>
          <cell r="AD237">
            <v>283474.80692722125</v>
          </cell>
          <cell r="AE237">
            <v>289306.68472038873</v>
          </cell>
        </row>
        <row r="238">
          <cell r="G238">
            <v>182617.93879950672</v>
          </cell>
          <cell r="H238">
            <v>187597.13911690007</v>
          </cell>
          <cell r="I238">
            <v>189838.35439964873</v>
          </cell>
          <cell r="J238">
            <v>192262.63014803207</v>
          </cell>
          <cell r="K238">
            <v>196226.86455117722</v>
          </cell>
          <cell r="L238">
            <v>208188.39526396897</v>
          </cell>
          <cell r="M238">
            <v>207717.6945070184</v>
          </cell>
          <cell r="N238">
            <v>220097.40492705166</v>
          </cell>
          <cell r="O238">
            <v>219838.43150379052</v>
          </cell>
          <cell r="P238">
            <v>233098.78371397682</v>
          </cell>
          <cell r="Q238">
            <v>244559.86095151352</v>
          </cell>
          <cell r="R238">
            <v>245582.9214280509</v>
          </cell>
          <cell r="S238">
            <v>250634.17398117352</v>
          </cell>
          <cell r="T238">
            <v>259102.95818021009</v>
          </cell>
          <cell r="U238">
            <v>268462.17714857374</v>
          </cell>
          <cell r="V238">
            <v>276625.27158364275</v>
          </cell>
          <cell r="W238">
            <v>289501.19284710946</v>
          </cell>
          <cell r="X238">
            <v>305135.17669927207</v>
          </cell>
          <cell r="Y238">
            <v>316081.53719425993</v>
          </cell>
          <cell r="Z238">
            <v>318864.90587520832</v>
          </cell>
          <cell r="AA238">
            <v>321024.71413024032</v>
          </cell>
          <cell r="AB238">
            <v>314825.8482508192</v>
          </cell>
          <cell r="AC238">
            <v>306269.79725356057</v>
          </cell>
          <cell r="AD238">
            <v>307123.92753089877</v>
          </cell>
          <cell r="AE238">
            <v>309360.53101240424</v>
          </cell>
        </row>
        <row r="239">
          <cell r="G239">
            <v>22826.038376498713</v>
          </cell>
          <cell r="H239">
            <v>37085.098831852469</v>
          </cell>
          <cell r="I239">
            <v>37893.103890682374</v>
          </cell>
          <cell r="J239">
            <v>38462.381555532207</v>
          </cell>
          <cell r="K239">
            <v>38969.129623895285</v>
          </cell>
          <cell r="L239">
            <v>41122.671401230393</v>
          </cell>
          <cell r="M239">
            <v>41185.78757641455</v>
          </cell>
          <cell r="N239">
            <v>44212.728429698531</v>
          </cell>
          <cell r="O239">
            <v>44951.843483761288</v>
          </cell>
          <cell r="P239">
            <v>48023.926933948365</v>
          </cell>
          <cell r="Q239">
            <v>50150.466781839837</v>
          </cell>
          <cell r="R239">
            <v>50124.859380140115</v>
          </cell>
          <cell r="S239">
            <v>50689.163852827936</v>
          </cell>
          <cell r="T239">
            <v>51823.573400304151</v>
          </cell>
          <cell r="U239">
            <v>52861.045289321017</v>
          </cell>
          <cell r="V239">
            <v>54320.35492645581</v>
          </cell>
          <cell r="W239">
            <v>56926.871894878575</v>
          </cell>
          <cell r="X239">
            <v>59891.068626553875</v>
          </cell>
          <cell r="Y239">
            <v>62046.543913457623</v>
          </cell>
          <cell r="Z239">
            <v>63939.99342109407</v>
          </cell>
          <cell r="AA239">
            <v>65822.79068051881</v>
          </cell>
          <cell r="AB239">
            <v>65849.37613974858</v>
          </cell>
          <cell r="AC239">
            <v>65246.726750042319</v>
          </cell>
          <cell r="AD239">
            <v>66564.13506297869</v>
          </cell>
          <cell r="AE239">
            <v>68260.473116669134</v>
          </cell>
        </row>
        <row r="240">
          <cell r="G240">
            <v>73043.322804795869</v>
          </cell>
          <cell r="H240">
            <v>68495.559377511716</v>
          </cell>
          <cell r="I240">
            <v>69987.931252677838</v>
          </cell>
          <cell r="J240">
            <v>71039.377610467272</v>
          </cell>
          <cell r="K240">
            <v>71975.332845840443</v>
          </cell>
          <cell r="L240">
            <v>75952.888611573333</v>
          </cell>
          <cell r="M240">
            <v>76069.463135066151</v>
          </cell>
          <cell r="N240">
            <v>81660.172435542656</v>
          </cell>
          <cell r="O240">
            <v>83025.305620219151</v>
          </cell>
          <cell r="P240">
            <v>88699.392544701768</v>
          </cell>
          <cell r="Q240">
            <v>92627.076196842638</v>
          </cell>
          <cell r="R240">
            <v>92579.779752748451</v>
          </cell>
          <cell r="S240">
            <v>93622.040707511944</v>
          </cell>
          <cell r="T240">
            <v>95717.276232429431</v>
          </cell>
          <cell r="U240">
            <v>97633.469518009108</v>
          </cell>
          <cell r="V240">
            <v>100328.79009282413</v>
          </cell>
          <cell r="W240">
            <v>105142.983485933</v>
          </cell>
          <cell r="X240">
            <v>110617.80543966891</v>
          </cell>
          <cell r="Y240">
            <v>114598.93236534574</v>
          </cell>
          <cell r="Z240">
            <v>115858.64768204739</v>
          </cell>
          <cell r="AA240">
            <v>116478.30055393775</v>
          </cell>
          <cell r="AB240">
            <v>114286.39036749169</v>
          </cell>
          <cell r="AC240">
            <v>111201.59592874881</v>
          </cell>
          <cell r="AD240">
            <v>111549.77156105102</v>
          </cell>
          <cell r="AE240">
            <v>112441.44112659105</v>
          </cell>
        </row>
        <row r="241">
          <cell r="G241">
            <v>18260.830701198967</v>
          </cell>
          <cell r="H241">
            <v>17123.889844377929</v>
          </cell>
          <cell r="I241">
            <v>17496.982813169459</v>
          </cell>
          <cell r="J241">
            <v>17759.844402616818</v>
          </cell>
          <cell r="K241">
            <v>17993.833211460111</v>
          </cell>
          <cell r="L241">
            <v>18988.222152893333</v>
          </cell>
          <cell r="M241">
            <v>19017.365783766538</v>
          </cell>
          <cell r="N241">
            <v>20415.043108885664</v>
          </cell>
          <cell r="O241">
            <v>20756.326405054788</v>
          </cell>
          <cell r="P241">
            <v>22174.848136175442</v>
          </cell>
          <cell r="Q241">
            <v>23156.769049210659</v>
          </cell>
          <cell r="R241">
            <v>23144.944938187113</v>
          </cell>
          <cell r="S241">
            <v>23405.510176877986</v>
          </cell>
          <cell r="T241">
            <v>23929.319058107358</v>
          </cell>
          <cell r="U241">
            <v>24408.367379502277</v>
          </cell>
          <cell r="V241">
            <v>25082.197523206032</v>
          </cell>
          <cell r="W241">
            <v>26285.74587148325</v>
          </cell>
          <cell r="X241">
            <v>27654.451359917228</v>
          </cell>
          <cell r="Y241">
            <v>28649.733091336435</v>
          </cell>
          <cell r="Z241">
            <v>30793.004144602553</v>
          </cell>
          <cell r="AA241">
            <v>33283.211347743643</v>
          </cell>
          <cell r="AB241">
            <v>34566.484046841208</v>
          </cell>
          <cell r="AC241">
            <v>35406.47476373057</v>
          </cell>
          <cell r="AD241">
            <v>37197.32778087561</v>
          </cell>
          <cell r="AE241">
            <v>39251.843081514526</v>
          </cell>
        </row>
        <row r="242">
          <cell r="G242">
            <v>38043.397294164519</v>
          </cell>
          <cell r="H242">
            <v>33061.397754723999</v>
          </cell>
          <cell r="I242">
            <v>33781.73496506628</v>
          </cell>
          <cell r="J242">
            <v>34289.246496741514</v>
          </cell>
          <cell r="K242">
            <v>34741.012838946874</v>
          </cell>
          <cell r="L242">
            <v>36660.897200175481</v>
          </cell>
          <cell r="M242">
            <v>36717.165325062553</v>
          </cell>
          <cell r="N242">
            <v>39415.685719579902</v>
          </cell>
          <cell r="O242">
            <v>40074.60743095701</v>
          </cell>
          <cell r="P242">
            <v>42813.372489743997</v>
          </cell>
          <cell r="Q242">
            <v>44709.184607467789</v>
          </cell>
          <cell r="R242">
            <v>44686.35558665546</v>
          </cell>
          <cell r="S242">
            <v>45189.43351320739</v>
          </cell>
          <cell r="T242">
            <v>46200.760608112003</v>
          </cell>
          <cell r="U242">
            <v>47125.667696472541</v>
          </cell>
          <cell r="V242">
            <v>48426.643502937863</v>
          </cell>
          <cell r="W242">
            <v>50750.35563966936</v>
          </cell>
          <cell r="X242">
            <v>53392.939595384662</v>
          </cell>
          <cell r="Y242">
            <v>55314.547682069737</v>
          </cell>
          <cell r="Z242">
            <v>56206.338067598081</v>
          </cell>
          <cell r="AA242">
            <v>56867.860447024854</v>
          </cell>
          <cell r="AB242">
            <v>56094.0735060183</v>
          </cell>
          <cell r="AC242">
            <v>54855.157088644417</v>
          </cell>
          <cell r="AD242">
            <v>55287.638953758076</v>
          </cell>
          <cell r="AE242">
            <v>56002.286494712542</v>
          </cell>
        </row>
        <row r="243">
          <cell r="G243">
            <v>4628.0563230687512</v>
          </cell>
          <cell r="H243">
            <v>4701.4044369701423</v>
          </cell>
          <cell r="I243">
            <v>4765.7538702829233</v>
          </cell>
          <cell r="J243">
            <v>4856.2183556535629</v>
          </cell>
          <cell r="K243">
            <v>4946.6084717631393</v>
          </cell>
          <cell r="L243">
            <v>5278.2857012813538</v>
          </cell>
          <cell r="M243">
            <v>5357.0931278130192</v>
          </cell>
          <cell r="N243">
            <v>5747.3914872416699</v>
          </cell>
          <cell r="O243">
            <v>5732.4673645938337</v>
          </cell>
          <cell r="P243">
            <v>6142.1880301032079</v>
          </cell>
          <cell r="Q243">
            <v>6440.7376439136387</v>
          </cell>
          <cell r="R243">
            <v>6446.5319933809833</v>
          </cell>
          <cell r="S243">
            <v>6508.8716791976822</v>
          </cell>
          <cell r="T243">
            <v>6604.0308077340533</v>
          </cell>
          <cell r="U243">
            <v>6726.1553145885591</v>
          </cell>
          <cell r="V243">
            <v>6888.1269957209943</v>
          </cell>
          <cell r="W243">
            <v>7236.5674433278036</v>
          </cell>
          <cell r="X243">
            <v>7730.2118587169389</v>
          </cell>
          <cell r="Y243">
            <v>8038.0237502793789</v>
          </cell>
          <cell r="Z243">
            <v>8252.3093205514033</v>
          </cell>
          <cell r="AA243">
            <v>8409.382277396091</v>
          </cell>
          <cell r="AB243">
            <v>8362.9356517854412</v>
          </cell>
          <cell r="AC243">
            <v>8292.2030909308778</v>
          </cell>
          <cell r="AD243">
            <v>8458.0331189855751</v>
          </cell>
          <cell r="AE243">
            <v>8650.3301626552002</v>
          </cell>
        </row>
        <row r="244">
          <cell r="G244">
            <v>15523.354711945038</v>
          </cell>
          <cell r="H244">
            <v>15769.377817555918</v>
          </cell>
          <cell r="I244">
            <v>15985.217688356061</v>
          </cell>
          <cell r="J244">
            <v>16288.652261578984</v>
          </cell>
          <cell r="K244">
            <v>16591.837386580326</v>
          </cell>
          <cell r="L244">
            <v>17704.344003671897</v>
          </cell>
          <cell r="M244">
            <v>17968.678651002941</v>
          </cell>
          <cell r="N244">
            <v>19277.81135250035</v>
          </cell>
          <cell r="O244">
            <v>19227.753091871116</v>
          </cell>
          <cell r="P244">
            <v>20602.031791076501</v>
          </cell>
          <cell r="Q244">
            <v>21603.422273554581</v>
          </cell>
          <cell r="R244">
            <v>21622.857590635365</v>
          </cell>
          <cell r="S244">
            <v>21831.956397566515</v>
          </cell>
          <cell r="T244">
            <v>22151.137670055909</v>
          </cell>
          <cell r="U244">
            <v>22560.765796117001</v>
          </cell>
          <cell r="V244">
            <v>23104.048695889851</v>
          </cell>
          <cell r="W244">
            <v>24222.842301479006</v>
          </cell>
          <cell r="X244">
            <v>25741.472768522566</v>
          </cell>
          <cell r="Y244">
            <v>26592.666617849558</v>
          </cell>
          <cell r="Z244">
            <v>27217.575877861957</v>
          </cell>
          <cell r="AA244">
            <v>27703.370878767415</v>
          </cell>
          <cell r="AB244">
            <v>27506.937031022229</v>
          </cell>
          <cell r="AC244">
            <v>27126.465394959287</v>
          </cell>
          <cell r="AD244">
            <v>27532.444745598816</v>
          </cell>
          <cell r="AE244">
            <v>28038.123006593294</v>
          </cell>
        </row>
        <row r="245">
          <cell r="G245">
            <v>42989.038650593269</v>
          </cell>
          <cell r="H245">
            <v>46177.524094383676</v>
          </cell>
          <cell r="I245">
            <v>48049.097799709365</v>
          </cell>
          <cell r="J245">
            <v>50221.351556134323</v>
          </cell>
          <cell r="K245">
            <v>53009.132948004757</v>
          </cell>
          <cell r="L245">
            <v>57640.128982233764</v>
          </cell>
          <cell r="M245">
            <v>59025.056673692248</v>
          </cell>
          <cell r="N245">
            <v>64140.796106645364</v>
          </cell>
          <cell r="O245">
            <v>65738.378600449563</v>
          </cell>
          <cell r="P245">
            <v>72214.596280012745</v>
          </cell>
          <cell r="Q245">
            <v>79060.97595669709</v>
          </cell>
          <cell r="R245">
            <v>81293.356899375809</v>
          </cell>
          <cell r="S245">
            <v>84841.963710676544</v>
          </cell>
          <cell r="T245">
            <v>88452.881885079623</v>
          </cell>
          <cell r="U245">
            <v>92105.077335115246</v>
          </cell>
          <cell r="V245">
            <v>97065.846332970599</v>
          </cell>
          <cell r="W245">
            <v>102052.43951083547</v>
          </cell>
          <cell r="X245">
            <v>109775.5245398815</v>
          </cell>
          <cell r="Y245">
            <v>114575.40812346498</v>
          </cell>
          <cell r="Z245">
            <v>118916.91832645051</v>
          </cell>
          <cell r="AA245">
            <v>122334.77011979968</v>
          </cell>
          <cell r="AB245">
            <v>122593.4152380662</v>
          </cell>
          <cell r="AC245">
            <v>121709.85508655623</v>
          </cell>
          <cell r="AD245">
            <v>124569.45637297981</v>
          </cell>
          <cell r="AE245">
            <v>128234.69570832193</v>
          </cell>
        </row>
        <row r="246">
          <cell r="G246">
            <v>33299.04878638684</v>
          </cell>
          <cell r="H246">
            <v>30330.448544332252</v>
          </cell>
          <cell r="I246">
            <v>30989.602297357953</v>
          </cell>
          <cell r="J246">
            <v>31454.007198291205</v>
          </cell>
          <cell r="K246">
            <v>31867.401752508187</v>
          </cell>
          <cell r="L246">
            <v>33627.757716878958</v>
          </cell>
          <cell r="M246">
            <v>33678.283068356512</v>
          </cell>
          <cell r="N246">
            <v>36151.728628515026</v>
          </cell>
          <cell r="O246">
            <v>36753.502636978956</v>
          </cell>
          <cell r="P246">
            <v>39263.465870843895</v>
          </cell>
          <cell r="Q246">
            <v>41001.093157340103</v>
          </cell>
          <cell r="R246">
            <v>40978.97325122216</v>
          </cell>
          <cell r="S246">
            <v>41438.624077021566</v>
          </cell>
          <cell r="T246">
            <v>42363.69971619008</v>
          </cell>
          <cell r="U246">
            <v>43210.133146248801</v>
          </cell>
          <cell r="V246">
            <v>44401.32382270151</v>
          </cell>
          <cell r="W246">
            <v>46342.560297745775</v>
          </cell>
          <cell r="X246">
            <v>48642.611386782039</v>
          </cell>
          <cell r="Y246">
            <v>50263.175879098308</v>
          </cell>
          <cell r="Z246">
            <v>50977.817961385736</v>
          </cell>
          <cell r="AA246">
            <v>51339.024248911577</v>
          </cell>
          <cell r="AB246">
            <v>50538.39378639061</v>
          </cell>
          <cell r="AC246">
            <v>49436.659552163255</v>
          </cell>
          <cell r="AD246">
            <v>49738.779482392318</v>
          </cell>
          <cell r="AE246">
            <v>50267.876249741275</v>
          </cell>
        </row>
        <row r="247">
          <cell r="G247">
            <v>10691.658369472056</v>
          </cell>
          <cell r="H247">
            <v>15762.991449869804</v>
          </cell>
          <cell r="I247">
            <v>16105.559247965732</v>
          </cell>
          <cell r="J247">
            <v>16346.914415265306</v>
          </cell>
          <cell r="K247">
            <v>16561.759072574627</v>
          </cell>
          <cell r="L247">
            <v>17476.631003154402</v>
          </cell>
          <cell r="M247">
            <v>17502.889457004119</v>
          </cell>
          <cell r="N247">
            <v>18788.360100786689</v>
          </cell>
          <cell r="O247">
            <v>19101.107158790332</v>
          </cell>
          <cell r="P247">
            <v>20405.55634743558</v>
          </cell>
          <cell r="Q247">
            <v>21308.615991280461</v>
          </cell>
          <cell r="R247">
            <v>21297.120088392661</v>
          </cell>
          <cell r="S247">
            <v>21536.004522508803</v>
          </cell>
          <cell r="T247">
            <v>22016.774181070974</v>
          </cell>
          <cell r="U247">
            <v>22456.672816311991</v>
          </cell>
          <cell r="V247">
            <v>23075.744717627389</v>
          </cell>
          <cell r="W247">
            <v>24084.621784300914</v>
          </cell>
          <cell r="X247">
            <v>25279.97785026049</v>
          </cell>
          <cell r="Y247">
            <v>26122.198966740394</v>
          </cell>
          <cell r="Z247">
            <v>26801.516390175642</v>
          </cell>
          <cell r="AA247">
            <v>27292.56324226594</v>
          </cell>
          <cell r="AB247">
            <v>27183.612671531475</v>
          </cell>
          <cell r="AC247">
            <v>26965.245592442159</v>
          </cell>
          <cell r="AD247">
            <v>27407.916763462723</v>
          </cell>
          <cell r="AE247">
            <v>27972.689694185861</v>
          </cell>
        </row>
        <row r="248">
          <cell r="G248">
            <v>112714.25036667172</v>
          </cell>
          <cell r="H248">
            <v>114141.16481280299</v>
          </cell>
          <cell r="I248">
            <v>115190.36661142894</v>
          </cell>
          <cell r="J248">
            <v>116520.75449208662</v>
          </cell>
          <cell r="K248">
            <v>117639.50338136432</v>
          </cell>
          <cell r="L248">
            <v>125133.03018357205</v>
          </cell>
          <cell r="M248">
            <v>125028.1219180683</v>
          </cell>
          <cell r="N248">
            <v>132782.30628235237</v>
          </cell>
          <cell r="O248">
            <v>132776.26779086614</v>
          </cell>
          <cell r="P248">
            <v>140250.1217333712</v>
          </cell>
          <cell r="Q248">
            <v>146590.53423395441</v>
          </cell>
          <cell r="R248">
            <v>146845.81875868811</v>
          </cell>
          <cell r="S248">
            <v>147443.91759888123</v>
          </cell>
          <cell r="T248">
            <v>149119.28301449967</v>
          </cell>
          <cell r="U248">
            <v>151298.35382192422</v>
          </cell>
          <cell r="V248">
            <v>153935.93009441264</v>
          </cell>
          <cell r="W248">
            <v>164146.30188532348</v>
          </cell>
          <cell r="X248">
            <v>174886.41228830878</v>
          </cell>
          <cell r="Y248">
            <v>184122.16950487869</v>
          </cell>
          <cell r="Z248">
            <v>222578.6043170327</v>
          </cell>
          <cell r="AA248">
            <v>270108.4559566789</v>
          </cell>
          <cell r="AB248">
            <v>303077.22933959612</v>
          </cell>
          <cell r="AC248">
            <v>330226.38848079956</v>
          </cell>
          <cell r="AD248">
            <v>364736.77247703593</v>
          </cell>
          <cell r="AE248">
            <v>402666.75528648176</v>
          </cell>
        </row>
        <row r="249">
          <cell r="G249">
            <v>14752.415649731582</v>
          </cell>
          <cell r="H249">
            <v>14949.486256197217</v>
          </cell>
          <cell r="I249">
            <v>15653.173296422536</v>
          </cell>
          <cell r="J249">
            <v>16126.238339946436</v>
          </cell>
          <cell r="K249">
            <v>16429.953298851924</v>
          </cell>
          <cell r="L249">
            <v>17486.291276105734</v>
          </cell>
          <cell r="M249">
            <v>17416.657106211544</v>
          </cell>
          <cell r="N249">
            <v>18528.371104601782</v>
          </cell>
          <cell r="O249">
            <v>18478.233325586072</v>
          </cell>
          <cell r="P249">
            <v>19711.765341966311</v>
          </cell>
          <cell r="Q249">
            <v>20744.547614122177</v>
          </cell>
          <cell r="R249">
            <v>21201.557636324564</v>
          </cell>
          <cell r="S249">
            <v>21869.370611957627</v>
          </cell>
          <cell r="T249">
            <v>22409.704663340748</v>
          </cell>
          <cell r="U249">
            <v>23146.437011872487</v>
          </cell>
          <cell r="V249">
            <v>23754.6214532173</v>
          </cell>
          <cell r="W249">
            <v>24638.42210750085</v>
          </cell>
          <cell r="X249">
            <v>25998.629422016213</v>
          </cell>
          <cell r="Y249">
            <v>27022.019736324251</v>
          </cell>
          <cell r="Z249">
            <v>27815.476693020497</v>
          </cell>
          <cell r="AA249">
            <v>28513.040758287032</v>
          </cell>
          <cell r="AB249">
            <v>28522.892788035613</v>
          </cell>
          <cell r="AC249">
            <v>28160.258081621505</v>
          </cell>
          <cell r="AD249">
            <v>28635.095426973003</v>
          </cell>
          <cell r="AE249">
            <v>29323.666041989127</v>
          </cell>
        </row>
        <row r="250">
          <cell r="G250">
            <v>34875.560548544068</v>
          </cell>
          <cell r="H250">
            <v>35490.215717743871</v>
          </cell>
          <cell r="I250">
            <v>36041.055471905849</v>
          </cell>
          <cell r="J250">
            <v>36987.832605266187</v>
          </cell>
          <cell r="K250">
            <v>37609.896544160554</v>
          </cell>
          <cell r="L250">
            <v>39880.544867932578</v>
          </cell>
          <cell r="M250">
            <v>40403.524766928334</v>
          </cell>
          <cell r="N250">
            <v>43318.517315310317</v>
          </cell>
          <cell r="O250">
            <v>43477.324084102991</v>
          </cell>
          <cell r="P250">
            <v>46102.792950617768</v>
          </cell>
          <cell r="Q250">
            <v>48157.744443856565</v>
          </cell>
          <cell r="R250">
            <v>48381.995246132137</v>
          </cell>
          <cell r="S250">
            <v>49049.199908716473</v>
          </cell>
          <cell r="T250">
            <v>50428.752236485008</v>
          </cell>
          <cell r="U250">
            <v>51749.10969971741</v>
          </cell>
          <cell r="V250">
            <v>53283.685692529973</v>
          </cell>
          <cell r="W250">
            <v>55740.603359634508</v>
          </cell>
          <cell r="X250">
            <v>58846.279199835903</v>
          </cell>
          <cell r="Y250">
            <v>60989.003348343955</v>
          </cell>
          <cell r="Z250">
            <v>66855.58838065021</v>
          </cell>
          <cell r="AA250">
            <v>70982.670891079164</v>
          </cell>
          <cell r="AB250">
            <v>72875.175932513535</v>
          </cell>
          <cell r="AC250">
            <v>74055.453637505809</v>
          </cell>
          <cell r="AD250">
            <v>77727.363212703494</v>
          </cell>
          <cell r="AE250">
            <v>81944.81933887284</v>
          </cell>
        </row>
        <row r="251">
          <cell r="G251">
            <v>95092.731567875642</v>
          </cell>
          <cell r="H251">
            <v>96766.415545228316</v>
          </cell>
          <cell r="I251">
            <v>98266.332436564364</v>
          </cell>
          <cell r="J251">
            <v>100844.37260873445</v>
          </cell>
          <cell r="K251">
            <v>102538.23040020447</v>
          </cell>
          <cell r="L251">
            <v>108726.98855621848</v>
          </cell>
          <cell r="M251">
            <v>110149.4485241012</v>
          </cell>
          <cell r="N251">
            <v>118093.70785323142</v>
          </cell>
          <cell r="O251">
            <v>118524.17778565657</v>
          </cell>
          <cell r="P251">
            <v>125679.56328821628</v>
          </cell>
          <cell r="Q251">
            <v>131279.82577985615</v>
          </cell>
          <cell r="R251">
            <v>131888.41597728548</v>
          </cell>
          <cell r="S251">
            <v>133704.03605860649</v>
          </cell>
          <cell r="T251">
            <v>137459.9244662337</v>
          </cell>
          <cell r="U251">
            <v>141055.35189563283</v>
          </cell>
          <cell r="V251">
            <v>145235.13322236884</v>
          </cell>
          <cell r="W251">
            <v>153068.71128711573</v>
          </cell>
          <cell r="X251">
            <v>162786.7828709142</v>
          </cell>
          <cell r="Y251">
            <v>169902.61285857085</v>
          </cell>
          <cell r="Z251">
            <v>177924.99831106921</v>
          </cell>
          <cell r="AA251">
            <v>183099.6511936677</v>
          </cell>
          <cell r="AB251">
            <v>183290.58023238834</v>
          </cell>
          <cell r="AC251">
            <v>181910.0452579376</v>
          </cell>
          <cell r="AD251">
            <v>186440.59700101402</v>
          </cell>
          <cell r="AE251">
            <v>192071.4052546951</v>
          </cell>
        </row>
        <row r="252">
          <cell r="G252">
            <v>20269.095261833754</v>
          </cell>
          <cell r="H252">
            <v>20530.532236312658</v>
          </cell>
          <cell r="I252">
            <v>20719.297673345118</v>
          </cell>
          <cell r="J252">
            <v>20905.426610008475</v>
          </cell>
          <cell r="K252">
            <v>21238.400627835614</v>
          </cell>
          <cell r="L252">
            <v>22707.133589089823</v>
          </cell>
          <cell r="M252">
            <v>22914.0953188536</v>
          </cell>
          <cell r="N252">
            <v>24446.984147439664</v>
          </cell>
          <cell r="O252">
            <v>24508.760457259279</v>
          </cell>
          <cell r="P252">
            <v>26182.572155659302</v>
          </cell>
          <cell r="Q252">
            <v>27665.032170520342</v>
          </cell>
          <cell r="R252">
            <v>27944.373484518161</v>
          </cell>
          <cell r="S252">
            <v>28737.453154020208</v>
          </cell>
          <cell r="T252">
            <v>29887.275798005736</v>
          </cell>
          <cell r="U252">
            <v>31124.852838925988</v>
          </cell>
          <cell r="V252">
            <v>32286.30287308092</v>
          </cell>
          <cell r="W252">
            <v>34084.157085432591</v>
          </cell>
          <cell r="X252">
            <v>36026.430975225201</v>
          </cell>
          <cell r="Y252">
            <v>37766.179529638641</v>
          </cell>
          <cell r="Z252">
            <v>38453.867170200647</v>
          </cell>
          <cell r="AA252">
            <v>38998.349356101215</v>
          </cell>
          <cell r="AB252">
            <v>38753.276478936947</v>
          </cell>
          <cell r="AC252">
            <v>38078.707519783769</v>
          </cell>
          <cell r="AD252">
            <v>38623.220290712226</v>
          </cell>
          <cell r="AE252">
            <v>39376.63752481604</v>
          </cell>
        </row>
        <row r="253">
          <cell r="G253">
            <v>111590.53378044043</v>
          </cell>
          <cell r="H253">
            <v>113029.8625297102</v>
          </cell>
          <cell r="I253">
            <v>114069.10160800362</v>
          </cell>
          <cell r="J253">
            <v>115093.82555971152</v>
          </cell>
          <cell r="K253">
            <v>116926.99807700257</v>
          </cell>
          <cell r="L253">
            <v>125013.03709404237</v>
          </cell>
          <cell r="M253">
            <v>126152.45499099954</v>
          </cell>
          <cell r="N253">
            <v>134591.7010648037</v>
          </cell>
          <cell r="O253">
            <v>134931.80758158234</v>
          </cell>
          <cell r="P253">
            <v>144146.89776985085</v>
          </cell>
          <cell r="Q253">
            <v>152308.51042347541</v>
          </cell>
          <cell r="R253">
            <v>153846.41065697235</v>
          </cell>
          <cell r="S253">
            <v>158212.67281652676</v>
          </cell>
          <cell r="T253">
            <v>164542.96634653877</v>
          </cell>
          <cell r="U253">
            <v>171356.38750849618</v>
          </cell>
          <cell r="V253">
            <v>177750.69507853885</v>
          </cell>
          <cell r="W253">
            <v>186860.74176010364</v>
          </cell>
          <cell r="X253">
            <v>198849.0352817431</v>
          </cell>
          <cell r="Y253">
            <v>207459.88509259641</v>
          </cell>
          <cell r="Z253">
            <v>210238.94541030767</v>
          </cell>
          <cell r="AA253">
            <v>212559.78193989891</v>
          </cell>
          <cell r="AB253">
            <v>209370.44418938732</v>
          </cell>
          <cell r="AC253">
            <v>204710.6763606098</v>
          </cell>
          <cell r="AD253">
            <v>206356.08182021734</v>
          </cell>
          <cell r="AE253">
            <v>208941.43593905578</v>
          </cell>
        </row>
        <row r="256">
          <cell r="G256">
            <v>41700.08658172701</v>
          </cell>
          <cell r="H256">
            <v>42703.510343600574</v>
          </cell>
          <cell r="I256">
            <v>44257.002746285623</v>
          </cell>
          <cell r="J256">
            <v>46606.120598262525</v>
          </cell>
          <cell r="K256">
            <v>48934.561178675896</v>
          </cell>
          <cell r="L256">
            <v>49695.768483822583</v>
          </cell>
          <cell r="M256">
            <v>49546.517070036483</v>
          </cell>
          <cell r="N256">
            <v>52273.811962574538</v>
          </cell>
          <cell r="O256">
            <v>52585.807956194207</v>
          </cell>
          <cell r="P256">
            <v>56289.490101634299</v>
          </cell>
          <cell r="Q256">
            <v>59687.816054859606</v>
          </cell>
          <cell r="R256">
            <v>62488.410252297035</v>
          </cell>
          <cell r="S256">
            <v>66288.542174939212</v>
          </cell>
          <cell r="T256">
            <v>70860.892025420588</v>
          </cell>
          <cell r="U256">
            <v>78425.921481403377</v>
          </cell>
          <cell r="V256">
            <v>82710.375879353072</v>
          </cell>
          <cell r="W256">
            <v>87029.28237334211</v>
          </cell>
          <cell r="X256">
            <v>91919.753724823735</v>
          </cell>
          <cell r="Y256">
            <v>97412.530517584542</v>
          </cell>
          <cell r="Z256">
            <v>101803.61807623306</v>
          </cell>
          <cell r="AA256">
            <v>106254.40114189948</v>
          </cell>
          <cell r="AB256">
            <v>108563.77406324894</v>
          </cell>
          <cell r="AC256">
            <v>110216.79388037193</v>
          </cell>
          <cell r="AD256">
            <v>113386.61374144799</v>
          </cell>
          <cell r="AE256">
            <v>117712.63216067546</v>
          </cell>
        </row>
        <row r="257">
          <cell r="G257">
            <v>14672.252686163205</v>
          </cell>
          <cell r="H257">
            <v>19239.68134321988</v>
          </cell>
          <cell r="I257">
            <v>19939.593330695461</v>
          </cell>
          <cell r="J257">
            <v>20997.967186756636</v>
          </cell>
          <cell r="K257">
            <v>22047.02508465117</v>
          </cell>
          <cell r="L257">
            <v>22389.980168889302</v>
          </cell>
          <cell r="M257">
            <v>22322.736290852939</v>
          </cell>
          <cell r="N257">
            <v>23551.49440088233</v>
          </cell>
          <cell r="O257">
            <v>23692.06138119155</v>
          </cell>
          <cell r="P257">
            <v>25360.721959712802</v>
          </cell>
          <cell r="Q257">
            <v>26891.807060548002</v>
          </cell>
          <cell r="R257">
            <v>28153.589511143226</v>
          </cell>
          <cell r="S257">
            <v>29865.70466667843</v>
          </cell>
          <cell r="T257">
            <v>31925.735643175518</v>
          </cell>
          <cell r="U257">
            <v>35334.09141800685</v>
          </cell>
          <cell r="V257">
            <v>37264.413695563177</v>
          </cell>
          <cell r="W257">
            <v>39210.258054186605</v>
          </cell>
          <cell r="X257">
            <v>41413.615803083063</v>
          </cell>
          <cell r="Y257">
            <v>43888.336834956921</v>
          </cell>
          <cell r="Z257">
            <v>49736.807319184532</v>
          </cell>
          <cell r="AA257">
            <v>56142.539444000598</v>
          </cell>
          <cell r="AB257">
            <v>60827.935304007333</v>
          </cell>
          <cell r="AC257">
            <v>65095.991258090726</v>
          </cell>
          <cell r="AD257">
            <v>69834.495854563807</v>
          </cell>
          <cell r="AE257">
            <v>75291.428799324145</v>
          </cell>
        </row>
        <row r="258">
          <cell r="G258">
            <v>20850.043290863505</v>
          </cell>
          <cell r="H258">
            <v>22575.282569679115</v>
          </cell>
          <cell r="I258">
            <v>23396.538941304792</v>
          </cell>
          <cell r="J258">
            <v>24638.404044926261</v>
          </cell>
          <cell r="K258">
            <v>25869.338074156876</v>
          </cell>
          <cell r="L258">
            <v>26271.751596359642</v>
          </cell>
          <cell r="M258">
            <v>26192.849585423435</v>
          </cell>
          <cell r="N258">
            <v>27634.638617624529</v>
          </cell>
          <cell r="O258">
            <v>27799.575824423198</v>
          </cell>
          <cell r="P258">
            <v>29757.533620136724</v>
          </cell>
          <cell r="Q258">
            <v>31554.064351232275</v>
          </cell>
          <cell r="R258">
            <v>33034.603184256543</v>
          </cell>
          <cell r="S258">
            <v>35043.549316914716</v>
          </cell>
          <cell r="T258">
            <v>37460.729755981731</v>
          </cell>
          <cell r="U258">
            <v>41459.995302130206</v>
          </cell>
          <cell r="V258">
            <v>43724.979325981389</v>
          </cell>
          <cell r="W258">
            <v>46008.176508351571</v>
          </cell>
          <cell r="X258">
            <v>48593.532413997003</v>
          </cell>
          <cell r="Y258">
            <v>51497.298104241556</v>
          </cell>
          <cell r="Z258">
            <v>52757.518908787002</v>
          </cell>
          <cell r="AA258">
            <v>53903.877954527678</v>
          </cell>
          <cell r="AB258">
            <v>54125.33752447724</v>
          </cell>
          <cell r="AC258">
            <v>54033.163247066717</v>
          </cell>
          <cell r="AD258">
            <v>54801.231162971046</v>
          </cell>
          <cell r="AE258">
            <v>56126.369631058922</v>
          </cell>
        </row>
        <row r="259">
          <cell r="G259">
            <v>3084.9199261436966</v>
          </cell>
          <cell r="H259">
            <v>5192.3238248352354</v>
          </cell>
          <cell r="I259">
            <v>5441.9087153135188</v>
          </cell>
          <cell r="J259">
            <v>5708.9913981860245</v>
          </cell>
          <cell r="K259">
            <v>5939.2683798155113</v>
          </cell>
          <cell r="L259">
            <v>5907.767503560216</v>
          </cell>
          <cell r="M259">
            <v>5893.8371432833674</v>
          </cell>
          <cell r="N259">
            <v>6195.5678689534261</v>
          </cell>
          <cell r="O259">
            <v>6123.6377703355965</v>
          </cell>
          <cell r="P259">
            <v>6556.9250028957049</v>
          </cell>
          <cell r="Q259">
            <v>6960.5527448298462</v>
          </cell>
          <cell r="R259">
            <v>7163.8361106454095</v>
          </cell>
          <cell r="S259">
            <v>7643.6281214589717</v>
          </cell>
          <cell r="T259">
            <v>8227.1598087030998</v>
          </cell>
          <cell r="U259">
            <v>8657.9336583136501</v>
          </cell>
          <cell r="V259">
            <v>9040.8792984394131</v>
          </cell>
          <cell r="W259">
            <v>9412.5989064156402</v>
          </cell>
          <cell r="X259">
            <v>9908.961078993003</v>
          </cell>
          <cell r="Y259">
            <v>10279.707681731243</v>
          </cell>
          <cell r="Z259">
            <v>10839.759702525946</v>
          </cell>
          <cell r="AA259">
            <v>11663.103603960732</v>
          </cell>
          <cell r="AB259">
            <v>12117.020713681366</v>
          </cell>
          <cell r="AC259">
            <v>12408.832497687614</v>
          </cell>
          <cell r="AD259">
            <v>12917.727582640358</v>
          </cell>
          <cell r="AE259">
            <v>13578.615297081387</v>
          </cell>
        </row>
        <row r="260">
          <cell r="G260">
            <v>9871.7437636598297</v>
          </cell>
          <cell r="H260">
            <v>9590.1355545478818</v>
          </cell>
          <cell r="I260">
            <v>10051.114686975101</v>
          </cell>
          <cell r="J260">
            <v>10544.41195028686</v>
          </cell>
          <cell r="K260">
            <v>10969.729696910446</v>
          </cell>
          <cell r="L260">
            <v>10911.548103549427</v>
          </cell>
          <cell r="M260">
            <v>10885.818960320785</v>
          </cell>
          <cell r="N260">
            <v>11443.110581137555</v>
          </cell>
          <cell r="O260">
            <v>11310.256887980453</v>
          </cell>
          <cell r="P260">
            <v>12110.53118413112</v>
          </cell>
          <cell r="Q260">
            <v>12856.024895484399</v>
          </cell>
          <cell r="R260">
            <v>13231.48588365146</v>
          </cell>
          <cell r="S260">
            <v>14117.653730056369</v>
          </cell>
          <cell r="T260">
            <v>15195.427029610313</v>
          </cell>
          <cell r="U260">
            <v>15991.059149348286</v>
          </cell>
          <cell r="V260">
            <v>16698.353363407765</v>
          </cell>
          <cell r="W260">
            <v>17384.91328321179</v>
          </cell>
          <cell r="X260">
            <v>18301.685942189361</v>
          </cell>
          <cell r="Y260">
            <v>18986.448737537681</v>
          </cell>
          <cell r="Z260">
            <v>19186.457357777792</v>
          </cell>
          <cell r="AA260">
            <v>19421.389500806956</v>
          </cell>
          <cell r="AB260">
            <v>19309.143644282176</v>
          </cell>
          <cell r="AC260">
            <v>19047.886232108558</v>
          </cell>
          <cell r="AD260">
            <v>19147.291907871771</v>
          </cell>
          <cell r="AE260">
            <v>19450.207372063909</v>
          </cell>
        </row>
        <row r="261">
          <cell r="G261">
            <v>2467.9359409149574</v>
          </cell>
          <cell r="H261">
            <v>2397.5338886369705</v>
          </cell>
          <cell r="I261">
            <v>2512.7786717437752</v>
          </cell>
          <cell r="J261">
            <v>2636.1029875717149</v>
          </cell>
          <cell r="K261">
            <v>2742.4324242276116</v>
          </cell>
          <cell r="L261">
            <v>2727.8870258873567</v>
          </cell>
          <cell r="M261">
            <v>2721.4547400801962</v>
          </cell>
          <cell r="N261">
            <v>2860.7776452843887</v>
          </cell>
          <cell r="O261">
            <v>2827.5642219951133</v>
          </cell>
          <cell r="P261">
            <v>3027.6327960327799</v>
          </cell>
          <cell r="Q261">
            <v>3214.0062238710998</v>
          </cell>
          <cell r="R261">
            <v>3307.8714709128649</v>
          </cell>
          <cell r="S261">
            <v>3529.4134325140922</v>
          </cell>
          <cell r="T261">
            <v>3798.8567574025783</v>
          </cell>
          <cell r="U261">
            <v>3997.7647873370715</v>
          </cell>
          <cell r="V261">
            <v>4174.5883408519412</v>
          </cell>
          <cell r="W261">
            <v>4346.2283208029476</v>
          </cell>
          <cell r="X261">
            <v>4575.4214855473401</v>
          </cell>
          <cell r="Y261">
            <v>4746.6121843844203</v>
          </cell>
          <cell r="Z261">
            <v>5696.4113678519134</v>
          </cell>
          <cell r="AA261">
            <v>7141.6915145381108</v>
          </cell>
          <cell r="AB261">
            <v>8138.7616941484803</v>
          </cell>
          <cell r="AC261">
            <v>8936.3970229625047</v>
          </cell>
          <cell r="AD261">
            <v>9867.6418435425585</v>
          </cell>
          <cell r="AE261">
            <v>10933.03441460919</v>
          </cell>
        </row>
        <row r="262">
          <cell r="G262">
            <v>5141.5332102394941</v>
          </cell>
          <cell r="H262">
            <v>4628.9611906538521</v>
          </cell>
          <cell r="I262">
            <v>4851.4663368605652</v>
          </cell>
          <cell r="J262">
            <v>5089.5707801541757</v>
          </cell>
          <cell r="K262">
            <v>5294.8629088856933</v>
          </cell>
          <cell r="L262">
            <v>5266.7798503984886</v>
          </cell>
          <cell r="M262">
            <v>5254.3609221365559</v>
          </cell>
          <cell r="N262">
            <v>5523.3541256178196</v>
          </cell>
          <cell r="O262">
            <v>5459.2283803495338</v>
          </cell>
          <cell r="P262">
            <v>5845.504323759169</v>
          </cell>
          <cell r="Q262">
            <v>6205.3388055662963</v>
          </cell>
          <cell r="R262">
            <v>6386.5661024010788</v>
          </cell>
          <cell r="S262">
            <v>6814.3010959349658</v>
          </cell>
          <cell r="T262">
            <v>7334.5201009303946</v>
          </cell>
          <cell r="U262">
            <v>7718.5553612618451</v>
          </cell>
          <cell r="V262">
            <v>8059.9517313791303</v>
          </cell>
          <cell r="W262">
            <v>8391.3400841041475</v>
          </cell>
          <cell r="X262">
            <v>8833.8473912138234</v>
          </cell>
          <cell r="Y262">
            <v>9164.3683089257556</v>
          </cell>
          <cell r="Z262">
            <v>9427.4013538185536</v>
          </cell>
          <cell r="AA262">
            <v>9797.3565548521656</v>
          </cell>
          <cell r="AB262">
            <v>9932.861944815053</v>
          </cell>
          <cell r="AC262">
            <v>9966.4333527343661</v>
          </cell>
          <cell r="AD262">
            <v>10182.127978430055</v>
          </cell>
          <cell r="AE262">
            <v>10511.460426461397</v>
          </cell>
        </row>
        <row r="263">
          <cell r="G263">
            <v>38695.862157504649</v>
          </cell>
          <cell r="H263">
            <v>39188.4671848789</v>
          </cell>
          <cell r="I263">
            <v>39741.214823901777</v>
          </cell>
          <cell r="J263">
            <v>40107.89074653374</v>
          </cell>
          <cell r="K263">
            <v>41756.080499778414</v>
          </cell>
          <cell r="L263">
            <v>42655.293736363157</v>
          </cell>
          <cell r="M263">
            <v>41788.422279535007</v>
          </cell>
          <cell r="N263">
            <v>42758.588014985733</v>
          </cell>
          <cell r="O263">
            <v>42675.647914828987</v>
          </cell>
          <cell r="P263">
            <v>44698.188170030255</v>
          </cell>
          <cell r="Q263">
            <v>46622.423951739962</v>
          </cell>
          <cell r="R263">
            <v>47476.187309589091</v>
          </cell>
          <cell r="S263">
            <v>47987.913010357173</v>
          </cell>
          <cell r="T263">
            <v>48926.548887985504</v>
          </cell>
          <cell r="U263">
            <v>49631.181693389517</v>
          </cell>
          <cell r="V263">
            <v>51502.693953272537</v>
          </cell>
          <cell r="W263">
            <v>53982.101264314697</v>
          </cell>
          <cell r="X263">
            <v>56987.497434832425</v>
          </cell>
          <cell r="Y263">
            <v>57959.733733594301</v>
          </cell>
          <cell r="Z263">
            <v>59424.072963241932</v>
          </cell>
          <cell r="AA263">
            <v>62248.204735016327</v>
          </cell>
          <cell r="AB263">
            <v>63461.255420553018</v>
          </cell>
          <cell r="AC263">
            <v>63503.996144116907</v>
          </cell>
          <cell r="AD263">
            <v>64899.250469511047</v>
          </cell>
          <cell r="AE263">
            <v>67021.594229596027</v>
          </cell>
        </row>
        <row r="264">
          <cell r="G264">
            <v>15817.337232070206</v>
          </cell>
          <cell r="H264">
            <v>16018.694674591499</v>
          </cell>
          <cell r="I264">
            <v>16244.636036876404</v>
          </cell>
          <cell r="J264">
            <v>16394.518644467444</v>
          </cell>
          <cell r="K264">
            <v>17068.233395760493</v>
          </cell>
          <cell r="L264">
            <v>17435.796184482177</v>
          </cell>
          <cell r="M264">
            <v>17081.453435541836</v>
          </cell>
          <cell r="N264">
            <v>17478.018798168017</v>
          </cell>
          <cell r="O264">
            <v>17444.116167212251</v>
          </cell>
          <cell r="P264">
            <v>18270.850590436661</v>
          </cell>
          <cell r="Q264">
            <v>19057.402034863284</v>
          </cell>
          <cell r="R264">
            <v>19406.386711636154</v>
          </cell>
          <cell r="S264">
            <v>19615.559928824609</v>
          </cell>
          <cell r="T264">
            <v>19999.237133227925</v>
          </cell>
          <cell r="U264">
            <v>20287.263141344494</v>
          </cell>
          <cell r="V264">
            <v>21052.263296348981</v>
          </cell>
          <cell r="W264">
            <v>22167.22763662495</v>
          </cell>
          <cell r="X264">
            <v>23362.862099979786</v>
          </cell>
          <cell r="Y264">
            <v>23744.685317019321</v>
          </cell>
          <cell r="Z264">
            <v>23996.322284808713</v>
          </cell>
          <cell r="AA264">
            <v>23948.878801276289</v>
          </cell>
          <cell r="AB264">
            <v>23807.88839224822</v>
          </cell>
          <cell r="AC264">
            <v>23579.111074955865</v>
          </cell>
          <cell r="AD264">
            <v>23808.133708016674</v>
          </cell>
          <cell r="AE264">
            <v>24242.268569309461</v>
          </cell>
        </row>
        <row r="265">
          <cell r="G265">
            <v>5322.184838687871</v>
          </cell>
          <cell r="H265">
            <v>5545.0304646425429</v>
          </cell>
          <cell r="I265">
            <v>5646.0717363855647</v>
          </cell>
          <cell r="J265">
            <v>5772.714861515663</v>
          </cell>
          <cell r="K265">
            <v>5942.4333319450498</v>
          </cell>
          <cell r="L265">
            <v>6101.6843781988837</v>
          </cell>
          <cell r="M265">
            <v>5984.6208573422091</v>
          </cell>
          <cell r="N265">
            <v>6060.5218777927839</v>
          </cell>
          <cell r="O265">
            <v>5984.088884824102</v>
          </cell>
          <cell r="P265">
            <v>6250.5787353942815</v>
          </cell>
          <cell r="Q265">
            <v>6572.719636686692</v>
          </cell>
          <cell r="R265">
            <v>6621.4012106557939</v>
          </cell>
          <cell r="S265">
            <v>7007.3620811741166</v>
          </cell>
          <cell r="T265">
            <v>7493.6319939120322</v>
          </cell>
          <cell r="U265">
            <v>7852.5601573598751</v>
          </cell>
          <cell r="V265">
            <v>8244.2529789954897</v>
          </cell>
          <cell r="W265">
            <v>8590.1003647840844</v>
          </cell>
          <cell r="X265">
            <v>8791.169223543573</v>
          </cell>
          <cell r="Y265">
            <v>9001.664162895453</v>
          </cell>
          <cell r="Z265">
            <v>9312.348144124393</v>
          </cell>
          <cell r="AA265">
            <v>9600.2460714418157</v>
          </cell>
          <cell r="AB265">
            <v>9649.7064927956617</v>
          </cell>
          <cell r="AC265">
            <v>9594.2324440334487</v>
          </cell>
          <cell r="AD265">
            <v>9674.6836717986062</v>
          </cell>
          <cell r="AE265">
            <v>9849.4812135498341</v>
          </cell>
        </row>
        <row r="266">
          <cell r="G266">
            <v>40188.47897715179</v>
          </cell>
          <cell r="H266">
            <v>37894.786608260598</v>
          </cell>
          <cell r="I266">
            <v>39692.417744606828</v>
          </cell>
          <cell r="J266">
            <v>41616.076447625463</v>
          </cell>
          <cell r="K266">
            <v>43274.642682815946</v>
          </cell>
          <cell r="L266">
            <v>43037.119273569937</v>
          </cell>
          <cell r="M266">
            <v>42915.311055033781</v>
          </cell>
          <cell r="N266">
            <v>45084.536114695635</v>
          </cell>
          <cell r="O266">
            <v>44539.564838901228</v>
          </cell>
          <cell r="P266">
            <v>47662.286009123229</v>
          </cell>
          <cell r="Q266">
            <v>50573.227173981133</v>
          </cell>
          <cell r="R266">
            <v>52028.353540521784</v>
          </cell>
          <cell r="S266">
            <v>55480.383681701147</v>
          </cell>
          <cell r="T266">
            <v>59679.121785217372</v>
          </cell>
          <cell r="U266">
            <v>62780.458365300248</v>
          </cell>
          <cell r="V266">
            <v>65538.345071305797</v>
          </cell>
          <cell r="W266">
            <v>66650.46253738238</v>
          </cell>
          <cell r="X266">
            <v>67942.572302651621</v>
          </cell>
          <cell r="Y266">
            <v>68392.695694490918</v>
          </cell>
          <cell r="Z266">
            <v>68988.233738220995</v>
          </cell>
          <cell r="AA266">
            <v>69484.825010124769</v>
          </cell>
          <cell r="AB266">
            <v>68888.699697287899</v>
          </cell>
          <cell r="AC266">
            <v>67780.569700880937</v>
          </cell>
          <cell r="AD266">
            <v>67936.197356717166</v>
          </cell>
          <cell r="AE266">
            <v>68764.752407722292</v>
          </cell>
        </row>
        <row r="267">
          <cell r="G267">
            <v>1188.7545350603505</v>
          </cell>
          <cell r="H267">
            <v>1814.3315151782574</v>
          </cell>
          <cell r="I267">
            <v>1900.3987322087844</v>
          </cell>
          <cell r="J267">
            <v>1992.499913445489</v>
          </cell>
          <cell r="K267">
            <v>2071.9089630760959</v>
          </cell>
          <cell r="L267">
            <v>2060.5367864375899</v>
          </cell>
          <cell r="M267">
            <v>2054.7048367295088</v>
          </cell>
          <cell r="N267">
            <v>2158.5632758848569</v>
          </cell>
          <cell r="O267">
            <v>2132.4710703590135</v>
          </cell>
          <cell r="P267">
            <v>2281.9811201401903</v>
          </cell>
          <cell r="Q267">
            <v>2421.3515393175903</v>
          </cell>
          <cell r="R267">
            <v>2491.0202684932815</v>
          </cell>
          <cell r="S267">
            <v>2656.2970159581087</v>
          </cell>
          <cell r="T267">
            <v>2857.3247442295396</v>
          </cell>
          <cell r="U267">
            <v>3005.8109398265065</v>
          </cell>
          <cell r="V267">
            <v>3137.8533977435613</v>
          </cell>
          <cell r="W267">
            <v>3191.0995022312723</v>
          </cell>
          <cell r="X267">
            <v>3252.9633013979505</v>
          </cell>
          <cell r="Y267">
            <v>3274.5143676165139</v>
          </cell>
          <cell r="Z267">
            <v>3365.3187326417874</v>
          </cell>
          <cell r="AA267">
            <v>3474.0116701583424</v>
          </cell>
          <cell r="AB267">
            <v>3512.953897458478</v>
          </cell>
          <cell r="AC267">
            <v>3516.3128897770621</v>
          </cell>
          <cell r="AD267">
            <v>3581.1158402421911</v>
          </cell>
          <cell r="AE267">
            <v>3680.4791879235472</v>
          </cell>
        </row>
        <row r="268">
          <cell r="G268">
            <v>3849.7950827751201</v>
          </cell>
          <cell r="H268">
            <v>3906.2891171259025</v>
          </cell>
          <cell r="I268">
            <v>3961.8719573742533</v>
          </cell>
          <cell r="J268">
            <v>4034.5396870432041</v>
          </cell>
          <cell r="K268">
            <v>4138.6436132460585</v>
          </cell>
          <cell r="L268">
            <v>4100.6830786251285</v>
          </cell>
          <cell r="M268">
            <v>4035.3829999262734</v>
          </cell>
          <cell r="N268">
            <v>4110.6521986094058</v>
          </cell>
          <cell r="O268">
            <v>4006.1320247028834</v>
          </cell>
          <cell r="P268">
            <v>4254.9883579236111</v>
          </cell>
          <cell r="Q268">
            <v>4437.9947273019006</v>
          </cell>
          <cell r="R268">
            <v>4680.7221218276991</v>
          </cell>
          <cell r="S268">
            <v>4828.4799985370428</v>
          </cell>
          <cell r="T268">
            <v>5017.4618558662078</v>
          </cell>
          <cell r="U268">
            <v>5345.4511655331662</v>
          </cell>
          <cell r="V268">
            <v>5516.9923667331486</v>
          </cell>
          <cell r="W268">
            <v>5867.6518045882958</v>
          </cell>
          <cell r="X268">
            <v>6329.7630600932562</v>
          </cell>
          <cell r="Y268">
            <v>6722.9459400846354</v>
          </cell>
          <cell r="Z268">
            <v>6861.7784227451157</v>
          </cell>
          <cell r="AA268">
            <v>6955.8284829545846</v>
          </cell>
          <cell r="AB268">
            <v>6957.0865987713378</v>
          </cell>
          <cell r="AC268">
            <v>6912.3452832716694</v>
          </cell>
          <cell r="AD268">
            <v>6996.4987096325658</v>
          </cell>
          <cell r="AE268">
            <v>7149.722042615902</v>
          </cell>
        </row>
        <row r="269">
          <cell r="G269">
            <v>534.44742790618818</v>
          </cell>
          <cell r="H269">
            <v>549.59350482299533</v>
          </cell>
          <cell r="I269">
            <v>558.80354351382152</v>
          </cell>
          <cell r="J269">
            <v>563.62274980553275</v>
          </cell>
          <cell r="K269">
            <v>587.5147936961863</v>
          </cell>
          <cell r="L269">
            <v>579.97784016970309</v>
          </cell>
          <cell r="M269">
            <v>560.90805620046797</v>
          </cell>
          <cell r="N269">
            <v>573.68000690966471</v>
          </cell>
          <cell r="O269">
            <v>553.53475886949707</v>
          </cell>
          <cell r="P269">
            <v>576.68826299924194</v>
          </cell>
          <cell r="Q269">
            <v>617.12387357911405</v>
          </cell>
          <cell r="R269">
            <v>611.47974591985735</v>
          </cell>
          <cell r="S269">
            <v>612.49116303855203</v>
          </cell>
          <cell r="T269">
            <v>617.39099685506926</v>
          </cell>
          <cell r="U269">
            <v>625.42155541820807</v>
          </cell>
          <cell r="V269">
            <v>634.89317973156528</v>
          </cell>
          <cell r="W269">
            <v>649.66639439859387</v>
          </cell>
          <cell r="X269">
            <v>664.18689457805033</v>
          </cell>
          <cell r="Y269">
            <v>675.222447049018</v>
          </cell>
          <cell r="Z269">
            <v>689.29368563316996</v>
          </cell>
          <cell r="AA269">
            <v>708.88049415932687</v>
          </cell>
          <cell r="AB269">
            <v>715.26417571277989</v>
          </cell>
          <cell r="AC269">
            <v>712.08311568624777</v>
          </cell>
          <cell r="AD269">
            <v>720.56979461845128</v>
          </cell>
          <cell r="AE269">
            <v>738.00039313122193</v>
          </cell>
        </row>
        <row r="270">
          <cell r="G270">
            <v>3115.2089672205038</v>
          </cell>
          <cell r="H270">
            <v>3197.5651166446492</v>
          </cell>
          <cell r="I270">
            <v>3229.0497286223444</v>
          </cell>
          <cell r="J270">
            <v>3272.3257565644481</v>
          </cell>
          <cell r="K270">
            <v>3286.9654885929872</v>
          </cell>
          <cell r="L270">
            <v>3293.264126133221</v>
          </cell>
          <cell r="M270">
            <v>3300.0809674539782</v>
          </cell>
          <cell r="N270">
            <v>3451.930911696365</v>
          </cell>
          <cell r="O270">
            <v>3297.3681869148945</v>
          </cell>
          <cell r="P270">
            <v>3489.5232829070401</v>
          </cell>
          <cell r="Q270">
            <v>3673.2929341504673</v>
          </cell>
          <cell r="R270">
            <v>3717.6174958107317</v>
          </cell>
          <cell r="S270">
            <v>3800.0880835238581</v>
          </cell>
          <cell r="T270">
            <v>3887.0650904153217</v>
          </cell>
          <cell r="U270">
            <v>4056.124578585614</v>
          </cell>
          <cell r="V270">
            <v>4194.5406633190933</v>
          </cell>
          <cell r="W270">
            <v>4344.0884180067906</v>
          </cell>
          <cell r="X270">
            <v>4474.3387921523226</v>
          </cell>
          <cell r="Y270">
            <v>4678.5785905776456</v>
          </cell>
          <cell r="Z270">
            <v>5141.8087527319158</v>
          </cell>
          <cell r="AA270">
            <v>5563.8893544924167</v>
          </cell>
          <cell r="AB270">
            <v>5764.1241758474371</v>
          </cell>
          <cell r="AC270">
            <v>5987.6855187118917</v>
          </cell>
          <cell r="AD270">
            <v>6250.8438285058528</v>
          </cell>
          <cell r="AE270">
            <v>6624.8401927575715</v>
          </cell>
        </row>
        <row r="271">
          <cell r="G271">
            <v>11420.491920913755</v>
          </cell>
          <cell r="H271">
            <v>11592.720625003223</v>
          </cell>
          <cell r="I271">
            <v>11658.563357544677</v>
          </cell>
          <cell r="J271">
            <v>11749.065090113814</v>
          </cell>
          <cell r="K271">
            <v>11779.680679758576</v>
          </cell>
          <cell r="L271">
            <v>11687.872839212228</v>
          </cell>
          <cell r="M271">
            <v>11490.221763086443</v>
          </cell>
          <cell r="N271">
            <v>11768.452142521628</v>
          </cell>
          <cell r="O271">
            <v>11179.822225067792</v>
          </cell>
          <cell r="P271">
            <v>11601.176974790342</v>
          </cell>
          <cell r="Q271">
            <v>12023.171597635273</v>
          </cell>
          <cell r="R271">
            <v>12026.872322236679</v>
          </cell>
          <cell r="S271">
            <v>12163.184919060364</v>
          </cell>
          <cell r="T271">
            <v>12304.230792458153</v>
          </cell>
          <cell r="U271">
            <v>12644.901097631564</v>
          </cell>
          <cell r="V271">
            <v>12931.671530017473</v>
          </cell>
          <cell r="W271">
            <v>13317.881753484435</v>
          </cell>
          <cell r="X271">
            <v>13653.779577349764</v>
          </cell>
          <cell r="Y271">
            <v>14138.492855194008</v>
          </cell>
          <cell r="Z271">
            <v>14622.668209005438</v>
          </cell>
          <cell r="AA271">
            <v>15006.014751748147</v>
          </cell>
          <cell r="AB271">
            <v>15029.928175957646</v>
          </cell>
          <cell r="AC271">
            <v>15034.086030244467</v>
          </cell>
          <cell r="AD271">
            <v>15245.007781740544</v>
          </cell>
          <cell r="AE271">
            <v>15663.703138796815</v>
          </cell>
        </row>
        <row r="272">
          <cell r="G272">
            <v>3691.5192148666688</v>
          </cell>
          <cell r="H272">
            <v>3753.6667501636275</v>
          </cell>
          <cell r="I272">
            <v>3908.1283727573941</v>
          </cell>
          <cell r="J272">
            <v>3990.3782404125386</v>
          </cell>
          <cell r="K272">
            <v>4054.2488327687715</v>
          </cell>
          <cell r="L272">
            <v>4020.6948301558132</v>
          </cell>
          <cell r="M272">
            <v>3920.8513231352058</v>
          </cell>
          <cell r="N272">
            <v>4041.18327816493</v>
          </cell>
          <cell r="O272">
            <v>3904.2872844354733</v>
          </cell>
          <cell r="P272">
            <v>3990.4226943218055</v>
          </cell>
          <cell r="Q272">
            <v>4159.7894375329506</v>
          </cell>
          <cell r="R272">
            <v>4196.5362378426089</v>
          </cell>
          <cell r="S272">
            <v>4339.6995561507783</v>
          </cell>
          <cell r="T272">
            <v>4479.5142833859791</v>
          </cell>
          <cell r="U272">
            <v>4693.9937824858698</v>
          </cell>
          <cell r="V272">
            <v>4845.6041433523815</v>
          </cell>
          <cell r="W272">
            <v>4995.1928652936713</v>
          </cell>
          <cell r="X272">
            <v>5242.7236629585241</v>
          </cell>
          <cell r="Y272">
            <v>5545.2672924388035</v>
          </cell>
          <cell r="Z272">
            <v>5673.8896302172889</v>
          </cell>
          <cell r="AA272">
            <v>5924.0874725941449</v>
          </cell>
          <cell r="AB272">
            <v>5934.4464396809926</v>
          </cell>
          <cell r="AC272">
            <v>5912.4372921907834</v>
          </cell>
          <cell r="AD272">
            <v>6006.6769874874071</v>
          </cell>
          <cell r="AE272">
            <v>6164.8604393322439</v>
          </cell>
        </row>
        <row r="273">
          <cell r="G273">
            <v>17497.207948601801</v>
          </cell>
          <cell r="H273">
            <v>17791.777280438058</v>
          </cell>
          <cell r="I273">
            <v>18901.054967077107</v>
          </cell>
          <cell r="J273">
            <v>19491.738538742164</v>
          </cell>
          <cell r="K273">
            <v>19950.42997123814</v>
          </cell>
          <cell r="L273">
            <v>19905.594194185171</v>
          </cell>
          <cell r="M273">
            <v>19584.467713881531</v>
          </cell>
          <cell r="N273">
            <v>20522.118178496305</v>
          </cell>
          <cell r="O273">
            <v>20034.834221414225</v>
          </cell>
          <cell r="P273">
            <v>20616.976813630718</v>
          </cell>
          <cell r="Q273">
            <v>21762.89295682016</v>
          </cell>
          <cell r="R273">
            <v>22193.060520158731</v>
          </cell>
          <cell r="S273">
            <v>23288.74802317745</v>
          </cell>
          <cell r="T273">
            <v>24369.151315222582</v>
          </cell>
          <cell r="U273">
            <v>25933.512365323673</v>
          </cell>
          <cell r="V273">
            <v>27027.347784204048</v>
          </cell>
          <cell r="W273">
            <v>28045.729928476008</v>
          </cell>
          <cell r="X273">
            <v>28851.325810615399</v>
          </cell>
          <cell r="Y273">
            <v>28873.897229677121</v>
          </cell>
          <cell r="Z273">
            <v>29028.51577124407</v>
          </cell>
          <cell r="AA273">
            <v>28959.754956209981</v>
          </cell>
          <cell r="AB273">
            <v>28706.819769662256</v>
          </cell>
          <cell r="AC273">
            <v>28180.95717693547</v>
          </cell>
          <cell r="AD273">
            <v>28203.027422428651</v>
          </cell>
          <cell r="AE273">
            <v>28506.77394470897</v>
          </cell>
        </row>
        <row r="276">
          <cell r="G276">
            <v>53708.756626847957</v>
          </cell>
          <cell r="H276">
            <v>50349.464058565485</v>
          </cell>
          <cell r="I276">
            <v>50585.765733522334</v>
          </cell>
          <cell r="J276">
            <v>50756.917170227302</v>
          </cell>
          <cell r="K276">
            <v>50890.56319950617</v>
          </cell>
          <cell r="L276">
            <v>50409.683971895211</v>
          </cell>
          <cell r="M276">
            <v>49748.857660934671</v>
          </cell>
          <cell r="N276">
            <v>51074.418525560905</v>
          </cell>
          <cell r="O276">
            <v>50637.294229816769</v>
          </cell>
          <cell r="P276">
            <v>51882.363343747689</v>
          </cell>
          <cell r="Q276">
            <v>53040.286432316985</v>
          </cell>
          <cell r="R276">
            <v>53738.485192411041</v>
          </cell>
          <cell r="S276">
            <v>55949.769545049654</v>
          </cell>
          <cell r="T276">
            <v>57329.270888827872</v>
          </cell>
          <cell r="U276">
            <v>59883.340093594605</v>
          </cell>
          <cell r="V276">
            <v>62238.988957004687</v>
          </cell>
          <cell r="W276">
            <v>64365.633187934131</v>
          </cell>
          <cell r="X276">
            <v>65570.953790492698</v>
          </cell>
          <cell r="Y276">
            <v>67305.727422033131</v>
          </cell>
          <cell r="Z276">
            <v>68196.039917622096</v>
          </cell>
          <cell r="AA276">
            <v>68883.240349581378</v>
          </cell>
          <cell r="AB276">
            <v>68252.643635550878</v>
          </cell>
          <cell r="AC276">
            <v>68712.851087571893</v>
          </cell>
          <cell r="AD276">
            <v>69589.365365579099</v>
          </cell>
          <cell r="AE276">
            <v>71181.30416701932</v>
          </cell>
        </row>
        <row r="277">
          <cell r="G277">
            <v>18897.525479816875</v>
          </cell>
          <cell r="H277">
            <v>22684.496812891877</v>
          </cell>
          <cell r="I277">
            <v>22790.96040079034</v>
          </cell>
          <cell r="J277">
            <v>22868.071136585651</v>
          </cell>
          <cell r="K277">
            <v>22928.284149413474</v>
          </cell>
          <cell r="L277">
            <v>22711.628351579398</v>
          </cell>
          <cell r="M277">
            <v>22413.899018702621</v>
          </cell>
          <cell r="N277">
            <v>23011.11850794945</v>
          </cell>
          <cell r="O277">
            <v>22814.176099940669</v>
          </cell>
          <cell r="P277">
            <v>23375.130757053677</v>
          </cell>
          <cell r="Q277">
            <v>23896.822558612297</v>
          </cell>
          <cell r="R277">
            <v>24211.389711297299</v>
          </cell>
          <cell r="S277">
            <v>25207.663927671896</v>
          </cell>
          <cell r="T277">
            <v>25829.18581318625</v>
          </cell>
          <cell r="U277">
            <v>26979.898652314874</v>
          </cell>
          <cell r="V277">
            <v>28041.214996658913</v>
          </cell>
          <cell r="W277">
            <v>28999.35536976318</v>
          </cell>
          <cell r="X277">
            <v>29542.401693661457</v>
          </cell>
          <cell r="Y277">
            <v>30323.988303401613</v>
          </cell>
          <cell r="Z277">
            <v>31006.105312805237</v>
          </cell>
          <cell r="AA277">
            <v>31737.357087980727</v>
          </cell>
          <cell r="AB277">
            <v>31853.529467166318</v>
          </cell>
          <cell r="AC277">
            <v>32575.680823859493</v>
          </cell>
          <cell r="AD277">
            <v>33518.523530953906</v>
          </cell>
          <cell r="AE277">
            <v>34882.341931854091</v>
          </cell>
        </row>
        <row r="278">
          <cell r="G278">
            <v>26854.378313423978</v>
          </cell>
          <cell r="H278">
            <v>26617.32886145165</v>
          </cell>
          <cell r="I278">
            <v>26742.250139372747</v>
          </cell>
          <cell r="J278">
            <v>26832.72963426046</v>
          </cell>
          <cell r="K278">
            <v>26903.381832428946</v>
          </cell>
          <cell r="L278">
            <v>26649.16421992223</v>
          </cell>
          <cell r="M278">
            <v>26299.817279134986</v>
          </cell>
          <cell r="N278">
            <v>27000.577259789123</v>
          </cell>
          <cell r="O278">
            <v>26769.490765608803</v>
          </cell>
          <cell r="P278">
            <v>27427.698646872188</v>
          </cell>
          <cell r="Q278">
            <v>28039.836635250114</v>
          </cell>
          <cell r="R278">
            <v>28408.940584131567</v>
          </cell>
          <cell r="S278">
            <v>29577.939776494393</v>
          </cell>
          <cell r="T278">
            <v>30307.215482179141</v>
          </cell>
          <cell r="U278">
            <v>31657.428463177443</v>
          </cell>
          <cell r="V278">
            <v>32902.746196978107</v>
          </cell>
          <cell r="W278">
            <v>34027.00024663622</v>
          </cell>
          <cell r="X278">
            <v>34664.19501050633</v>
          </cell>
          <cell r="Y278">
            <v>35581.286008678158</v>
          </cell>
          <cell r="Z278">
            <v>36083.497426165137</v>
          </cell>
          <cell r="AA278">
            <v>36494.12300096816</v>
          </cell>
          <cell r="AB278">
            <v>36205.695140698299</v>
          </cell>
          <cell r="AC278">
            <v>36506.780251500866</v>
          </cell>
          <cell r="AD278">
            <v>37031.665828922414</v>
          </cell>
          <cell r="AE278">
            <v>37945.836580810574</v>
          </cell>
        </row>
        <row r="279">
          <cell r="G279">
            <v>2899.3137186553386</v>
          </cell>
          <cell r="H279">
            <v>4653.2063275829678</v>
          </cell>
          <cell r="I279">
            <v>4722.1827958588665</v>
          </cell>
          <cell r="J279">
            <v>4803.0505198635774</v>
          </cell>
          <cell r="K279">
            <v>4864.1054718609148</v>
          </cell>
          <cell r="L279">
            <v>4847.1465088239911</v>
          </cell>
          <cell r="M279">
            <v>4921.2901977497777</v>
          </cell>
          <cell r="N279">
            <v>5132.826898850004</v>
          </cell>
          <cell r="O279">
            <v>5165.3941277993135</v>
          </cell>
          <cell r="P279">
            <v>5307.180926289423</v>
          </cell>
          <cell r="Q279">
            <v>5413.9324826064094</v>
          </cell>
          <cell r="R279">
            <v>5527.7892431994651</v>
          </cell>
          <cell r="S279">
            <v>5793.8879649185292</v>
          </cell>
          <cell r="T279">
            <v>6012.6273752844645</v>
          </cell>
          <cell r="U279">
            <v>6396.3583829453282</v>
          </cell>
          <cell r="V279">
            <v>6644.3243452930392</v>
          </cell>
          <cell r="W279">
            <v>6897.2765527024421</v>
          </cell>
          <cell r="X279">
            <v>7099.8649378566442</v>
          </cell>
          <cell r="Y279">
            <v>7280.7841604239902</v>
          </cell>
          <cell r="Z279">
            <v>7440.8024860006608</v>
          </cell>
          <cell r="AA279">
            <v>7753.3183815559305</v>
          </cell>
          <cell r="AB279">
            <v>7831.6449985303652</v>
          </cell>
          <cell r="AC279">
            <v>8006.5157584517292</v>
          </cell>
          <cell r="AD279">
            <v>8228.1687845852503</v>
          </cell>
          <cell r="AE279">
            <v>8541.3880336494094</v>
          </cell>
        </row>
        <row r="280">
          <cell r="G280">
            <v>9277.8038996970827</v>
          </cell>
          <cell r="H280">
            <v>8594.3945235766678</v>
          </cell>
          <cell r="I280">
            <v>8721.7929107257623</v>
          </cell>
          <cell r="J280">
            <v>8871.1542489927488</v>
          </cell>
          <cell r="K280">
            <v>8983.9217276176933</v>
          </cell>
          <cell r="L280">
            <v>8952.5988055744328</v>
          </cell>
          <cell r="M280">
            <v>9089.5409631323892</v>
          </cell>
          <cell r="N280">
            <v>9480.2457239968408</v>
          </cell>
          <cell r="O280">
            <v>9540.3968530088641</v>
          </cell>
          <cell r="P280">
            <v>9802.2747064011619</v>
          </cell>
          <cell r="Q280">
            <v>9999.4430514959204</v>
          </cell>
          <cell r="R280">
            <v>10209.734590453189</v>
          </cell>
          <cell r="S280">
            <v>10701.214493916017</v>
          </cell>
          <cell r="T280">
            <v>11105.222538733551</v>
          </cell>
          <cell r="U280">
            <v>11813.967313539215</v>
          </cell>
          <cell r="V280">
            <v>12271.956312694891</v>
          </cell>
          <cell r="W280">
            <v>12739.154823364681</v>
          </cell>
          <cell r="X280">
            <v>13113.332193834716</v>
          </cell>
          <cell r="Y280">
            <v>13447.486982206243</v>
          </cell>
          <cell r="Z280">
            <v>13640.857864027112</v>
          </cell>
          <cell r="AA280">
            <v>13872.69083053642</v>
          </cell>
          <cell r="AB280">
            <v>13796.657277388424</v>
          </cell>
          <cell r="AC280">
            <v>13921.166336675924</v>
          </cell>
          <cell r="AD280">
            <v>14127.797044953708</v>
          </cell>
          <cell r="AE280">
            <v>14478.709794728822</v>
          </cell>
        </row>
        <row r="281">
          <cell r="G281">
            <v>2319.4509749242707</v>
          </cell>
          <cell r="H281">
            <v>2148.5986308941669</v>
          </cell>
          <cell r="I281">
            <v>2180.4482276814406</v>
          </cell>
          <cell r="J281">
            <v>2217.7885622481872</v>
          </cell>
          <cell r="K281">
            <v>2245.9804319044233</v>
          </cell>
          <cell r="L281">
            <v>2238.1497013936082</v>
          </cell>
          <cell r="M281">
            <v>2272.3852407830973</v>
          </cell>
          <cell r="N281">
            <v>2370.0614309992102</v>
          </cell>
          <cell r="O281">
            <v>2385.099213252216</v>
          </cell>
          <cell r="P281">
            <v>2450.5686766002905</v>
          </cell>
          <cell r="Q281">
            <v>2499.8607628739801</v>
          </cell>
          <cell r="R281">
            <v>2552.4336476132971</v>
          </cell>
          <cell r="S281">
            <v>2675.3036234790043</v>
          </cell>
          <cell r="T281">
            <v>2776.3056346833878</v>
          </cell>
          <cell r="U281">
            <v>2953.4918283848037</v>
          </cell>
          <cell r="V281">
            <v>3067.9890781737226</v>
          </cell>
          <cell r="W281">
            <v>3184.7887058411702</v>
          </cell>
          <cell r="X281">
            <v>3278.3330484586791</v>
          </cell>
          <cell r="Y281">
            <v>3361.8717455515607</v>
          </cell>
          <cell r="Z281">
            <v>3632.5223696265007</v>
          </cell>
          <cell r="AA281">
            <v>4441.9015054216325</v>
          </cell>
          <cell r="AB281">
            <v>4903.0609251577835</v>
          </cell>
          <cell r="AC281">
            <v>5365.9975567944002</v>
          </cell>
          <cell r="AD281">
            <v>5858.7859645388498</v>
          </cell>
          <cell r="AE281">
            <v>6441.6862271514865</v>
          </cell>
        </row>
        <row r="282">
          <cell r="G282">
            <v>4832.1895310922318</v>
          </cell>
          <cell r="H282">
            <v>4148.337474535304</v>
          </cell>
          <cell r="I282">
            <v>4209.8300557934908</v>
          </cell>
          <cell r="J282">
            <v>4281.9237018415006</v>
          </cell>
          <cell r="K282">
            <v>4336.3542444708164</v>
          </cell>
          <cell r="L282">
            <v>4321.2353142230195</v>
          </cell>
          <cell r="M282">
            <v>4387.3344771696347</v>
          </cell>
          <cell r="N282">
            <v>4575.9196295648571</v>
          </cell>
          <cell r="O282">
            <v>4604.9533424031115</v>
          </cell>
          <cell r="P282">
            <v>4731.3563961607624</v>
          </cell>
          <cell r="Q282">
            <v>4826.5255011518029</v>
          </cell>
          <cell r="R282">
            <v>4928.0289019138954</v>
          </cell>
          <cell r="S282">
            <v>5165.2561429862953</v>
          </cell>
          <cell r="T282">
            <v>5360.2625169353532</v>
          </cell>
          <cell r="U282">
            <v>5702.3590428909547</v>
          </cell>
          <cell r="V282">
            <v>5923.4209132659416</v>
          </cell>
          <cell r="W282">
            <v>6148.928025435609</v>
          </cell>
          <cell r="X282">
            <v>6329.5357464083654</v>
          </cell>
          <cell r="Y282">
            <v>6490.8253901516618</v>
          </cell>
          <cell r="Z282">
            <v>6641.7124607483611</v>
          </cell>
          <cell r="AA282">
            <v>6948.1408095370089</v>
          </cell>
          <cell r="AB282">
            <v>7035.7465017183213</v>
          </cell>
          <cell r="AC282">
            <v>7207.6309870677396</v>
          </cell>
          <cell r="AD282">
            <v>7421.5670118882181</v>
          </cell>
          <cell r="AE282">
            <v>7719.1351981849666</v>
          </cell>
        </row>
        <row r="283">
          <cell r="G283">
            <v>52715.95523740026</v>
          </cell>
          <cell r="H283">
            <v>52972.193082349717</v>
          </cell>
          <cell r="I283">
            <v>53212.466582069668</v>
          </cell>
          <cell r="J283">
            <v>53938.137008894228</v>
          </cell>
          <cell r="K283">
            <v>54658.14918677666</v>
          </cell>
          <cell r="L283">
            <v>54742.833531026023</v>
          </cell>
          <cell r="M283">
            <v>54443.844986943564</v>
          </cell>
          <cell r="N283">
            <v>55849.634953873981</v>
          </cell>
          <cell r="O283">
            <v>55878.248310892755</v>
          </cell>
          <cell r="P283">
            <v>57396.258918086387</v>
          </cell>
          <cell r="Q283">
            <v>58035.309287294032</v>
          </cell>
          <cell r="R283">
            <v>59654.398509755512</v>
          </cell>
          <cell r="S283">
            <v>62104.8709686109</v>
          </cell>
          <cell r="T283">
            <v>63526.574546607473</v>
          </cell>
          <cell r="U283">
            <v>65957.962889180169</v>
          </cell>
          <cell r="V283">
            <v>68171.241513705259</v>
          </cell>
          <cell r="W283">
            <v>70617.724740144578</v>
          </cell>
          <cell r="X283">
            <v>71464.039108899116</v>
          </cell>
          <cell r="Y283">
            <v>72789.143125892486</v>
          </cell>
          <cell r="Z283">
            <v>75215.745131270101</v>
          </cell>
          <cell r="AA283">
            <v>76186.560911929831</v>
          </cell>
          <cell r="AB283">
            <v>76853.980700327316</v>
          </cell>
          <cell r="AC283">
            <v>77917.122126248083</v>
          </cell>
          <cell r="AD283">
            <v>79216.483772401363</v>
          </cell>
          <cell r="AE283">
            <v>81328.70406933871</v>
          </cell>
        </row>
        <row r="284">
          <cell r="G284">
            <v>12325.222891105739</v>
          </cell>
          <cell r="H284">
            <v>12411.478571584297</v>
          </cell>
          <cell r="I284">
            <v>12492.3602782791</v>
          </cell>
          <cell r="J284">
            <v>12736.637997994008</v>
          </cell>
          <cell r="K284">
            <v>12979.011018139992</v>
          </cell>
          <cell r="L284">
            <v>13082.905311561863</v>
          </cell>
          <cell r="M284">
            <v>13062.787028174751</v>
          </cell>
          <cell r="N284">
            <v>13424.845554871805</v>
          </cell>
          <cell r="O284">
            <v>13548.59001540821</v>
          </cell>
          <cell r="P284">
            <v>13980.657672693853</v>
          </cell>
          <cell r="Q284">
            <v>14151.634240852109</v>
          </cell>
          <cell r="R284">
            <v>14662.608287554143</v>
          </cell>
          <cell r="S284">
            <v>15342.221667490938</v>
          </cell>
          <cell r="T284">
            <v>15752.539658883021</v>
          </cell>
          <cell r="U284">
            <v>16413.182641424464</v>
          </cell>
          <cell r="V284">
            <v>17008.725904970168</v>
          </cell>
          <cell r="W284">
            <v>17714.846912884725</v>
          </cell>
          <cell r="X284">
            <v>18311.517709238116</v>
          </cell>
          <cell r="Y284">
            <v>18790.104072193208</v>
          </cell>
          <cell r="Z284">
            <v>19448.410032238226</v>
          </cell>
          <cell r="AA284">
            <v>20279.403781524616</v>
          </cell>
          <cell r="AB284">
            <v>20865.767577195416</v>
          </cell>
          <cell r="AC284">
            <v>21460.307798955622</v>
          </cell>
          <cell r="AD284">
            <v>22071.159594989709</v>
          </cell>
          <cell r="AE284">
            <v>22914.833275438461</v>
          </cell>
        </row>
        <row r="285">
          <cell r="G285">
            <v>4064.3381986614581</v>
          </cell>
          <cell r="H285">
            <v>4110.6155283892722</v>
          </cell>
          <cell r="I285">
            <v>4130.4447133594185</v>
          </cell>
          <cell r="J285">
            <v>4205.0534065292159</v>
          </cell>
          <cell r="K285">
            <v>4217.0450784455206</v>
          </cell>
          <cell r="L285">
            <v>4170.9267556090681</v>
          </cell>
          <cell r="M285">
            <v>4134.7945018280743</v>
          </cell>
          <cell r="N285">
            <v>4282.9160340500976</v>
          </cell>
          <cell r="O285">
            <v>4275.4670964137213</v>
          </cell>
          <cell r="P285">
            <v>4429.7057135800214</v>
          </cell>
          <cell r="Q285">
            <v>4571.3057004235488</v>
          </cell>
          <cell r="R285">
            <v>4650.7392960571424</v>
          </cell>
          <cell r="S285">
            <v>4871.7140546202527</v>
          </cell>
          <cell r="T285">
            <v>5071.655054028929</v>
          </cell>
          <cell r="U285">
            <v>5305.9233944586949</v>
          </cell>
          <cell r="V285">
            <v>5510.6914731726365</v>
          </cell>
          <cell r="W285">
            <v>5667.2540484688725</v>
          </cell>
          <cell r="X285">
            <v>5754.0571342942558</v>
          </cell>
          <cell r="Y285">
            <v>5912.2142025016201</v>
          </cell>
          <cell r="Z285">
            <v>6003.5111888109896</v>
          </cell>
          <cell r="AA285">
            <v>6134.9943818498568</v>
          </cell>
          <cell r="AB285">
            <v>6108.7349988576152</v>
          </cell>
          <cell r="AC285">
            <v>6173.6786485485254</v>
          </cell>
          <cell r="AD285">
            <v>6269.9374728963212</v>
          </cell>
          <cell r="AE285">
            <v>6430.4101834982612</v>
          </cell>
        </row>
        <row r="286">
          <cell r="G286">
            <v>23923.707463310635</v>
          </cell>
          <cell r="H286">
            <v>21647.641659652782</v>
          </cell>
          <cell r="I286">
            <v>22128.313168026249</v>
          </cell>
          <cell r="J286">
            <v>22691.850441645358</v>
          </cell>
          <cell r="K286">
            <v>23117.319831479061</v>
          </cell>
          <cell r="L286">
            <v>23149.057701051199</v>
          </cell>
          <cell r="M286">
            <v>23825.879336971771</v>
          </cell>
          <cell r="N286">
            <v>25078.936527734691</v>
          </cell>
          <cell r="O286">
            <v>25532.814116989506</v>
          </cell>
          <cell r="P286">
            <v>26363.909867431343</v>
          </cell>
          <cell r="Q286">
            <v>27020.037905563124</v>
          </cell>
          <cell r="R286">
            <v>27745.751550098303</v>
          </cell>
          <cell r="S286">
            <v>29311.199170970409</v>
          </cell>
          <cell r="T286">
            <v>30699.76709413149</v>
          </cell>
          <cell r="U286">
            <v>33060.000699184602</v>
          </cell>
          <cell r="V286">
            <v>34490.685630520056</v>
          </cell>
          <cell r="W286">
            <v>35472.814235427039</v>
          </cell>
          <cell r="X286">
            <v>35945.792596740102</v>
          </cell>
          <cell r="Y286">
            <v>36599.196670922705</v>
          </cell>
          <cell r="Z286">
            <v>37338.175449304828</v>
          </cell>
          <cell r="AA286">
            <v>37764.39848142652</v>
          </cell>
          <cell r="AB286">
            <v>37576.372594239103</v>
          </cell>
          <cell r="AC286">
            <v>37973.19540543147</v>
          </cell>
          <cell r="AD286">
            <v>38602.990098158494</v>
          </cell>
          <cell r="AE286">
            <v>39622.564281848492</v>
          </cell>
        </row>
        <row r="287">
          <cell r="G287">
            <v>996.27006530550568</v>
          </cell>
          <cell r="H287">
            <v>1459.1695219378896</v>
          </cell>
          <cell r="I287">
            <v>1491.5694122404775</v>
          </cell>
          <cell r="J287">
            <v>1529.5549086316887</v>
          </cell>
          <cell r="K287">
            <v>1558.2338740323387</v>
          </cell>
          <cell r="L287">
            <v>1560.3731801377803</v>
          </cell>
          <cell r="M287">
            <v>1605.9946625352893</v>
          </cell>
          <cell r="N287">
            <v>1690.4575749741171</v>
          </cell>
          <cell r="O287">
            <v>1721.0514084892775</v>
          </cell>
          <cell r="P287">
            <v>1777.0718105230519</v>
          </cell>
          <cell r="Q287">
            <v>1821.2984311768487</v>
          </cell>
          <cell r="R287">
            <v>1870.2155025331188</v>
          </cell>
          <cell r="S287">
            <v>1975.7352396241201</v>
          </cell>
          <cell r="T287">
            <v>2069.3323170551284</v>
          </cell>
          <cell r="U287">
            <v>2228.4249792163846</v>
          </cell>
          <cell r="V287">
            <v>2324.8609734979896</v>
          </cell>
          <cell r="W287">
            <v>2391.0618165013484</v>
          </cell>
          <cell r="X287">
            <v>2422.9431465887023</v>
          </cell>
          <cell r="Y287">
            <v>2466.986157164506</v>
          </cell>
          <cell r="Z287">
            <v>2548.1271595340168</v>
          </cell>
          <cell r="AA287">
            <v>2591.155501135403</v>
          </cell>
          <cell r="AB287">
            <v>2602.4683840851649</v>
          </cell>
          <cell r="AC287">
            <v>2654.8483583836405</v>
          </cell>
          <cell r="AD287">
            <v>2724.2999372452</v>
          </cell>
          <cell r="AE287">
            <v>2822.2253817942296</v>
          </cell>
        </row>
        <row r="288">
          <cell r="G288">
            <v>6892.3787896395215</v>
          </cell>
          <cell r="H288">
            <v>6928.1609750366788</v>
          </cell>
          <cell r="I288">
            <v>6982.6206747894967</v>
          </cell>
          <cell r="J288">
            <v>7002.6744270450472</v>
          </cell>
          <cell r="K288">
            <v>7017.2232277010353</v>
          </cell>
          <cell r="L288">
            <v>6982.0498196612562</v>
          </cell>
          <cell r="M288">
            <v>6901.8684594309616</v>
          </cell>
          <cell r="N288">
            <v>7198.137989982336</v>
          </cell>
          <cell r="O288">
            <v>7124.1508540068598</v>
          </cell>
          <cell r="P288">
            <v>7324.0058826836794</v>
          </cell>
          <cell r="Q288">
            <v>7473.4110288347356</v>
          </cell>
          <cell r="R288">
            <v>7621.4968117202607</v>
          </cell>
          <cell r="S288">
            <v>7927.3463352318622</v>
          </cell>
          <cell r="T288">
            <v>8076.0865137607298</v>
          </cell>
          <cell r="U288">
            <v>8366.4477846220634</v>
          </cell>
          <cell r="V288">
            <v>8638.4901170356188</v>
          </cell>
          <cell r="W288">
            <v>8983.0887739326063</v>
          </cell>
          <cell r="X288">
            <v>9271.6822999805772</v>
          </cell>
          <cell r="Y288">
            <v>9518.2206653226694</v>
          </cell>
          <cell r="Z288">
            <v>10391.498689374765</v>
          </cell>
          <cell r="AA288">
            <v>13044.720292089158</v>
          </cell>
          <cell r="AB288">
            <v>14581.489120295437</v>
          </cell>
          <cell r="AC288">
            <v>16100.012982795835</v>
          </cell>
          <cell r="AD288">
            <v>17707.540694802836</v>
          </cell>
          <cell r="AE288">
            <v>19596.207526869926</v>
          </cell>
        </row>
        <row r="289">
          <cell r="G289">
            <v>1781.7556093565017</v>
          </cell>
          <cell r="H289">
            <v>1783.0538360074877</v>
          </cell>
          <cell r="I289">
            <v>1788.8878421921647</v>
          </cell>
          <cell r="J289">
            <v>1807.4316475648882</v>
          </cell>
          <cell r="K289">
            <v>1812.4722930184073</v>
          </cell>
          <cell r="L289">
            <v>1793.6088525783809</v>
          </cell>
          <cell r="M289">
            <v>1774.6486729597157</v>
          </cell>
          <cell r="N289">
            <v>1823.0509687537462</v>
          </cell>
          <cell r="O289">
            <v>1794.2995981969964</v>
          </cell>
          <cell r="P289">
            <v>1840.40380825741</v>
          </cell>
          <cell r="Q289">
            <v>1872.8279339126823</v>
          </cell>
          <cell r="R289">
            <v>1897.4249208326673</v>
          </cell>
          <cell r="S289">
            <v>1968.2360718720968</v>
          </cell>
          <cell r="T289">
            <v>2005.124253123417</v>
          </cell>
          <cell r="U289">
            <v>2074.6913217054471</v>
          </cell>
          <cell r="V289">
            <v>2157.0993395020882</v>
          </cell>
          <cell r="W289">
            <v>2230.5387643737845</v>
          </cell>
          <cell r="X289">
            <v>2244.3283016341893</v>
          </cell>
          <cell r="Y289">
            <v>2286.2415552117754</v>
          </cell>
          <cell r="Z289">
            <v>2326.3694648036135</v>
          </cell>
          <cell r="AA289">
            <v>2374.7982364656368</v>
          </cell>
          <cell r="AB289">
            <v>2372.028004997203</v>
          </cell>
          <cell r="AC289">
            <v>2401.8374704377493</v>
          </cell>
          <cell r="AD289">
            <v>2445.1309775396853</v>
          </cell>
          <cell r="AE289">
            <v>2516.1911582055527</v>
          </cell>
        </row>
        <row r="290">
          <cell r="G290">
            <v>2766.2306421587773</v>
          </cell>
          <cell r="H290">
            <v>2818.4580776956645</v>
          </cell>
          <cell r="I290">
            <v>2891.2487001949826</v>
          </cell>
          <cell r="J290">
            <v>2928.2449547405686</v>
          </cell>
          <cell r="K290">
            <v>2963.6022730245368</v>
          </cell>
          <cell r="L290">
            <v>2967.139006534268</v>
          </cell>
          <cell r="M290">
            <v>2966.3889493279867</v>
          </cell>
          <cell r="N290">
            <v>3122.6086524580405</v>
          </cell>
          <cell r="O290">
            <v>3102.4778216604896</v>
          </cell>
          <cell r="P290">
            <v>3203.2341197678347</v>
          </cell>
          <cell r="Q290">
            <v>3308.1437877260823</v>
          </cell>
          <cell r="R290">
            <v>3416.7948674728191</v>
          </cell>
          <cell r="S290">
            <v>3565.1526112071565</v>
          </cell>
          <cell r="T290">
            <v>3680.8949130500373</v>
          </cell>
          <cell r="U290">
            <v>3890.9266215566536</v>
          </cell>
          <cell r="V290">
            <v>4108.0317271811991</v>
          </cell>
          <cell r="W290">
            <v>4297.4681162204697</v>
          </cell>
          <cell r="X290">
            <v>4366.5805978291328</v>
          </cell>
          <cell r="Y290">
            <v>4487.4959667609901</v>
          </cell>
          <cell r="Z290">
            <v>4926.8541427762138</v>
          </cell>
          <cell r="AA290">
            <v>5327.6338130134527</v>
          </cell>
          <cell r="AB290">
            <v>5467.5606581810716</v>
          </cell>
          <cell r="AC290">
            <v>5692.4167839611218</v>
          </cell>
          <cell r="AD290">
            <v>6015.7371534228814</v>
          </cell>
          <cell r="AE290">
            <v>6447.6555798742547</v>
          </cell>
        </row>
        <row r="291">
          <cell r="G291">
            <v>4846.9173570763787</v>
          </cell>
          <cell r="H291">
            <v>5008.2207596646458</v>
          </cell>
          <cell r="I291">
            <v>5233.033158836829</v>
          </cell>
          <cell r="J291">
            <v>5347.2953599171369</v>
          </cell>
          <cell r="K291">
            <v>5456.4957387404911</v>
          </cell>
          <cell r="L291">
            <v>5518.8324925047837</v>
          </cell>
          <cell r="M291">
            <v>5571.4355115558528</v>
          </cell>
          <cell r="N291">
            <v>5978.1045452741855</v>
          </cell>
          <cell r="O291">
            <v>5993.7545762651171</v>
          </cell>
          <cell r="P291">
            <v>6251.1086086014566</v>
          </cell>
          <cell r="Q291">
            <v>6545.0150556943636</v>
          </cell>
          <cell r="R291">
            <v>6857.360364281305</v>
          </cell>
          <cell r="S291">
            <v>7216.4853030157956</v>
          </cell>
          <cell r="T291">
            <v>7527.399842884297</v>
          </cell>
          <cell r="U291">
            <v>8068.4471852160214</v>
          </cell>
          <cell r="V291">
            <v>8637.0155147854675</v>
          </cell>
          <cell r="W291">
            <v>9132.2699067393223</v>
          </cell>
          <cell r="X291">
            <v>9334.210585621915</v>
          </cell>
          <cell r="Y291">
            <v>9652.3734184585046</v>
          </cell>
          <cell r="Z291">
            <v>10129.531809913426</v>
          </cell>
          <cell r="AA291">
            <v>10549.414687247838</v>
          </cell>
          <cell r="AB291">
            <v>10617.785206666567</v>
          </cell>
          <cell r="AC291">
            <v>10850.415661333316</v>
          </cell>
          <cell r="AD291">
            <v>11208.394192480373</v>
          </cell>
          <cell r="AE291">
            <v>11723.25428099248</v>
          </cell>
        </row>
        <row r="292">
          <cell r="G292">
            <v>8982.682049718147</v>
          </cell>
          <cell r="H292">
            <v>9133.9571886090871</v>
          </cell>
          <cell r="I292">
            <v>9228.0551391407607</v>
          </cell>
          <cell r="J292">
            <v>9325.9303391624871</v>
          </cell>
          <cell r="K292">
            <v>9435.3594788008522</v>
          </cell>
          <cell r="L292">
            <v>9402.5029670648019</v>
          </cell>
          <cell r="M292">
            <v>9317.0133829133265</v>
          </cell>
          <cell r="N292">
            <v>9594.8534284338602</v>
          </cell>
          <cell r="O292">
            <v>9549.1543135264837</v>
          </cell>
          <cell r="P292">
            <v>9905.9247494187312</v>
          </cell>
          <cell r="Q292">
            <v>10179.873946420012</v>
          </cell>
          <cell r="R292">
            <v>10570.47967384969</v>
          </cell>
          <cell r="S292">
            <v>11214.050773343295</v>
          </cell>
          <cell r="T292">
            <v>11613.829592872014</v>
          </cell>
          <cell r="U292">
            <v>12097.143965452469</v>
          </cell>
          <cell r="V292">
            <v>12642.748453845543</v>
          </cell>
          <cell r="W292">
            <v>13013.240075139931</v>
          </cell>
          <cell r="X292">
            <v>13291.521251566393</v>
          </cell>
          <cell r="Y292">
            <v>13704.521907588638</v>
          </cell>
          <cell r="Z292">
            <v>14204.638505637235</v>
          </cell>
          <cell r="AA292">
            <v>14704.160551185496</v>
          </cell>
          <cell r="AB292">
            <v>14715.028570659057</v>
          </cell>
          <cell r="AC292">
            <v>14928.119440779048</v>
          </cell>
          <cell r="AD292">
            <v>15215.031073933886</v>
          </cell>
          <cell r="AE292">
            <v>15656.809695717346</v>
          </cell>
        </row>
        <row r="293">
          <cell r="G293">
            <v>11026.806939503975</v>
          </cell>
          <cell r="H293">
            <v>11212.506682861736</v>
          </cell>
          <cell r="I293">
            <v>11328.017832891619</v>
          </cell>
          <cell r="J293">
            <v>11448.165794138758</v>
          </cell>
          <cell r="K293">
            <v>11582.496942638683</v>
          </cell>
          <cell r="L293">
            <v>11542.163508858694</v>
          </cell>
          <cell r="M293">
            <v>11437.219669751494</v>
          </cell>
          <cell r="N293">
            <v>11778.285792882729</v>
          </cell>
          <cell r="O293">
            <v>11722.187256320849</v>
          </cell>
          <cell r="P293">
            <v>12160.145395831078</v>
          </cell>
          <cell r="Q293">
            <v>12496.43525779497</v>
          </cell>
          <cell r="R293">
            <v>12975.92834482533</v>
          </cell>
          <cell r="S293">
            <v>13765.952329497366</v>
          </cell>
          <cell r="T293">
            <v>14256.705963773478</v>
          </cell>
          <cell r="U293">
            <v>14850.004741135788</v>
          </cell>
          <cell r="V293">
            <v>15519.768551714615</v>
          </cell>
          <cell r="W293">
            <v>15983.555698489869</v>
          </cell>
          <cell r="X293">
            <v>16194.710846388716</v>
          </cell>
          <cell r="Y293">
            <v>16576.532245536484</v>
          </cell>
          <cell r="Z293">
            <v>16934.510115706671</v>
          </cell>
          <cell r="AA293">
            <v>17217.490214471542</v>
          </cell>
          <cell r="AB293">
            <v>17241.166059223928</v>
          </cell>
          <cell r="AC293">
            <v>17506.071071606191</v>
          </cell>
          <cell r="AD293">
            <v>17889.73979428424</v>
          </cell>
          <cell r="AE293">
            <v>18472.572870047712</v>
          </cell>
        </row>
      </sheetData>
      <sheetData sheetId="8">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High</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sheetData>
      <sheetData sheetId="9">
        <row r="34">
          <cell r="R34">
            <v>2241.6830724899996</v>
          </cell>
          <cell r="S34">
            <v>2163.8976968000002</v>
          </cell>
          <cell r="T34">
            <v>2301.1241944899998</v>
          </cell>
          <cell r="U34">
            <v>2076.5717068700001</v>
          </cell>
          <cell r="V34">
            <v>1996.0602896399998</v>
          </cell>
          <cell r="W34">
            <v>2250.2497511900001</v>
          </cell>
          <cell r="X34">
            <v>2163.1746260100003</v>
          </cell>
          <cell r="Y34">
            <v>2140.9822397200001</v>
          </cell>
          <cell r="Z34">
            <v>2292.7090752799995</v>
          </cell>
          <cell r="AA34">
            <v>2500.0165227299999</v>
          </cell>
          <cell r="AB34">
            <v>2481.8948666900001</v>
          </cell>
          <cell r="AC34">
            <v>2045.6792533299999</v>
          </cell>
          <cell r="AD34">
            <v>2094.8695493</v>
          </cell>
          <cell r="AE34">
            <v>1953.9369025999999</v>
          </cell>
        </row>
        <row r="35">
          <cell r="R35">
            <v>256.05469590000001</v>
          </cell>
          <cell r="S35">
            <v>253.2667701</v>
          </cell>
          <cell r="T35">
            <v>300.73964699999999</v>
          </cell>
          <cell r="U35">
            <v>328.24825880000003</v>
          </cell>
          <cell r="V35">
            <v>306.030933</v>
          </cell>
          <cell r="W35">
            <v>712.26009299999998</v>
          </cell>
          <cell r="X35">
            <v>203.55615209999999</v>
          </cell>
          <cell r="Y35">
            <v>366.60731587999999</v>
          </cell>
          <cell r="Z35">
            <v>507.35561760000002</v>
          </cell>
          <cell r="AA35">
            <v>485.31207719999998</v>
          </cell>
          <cell r="AB35">
            <v>378.14491860999999</v>
          </cell>
          <cell r="AC35">
            <v>411.35808100000003</v>
          </cell>
          <cell r="AD35">
            <v>0.71504779399999996</v>
          </cell>
          <cell r="AE35">
            <v>11.82402203</v>
          </cell>
        </row>
        <row r="36">
          <cell r="R36">
            <v>8899.5570035499986</v>
          </cell>
          <cell r="S36">
            <v>8817.6527938600011</v>
          </cell>
          <cell r="T36">
            <v>9245.813338269998</v>
          </cell>
          <cell r="U36">
            <v>9011.5451928240018</v>
          </cell>
          <cell r="V36">
            <v>9024.3629158299973</v>
          </cell>
          <cell r="W36">
            <v>8728.339281479999</v>
          </cell>
          <cell r="X36">
            <v>9126.2937245939993</v>
          </cell>
          <cell r="Y36">
            <v>8944.5317642250011</v>
          </cell>
          <cell r="Z36">
            <v>8800.5436373460016</v>
          </cell>
          <cell r="AA36">
            <v>8714.2793057930012</v>
          </cell>
          <cell r="AB36">
            <v>8450.0425825519997</v>
          </cell>
          <cell r="AC36">
            <v>8358.6997653549988</v>
          </cell>
          <cell r="AD36">
            <v>8113.2350019459991</v>
          </cell>
          <cell r="AE36">
            <v>7787.2052215100011</v>
          </cell>
        </row>
        <row r="37">
          <cell r="R37">
            <v>7661.6714371359994</v>
          </cell>
          <cell r="S37">
            <v>7776.286964425999</v>
          </cell>
          <cell r="T37">
            <v>7610.5201791749996</v>
          </cell>
          <cell r="U37">
            <v>7263.6624161199998</v>
          </cell>
          <cell r="V37">
            <v>7044.5252494289998</v>
          </cell>
          <cell r="W37">
            <v>6466.0726085319993</v>
          </cell>
          <cell r="X37">
            <v>6855.5085877819974</v>
          </cell>
          <cell r="Y37">
            <v>6963.2062946820006</v>
          </cell>
          <cell r="Z37">
            <v>7246.9256291289994</v>
          </cell>
          <cell r="AA37">
            <v>6912.3675650869991</v>
          </cell>
          <cell r="AB37">
            <v>7691.2867780759989</v>
          </cell>
          <cell r="AC37">
            <v>7979.0961733929998</v>
          </cell>
          <cell r="AD37">
            <v>6385.7180026869992</v>
          </cell>
          <cell r="AE37">
            <v>7075.2106742209999</v>
          </cell>
        </row>
        <row r="38">
          <cell r="R38">
            <v>4086.4875090620003</v>
          </cell>
          <cell r="S38">
            <v>4240.3955410879998</v>
          </cell>
          <cell r="T38">
            <v>4356.9694699659995</v>
          </cell>
          <cell r="U38">
            <v>4400.4775716160002</v>
          </cell>
          <cell r="V38">
            <v>4080.6638443390002</v>
          </cell>
          <cell r="W38">
            <v>3924.871003623</v>
          </cell>
          <cell r="X38">
            <v>4080.422248201</v>
          </cell>
          <cell r="Y38">
            <v>4088.9620284799998</v>
          </cell>
          <cell r="Z38">
            <v>4163.5420287199995</v>
          </cell>
          <cell r="AA38">
            <v>4512.5430191099995</v>
          </cell>
          <cell r="AB38">
            <v>4114.052655085</v>
          </cell>
          <cell r="AC38">
            <v>4448.8855489999996</v>
          </cell>
          <cell r="AD38">
            <v>4409.0903840000001</v>
          </cell>
          <cell r="AE38">
            <v>4408.891697</v>
          </cell>
        </row>
        <row r="39">
          <cell r="R39">
            <v>26505.950918524995</v>
          </cell>
          <cell r="S39">
            <v>27057.599951766999</v>
          </cell>
          <cell r="T39">
            <v>27768.108498663994</v>
          </cell>
          <cell r="U39">
            <v>28144.485808357993</v>
          </cell>
          <cell r="V39">
            <v>26713.211992282002</v>
          </cell>
          <cell r="W39">
            <v>26647.198376786</v>
          </cell>
          <cell r="X39">
            <v>26558.064847981997</v>
          </cell>
          <cell r="Y39">
            <v>26862.425029590002</v>
          </cell>
          <cell r="Z39">
            <v>28236.490102593994</v>
          </cell>
          <cell r="AA39">
            <v>29004.628378201</v>
          </cell>
          <cell r="AB39">
            <v>30663.798993526001</v>
          </cell>
          <cell r="AC39">
            <v>30112.770027643008</v>
          </cell>
          <cell r="AD39">
            <v>29742.328145847001</v>
          </cell>
          <cell r="AE39">
            <v>30186.76773027801</v>
          </cell>
        </row>
        <row r="40">
          <cell r="R40">
            <v>3879.7012499000002</v>
          </cell>
          <cell r="S40">
            <v>3811.8713759000002</v>
          </cell>
          <cell r="T40">
            <v>3687.7944449499996</v>
          </cell>
          <cell r="U40">
            <v>4052.86802012</v>
          </cell>
          <cell r="V40">
            <v>3732.9431664399999</v>
          </cell>
          <cell r="W40">
            <v>3838.0874855900001</v>
          </cell>
          <cell r="X40">
            <v>3896.3264584699996</v>
          </cell>
          <cell r="Y40">
            <v>4023.3897939200001</v>
          </cell>
          <cell r="Z40">
            <v>4441.6666339499998</v>
          </cell>
          <cell r="AA40">
            <v>4460.4758901999994</v>
          </cell>
          <cell r="AB40">
            <v>4050.5395106700003</v>
          </cell>
          <cell r="AC40">
            <v>3608.3347951999999</v>
          </cell>
          <cell r="AD40">
            <v>2971.5261042699999</v>
          </cell>
          <cell r="AE40">
            <v>3218.6991336999999</v>
          </cell>
        </row>
        <row r="41">
          <cell r="R41">
            <v>1816.3775173840002</v>
          </cell>
          <cell r="S41">
            <v>1729.1725085159999</v>
          </cell>
          <cell r="T41">
            <v>1809.3160340530001</v>
          </cell>
          <cell r="U41">
            <v>2002.7971589010001</v>
          </cell>
          <cell r="V41">
            <v>1569.27393001</v>
          </cell>
          <cell r="W41">
            <v>1822.5725142000001</v>
          </cell>
          <cell r="X41">
            <v>1313.8137009700001</v>
          </cell>
          <cell r="Y41">
            <v>1811.0114443580001</v>
          </cell>
          <cell r="Z41">
            <v>1966.132555659</v>
          </cell>
          <cell r="AA41">
            <v>1843.8253456399998</v>
          </cell>
          <cell r="AB41">
            <v>1715.36095056</v>
          </cell>
          <cell r="AC41">
            <v>1500.40197229</v>
          </cell>
          <cell r="AD41">
            <v>1188.2826425000001</v>
          </cell>
          <cell r="AE41">
            <v>1479.3628395000001</v>
          </cell>
        </row>
        <row r="42">
          <cell r="R42">
            <v>5746.479911376</v>
          </cell>
          <cell r="S42">
            <v>5566.126728625999</v>
          </cell>
          <cell r="T42">
            <v>5531.0785744169998</v>
          </cell>
          <cell r="U42">
            <v>5509.7806142379995</v>
          </cell>
          <cell r="V42">
            <v>5673.9444785799997</v>
          </cell>
          <cell r="W42">
            <v>5348.2846288990004</v>
          </cell>
          <cell r="X42">
            <v>5709.1822707800002</v>
          </cell>
          <cell r="Y42">
            <v>5327.3116683639983</v>
          </cell>
          <cell r="Z42">
            <v>5951.8128832550001</v>
          </cell>
          <cell r="AA42">
            <v>6332.950077589001</v>
          </cell>
          <cell r="AB42">
            <v>5853.6235859630006</v>
          </cell>
          <cell r="AC42">
            <v>4927.4810865630006</v>
          </cell>
          <cell r="AD42">
            <v>3630.7389282130007</v>
          </cell>
          <cell r="AE42">
            <v>3869.402575519</v>
          </cell>
        </row>
        <row r="43">
          <cell r="R43">
            <v>3542.670451942</v>
          </cell>
          <cell r="S43">
            <v>3695.7599722179998</v>
          </cell>
          <cell r="T43">
            <v>3595.7598673529997</v>
          </cell>
          <cell r="U43">
            <v>3703.5822214660002</v>
          </cell>
          <cell r="V43">
            <v>3891.4965771289999</v>
          </cell>
          <cell r="W43">
            <v>3776.8268019760003</v>
          </cell>
          <cell r="X43">
            <v>3572.9034326199999</v>
          </cell>
          <cell r="Y43">
            <v>3426.6527044069999</v>
          </cell>
          <cell r="Z43">
            <v>3694.4458117259996</v>
          </cell>
          <cell r="AA43">
            <v>3759.6007925679996</v>
          </cell>
          <cell r="AB43">
            <v>3996.2397316549996</v>
          </cell>
          <cell r="AC43">
            <v>4240.3662453959996</v>
          </cell>
          <cell r="AD43">
            <v>4298.4174826000008</v>
          </cell>
          <cell r="AE43">
            <v>4308.9514624540006</v>
          </cell>
        </row>
        <row r="44">
          <cell r="R44">
            <v>6722.875926398</v>
          </cell>
          <cell r="S44">
            <v>6549.6763158989997</v>
          </cell>
          <cell r="T44">
            <v>9735.1093495830009</v>
          </cell>
          <cell r="U44">
            <v>10917.79018881</v>
          </cell>
          <cell r="V44">
            <v>10471.642102559999</v>
          </cell>
          <cell r="W44">
            <v>9700.2649560009995</v>
          </cell>
          <cell r="X44">
            <v>9166.7088366469998</v>
          </cell>
          <cell r="Y44">
            <v>10082.399690292999</v>
          </cell>
          <cell r="Z44">
            <v>10930.476474950001</v>
          </cell>
          <cell r="AA44">
            <v>11077.385120202998</v>
          </cell>
          <cell r="AB44">
            <v>12644.081003894002</v>
          </cell>
          <cell r="AC44">
            <v>12620.560673337999</v>
          </cell>
          <cell r="AD44">
            <v>10752.502854922999</v>
          </cell>
          <cell r="AE44">
            <v>12228.901004306003</v>
          </cell>
        </row>
        <row r="45">
          <cell r="R45">
            <v>987.87010710000004</v>
          </cell>
          <cell r="S45">
            <v>1056.3657720000001</v>
          </cell>
          <cell r="T45">
            <v>1077.3572095</v>
          </cell>
          <cell r="U45">
            <v>1157.7823619999999</v>
          </cell>
          <cell r="V45">
            <v>865.11798090000002</v>
          </cell>
          <cell r="W45">
            <v>810.12230950000003</v>
          </cell>
          <cell r="X45">
            <v>561.35247136999999</v>
          </cell>
          <cell r="Y45">
            <v>530.68944077000003</v>
          </cell>
          <cell r="Z45">
            <v>562.70049167000002</v>
          </cell>
          <cell r="AA45">
            <v>522.48133399999995</v>
          </cell>
          <cell r="AB45">
            <v>728.54446539999992</v>
          </cell>
          <cell r="AC45">
            <v>648.91529459800006</v>
          </cell>
          <cell r="AD45">
            <v>674.46126260000005</v>
          </cell>
          <cell r="AE45">
            <v>807.73480789999996</v>
          </cell>
        </row>
        <row r="46">
          <cell r="R46">
            <v>8028.1012373619997</v>
          </cell>
          <cell r="S46">
            <v>8070.8592808919984</v>
          </cell>
          <cell r="T46">
            <v>8108.7047170469987</v>
          </cell>
          <cell r="U46">
            <v>8459.6545123170017</v>
          </cell>
          <cell r="V46">
            <v>8153.1399437289983</v>
          </cell>
          <cell r="W46">
            <v>8067.6336821470004</v>
          </cell>
          <cell r="X46">
            <v>7874.9026928249996</v>
          </cell>
          <cell r="Y46">
            <v>8092.7712354900013</v>
          </cell>
          <cell r="Z46">
            <v>8903.6919559619982</v>
          </cell>
          <cell r="AA46">
            <v>9583.8892045320008</v>
          </cell>
          <cell r="AB46">
            <v>10360.924623815999</v>
          </cell>
          <cell r="AC46">
            <v>10390.091238621</v>
          </cell>
          <cell r="AD46">
            <v>8070.4875509460007</v>
          </cell>
          <cell r="AE46">
            <v>8686.678736459</v>
          </cell>
        </row>
        <row r="47">
          <cell r="R47">
            <v>41792.478669936005</v>
          </cell>
          <cell r="S47">
            <v>46010.360973889998</v>
          </cell>
          <cell r="T47">
            <v>44345.152375557009</v>
          </cell>
          <cell r="U47">
            <v>39409.983743543999</v>
          </cell>
          <cell r="V47">
            <v>38522.503463543995</v>
          </cell>
          <cell r="W47">
            <v>36928.813054537</v>
          </cell>
          <cell r="X47">
            <v>31917.853005771005</v>
          </cell>
          <cell r="Y47">
            <v>30913.049653784004</v>
          </cell>
          <cell r="Z47">
            <v>36563.309115559001</v>
          </cell>
          <cell r="AA47">
            <v>36231.182085049993</v>
          </cell>
          <cell r="AB47">
            <v>41925.344552873998</v>
          </cell>
          <cell r="AC47">
            <v>40010.464847378003</v>
          </cell>
          <cell r="AD47">
            <v>34259.478258410003</v>
          </cell>
          <cell r="AE47">
            <v>33961.319954475999</v>
          </cell>
        </row>
        <row r="48">
          <cell r="R48">
            <v>18481.578407179994</v>
          </cell>
          <cell r="S48">
            <v>21586.36417348</v>
          </cell>
          <cell r="T48">
            <v>21592.211247160001</v>
          </cell>
          <cell r="U48">
            <v>17487.501183939999</v>
          </cell>
          <cell r="V48">
            <v>19724.441197800003</v>
          </cell>
          <cell r="W48">
            <v>24393.497758800004</v>
          </cell>
          <cell r="X48">
            <v>22613.35078796</v>
          </cell>
          <cell r="Y48">
            <v>22396.87912998</v>
          </cell>
          <cell r="Z48">
            <v>23725.38254327</v>
          </cell>
          <cell r="AA48">
            <v>22484.80126941</v>
          </cell>
          <cell r="AB48">
            <v>22984.535535661998</v>
          </cell>
          <cell r="AC48">
            <v>23356.263114869998</v>
          </cell>
          <cell r="AD48">
            <v>21977.079059080002</v>
          </cell>
          <cell r="AE48">
            <v>22840.553454469999</v>
          </cell>
        </row>
        <row r="49">
          <cell r="R49">
            <v>749.90207379999993</v>
          </cell>
          <cell r="S49">
            <v>935.18946029999995</v>
          </cell>
          <cell r="T49">
            <v>917.65450629999998</v>
          </cell>
          <cell r="U49">
            <v>688.46132488000001</v>
          </cell>
          <cell r="V49">
            <v>819.13943889999996</v>
          </cell>
          <cell r="W49">
            <v>819.53012970000009</v>
          </cell>
          <cell r="X49">
            <v>287.03224672000005</v>
          </cell>
          <cell r="Y49">
            <v>244.79613380000001</v>
          </cell>
          <cell r="Z49">
            <v>275.05236581000003</v>
          </cell>
          <cell r="AA49">
            <v>316.49096226999995</v>
          </cell>
          <cell r="AB49">
            <v>282.88455316299996</v>
          </cell>
          <cell r="AC49">
            <v>239.51335706</v>
          </cell>
          <cell r="AD49">
            <v>245.71880753400001</v>
          </cell>
          <cell r="AE49">
            <v>308.6148187</v>
          </cell>
        </row>
        <row r="50">
          <cell r="R50">
            <v>40.069969979999996</v>
          </cell>
          <cell r="S50">
            <v>49.290437079999997</v>
          </cell>
          <cell r="T50">
            <v>44.181923900000001</v>
          </cell>
          <cell r="U50">
            <v>31.744433829999998</v>
          </cell>
          <cell r="V50">
            <v>54.459537689999998</v>
          </cell>
          <cell r="W50">
            <v>52.790640359999998</v>
          </cell>
          <cell r="X50">
            <v>43.922344730000006</v>
          </cell>
          <cell r="Y50">
            <v>39.602347330000001</v>
          </cell>
          <cell r="Z50">
            <v>40.60147078</v>
          </cell>
          <cell r="AA50">
            <v>38.540427280000003</v>
          </cell>
          <cell r="AB50">
            <v>36.793157460000003</v>
          </cell>
          <cell r="AC50">
            <v>28.552671589999999</v>
          </cell>
          <cell r="AD50">
            <v>33.155464689999995</v>
          </cell>
          <cell r="AE50">
            <v>33.495301169999998</v>
          </cell>
        </row>
        <row r="51">
          <cell r="R51">
            <v>6917.5240422659999</v>
          </cell>
          <cell r="S51">
            <v>7154.4176529240003</v>
          </cell>
          <cell r="T51">
            <v>6954.8331545249976</v>
          </cell>
          <cell r="U51">
            <v>7466.3359534339979</v>
          </cell>
          <cell r="V51">
            <v>6631.2142074649992</v>
          </cell>
          <cell r="W51">
            <v>6846.4082258890021</v>
          </cell>
          <cell r="X51">
            <v>7440.8036104329985</v>
          </cell>
          <cell r="Y51">
            <v>7458.7309479640007</v>
          </cell>
          <cell r="Z51">
            <v>8233.4972310660014</v>
          </cell>
          <cell r="AA51">
            <v>9313.2930892950026</v>
          </cell>
          <cell r="AB51">
            <v>9743.0205369740015</v>
          </cell>
          <cell r="AC51">
            <v>9752.3034524309987</v>
          </cell>
          <cell r="AD51">
            <v>8962.0381981580013</v>
          </cell>
          <cell r="AE51">
            <v>9637.3531107639992</v>
          </cell>
        </row>
        <row r="52">
          <cell r="R52">
            <v>4004.0712452110001</v>
          </cell>
          <cell r="S52">
            <v>4139.9692471550006</v>
          </cell>
          <cell r="T52">
            <v>4212.7945610890001</v>
          </cell>
          <cell r="U52">
            <v>4270.1149149959992</v>
          </cell>
          <cell r="V52">
            <v>4021.7182798519993</v>
          </cell>
          <cell r="W52">
            <v>4150.6466018599995</v>
          </cell>
          <cell r="X52">
            <v>4351.1031298949993</v>
          </cell>
          <cell r="Y52">
            <v>4871.9967591999994</v>
          </cell>
          <cell r="Z52">
            <v>5226.982737368</v>
          </cell>
          <cell r="AA52">
            <v>5449.5668509220013</v>
          </cell>
          <cell r="AB52">
            <v>5596.5540052040005</v>
          </cell>
          <cell r="AC52">
            <v>4880.9543222960001</v>
          </cell>
          <cell r="AD52">
            <v>3866.1307475399994</v>
          </cell>
          <cell r="AE52">
            <v>4116.998073406</v>
          </cell>
        </row>
        <row r="53">
          <cell r="R53">
            <v>33164.658018429996</v>
          </cell>
          <cell r="S53">
            <v>33170.663591147008</v>
          </cell>
          <cell r="T53">
            <v>30528.007657471997</v>
          </cell>
          <cell r="U53">
            <v>32426.967795426008</v>
          </cell>
          <cell r="V53">
            <v>30920.321995161001</v>
          </cell>
          <cell r="W53">
            <v>30918.806798735004</v>
          </cell>
          <cell r="X53">
            <v>31688.631427576969</v>
          </cell>
          <cell r="Y53">
            <v>33667.820920850994</v>
          </cell>
          <cell r="Z53">
            <v>36171.043930711028</v>
          </cell>
          <cell r="AA53">
            <v>38514.50851054598</v>
          </cell>
          <cell r="AB53">
            <v>38765.897106021977</v>
          </cell>
          <cell r="AC53">
            <v>36751.652896097214</v>
          </cell>
          <cell r="AD53">
            <v>29684.407380997109</v>
          </cell>
          <cell r="AE53">
            <v>31122.570124542992</v>
          </cell>
        </row>
        <row r="55">
          <cell r="K55">
            <v>1990</v>
          </cell>
          <cell r="L55">
            <v>1991</v>
          </cell>
          <cell r="M55">
            <v>1992</v>
          </cell>
          <cell r="N55">
            <v>1993</v>
          </cell>
          <cell r="O55">
            <v>1994</v>
          </cell>
          <cell r="P55">
            <v>1995</v>
          </cell>
          <cell r="Q55">
            <v>1996</v>
          </cell>
          <cell r="R55">
            <v>1997</v>
          </cell>
          <cell r="S55">
            <v>1998</v>
          </cell>
          <cell r="T55">
            <v>1999</v>
          </cell>
          <cell r="U55">
            <v>2000</v>
          </cell>
          <cell r="V55">
            <v>2001</v>
          </cell>
          <cell r="W55">
            <v>2002</v>
          </cell>
          <cell r="X55">
            <v>2003</v>
          </cell>
          <cell r="Y55">
            <v>2004</v>
          </cell>
          <cell r="Z55">
            <v>2005</v>
          </cell>
          <cell r="AA55">
            <v>2006</v>
          </cell>
          <cell r="AB55">
            <v>2007</v>
          </cell>
          <cell r="AC55">
            <v>2008</v>
          </cell>
          <cell r="AD55">
            <v>2009</v>
          </cell>
          <cell r="AE55">
            <v>2010</v>
          </cell>
        </row>
        <row r="56">
          <cell r="K56">
            <v>52.55</v>
          </cell>
          <cell r="L56">
            <v>55.366999999999997</v>
          </cell>
          <cell r="M56">
            <v>57.883000000000003</v>
          </cell>
          <cell r="N56">
            <v>61.042000000000002</v>
          </cell>
          <cell r="O56">
            <v>62.982999999999997</v>
          </cell>
          <cell r="P56">
            <v>63.107999999999997</v>
          </cell>
          <cell r="Q56">
            <v>66.042000000000002</v>
          </cell>
          <cell r="R56">
            <v>68.266999999999996</v>
          </cell>
          <cell r="S56">
            <v>69.266999999999996</v>
          </cell>
          <cell r="T56">
            <v>68.957999999999998</v>
          </cell>
          <cell r="U56">
            <v>70.3</v>
          </cell>
          <cell r="V56">
            <v>69</v>
          </cell>
          <cell r="W56">
            <v>65.433000000000007</v>
          </cell>
          <cell r="X56">
            <v>62.392000000000003</v>
          </cell>
          <cell r="Y56">
            <v>62.25</v>
          </cell>
          <cell r="Z56">
            <v>63.55</v>
          </cell>
          <cell r="AA56">
            <v>66.091999999999999</v>
          </cell>
          <cell r="AB56">
            <v>66.242000000000004</v>
          </cell>
          <cell r="AC56">
            <v>62.957999999999998</v>
          </cell>
          <cell r="AD56">
            <v>54.8</v>
          </cell>
          <cell r="AE56">
            <v>53.2</v>
          </cell>
        </row>
        <row r="57">
          <cell r="K57">
            <v>19.5</v>
          </cell>
          <cell r="L57">
            <v>19.132999999999999</v>
          </cell>
          <cell r="M57">
            <v>20</v>
          </cell>
          <cell r="N57">
            <v>20.399999999999999</v>
          </cell>
          <cell r="O57">
            <v>20.707999999999998</v>
          </cell>
          <cell r="P57">
            <v>21.308</v>
          </cell>
          <cell r="Q57">
            <v>22.007999999999999</v>
          </cell>
          <cell r="R57">
            <v>22.207999999999998</v>
          </cell>
          <cell r="S57">
            <v>22.183</v>
          </cell>
          <cell r="T57">
            <v>22.6</v>
          </cell>
          <cell r="U57">
            <v>22.55</v>
          </cell>
          <cell r="V57">
            <v>21.382999999999999</v>
          </cell>
          <cell r="W57">
            <v>20.016999999999999</v>
          </cell>
          <cell r="X57">
            <v>18.975000000000001</v>
          </cell>
          <cell r="Y57">
            <v>19.167000000000002</v>
          </cell>
          <cell r="Z57">
            <v>19.574999999999999</v>
          </cell>
          <cell r="AA57">
            <v>20.2</v>
          </cell>
          <cell r="AB57">
            <v>20.442</v>
          </cell>
          <cell r="AC57">
            <v>19.917000000000002</v>
          </cell>
          <cell r="AD57">
            <v>17.417000000000002</v>
          </cell>
          <cell r="AE57">
            <v>16.542000000000002</v>
          </cell>
        </row>
        <row r="58">
          <cell r="K58">
            <v>204.15700000000001</v>
          </cell>
          <cell r="L58">
            <v>196.375</v>
          </cell>
          <cell r="M58">
            <v>193.01</v>
          </cell>
          <cell r="N58">
            <v>194.80099999999999</v>
          </cell>
          <cell r="O58">
            <v>202.876</v>
          </cell>
          <cell r="P58">
            <v>210.71700000000001</v>
          </cell>
          <cell r="Q58">
            <v>217.52500000000001</v>
          </cell>
          <cell r="R58">
            <v>226.88200000000001</v>
          </cell>
          <cell r="S58">
            <v>228.47300000000001</v>
          </cell>
          <cell r="T58">
            <v>224.44900000000001</v>
          </cell>
          <cell r="U58">
            <v>225.08199999999999</v>
          </cell>
          <cell r="V58">
            <v>215.715</v>
          </cell>
          <cell r="W58">
            <v>201.59100000000001</v>
          </cell>
          <cell r="X58">
            <v>194.80799999999999</v>
          </cell>
          <cell r="Y58">
            <v>199.892</v>
          </cell>
          <cell r="Z58">
            <v>203.98400000000001</v>
          </cell>
          <cell r="AA58">
            <v>207.45</v>
          </cell>
          <cell r="AB58">
            <v>204.02500000000001</v>
          </cell>
          <cell r="AC58">
            <v>195.083</v>
          </cell>
          <cell r="AD58">
            <v>167.04900000000001</v>
          </cell>
          <cell r="AE58">
            <v>163.9</v>
          </cell>
        </row>
        <row r="59">
          <cell r="K59">
            <v>335.97500000000002</v>
          </cell>
          <cell r="L59">
            <v>328.6</v>
          </cell>
          <cell r="M59">
            <v>325.17500000000001</v>
          </cell>
          <cell r="N59">
            <v>317.25</v>
          </cell>
          <cell r="O59">
            <v>311.733</v>
          </cell>
          <cell r="P59">
            <v>311.30799999999999</v>
          </cell>
          <cell r="Q59">
            <v>324.84199999999998</v>
          </cell>
          <cell r="R59">
            <v>350.40800000000002</v>
          </cell>
          <cell r="S59">
            <v>360.625</v>
          </cell>
          <cell r="T59">
            <v>343.56700000000001</v>
          </cell>
          <cell r="U59">
            <v>331.88299999999998</v>
          </cell>
          <cell r="V59">
            <v>316.05</v>
          </cell>
          <cell r="W59">
            <v>284.94200000000001</v>
          </cell>
          <cell r="X59">
            <v>267.19200000000001</v>
          </cell>
          <cell r="Y59">
            <v>263.72500000000002</v>
          </cell>
          <cell r="Z59">
            <v>272.58300000000003</v>
          </cell>
          <cell r="AA59">
            <v>285.82499999999999</v>
          </cell>
          <cell r="AB59">
            <v>293.21699999999998</v>
          </cell>
          <cell r="AC59">
            <v>291.04199999999997</v>
          </cell>
          <cell r="AD59">
            <v>265.483</v>
          </cell>
          <cell r="AE59">
            <v>258.11700000000002</v>
          </cell>
        </row>
        <row r="60">
          <cell r="K60">
            <v>612.18200000000002</v>
          </cell>
          <cell r="L60">
            <v>599.47500000000002</v>
          </cell>
          <cell r="M60">
            <v>596.06799999999998</v>
          </cell>
          <cell r="N60">
            <v>593.49299999999994</v>
          </cell>
          <cell r="O60">
            <v>598.29999999999995</v>
          </cell>
          <cell r="P60">
            <v>606.44100000000003</v>
          </cell>
          <cell r="Q60">
            <v>630.41699999999992</v>
          </cell>
          <cell r="R60">
            <v>667.76499999999999</v>
          </cell>
          <cell r="S60">
            <v>680.548</v>
          </cell>
          <cell r="T60">
            <v>659.57400000000007</v>
          </cell>
          <cell r="U60">
            <v>649.81500000000005</v>
          </cell>
          <cell r="V60">
            <v>622.14800000000002</v>
          </cell>
          <cell r="W60">
            <v>571.98299999999995</v>
          </cell>
          <cell r="X60">
            <v>543.36699999999996</v>
          </cell>
          <cell r="Y60">
            <v>545.03399999999999</v>
          </cell>
          <cell r="Z60">
            <v>559.69200000000001</v>
          </cell>
          <cell r="AA60">
            <v>579.56700000000001</v>
          </cell>
          <cell r="AB60">
            <v>583.92599999999993</v>
          </cell>
          <cell r="AC60">
            <v>569</v>
          </cell>
          <cell r="AD60">
            <v>504.74900000000002</v>
          </cell>
          <cell r="AE60">
            <v>491.75900000000001</v>
          </cell>
        </row>
        <row r="63">
          <cell r="R63">
            <v>5561</v>
          </cell>
          <cell r="S63">
            <v>5511</v>
          </cell>
          <cell r="T63">
            <v>5838</v>
          </cell>
          <cell r="U63">
            <v>5356</v>
          </cell>
          <cell r="V63">
            <v>5261</v>
          </cell>
          <cell r="W63">
            <v>5442</v>
          </cell>
          <cell r="X63">
            <v>5246</v>
          </cell>
          <cell r="Y63">
            <v>5046</v>
          </cell>
          <cell r="Z63">
            <v>5210</v>
          </cell>
          <cell r="AA63">
            <v>5741</v>
          </cell>
          <cell r="AB63">
            <v>5611</v>
          </cell>
          <cell r="AC63">
            <v>4441</v>
          </cell>
          <cell r="AD63">
            <v>4359</v>
          </cell>
          <cell r="AE63">
            <v>4070</v>
          </cell>
        </row>
        <row r="64">
          <cell r="R64">
            <v>471</v>
          </cell>
          <cell r="S64">
            <v>472</v>
          </cell>
          <cell r="T64">
            <v>532</v>
          </cell>
          <cell r="U64">
            <v>572</v>
          </cell>
          <cell r="V64">
            <v>511</v>
          </cell>
          <cell r="W64">
            <v>1141</v>
          </cell>
          <cell r="X64">
            <v>311</v>
          </cell>
          <cell r="Y64">
            <v>528</v>
          </cell>
          <cell r="Z64">
            <v>686</v>
          </cell>
          <cell r="AA64">
            <v>622</v>
          </cell>
          <cell r="AB64">
            <v>494</v>
          </cell>
          <cell r="AC64">
            <v>528</v>
          </cell>
          <cell r="AD64">
            <v>1</v>
          </cell>
          <cell r="AE64">
            <v>21</v>
          </cell>
        </row>
        <row r="65">
          <cell r="R65">
            <v>20517</v>
          </cell>
          <cell r="S65">
            <v>20752</v>
          </cell>
          <cell r="T65">
            <v>19820</v>
          </cell>
          <cell r="U65">
            <v>18901</v>
          </cell>
          <cell r="V65">
            <v>18107</v>
          </cell>
          <cell r="W65">
            <v>15947</v>
          </cell>
          <cell r="X65">
            <v>16534</v>
          </cell>
          <cell r="Y65">
            <v>15968</v>
          </cell>
          <cell r="Z65">
            <v>14992</v>
          </cell>
          <cell r="AA65">
            <v>14275</v>
          </cell>
          <cell r="AB65">
            <v>13733</v>
          </cell>
          <cell r="AC65">
            <v>14005</v>
          </cell>
          <cell r="AD65">
            <v>13118</v>
          </cell>
          <cell r="AE65">
            <v>11896</v>
          </cell>
        </row>
        <row r="66">
          <cell r="R66">
            <v>16784</v>
          </cell>
          <cell r="S66">
            <v>16968</v>
          </cell>
          <cell r="T66">
            <v>16248</v>
          </cell>
          <cell r="U66">
            <v>15603</v>
          </cell>
          <cell r="V66">
            <v>14433</v>
          </cell>
          <cell r="W66">
            <v>12367</v>
          </cell>
          <cell r="X66">
            <v>11875</v>
          </cell>
          <cell r="Y66">
            <v>11897</v>
          </cell>
          <cell r="Z66">
            <v>12704</v>
          </cell>
          <cell r="AA66">
            <v>13455</v>
          </cell>
          <cell r="AB66">
            <v>14273</v>
          </cell>
          <cell r="AC66">
            <v>14356</v>
          </cell>
          <cell r="AD66">
            <v>12445</v>
          </cell>
          <cell r="AE66">
            <v>12051</v>
          </cell>
        </row>
        <row r="67">
          <cell r="R67">
            <v>14657</v>
          </cell>
          <cell r="S67">
            <v>14498</v>
          </cell>
          <cell r="T67">
            <v>14353</v>
          </cell>
          <cell r="U67">
            <v>13734</v>
          </cell>
          <cell r="V67">
            <v>13209</v>
          </cell>
          <cell r="W67">
            <v>12665</v>
          </cell>
          <cell r="X67">
            <v>12555</v>
          </cell>
          <cell r="Y67">
            <v>12330</v>
          </cell>
          <cell r="Z67">
            <v>11864</v>
          </cell>
          <cell r="AA67">
            <v>12741</v>
          </cell>
          <cell r="AB67">
            <v>11430</v>
          </cell>
          <cell r="AC67">
            <v>12221</v>
          </cell>
          <cell r="AD67">
            <v>12099</v>
          </cell>
          <cell r="AE67">
            <v>11904</v>
          </cell>
        </row>
        <row r="68">
          <cell r="R68">
            <v>64864</v>
          </cell>
          <cell r="S68">
            <v>63666</v>
          </cell>
          <cell r="T68">
            <v>64446</v>
          </cell>
          <cell r="U68">
            <v>64955</v>
          </cell>
          <cell r="V68">
            <v>62868</v>
          </cell>
          <cell r="W68">
            <v>60760</v>
          </cell>
          <cell r="X68">
            <v>60488</v>
          </cell>
          <cell r="Y68">
            <v>59934</v>
          </cell>
          <cell r="Z68">
            <v>58992</v>
          </cell>
          <cell r="AA68">
            <v>59320</v>
          </cell>
          <cell r="AB68">
            <v>62434</v>
          </cell>
          <cell r="AC68">
            <v>62832</v>
          </cell>
          <cell r="AD68">
            <v>62266</v>
          </cell>
          <cell r="AE68">
            <v>62860</v>
          </cell>
        </row>
        <row r="69">
          <cell r="R69">
            <v>26496</v>
          </cell>
          <cell r="S69">
            <v>25874</v>
          </cell>
          <cell r="T69">
            <v>24842</v>
          </cell>
          <cell r="U69">
            <v>25486</v>
          </cell>
          <cell r="V69">
            <v>22660</v>
          </cell>
          <cell r="W69">
            <v>22153</v>
          </cell>
          <cell r="X69">
            <v>22029</v>
          </cell>
          <cell r="Y69">
            <v>22790</v>
          </cell>
          <cell r="Z69">
            <v>23420</v>
          </cell>
          <cell r="AA69">
            <v>23046</v>
          </cell>
          <cell r="AB69">
            <v>21291</v>
          </cell>
          <cell r="AC69">
            <v>19378</v>
          </cell>
          <cell r="AD69">
            <v>15880</v>
          </cell>
          <cell r="AE69">
            <v>15041</v>
          </cell>
        </row>
        <row r="70">
          <cell r="R70">
            <v>12252</v>
          </cell>
          <cell r="S70">
            <v>11657</v>
          </cell>
          <cell r="T70">
            <v>12130</v>
          </cell>
          <cell r="U70">
            <v>12879</v>
          </cell>
          <cell r="V70">
            <v>9662</v>
          </cell>
          <cell r="W70">
            <v>10770</v>
          </cell>
          <cell r="X70">
            <v>7440</v>
          </cell>
          <cell r="Y70">
            <v>10362</v>
          </cell>
          <cell r="Z70">
            <v>10507</v>
          </cell>
          <cell r="AA70">
            <v>9746</v>
          </cell>
          <cell r="AB70">
            <v>9142</v>
          </cell>
          <cell r="AC70">
            <v>8120</v>
          </cell>
          <cell r="AD70">
            <v>6428</v>
          </cell>
          <cell r="AE70">
            <v>6879</v>
          </cell>
        </row>
        <row r="71">
          <cell r="R71">
            <v>38812</v>
          </cell>
          <cell r="S71">
            <v>37565</v>
          </cell>
          <cell r="T71">
            <v>37205</v>
          </cell>
          <cell r="U71">
            <v>34589</v>
          </cell>
          <cell r="V71">
            <v>34285</v>
          </cell>
          <cell r="W71">
            <v>31009</v>
          </cell>
          <cell r="X71">
            <v>32445</v>
          </cell>
          <cell r="Y71">
            <v>30309</v>
          </cell>
          <cell r="Z71">
            <v>31736</v>
          </cell>
          <cell r="AA71">
            <v>33173</v>
          </cell>
          <cell r="AB71">
            <v>31198</v>
          </cell>
          <cell r="AC71">
            <v>26786</v>
          </cell>
          <cell r="AD71">
            <v>19729</v>
          </cell>
          <cell r="AE71">
            <v>18380</v>
          </cell>
        </row>
        <row r="72">
          <cell r="R72">
            <v>11310</v>
          </cell>
          <cell r="S72">
            <v>11351</v>
          </cell>
          <cell r="T72">
            <v>10908</v>
          </cell>
          <cell r="U72">
            <v>11080</v>
          </cell>
          <cell r="V72">
            <v>11527</v>
          </cell>
          <cell r="W72">
            <v>10644</v>
          </cell>
          <cell r="X72">
            <v>10047</v>
          </cell>
          <cell r="Y72">
            <v>9659</v>
          </cell>
          <cell r="Z72">
            <v>9617</v>
          </cell>
          <cell r="AA72">
            <v>9655</v>
          </cell>
          <cell r="AB72">
            <v>10137</v>
          </cell>
          <cell r="AC72">
            <v>10393</v>
          </cell>
          <cell r="AD72">
            <v>10385</v>
          </cell>
          <cell r="AE72">
            <v>10513</v>
          </cell>
        </row>
        <row r="73">
          <cell r="R73">
            <v>55429</v>
          </cell>
          <cell r="S73">
            <v>57601</v>
          </cell>
          <cell r="T73">
            <v>69099</v>
          </cell>
          <cell r="U73">
            <v>73302</v>
          </cell>
          <cell r="V73">
            <v>75464</v>
          </cell>
          <cell r="W73">
            <v>63198</v>
          </cell>
          <cell r="X73">
            <v>53968</v>
          </cell>
          <cell r="Y73">
            <v>53006</v>
          </cell>
          <cell r="Z73">
            <v>54157</v>
          </cell>
          <cell r="AA73">
            <v>56045</v>
          </cell>
          <cell r="AB73">
            <v>53965</v>
          </cell>
          <cell r="AC73">
            <v>50956</v>
          </cell>
          <cell r="AD73">
            <v>45309</v>
          </cell>
          <cell r="AE73">
            <v>44491</v>
          </cell>
        </row>
        <row r="74">
          <cell r="R74">
            <v>1969</v>
          </cell>
          <cell r="S74">
            <v>1920</v>
          </cell>
          <cell r="T74">
            <v>1820</v>
          </cell>
          <cell r="U74">
            <v>1906</v>
          </cell>
          <cell r="V74">
            <v>1506</v>
          </cell>
          <cell r="W74">
            <v>1223</v>
          </cell>
          <cell r="X74">
            <v>844</v>
          </cell>
          <cell r="Y74">
            <v>782</v>
          </cell>
          <cell r="Z74">
            <v>765</v>
          </cell>
          <cell r="AA74">
            <v>714</v>
          </cell>
          <cell r="AB74">
            <v>898</v>
          </cell>
          <cell r="AC74">
            <v>895</v>
          </cell>
          <cell r="AD74">
            <v>1130</v>
          </cell>
          <cell r="AE74">
            <v>1160</v>
          </cell>
        </row>
        <row r="75">
          <cell r="R75">
            <v>41716</v>
          </cell>
          <cell r="S75">
            <v>42787</v>
          </cell>
          <cell r="T75">
            <v>41996</v>
          </cell>
          <cell r="U75">
            <v>42475</v>
          </cell>
          <cell r="V75">
            <v>40521</v>
          </cell>
          <cell r="W75">
            <v>37406</v>
          </cell>
          <cell r="X75">
            <v>36377</v>
          </cell>
          <cell r="Y75">
            <v>38029</v>
          </cell>
          <cell r="Z75">
            <v>40003</v>
          </cell>
          <cell r="AA75">
            <v>41483</v>
          </cell>
          <cell r="AB75">
            <v>43588</v>
          </cell>
          <cell r="AC75">
            <v>44269</v>
          </cell>
          <cell r="AD75">
            <v>37338</v>
          </cell>
          <cell r="AE75">
            <v>36808</v>
          </cell>
        </row>
        <row r="76">
          <cell r="R76">
            <v>136196</v>
          </cell>
          <cell r="S76">
            <v>145117</v>
          </cell>
          <cell r="T76">
            <v>133689</v>
          </cell>
          <cell r="U76">
            <v>120895</v>
          </cell>
          <cell r="V76">
            <v>116259</v>
          </cell>
          <cell r="W76">
            <v>103705</v>
          </cell>
          <cell r="X76">
            <v>94377</v>
          </cell>
          <cell r="Y76">
            <v>92283</v>
          </cell>
          <cell r="Z76">
            <v>99083</v>
          </cell>
          <cell r="AA76">
            <v>109159</v>
          </cell>
          <cell r="AB76">
            <v>114018</v>
          </cell>
          <cell r="AC76">
            <v>113610</v>
          </cell>
          <cell r="AD76">
            <v>104792</v>
          </cell>
          <cell r="AE76">
            <v>102399</v>
          </cell>
        </row>
        <row r="77">
          <cell r="R77">
            <v>4522</v>
          </cell>
          <cell r="S77">
            <v>4417</v>
          </cell>
          <cell r="T77">
            <v>4358</v>
          </cell>
          <cell r="U77">
            <v>4131</v>
          </cell>
          <cell r="V77">
            <v>4143</v>
          </cell>
          <cell r="W77">
            <v>4491</v>
          </cell>
          <cell r="X77">
            <v>4541</v>
          </cell>
          <cell r="Y77">
            <v>3992</v>
          </cell>
          <cell r="Z77">
            <v>3894</v>
          </cell>
          <cell r="AA77">
            <v>3842</v>
          </cell>
          <cell r="AB77">
            <v>3986</v>
          </cell>
          <cell r="AC77">
            <v>4010</v>
          </cell>
          <cell r="AD77">
            <v>3788</v>
          </cell>
          <cell r="AE77">
            <v>3799</v>
          </cell>
        </row>
        <row r="78">
          <cell r="R78">
            <v>7719</v>
          </cell>
          <cell r="S78">
            <v>8266</v>
          </cell>
          <cell r="T78">
            <v>8083</v>
          </cell>
          <cell r="U78">
            <v>6149</v>
          </cell>
          <cell r="V78">
            <v>7395</v>
          </cell>
          <cell r="W78">
            <v>7256</v>
          </cell>
          <cell r="X78">
            <v>3020</v>
          </cell>
          <cell r="Y78">
            <v>2667</v>
          </cell>
          <cell r="Z78">
            <v>3108</v>
          </cell>
          <cell r="AA78">
            <v>3455</v>
          </cell>
          <cell r="AB78">
            <v>3252</v>
          </cell>
          <cell r="AC78">
            <v>2718</v>
          </cell>
          <cell r="AD78">
            <v>2714</v>
          </cell>
          <cell r="AE78">
            <v>3162</v>
          </cell>
        </row>
        <row r="79">
          <cell r="R79">
            <v>415</v>
          </cell>
          <cell r="S79">
            <v>438</v>
          </cell>
          <cell r="T79">
            <v>392</v>
          </cell>
          <cell r="U79">
            <v>289</v>
          </cell>
          <cell r="V79">
            <v>493</v>
          </cell>
          <cell r="W79">
            <v>465</v>
          </cell>
          <cell r="X79">
            <v>484</v>
          </cell>
          <cell r="Y79">
            <v>457</v>
          </cell>
          <cell r="Z79">
            <v>477</v>
          </cell>
          <cell r="AA79">
            <v>441</v>
          </cell>
          <cell r="AB79">
            <v>439</v>
          </cell>
          <cell r="AC79">
            <v>321</v>
          </cell>
          <cell r="AD79">
            <v>363</v>
          </cell>
          <cell r="AE79">
            <v>338</v>
          </cell>
        </row>
        <row r="80">
          <cell r="R80">
            <v>10704</v>
          </cell>
          <cell r="S80">
            <v>11187</v>
          </cell>
          <cell r="T80">
            <v>10829</v>
          </cell>
          <cell r="U80">
            <v>11239</v>
          </cell>
          <cell r="V80">
            <v>10120</v>
          </cell>
          <cell r="W80">
            <v>9916</v>
          </cell>
          <cell r="X80">
            <v>10325</v>
          </cell>
          <cell r="Y80">
            <v>10128</v>
          </cell>
          <cell r="Z80">
            <v>10274</v>
          </cell>
          <cell r="AA80">
            <v>11333</v>
          </cell>
          <cell r="AB80">
            <v>11574</v>
          </cell>
          <cell r="AC80">
            <v>12133</v>
          </cell>
          <cell r="AD80">
            <v>11425</v>
          </cell>
          <cell r="AE80">
            <v>11543</v>
          </cell>
        </row>
        <row r="81">
          <cell r="R81">
            <v>15915</v>
          </cell>
          <cell r="S81">
            <v>16513</v>
          </cell>
          <cell r="T81">
            <v>16722</v>
          </cell>
          <cell r="U81">
            <v>17285</v>
          </cell>
          <cell r="V81">
            <v>16260</v>
          </cell>
          <cell r="W81">
            <v>15733</v>
          </cell>
          <cell r="X81">
            <v>16244</v>
          </cell>
          <cell r="Y81">
            <v>18165</v>
          </cell>
          <cell r="Z81">
            <v>18418</v>
          </cell>
          <cell r="AA81">
            <v>19210</v>
          </cell>
          <cell r="AB81">
            <v>19936</v>
          </cell>
          <cell r="AC81">
            <v>18985</v>
          </cell>
          <cell r="AD81">
            <v>16540</v>
          </cell>
          <cell r="AE81">
            <v>15951</v>
          </cell>
        </row>
        <row r="82">
          <cell r="R82">
            <v>179937</v>
          </cell>
          <cell r="S82">
            <v>182930</v>
          </cell>
          <cell r="T82">
            <v>165785</v>
          </cell>
          <cell r="U82">
            <v>166299</v>
          </cell>
          <cell r="V82">
            <v>158635</v>
          </cell>
          <cell r="W82">
            <v>148754</v>
          </cell>
          <cell r="X82">
            <v>144987</v>
          </cell>
          <cell r="Y82">
            <v>147412</v>
          </cell>
          <cell r="Z82">
            <v>150939</v>
          </cell>
          <cell r="AA82">
            <v>153451</v>
          </cell>
          <cell r="AB82">
            <v>153455</v>
          </cell>
          <cell r="AC82">
            <v>148403</v>
          </cell>
          <cell r="AD82">
            <v>125607</v>
          </cell>
          <cell r="AE82">
            <v>119972</v>
          </cell>
        </row>
        <row r="83">
          <cell r="R83">
            <v>666246</v>
          </cell>
          <cell r="S83">
            <v>679490</v>
          </cell>
          <cell r="T83">
            <v>659095</v>
          </cell>
          <cell r="U83">
            <v>647125</v>
          </cell>
          <cell r="V83">
            <v>623319</v>
          </cell>
          <cell r="W83">
            <v>575045</v>
          </cell>
          <cell r="X83">
            <v>544137</v>
          </cell>
          <cell r="Y83">
            <v>545744</v>
          </cell>
          <cell r="Z83">
            <v>560846</v>
          </cell>
          <cell r="AA83">
            <v>580907</v>
          </cell>
          <cell r="AB83">
            <v>584854</v>
          </cell>
          <cell r="AC83">
            <v>569360</v>
          </cell>
          <cell r="AD83">
            <v>505716</v>
          </cell>
          <cell r="AE83">
            <v>493238</v>
          </cell>
        </row>
        <row r="84">
          <cell r="R84">
            <v>0.99772524765448922</v>
          </cell>
          <cell r="S84">
            <v>0.99844537049554183</v>
          </cell>
          <cell r="T84">
            <v>0.99927377367816184</v>
          </cell>
          <cell r="U84">
            <v>0.99586036025638069</v>
          </cell>
          <cell r="V84">
            <v>1.0018821888039502</v>
          </cell>
          <cell r="W84">
            <v>1.0053533059548974</v>
          </cell>
          <cell r="X84">
            <v>1.0014170901066866</v>
          </cell>
          <cell r="Y84">
            <v>1.0013026710260278</v>
          </cell>
          <cell r="Z84">
            <v>1.0020618483022805</v>
          </cell>
          <cell r="AA84">
            <v>1.002312070908109</v>
          </cell>
          <cell r="AB84">
            <v>1.0015892424725052</v>
          </cell>
          <cell r="AC84">
            <v>1.0006326889279438</v>
          </cell>
          <cell r="AD84">
            <v>1.0019158036964908</v>
          </cell>
          <cell r="AE84">
            <v>1.0030075707816226</v>
          </cell>
        </row>
      </sheetData>
      <sheetData sheetId="10">
        <row r="20">
          <cell r="H20">
            <v>420.90410493345433</v>
          </cell>
          <cell r="I20">
            <v>423.13679518832237</v>
          </cell>
          <cell r="J20">
            <v>394.67431530947567</v>
          </cell>
          <cell r="K20">
            <v>468.25061854804272</v>
          </cell>
          <cell r="L20">
            <v>344.52373444721451</v>
          </cell>
          <cell r="M20">
            <v>445.49503488725964</v>
          </cell>
          <cell r="N20">
            <v>348.28403706589631</v>
          </cell>
          <cell r="O20">
            <v>362.3397594571631</v>
          </cell>
          <cell r="P20">
            <v>371.606224056516</v>
          </cell>
          <cell r="Q20">
            <v>312.50970489313931</v>
          </cell>
          <cell r="R20">
            <v>335.2975740310236</v>
          </cell>
          <cell r="S20">
            <v>342.2055640259951</v>
          </cell>
          <cell r="T20">
            <v>402.99180686349803</v>
          </cell>
          <cell r="U20">
            <v>414.03797570414213</v>
          </cell>
          <cell r="V20">
            <v>389.97709928167609</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25.562876348592489</v>
          </cell>
          <cell r="I21">
            <v>25.698333253680506</v>
          </cell>
          <cell r="J21">
            <v>13.848576325371898</v>
          </cell>
          <cell r="K21">
            <v>28.066991307719697</v>
          </cell>
          <cell r="L21">
            <v>16.117144199118059</v>
          </cell>
          <cell r="M21">
            <v>37.124640142297991</v>
          </cell>
          <cell r="N21">
            <v>24.163570975730682</v>
          </cell>
          <cell r="O21">
            <v>20.725655611245173</v>
          </cell>
          <cell r="P21">
            <v>16.890770559431886</v>
          </cell>
          <cell r="Q21">
            <v>14.204568678363051</v>
          </cell>
          <cell r="R21">
            <v>15.240536736838072</v>
          </cell>
          <cell r="S21">
            <v>43.601175474442854</v>
          </cell>
          <cell r="T21">
            <v>51.34627945462649</v>
          </cell>
          <cell r="U21">
            <v>52.753693876351583</v>
          </cell>
          <cell r="V21">
            <v>49.688014634735822</v>
          </cell>
          <cell r="W21">
            <v>47.389006316911576</v>
          </cell>
          <cell r="X21">
            <v>39.719600078948531</v>
          </cell>
          <cell r="Y21">
            <v>42.946811008193642</v>
          </cell>
          <cell r="Z21">
            <v>42.912847331836325</v>
          </cell>
          <cell r="AA21">
            <v>45.360843253028662</v>
          </cell>
          <cell r="AB21">
            <v>43.780346509804978</v>
          </cell>
          <cell r="AC21">
            <v>37.521853433522573</v>
          </cell>
          <cell r="AD21">
            <v>21.874406648760488</v>
          </cell>
          <cell r="AE21">
            <v>28.568841979826072</v>
          </cell>
        </row>
        <row r="22">
          <cell r="G22">
            <v>148.09067407337858</v>
          </cell>
          <cell r="H22">
            <v>147.57241187782651</v>
          </cell>
          <cell r="I22">
            <v>148.35520903287315</v>
          </cell>
          <cell r="J22">
            <v>165.79860767185517</v>
          </cell>
          <cell r="K22">
            <v>173.03383335582868</v>
          </cell>
          <cell r="L22">
            <v>144.04017279599154</v>
          </cell>
          <cell r="M22">
            <v>167.02077778073459</v>
          </cell>
          <cell r="N22">
            <v>156.95175264438686</v>
          </cell>
          <cell r="O22">
            <v>159.76203940526821</v>
          </cell>
          <cell r="P22">
            <v>160.37081910472003</v>
          </cell>
          <cell r="Q22">
            <v>134.84041862377427</v>
          </cell>
          <cell r="R22">
            <v>144.66695632902375</v>
          </cell>
          <cell r="S22">
            <v>123.14160260115491</v>
          </cell>
          <cell r="T22">
            <v>145.02256658050578</v>
          </cell>
          <cell r="U22">
            <v>148.98487297542223</v>
          </cell>
          <cell r="V22">
            <v>140.3064744760587</v>
          </cell>
          <cell r="W22">
            <v>145.5638815883764</v>
          </cell>
          <cell r="X22">
            <v>115.86372571929033</v>
          </cell>
          <cell r="Y22">
            <v>125.98853086440919</v>
          </cell>
          <cell r="Z22">
            <v>141.5697676064546</v>
          </cell>
          <cell r="AA22">
            <v>139.73676861475923</v>
          </cell>
          <cell r="AB22">
            <v>137.37429289745472</v>
          </cell>
          <cell r="AC22">
            <v>118.55546948593621</v>
          </cell>
          <cell r="AD22">
            <v>121.9097195623316</v>
          </cell>
          <cell r="AE22">
            <v>123.60453687075486</v>
          </cell>
        </row>
        <row r="23">
          <cell r="G23">
            <v>285.87082646496032</v>
          </cell>
          <cell r="H23">
            <v>284.87051536995608</v>
          </cell>
          <cell r="I23">
            <v>286.38156346652335</v>
          </cell>
          <cell r="J23">
            <v>292.12065892251803</v>
          </cell>
          <cell r="K23">
            <v>295.25657380571096</v>
          </cell>
          <cell r="L23">
            <v>273.72255952617945</v>
          </cell>
          <cell r="M23">
            <v>296.99142911960104</v>
          </cell>
          <cell r="N23">
            <v>303.2728886913564</v>
          </cell>
          <cell r="O23">
            <v>305.80805486181697</v>
          </cell>
          <cell r="P23">
            <v>304.02727286374443</v>
          </cell>
          <cell r="Q23">
            <v>255.67266336902762</v>
          </cell>
          <cell r="R23">
            <v>274.31306879249058</v>
          </cell>
          <cell r="S23">
            <v>295.74791991806399</v>
          </cell>
          <cell r="T23">
            <v>348.28133891832391</v>
          </cell>
          <cell r="U23">
            <v>357.82579254635169</v>
          </cell>
          <cell r="V23">
            <v>337.03000536087393</v>
          </cell>
          <cell r="W23">
            <v>341.86317827135667</v>
          </cell>
          <cell r="X23">
            <v>297.0016363582576</v>
          </cell>
          <cell r="Y23">
            <v>256.94850517252331</v>
          </cell>
          <cell r="Z23">
            <v>276.85700974362169</v>
          </cell>
          <cell r="AA23">
            <v>297.90433494381182</v>
          </cell>
          <cell r="AB23">
            <v>295.22513781900727</v>
          </cell>
          <cell r="AC23">
            <v>265.07383573829964</v>
          </cell>
          <cell r="AD23">
            <v>267.25903800414943</v>
          </cell>
          <cell r="AE23">
            <v>299.10375236482099</v>
          </cell>
        </row>
        <row r="24">
          <cell r="G24">
            <v>881.99616063500446</v>
          </cell>
          <cell r="H24">
            <v>878.90990852982929</v>
          </cell>
          <cell r="I24">
            <v>883.57190094139946</v>
          </cell>
          <cell r="J24">
            <v>866.44215822922081</v>
          </cell>
          <cell r="K24">
            <v>964.60788783349199</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947.64197928500766</v>
          </cell>
          <cell r="U24">
            <v>973.60245291650426</v>
          </cell>
          <cell r="V24">
            <v>917.00158079266578</v>
          </cell>
          <cell r="W24">
            <v>926.19414624671435</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842.12418774695084</v>
          </cell>
        </row>
        <row r="25">
          <cell r="G25">
            <v>1988</v>
          </cell>
          <cell r="H25">
            <v>1989</v>
          </cell>
          <cell r="I25">
            <v>1990</v>
          </cell>
          <cell r="J25">
            <v>1991</v>
          </cell>
          <cell r="K25">
            <v>1992</v>
          </cell>
          <cell r="L25">
            <v>1993</v>
          </cell>
          <cell r="M25">
            <v>1994</v>
          </cell>
          <cell r="N25">
            <v>1995</v>
          </cell>
          <cell r="O25">
            <v>1996</v>
          </cell>
          <cell r="P25">
            <v>1997</v>
          </cell>
          <cell r="Q25">
            <v>1998</v>
          </cell>
          <cell r="R25">
            <v>1999</v>
          </cell>
          <cell r="S25">
            <v>2000</v>
          </cell>
          <cell r="T25">
            <v>2001</v>
          </cell>
          <cell r="U25">
            <v>2002</v>
          </cell>
          <cell r="V25">
            <v>2003</v>
          </cell>
          <cell r="W25">
            <v>2004</v>
          </cell>
          <cell r="X25">
            <v>2005</v>
          </cell>
          <cell r="Y25">
            <v>2006</v>
          </cell>
          <cell r="Z25">
            <v>2007</v>
          </cell>
          <cell r="AA25">
            <v>2008</v>
          </cell>
          <cell r="AB25">
            <v>2009</v>
          </cell>
          <cell r="AC25">
            <v>2010</v>
          </cell>
          <cell r="AD25">
            <v>2011</v>
          </cell>
          <cell r="AE25">
            <v>2012</v>
          </cell>
        </row>
      </sheetData>
      <sheetData sheetId="11">
        <row r="20">
          <cell r="H20">
            <v>420.90410493345433</v>
          </cell>
          <cell r="I20">
            <v>423.13679518832231</v>
          </cell>
          <cell r="J20">
            <v>394.67431530947567</v>
          </cell>
          <cell r="K20">
            <v>468.25061854804272</v>
          </cell>
          <cell r="L20">
            <v>344.52373444721451</v>
          </cell>
          <cell r="M20">
            <v>445.49503488725958</v>
          </cell>
          <cell r="N20">
            <v>348.28403706589631</v>
          </cell>
          <cell r="O20">
            <v>362.3397594571631</v>
          </cell>
          <cell r="P20">
            <v>371.60622405651606</v>
          </cell>
          <cell r="Q20">
            <v>312.50970489313931</v>
          </cell>
          <cell r="R20">
            <v>335.29757403102366</v>
          </cell>
          <cell r="S20">
            <v>342.2055640259951</v>
          </cell>
          <cell r="T20">
            <v>402.99180686349797</v>
          </cell>
          <cell r="U20">
            <v>414.03797570414213</v>
          </cell>
          <cell r="V20">
            <v>389.97709928167603</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25.562876348592493</v>
          </cell>
          <cell r="I21">
            <v>25.698333253680506</v>
          </cell>
          <cell r="J21">
            <v>13.848576325371896</v>
          </cell>
          <cell r="K21">
            <v>28.066991307719693</v>
          </cell>
          <cell r="L21">
            <v>16.117144199118062</v>
          </cell>
          <cell r="M21">
            <v>37.124640142297984</v>
          </cell>
          <cell r="N21">
            <v>24.163570975730682</v>
          </cell>
          <cell r="O21">
            <v>20.725655611245173</v>
          </cell>
          <cell r="P21">
            <v>16.890770559431886</v>
          </cell>
          <cell r="Q21">
            <v>14.204568678363051</v>
          </cell>
          <cell r="R21">
            <v>15.240536736838074</v>
          </cell>
          <cell r="S21">
            <v>43.601175474442854</v>
          </cell>
          <cell r="T21">
            <v>51.34627945462649</v>
          </cell>
          <cell r="U21">
            <v>52.753693876351583</v>
          </cell>
          <cell r="V21">
            <v>49.688014634735815</v>
          </cell>
          <cell r="W21">
            <v>47.389006316911583</v>
          </cell>
          <cell r="X21">
            <v>39.719600078948538</v>
          </cell>
          <cell r="Y21">
            <v>42.946811008193649</v>
          </cell>
          <cell r="Z21">
            <v>42.912847331836332</v>
          </cell>
          <cell r="AA21">
            <v>45.360843253028669</v>
          </cell>
          <cell r="AB21">
            <v>43.780346509804978</v>
          </cell>
          <cell r="AC21">
            <v>37.521853433522573</v>
          </cell>
          <cell r="AD21">
            <v>21.874406648760488</v>
          </cell>
          <cell r="AE21">
            <v>28.568841979826072</v>
          </cell>
        </row>
        <row r="22">
          <cell r="G22">
            <v>148.09067407337858</v>
          </cell>
          <cell r="H22">
            <v>147.57241187782651</v>
          </cell>
          <cell r="I22">
            <v>148.35520903287318</v>
          </cell>
          <cell r="J22">
            <v>165.79860767185514</v>
          </cell>
          <cell r="K22">
            <v>173.03383335582868</v>
          </cell>
          <cell r="L22">
            <v>144.04017279599154</v>
          </cell>
          <cell r="M22">
            <v>167.02077778073456</v>
          </cell>
          <cell r="N22">
            <v>156.95175264438686</v>
          </cell>
          <cell r="O22">
            <v>159.76203940526821</v>
          </cell>
          <cell r="P22">
            <v>160.37081910472</v>
          </cell>
          <cell r="Q22">
            <v>134.84041862377427</v>
          </cell>
          <cell r="R22">
            <v>144.66695632902378</v>
          </cell>
          <cell r="S22">
            <v>123.14160260115491</v>
          </cell>
          <cell r="T22">
            <v>145.02256658050578</v>
          </cell>
          <cell r="U22">
            <v>148.98487297542223</v>
          </cell>
          <cell r="V22">
            <v>140.30647447605867</v>
          </cell>
          <cell r="W22">
            <v>145.56388158837643</v>
          </cell>
          <cell r="X22">
            <v>115.86372571929033</v>
          </cell>
          <cell r="Y22">
            <v>125.98853086440919</v>
          </cell>
          <cell r="Z22">
            <v>141.5697676064546</v>
          </cell>
          <cell r="AA22">
            <v>139.7367686147592</v>
          </cell>
          <cell r="AB22">
            <v>137.37429289745472</v>
          </cell>
          <cell r="AC22">
            <v>118.55546948593621</v>
          </cell>
          <cell r="AD22">
            <v>121.90971956233162</v>
          </cell>
          <cell r="AE22">
            <v>123.60453687075486</v>
          </cell>
        </row>
        <row r="23">
          <cell r="G23">
            <v>285.87082646496026</v>
          </cell>
          <cell r="H23">
            <v>284.87051536995608</v>
          </cell>
          <cell r="I23">
            <v>286.38156346652335</v>
          </cell>
          <cell r="J23">
            <v>292.12065892251798</v>
          </cell>
          <cell r="K23">
            <v>295.2565738057109</v>
          </cell>
          <cell r="L23">
            <v>273.72255952617945</v>
          </cell>
          <cell r="M23">
            <v>296.99142911960104</v>
          </cell>
          <cell r="N23">
            <v>303.27288869135646</v>
          </cell>
          <cell r="O23">
            <v>305.80805486181691</v>
          </cell>
          <cell r="P23">
            <v>304.02727286374443</v>
          </cell>
          <cell r="Q23">
            <v>255.67266336902762</v>
          </cell>
          <cell r="R23">
            <v>274.31306879249058</v>
          </cell>
          <cell r="S23">
            <v>295.74791991806393</v>
          </cell>
          <cell r="T23">
            <v>348.28133891832385</v>
          </cell>
          <cell r="U23">
            <v>357.82579254635169</v>
          </cell>
          <cell r="V23">
            <v>337.03000536087387</v>
          </cell>
          <cell r="W23">
            <v>341.86317827135667</v>
          </cell>
          <cell r="X23">
            <v>297.0016363582576</v>
          </cell>
          <cell r="Y23">
            <v>256.94850517252331</v>
          </cell>
          <cell r="Z23">
            <v>276.85700974362169</v>
          </cell>
          <cell r="AA23">
            <v>297.90433494381182</v>
          </cell>
          <cell r="AB23">
            <v>295.22513781900722</v>
          </cell>
          <cell r="AC23">
            <v>265.07383573829964</v>
          </cell>
          <cell r="AD23">
            <v>267.25903800414949</v>
          </cell>
          <cell r="AE23">
            <v>299.10375236482099</v>
          </cell>
        </row>
        <row r="24">
          <cell r="G24">
            <v>881.99616063500446</v>
          </cell>
          <cell r="H24">
            <v>878.90990852982941</v>
          </cell>
          <cell r="I24">
            <v>883.57190094139935</v>
          </cell>
          <cell r="J24">
            <v>866.44215822922069</v>
          </cell>
          <cell r="K24">
            <v>964.60788783349187</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947.64197928500778</v>
          </cell>
          <cell r="U24">
            <v>973.60245291650426</v>
          </cell>
          <cell r="V24">
            <v>917.00158079266578</v>
          </cell>
          <cell r="W24">
            <v>926.19414624671447</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842.12418774695072</v>
          </cell>
        </row>
        <row r="25">
          <cell r="G25">
            <v>1988</v>
          </cell>
          <cell r="H25">
            <v>1989</v>
          </cell>
          <cell r="I25">
            <v>1990</v>
          </cell>
          <cell r="J25">
            <v>1991</v>
          </cell>
          <cell r="K25">
            <v>1992</v>
          </cell>
          <cell r="L25">
            <v>1993</v>
          </cell>
          <cell r="M25">
            <v>1994</v>
          </cell>
          <cell r="N25">
            <v>1995</v>
          </cell>
          <cell r="O25">
            <v>1996</v>
          </cell>
          <cell r="P25">
            <v>1997</v>
          </cell>
          <cell r="Q25">
            <v>1998</v>
          </cell>
          <cell r="R25">
            <v>1999</v>
          </cell>
          <cell r="S25">
            <v>2000</v>
          </cell>
          <cell r="T25">
            <v>2001</v>
          </cell>
          <cell r="U25">
            <v>2002</v>
          </cell>
          <cell r="V25">
            <v>2003</v>
          </cell>
          <cell r="W25">
            <v>2004</v>
          </cell>
          <cell r="X25">
            <v>2005</v>
          </cell>
          <cell r="Y25">
            <v>2006</v>
          </cell>
          <cell r="Z25">
            <v>2007</v>
          </cell>
          <cell r="AA25">
            <v>2008</v>
          </cell>
          <cell r="AB25">
            <v>2009</v>
          </cell>
          <cell r="AC25">
            <v>2010</v>
          </cell>
          <cell r="AD25">
            <v>2011</v>
          </cell>
          <cell r="AE25">
            <v>2012</v>
          </cell>
        </row>
        <row r="26">
          <cell r="C26" t="str">
            <v>Idaho</v>
          </cell>
          <cell r="AI26">
            <v>0</v>
          </cell>
          <cell r="AJ26">
            <v>1.2504100211369894E-4</v>
          </cell>
          <cell r="AK26">
            <v>1.7375879514796466E-4</v>
          </cell>
          <cell r="AL26">
            <v>6.1210927779177624E-4</v>
          </cell>
          <cell r="AM26">
            <v>8.8127487458086599E-4</v>
          </cell>
          <cell r="AN26">
            <v>1.1201972174019578E-3</v>
          </cell>
          <cell r="AO26">
            <v>1.2717867360821197E-3</v>
          </cell>
          <cell r="AP26">
            <v>1.4404642508513471E-3</v>
          </cell>
          <cell r="AQ26">
            <v>1.5874396385228723E-3</v>
          </cell>
          <cell r="AR26">
            <v>1.7204636459112381E-3</v>
          </cell>
          <cell r="AS26">
            <v>1.8289050040785739E-3</v>
          </cell>
          <cell r="AT26">
            <v>1.9377539743383628E-3</v>
          </cell>
          <cell r="AU26">
            <v>2.0316119038316116E-3</v>
          </cell>
          <cell r="AV26">
            <v>2.128079506222659E-3</v>
          </cell>
          <cell r="AW26">
            <v>2.2126572758413075E-3</v>
          </cell>
          <cell r="AX26">
            <v>2.2578225416429688E-3</v>
          </cell>
          <cell r="AY26">
            <v>2.3464540176612314E-3</v>
          </cell>
          <cell r="AZ26">
            <v>2.414467009038601E-3</v>
          </cell>
          <cell r="BA26">
            <v>2.4848313911262653E-3</v>
          </cell>
          <cell r="BB26">
            <v>2.5344116000376449E-3</v>
          </cell>
        </row>
        <row r="27">
          <cell r="C27" t="str">
            <v>Montana</v>
          </cell>
          <cell r="AI27">
            <v>0</v>
          </cell>
          <cell r="AJ27">
            <v>1.0848242299839954E-2</v>
          </cell>
          <cell r="AK27">
            <v>1.059267655252486E-2</v>
          </cell>
          <cell r="AL27">
            <v>1.0752312089181865E-2</v>
          </cell>
          <cell r="AM27">
            <v>1.075849831916186E-2</v>
          </cell>
          <cell r="AN27">
            <v>7.6567396067742733E-3</v>
          </cell>
          <cell r="AO27">
            <v>7.6532068711881581E-3</v>
          </cell>
          <cell r="AP27">
            <v>7.9235679867256659E-3</v>
          </cell>
          <cell r="AQ27">
            <v>8.1459053842477987E-3</v>
          </cell>
          <cell r="AR27">
            <v>8.331284422267278E-3</v>
          </cell>
          <cell r="AS27">
            <v>8.47135846405455E-3</v>
          </cell>
          <cell r="AT27">
            <v>8.5938864965773454E-3</v>
          </cell>
          <cell r="AU27">
            <v>8.6866032784890905E-3</v>
          </cell>
          <cell r="AV27">
            <v>8.7680800681235963E-3</v>
          </cell>
          <cell r="AW27">
            <v>8.8271867856936984E-3</v>
          </cell>
          <cell r="AX27">
            <v>8.8355566433926322E-3</v>
          </cell>
          <cell r="AY27">
            <v>8.8812025924713319E-3</v>
          </cell>
          <cell r="AZ27">
            <v>8.8979055290069331E-3</v>
          </cell>
          <cell r="BA27">
            <v>8.9118787925779024E-3</v>
          </cell>
          <cell r="BB27">
            <v>8.9015256915168112E-3</v>
          </cell>
        </row>
        <row r="28">
          <cell r="C28" t="str">
            <v>Oregon</v>
          </cell>
          <cell r="AI28">
            <v>0</v>
          </cell>
          <cell r="AJ28">
            <v>1.0110842680911804E-2</v>
          </cell>
          <cell r="AK28">
            <v>1.0059217505089263E-2</v>
          </cell>
          <cell r="AL28">
            <v>1.1176866051223918E-2</v>
          </cell>
          <cell r="AM28">
            <v>1.9803102619340613E-2</v>
          </cell>
          <cell r="AN28">
            <v>1.2078828157499845E-2</v>
          </cell>
          <cell r="AO28">
            <v>1.2074917420983849E-2</v>
          </cell>
          <cell r="AP28">
            <v>1.2823009061012478E-2</v>
          </cell>
          <cell r="AQ28">
            <v>1.2064646132519813E-2</v>
          </cell>
          <cell r="AR28">
            <v>2.1359830411811859E-2</v>
          </cell>
          <cell r="AS28">
            <v>1.1864279678250279E-2</v>
          </cell>
          <cell r="AT28">
            <v>1.1811806122028052E-2</v>
          </cell>
          <cell r="AU28">
            <v>1.1060463245174785E-2</v>
          </cell>
          <cell r="AV28">
            <v>1.1689201211084101E-2</v>
          </cell>
          <cell r="AW28">
            <v>1.9623204602959039E-2</v>
          </cell>
          <cell r="AX28">
            <v>1.2054155221857031E-2</v>
          </cell>
          <cell r="AY28">
            <v>1.2615728823653952E-2</v>
          </cell>
          <cell r="AZ28">
            <v>1.2496481187089379E-2</v>
          </cell>
          <cell r="BA28">
            <v>1.1753415892541448E-2</v>
          </cell>
          <cell r="BB28">
            <v>2.0946064887122692E-2</v>
          </cell>
        </row>
        <row r="29">
          <cell r="C29" t="str">
            <v>Washington</v>
          </cell>
          <cell r="AI29">
            <v>0</v>
          </cell>
          <cell r="AJ29">
            <v>1.0662122206220235E-2</v>
          </cell>
          <cell r="AK29">
            <v>1.0931258902780325E-2</v>
          </cell>
          <cell r="AL29">
            <v>1.1173761515183053E-2</v>
          </cell>
          <cell r="AM29">
            <v>1.811439906784525E-2</v>
          </cell>
          <cell r="AN29">
            <v>1.2399989211989764E-2</v>
          </cell>
          <cell r="AO29">
            <v>1.1939862954954953E-2</v>
          </cell>
          <cell r="AP29">
            <v>1.2288284859874222E-2</v>
          </cell>
          <cell r="AQ29">
            <v>1.1842226253476947E-2</v>
          </cell>
          <cell r="AR29">
            <v>1.9682157833762929E-2</v>
          </cell>
          <cell r="AS29">
            <v>1.1592234987503456E-2</v>
          </cell>
          <cell r="AT29">
            <v>1.1147844023716795E-2</v>
          </cell>
          <cell r="AU29">
            <v>1.1425985017752077E-2</v>
          </cell>
          <cell r="AV29">
            <v>1.0985810035676221E-2</v>
          </cell>
          <cell r="AW29">
            <v>1.7930228386922677E-2</v>
          </cell>
          <cell r="AX29">
            <v>1.1736355426763144E-2</v>
          </cell>
          <cell r="AY29">
            <v>1.1982095590114178E-2</v>
          </cell>
          <cell r="AZ29">
            <v>1.1862624139313738E-2</v>
          </cell>
          <cell r="BA29">
            <v>1.1418033334772959E-2</v>
          </cell>
          <cell r="BB29">
            <v>1.8838157687553127E-2</v>
          </cell>
        </row>
        <row r="50">
          <cell r="G50">
            <v>1988</v>
          </cell>
          <cell r="H50">
            <v>1989</v>
          </cell>
          <cell r="I50">
            <v>1990</v>
          </cell>
          <cell r="J50">
            <v>1991</v>
          </cell>
          <cell r="K50">
            <v>1992</v>
          </cell>
          <cell r="L50">
            <v>1993</v>
          </cell>
          <cell r="M50">
            <v>1994</v>
          </cell>
          <cell r="N50">
            <v>1995</v>
          </cell>
          <cell r="O50">
            <v>1996</v>
          </cell>
          <cell r="P50">
            <v>1997</v>
          </cell>
          <cell r="Q50">
            <v>1998</v>
          </cell>
          <cell r="R50">
            <v>1999</v>
          </cell>
          <cell r="S50">
            <v>2000</v>
          </cell>
          <cell r="T50">
            <v>2001</v>
          </cell>
          <cell r="U50">
            <v>2002</v>
          </cell>
          <cell r="V50">
            <v>2003</v>
          </cell>
          <cell r="W50">
            <v>2004</v>
          </cell>
          <cell r="X50">
            <v>2005</v>
          </cell>
          <cell r="Y50">
            <v>2006</v>
          </cell>
          <cell r="Z50">
            <v>2007</v>
          </cell>
          <cell r="AA50">
            <v>2008</v>
          </cell>
          <cell r="AB50">
            <v>2009</v>
          </cell>
          <cell r="AC50">
            <v>2010</v>
          </cell>
          <cell r="AD50">
            <v>2011</v>
          </cell>
          <cell r="AE50">
            <v>2012</v>
          </cell>
        </row>
        <row r="51">
          <cell r="G51">
            <v>422.38208634660771</v>
          </cell>
          <cell r="H51">
            <v>420.90410493345433</v>
          </cell>
          <cell r="I51">
            <v>423.13679518832231</v>
          </cell>
          <cell r="J51">
            <v>394.67431530947567</v>
          </cell>
          <cell r="K51">
            <v>468.25061854804272</v>
          </cell>
          <cell r="L51">
            <v>344.52373444721451</v>
          </cell>
          <cell r="M51">
            <v>445.49503488725958</v>
          </cell>
          <cell r="N51">
            <v>348.28403706589631</v>
          </cell>
          <cell r="O51">
            <v>362.3397594571631</v>
          </cell>
          <cell r="P51">
            <v>371.60622405651606</v>
          </cell>
          <cell r="Q51">
            <v>312.50970489313931</v>
          </cell>
          <cell r="R51">
            <v>335.29757403102366</v>
          </cell>
          <cell r="S51">
            <v>342.2055640259951</v>
          </cell>
          <cell r="T51">
            <v>402.99180686349797</v>
          </cell>
          <cell r="U51">
            <v>414.03797570414213</v>
          </cell>
          <cell r="V51">
            <v>389.97709928167603</v>
          </cell>
          <cell r="W51">
            <v>391.37822136142915</v>
          </cell>
          <cell r="X51">
            <v>293.2540267496567</v>
          </cell>
          <cell r="Y51">
            <v>312.26727082893217</v>
          </cell>
          <cell r="Z51">
            <v>358.48883909919152</v>
          </cell>
          <cell r="AA51">
            <v>360.66110448832524</v>
          </cell>
          <cell r="AB51">
            <v>326.86508800620044</v>
          </cell>
          <cell r="AC51">
            <v>307.34855388727095</v>
          </cell>
          <cell r="AD51">
            <v>315.74630914426245</v>
          </cell>
          <cell r="AE51">
            <v>390.84711724540011</v>
          </cell>
        </row>
        <row r="52">
          <cell r="G52">
            <v>25.652573750057851</v>
          </cell>
          <cell r="H52">
            <v>25.562876348592493</v>
          </cell>
          <cell r="I52">
            <v>25.698333253680506</v>
          </cell>
          <cell r="J52">
            <v>13.848576325371896</v>
          </cell>
          <cell r="K52">
            <v>28.066991307719693</v>
          </cell>
          <cell r="L52">
            <v>16.117144199118062</v>
          </cell>
          <cell r="M52">
            <v>37.124640142297984</v>
          </cell>
          <cell r="N52">
            <v>24.163570975730682</v>
          </cell>
          <cell r="O52">
            <v>20.725655611245173</v>
          </cell>
          <cell r="P52">
            <v>16.890770559431886</v>
          </cell>
          <cell r="Q52">
            <v>14.204568678363051</v>
          </cell>
          <cell r="R52">
            <v>15.240536736838074</v>
          </cell>
          <cell r="S52">
            <v>43.601175474442854</v>
          </cell>
          <cell r="T52">
            <v>51.34627945462649</v>
          </cell>
          <cell r="U52">
            <v>52.753693876351583</v>
          </cell>
          <cell r="V52">
            <v>49.688014634735815</v>
          </cell>
          <cell r="W52">
            <v>47.389006316911583</v>
          </cell>
          <cell r="X52">
            <v>39.719600078948538</v>
          </cell>
          <cell r="Y52">
            <v>42.946811008193649</v>
          </cell>
          <cell r="Z52">
            <v>42.912847331836332</v>
          </cell>
          <cell r="AA52">
            <v>45.360843253028669</v>
          </cell>
          <cell r="AB52">
            <v>43.780346509804978</v>
          </cell>
          <cell r="AC52">
            <v>37.521853433522573</v>
          </cell>
          <cell r="AD52">
            <v>21.874406648760488</v>
          </cell>
          <cell r="AE52">
            <v>28.568841979826072</v>
          </cell>
        </row>
        <row r="53">
          <cell r="G53">
            <v>148.09067407337858</v>
          </cell>
          <cell r="H53">
            <v>147.57241187782651</v>
          </cell>
          <cell r="I53">
            <v>148.35520903287318</v>
          </cell>
          <cell r="J53">
            <v>165.79860767185514</v>
          </cell>
          <cell r="K53">
            <v>173.03383335582868</v>
          </cell>
          <cell r="L53">
            <v>144.04017279599154</v>
          </cell>
          <cell r="M53">
            <v>167.02077778073456</v>
          </cell>
          <cell r="N53">
            <v>156.95175264438686</v>
          </cell>
          <cell r="O53">
            <v>159.76203940526821</v>
          </cell>
          <cell r="P53">
            <v>160.37081910472</v>
          </cell>
          <cell r="Q53">
            <v>134.84041862377427</v>
          </cell>
          <cell r="R53">
            <v>144.66695632902378</v>
          </cell>
          <cell r="S53">
            <v>123.14160260115491</v>
          </cell>
          <cell r="T53">
            <v>145.02256658050578</v>
          </cell>
          <cell r="U53">
            <v>148.98487297542223</v>
          </cell>
          <cell r="V53">
            <v>140.30647447605867</v>
          </cell>
          <cell r="W53">
            <v>145.56388158837643</v>
          </cell>
          <cell r="X53">
            <v>115.86372571929033</v>
          </cell>
          <cell r="Y53">
            <v>125.98853086440919</v>
          </cell>
          <cell r="Z53">
            <v>141.5697676064546</v>
          </cell>
          <cell r="AA53">
            <v>139.7367686147592</v>
          </cell>
          <cell r="AB53">
            <v>137.37429289745472</v>
          </cell>
          <cell r="AC53">
            <v>118.55546948593621</v>
          </cell>
          <cell r="AD53">
            <v>121.90971956233162</v>
          </cell>
          <cell r="AE53">
            <v>123.60453687075486</v>
          </cell>
        </row>
        <row r="54">
          <cell r="G54">
            <v>285.87082646496026</v>
          </cell>
          <cell r="H54">
            <v>284.87051536995608</v>
          </cell>
          <cell r="I54">
            <v>286.38156346652335</v>
          </cell>
          <cell r="J54">
            <v>292.12065892251798</v>
          </cell>
          <cell r="K54">
            <v>295.2565738057109</v>
          </cell>
          <cell r="L54">
            <v>273.72255952617945</v>
          </cell>
          <cell r="M54">
            <v>296.99142911960104</v>
          </cell>
          <cell r="N54">
            <v>303.27288869135646</v>
          </cell>
          <cell r="O54">
            <v>305.80805486181691</v>
          </cell>
          <cell r="P54">
            <v>304.02727286374443</v>
          </cell>
          <cell r="Q54">
            <v>255.67266336902762</v>
          </cell>
          <cell r="R54">
            <v>274.31306879249058</v>
          </cell>
          <cell r="S54">
            <v>295.74791991806393</v>
          </cell>
          <cell r="T54">
            <v>348.28133891832385</v>
          </cell>
          <cell r="U54">
            <v>357.82579254635169</v>
          </cell>
          <cell r="V54">
            <v>337.03000536087387</v>
          </cell>
          <cell r="W54">
            <v>341.86317827135667</v>
          </cell>
          <cell r="X54">
            <v>297.0016363582576</v>
          </cell>
          <cell r="Y54">
            <v>256.94850517252331</v>
          </cell>
          <cell r="Z54">
            <v>276.85700974362169</v>
          </cell>
          <cell r="AA54">
            <v>297.90433494381182</v>
          </cell>
          <cell r="AB54">
            <v>295.22513781900722</v>
          </cell>
          <cell r="AC54">
            <v>265.07383573829964</v>
          </cell>
          <cell r="AD54">
            <v>267.25903800414949</v>
          </cell>
          <cell r="AE54">
            <v>299.10375236482099</v>
          </cell>
        </row>
        <row r="55">
          <cell r="G55">
            <v>881.99616063500446</v>
          </cell>
          <cell r="H55">
            <v>878.90990852982941</v>
          </cell>
          <cell r="I55">
            <v>883.57190094139935</v>
          </cell>
          <cell r="J55">
            <v>866.44215822922069</v>
          </cell>
          <cell r="K55">
            <v>964.60788783349187</v>
          </cell>
          <cell r="L55">
            <v>778.40348106905492</v>
          </cell>
          <cell r="M55">
            <v>946.6318819298931</v>
          </cell>
          <cell r="N55">
            <v>832.67224937737035</v>
          </cell>
          <cell r="O55">
            <v>848.63549634990864</v>
          </cell>
          <cell r="P55">
            <v>852.89507384849344</v>
          </cell>
          <cell r="Q55">
            <v>717.22734293522569</v>
          </cell>
          <cell r="R55">
            <v>769.51812330024813</v>
          </cell>
          <cell r="S55">
            <v>804.69619959655552</v>
          </cell>
          <cell r="T55">
            <v>947.64197928500778</v>
          </cell>
          <cell r="U55">
            <v>973.60245291650426</v>
          </cell>
          <cell r="V55">
            <v>917.00158079266578</v>
          </cell>
          <cell r="W55">
            <v>926.19414624671447</v>
          </cell>
          <cell r="X55">
            <v>745.8391027960281</v>
          </cell>
          <cell r="Y55">
            <v>738.15110558736103</v>
          </cell>
          <cell r="Z55">
            <v>819.82857199685373</v>
          </cell>
          <cell r="AA55">
            <v>843.66301387825172</v>
          </cell>
          <cell r="AB55">
            <v>803.24492655162635</v>
          </cell>
          <cell r="AC55">
            <v>728.49965144856913</v>
          </cell>
          <cell r="AD55">
            <v>726.78953384067529</v>
          </cell>
          <cell r="AE55">
            <v>842.12418774695072</v>
          </cell>
        </row>
      </sheetData>
      <sheetData sheetId="12">
        <row r="20">
          <cell r="H20">
            <v>420.90410493345433</v>
          </cell>
          <cell r="I20">
            <v>423.13679518832231</v>
          </cell>
          <cell r="J20">
            <v>394.67431530947567</v>
          </cell>
          <cell r="K20">
            <v>468.25061854804272</v>
          </cell>
          <cell r="L20">
            <v>344.52373444721451</v>
          </cell>
          <cell r="M20">
            <v>445.49503488725958</v>
          </cell>
          <cell r="N20">
            <v>348.28403706589631</v>
          </cell>
          <cell r="O20">
            <v>362.3397594571631</v>
          </cell>
          <cell r="P20">
            <v>371.60622405651606</v>
          </cell>
          <cell r="Q20">
            <v>312.50970489313931</v>
          </cell>
          <cell r="R20">
            <v>335.29757403102366</v>
          </cell>
          <cell r="S20">
            <v>342.2055640259951</v>
          </cell>
          <cell r="T20">
            <v>402.99180686349797</v>
          </cell>
          <cell r="U20">
            <v>414.03797570414213</v>
          </cell>
          <cell r="V20">
            <v>389.97709928167603</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25.562876348592493</v>
          </cell>
          <cell r="I21">
            <v>25.698333253680506</v>
          </cell>
          <cell r="J21">
            <v>13.848576325371896</v>
          </cell>
          <cell r="K21">
            <v>28.066991307719693</v>
          </cell>
          <cell r="L21">
            <v>16.117144199118062</v>
          </cell>
          <cell r="M21">
            <v>37.124640142297984</v>
          </cell>
          <cell r="N21">
            <v>24.163570975730682</v>
          </cell>
          <cell r="O21">
            <v>20.725655611245173</v>
          </cell>
          <cell r="P21">
            <v>16.890770559431886</v>
          </cell>
          <cell r="Q21">
            <v>14.204568678363051</v>
          </cell>
          <cell r="R21">
            <v>15.240536736838074</v>
          </cell>
          <cell r="S21">
            <v>43.601175474442854</v>
          </cell>
          <cell r="T21">
            <v>51.34627945462649</v>
          </cell>
          <cell r="U21">
            <v>52.753693876351583</v>
          </cell>
          <cell r="V21">
            <v>49.688014634735815</v>
          </cell>
          <cell r="W21">
            <v>47.389006316911583</v>
          </cell>
          <cell r="X21">
            <v>39.719600078948538</v>
          </cell>
          <cell r="Y21">
            <v>42.946811008193649</v>
          </cell>
          <cell r="Z21">
            <v>42.912847331836332</v>
          </cell>
          <cell r="AA21">
            <v>45.360843253028669</v>
          </cell>
          <cell r="AB21">
            <v>43.780346509804978</v>
          </cell>
          <cell r="AC21">
            <v>37.521853433522573</v>
          </cell>
          <cell r="AD21">
            <v>21.874406648760488</v>
          </cell>
          <cell r="AE21">
            <v>28.568841979826072</v>
          </cell>
        </row>
        <row r="22">
          <cell r="G22">
            <v>148.09067407337858</v>
          </cell>
          <cell r="H22">
            <v>147.57241187782651</v>
          </cell>
          <cell r="I22">
            <v>148.35520903287318</v>
          </cell>
          <cell r="J22">
            <v>165.79860767185514</v>
          </cell>
          <cell r="K22">
            <v>173.03383335582868</v>
          </cell>
          <cell r="L22">
            <v>144.04017279599154</v>
          </cell>
          <cell r="M22">
            <v>167.02077778073456</v>
          </cell>
          <cell r="N22">
            <v>156.95175264438686</v>
          </cell>
          <cell r="O22">
            <v>159.76203940526821</v>
          </cell>
          <cell r="P22">
            <v>160.37081910472</v>
          </cell>
          <cell r="Q22">
            <v>134.84041862377427</v>
          </cell>
          <cell r="R22">
            <v>144.66695632902378</v>
          </cell>
          <cell r="S22">
            <v>123.14160260115491</v>
          </cell>
          <cell r="T22">
            <v>145.02256658050578</v>
          </cell>
          <cell r="U22">
            <v>148.98487297542223</v>
          </cell>
          <cell r="V22">
            <v>140.30647447605867</v>
          </cell>
          <cell r="W22">
            <v>145.56388158837643</v>
          </cell>
          <cell r="X22">
            <v>115.86372571929033</v>
          </cell>
          <cell r="Y22">
            <v>125.98853086440919</v>
          </cell>
          <cell r="Z22">
            <v>141.5697676064546</v>
          </cell>
          <cell r="AA22">
            <v>139.7367686147592</v>
          </cell>
          <cell r="AB22">
            <v>137.37429289745472</v>
          </cell>
          <cell r="AC22">
            <v>118.55546948593621</v>
          </cell>
          <cell r="AD22">
            <v>121.90971956233162</v>
          </cell>
          <cell r="AE22">
            <v>123.60453687075486</v>
          </cell>
        </row>
        <row r="23">
          <cell r="G23">
            <v>285.87082646496026</v>
          </cell>
          <cell r="H23">
            <v>284.87051536995608</v>
          </cell>
          <cell r="I23">
            <v>286.38156346652335</v>
          </cell>
          <cell r="J23">
            <v>292.12065892251798</v>
          </cell>
          <cell r="K23">
            <v>295.2565738057109</v>
          </cell>
          <cell r="L23">
            <v>273.72255952617945</v>
          </cell>
          <cell r="M23">
            <v>296.99142911960104</v>
          </cell>
          <cell r="N23">
            <v>303.27288869135646</v>
          </cell>
          <cell r="O23">
            <v>305.80805486181691</v>
          </cell>
          <cell r="P23">
            <v>304.02727286374443</v>
          </cell>
          <cell r="Q23">
            <v>255.67266336902762</v>
          </cell>
          <cell r="R23">
            <v>274.31306879249058</v>
          </cell>
          <cell r="S23">
            <v>295.74791991806393</v>
          </cell>
          <cell r="T23">
            <v>348.28133891832385</v>
          </cell>
          <cell r="U23">
            <v>357.82579254635169</v>
          </cell>
          <cell r="V23">
            <v>337.03000536087387</v>
          </cell>
          <cell r="W23">
            <v>341.86317827135667</v>
          </cell>
          <cell r="X23">
            <v>297.0016363582576</v>
          </cell>
          <cell r="Y23">
            <v>256.94850517252331</v>
          </cell>
          <cell r="Z23">
            <v>276.85700974362169</v>
          </cell>
          <cell r="AA23">
            <v>297.90433494381182</v>
          </cell>
          <cell r="AB23">
            <v>295.22513781900722</v>
          </cell>
          <cell r="AC23">
            <v>265.07383573829964</v>
          </cell>
          <cell r="AD23">
            <v>267.25903800414949</v>
          </cell>
          <cell r="AE23">
            <v>299.10375236482099</v>
          </cell>
        </row>
        <row r="24">
          <cell r="G24">
            <v>881.99616063500446</v>
          </cell>
          <cell r="H24">
            <v>878.90990852982941</v>
          </cell>
          <cell r="I24">
            <v>883.57190094139935</v>
          </cell>
          <cell r="J24">
            <v>866.44215822922069</v>
          </cell>
          <cell r="K24">
            <v>964.60788783349187</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947.64197928500778</v>
          </cell>
          <cell r="U24">
            <v>973.60245291650426</v>
          </cell>
          <cell r="V24">
            <v>917.00158079266578</v>
          </cell>
          <cell r="W24">
            <v>926.19414624671447</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842.12418774695072</v>
          </cell>
        </row>
        <row r="25">
          <cell r="G25">
            <v>1988</v>
          </cell>
          <cell r="H25">
            <v>1989</v>
          </cell>
          <cell r="I25">
            <v>1990</v>
          </cell>
          <cell r="J25">
            <v>1991</v>
          </cell>
          <cell r="K25">
            <v>1992</v>
          </cell>
          <cell r="L25">
            <v>1993</v>
          </cell>
          <cell r="M25">
            <v>1994</v>
          </cell>
          <cell r="N25">
            <v>1995</v>
          </cell>
          <cell r="O25">
            <v>1996</v>
          </cell>
          <cell r="P25">
            <v>1997</v>
          </cell>
          <cell r="Q25">
            <v>1998</v>
          </cell>
          <cell r="R25">
            <v>1999</v>
          </cell>
          <cell r="S25">
            <v>2000</v>
          </cell>
          <cell r="T25">
            <v>2001</v>
          </cell>
          <cell r="U25">
            <v>2002</v>
          </cell>
          <cell r="V25">
            <v>2003</v>
          </cell>
          <cell r="W25">
            <v>2004</v>
          </cell>
          <cell r="X25">
            <v>2005</v>
          </cell>
          <cell r="Y25">
            <v>2006</v>
          </cell>
          <cell r="Z25">
            <v>2007</v>
          </cell>
          <cell r="AA25">
            <v>2008</v>
          </cell>
          <cell r="AB25">
            <v>2009</v>
          </cell>
          <cell r="AC25">
            <v>2010</v>
          </cell>
          <cell r="AD25">
            <v>2011</v>
          </cell>
          <cell r="AE25">
            <v>2012</v>
          </cell>
        </row>
      </sheetData>
      <sheetData sheetId="13"/>
      <sheetData sheetId="14"/>
      <sheetData sheetId="15"/>
      <sheetData sheetId="16">
        <row r="21">
          <cell r="G21" t="str">
            <v>Number_of_Circuits</v>
          </cell>
          <cell r="H21" t="str">
            <v>Pos_Rel</v>
          </cell>
          <cell r="I21" t="str">
            <v>ID</v>
          </cell>
        </row>
        <row r="22">
          <cell r="G22">
            <v>2</v>
          </cell>
          <cell r="H22" t="str">
            <v>Within 1 mile</v>
          </cell>
          <cell r="I22">
            <v>3337427414</v>
          </cell>
        </row>
        <row r="23">
          <cell r="G23">
            <v>1</v>
          </cell>
          <cell r="H23" t="str">
            <v>Within 1 mile</v>
          </cell>
          <cell r="I23">
            <v>3342618410</v>
          </cell>
        </row>
        <row r="24">
          <cell r="G24">
            <v>2</v>
          </cell>
          <cell r="H24" t="str">
            <v>Within 1 mile</v>
          </cell>
          <cell r="I24">
            <v>3352749805</v>
          </cell>
        </row>
        <row r="25">
          <cell r="G25">
            <v>2</v>
          </cell>
          <cell r="H25" t="str">
            <v>Not verified to be within 1 mile</v>
          </cell>
          <cell r="I25">
            <v>3349560210</v>
          </cell>
        </row>
        <row r="26">
          <cell r="G26">
            <v>1</v>
          </cell>
          <cell r="H26" t="str">
            <v>Not verified to be within 1 mile</v>
          </cell>
          <cell r="I26">
            <v>3349560228</v>
          </cell>
        </row>
        <row r="27">
          <cell r="G27">
            <v>2</v>
          </cell>
          <cell r="H27" t="str">
            <v>Not verified to be within 1 mile</v>
          </cell>
          <cell r="I27">
            <v>3349560223</v>
          </cell>
        </row>
        <row r="28">
          <cell r="G28">
            <v>1</v>
          </cell>
          <cell r="H28" t="str">
            <v>Within 165 feet</v>
          </cell>
          <cell r="I28">
            <v>3342618062</v>
          </cell>
        </row>
        <row r="29">
          <cell r="G29">
            <v>5</v>
          </cell>
          <cell r="H29" t="str">
            <v>Within 165 feet</v>
          </cell>
          <cell r="I29">
            <v>3349559673</v>
          </cell>
        </row>
        <row r="30">
          <cell r="G30">
            <v>7</v>
          </cell>
          <cell r="H30" t="str">
            <v>Within 165 feet</v>
          </cell>
          <cell r="I30">
            <v>3337405809</v>
          </cell>
        </row>
        <row r="31">
          <cell r="G31">
            <v>4</v>
          </cell>
          <cell r="H31" t="str">
            <v>Within 40 feet</v>
          </cell>
          <cell r="I31">
            <v>3337405811</v>
          </cell>
        </row>
        <row r="32">
          <cell r="G32">
            <v>4</v>
          </cell>
          <cell r="H32" t="str">
            <v>Within 1 mile</v>
          </cell>
          <cell r="I32">
            <v>3337405841</v>
          </cell>
        </row>
        <row r="33">
          <cell r="G33">
            <v>3</v>
          </cell>
          <cell r="H33" t="str">
            <v>Within 165 feet</v>
          </cell>
          <cell r="I33">
            <v>3337405851</v>
          </cell>
        </row>
        <row r="34">
          <cell r="G34">
            <v>1</v>
          </cell>
          <cell r="H34" t="str">
            <v>Within 1 mile</v>
          </cell>
          <cell r="I34">
            <v>3352750258</v>
          </cell>
        </row>
        <row r="35">
          <cell r="G35">
            <v>8</v>
          </cell>
          <cell r="H35" t="str">
            <v>Within 165 feet</v>
          </cell>
          <cell r="I35">
            <v>3337405875</v>
          </cell>
        </row>
        <row r="36">
          <cell r="G36">
            <v>6</v>
          </cell>
          <cell r="H36" t="str">
            <v>Within 165 feet</v>
          </cell>
          <cell r="I36">
            <v>3337405876</v>
          </cell>
        </row>
        <row r="37">
          <cell r="G37">
            <v>2</v>
          </cell>
          <cell r="H37" t="str">
            <v>Within 165 feet</v>
          </cell>
          <cell r="I37">
            <v>3342618042</v>
          </cell>
        </row>
        <row r="38">
          <cell r="G38">
            <v>4</v>
          </cell>
          <cell r="H38" t="str">
            <v>Within 1 mile</v>
          </cell>
          <cell r="I38">
            <v>3365669816</v>
          </cell>
        </row>
        <row r="39">
          <cell r="G39">
            <v>3</v>
          </cell>
          <cell r="H39" t="str">
            <v>Within 40 feet</v>
          </cell>
          <cell r="I39">
            <v>3337405945</v>
          </cell>
        </row>
        <row r="40">
          <cell r="G40">
            <v>2</v>
          </cell>
          <cell r="H40" t="str">
            <v>Within 1 mile</v>
          </cell>
          <cell r="I40">
            <v>3337428205</v>
          </cell>
        </row>
        <row r="41">
          <cell r="G41">
            <v>2</v>
          </cell>
          <cell r="H41" t="str">
            <v>Not Verified to be within 1 mile</v>
          </cell>
          <cell r="I41">
            <v>3342618238</v>
          </cell>
        </row>
        <row r="42">
          <cell r="G42">
            <v>2</v>
          </cell>
          <cell r="H42" t="str">
            <v>Not Verified to be within 1 mile</v>
          </cell>
          <cell r="I42">
            <v>3342618215</v>
          </cell>
        </row>
        <row r="43">
          <cell r="G43">
            <v>3</v>
          </cell>
          <cell r="H43" t="str">
            <v>Within 1 mile</v>
          </cell>
          <cell r="I43">
            <v>3337405994</v>
          </cell>
        </row>
        <row r="44">
          <cell r="G44">
            <v>1</v>
          </cell>
          <cell r="H44" t="str">
            <v>Within 40 feet</v>
          </cell>
          <cell r="I44">
            <v>3349559578</v>
          </cell>
        </row>
        <row r="45">
          <cell r="G45">
            <v>3</v>
          </cell>
          <cell r="H45" t="str">
            <v>Not Verified to be within 1 mile</v>
          </cell>
          <cell r="I45">
            <v>3342618203</v>
          </cell>
        </row>
        <row r="46">
          <cell r="G46">
            <v>8</v>
          </cell>
          <cell r="H46" t="str">
            <v>Within 165 feet</v>
          </cell>
          <cell r="I46">
            <v>3337406029</v>
          </cell>
        </row>
        <row r="47">
          <cell r="G47">
            <v>6</v>
          </cell>
          <cell r="H47" t="str">
            <v>Within 40 feet</v>
          </cell>
          <cell r="I47">
            <v>3337406039</v>
          </cell>
        </row>
        <row r="48">
          <cell r="G48">
            <v>5</v>
          </cell>
          <cell r="H48" t="str">
            <v>Within 40 feet</v>
          </cell>
          <cell r="I48">
            <v>3337427457</v>
          </cell>
        </row>
        <row r="49">
          <cell r="G49">
            <v>3</v>
          </cell>
          <cell r="H49" t="str">
            <v>Within 40 feet</v>
          </cell>
          <cell r="I49">
            <v>3352750139</v>
          </cell>
        </row>
        <row r="50">
          <cell r="G50">
            <v>1</v>
          </cell>
          <cell r="H50" t="str">
            <v>Within 40 feet</v>
          </cell>
          <cell r="I50">
            <v>3352750138</v>
          </cell>
        </row>
        <row r="51">
          <cell r="G51">
            <v>1</v>
          </cell>
          <cell r="H51" t="str">
            <v>Not Verified to be within 1 mile</v>
          </cell>
          <cell r="I51">
            <v>3342618050</v>
          </cell>
        </row>
        <row r="52">
          <cell r="G52">
            <v>5</v>
          </cell>
          <cell r="H52" t="str">
            <v>Within 165 feet</v>
          </cell>
          <cell r="I52">
            <v>3337406065</v>
          </cell>
        </row>
        <row r="53">
          <cell r="G53">
            <v>1</v>
          </cell>
          <cell r="H53" t="str">
            <v>Within 1 mile</v>
          </cell>
          <cell r="I53">
            <v>3337406075</v>
          </cell>
        </row>
        <row r="54">
          <cell r="G54">
            <v>4</v>
          </cell>
          <cell r="H54" t="str">
            <v>Within 40 feet</v>
          </cell>
          <cell r="I54">
            <v>3353097876</v>
          </cell>
        </row>
        <row r="55">
          <cell r="G55">
            <v>2</v>
          </cell>
          <cell r="H55" t="str">
            <v>Not Verified to be within 1 mile</v>
          </cell>
          <cell r="I55">
            <v>3342618108</v>
          </cell>
        </row>
        <row r="56">
          <cell r="G56">
            <v>5</v>
          </cell>
          <cell r="H56" t="str">
            <v>Within 1 mile</v>
          </cell>
          <cell r="I56">
            <v>3337406092</v>
          </cell>
        </row>
        <row r="57">
          <cell r="G57">
            <v>4</v>
          </cell>
          <cell r="H57" t="str">
            <v>Within 40 feet</v>
          </cell>
          <cell r="I57">
            <v>3349559515</v>
          </cell>
        </row>
        <row r="58">
          <cell r="G58">
            <v>3</v>
          </cell>
          <cell r="H58" t="str">
            <v>Within 40 feet</v>
          </cell>
          <cell r="I58">
            <v>3337406222</v>
          </cell>
        </row>
        <row r="59">
          <cell r="G59">
            <v>1</v>
          </cell>
          <cell r="H59" t="str">
            <v>Within 40 feet</v>
          </cell>
          <cell r="I59">
            <v>3349559567</v>
          </cell>
        </row>
        <row r="60">
          <cell r="G60">
            <v>3</v>
          </cell>
          <cell r="H60" t="str">
            <v>Not verified to be within 1 mile</v>
          </cell>
          <cell r="I60">
            <v>3337406235</v>
          </cell>
        </row>
        <row r="61">
          <cell r="G61">
            <v>3</v>
          </cell>
          <cell r="H61" t="str">
            <v>Not Verified to be within 1 mile</v>
          </cell>
          <cell r="I61">
            <v>3337406236</v>
          </cell>
        </row>
        <row r="62">
          <cell r="G62">
            <v>1</v>
          </cell>
          <cell r="H62" t="str">
            <v>Within 1 mile</v>
          </cell>
          <cell r="I62">
            <v>3337427508</v>
          </cell>
        </row>
        <row r="63">
          <cell r="G63">
            <v>9</v>
          </cell>
          <cell r="H63" t="str">
            <v>Within 40 feet</v>
          </cell>
          <cell r="I63">
            <v>3337406253</v>
          </cell>
        </row>
        <row r="64">
          <cell r="G64">
            <v>1</v>
          </cell>
          <cell r="H64" t="str">
            <v>Not Verified to be within 1 mile</v>
          </cell>
          <cell r="I64">
            <v>3342618167</v>
          </cell>
        </row>
        <row r="65">
          <cell r="G65">
            <v>1</v>
          </cell>
          <cell r="H65" t="str">
            <v>Not Verified to be within 1 mile</v>
          </cell>
          <cell r="I65">
            <v>3342618232</v>
          </cell>
        </row>
        <row r="66">
          <cell r="G66">
            <v>2</v>
          </cell>
          <cell r="H66" t="str">
            <v>Within 40 feet</v>
          </cell>
          <cell r="I66">
            <v>3349559646</v>
          </cell>
        </row>
        <row r="67">
          <cell r="G67">
            <v>2</v>
          </cell>
          <cell r="H67" t="str">
            <v>Within 1 mile</v>
          </cell>
          <cell r="I67">
            <v>3342618182</v>
          </cell>
        </row>
        <row r="68">
          <cell r="G68">
            <v>2</v>
          </cell>
          <cell r="H68" t="str">
            <v>Not Verified to be within 1 mile</v>
          </cell>
          <cell r="I68">
            <v>3337406279</v>
          </cell>
        </row>
        <row r="69">
          <cell r="G69">
            <v>1</v>
          </cell>
          <cell r="H69" t="str">
            <v>Within 40 feet</v>
          </cell>
          <cell r="I69">
            <v>3349559565</v>
          </cell>
        </row>
        <row r="70">
          <cell r="G70">
            <v>3</v>
          </cell>
          <cell r="H70" t="str">
            <v>Within 165 feet</v>
          </cell>
          <cell r="I70">
            <v>3337406291</v>
          </cell>
        </row>
        <row r="71">
          <cell r="G71">
            <v>1</v>
          </cell>
          <cell r="H71" t="str">
            <v>Not Verified to be within 1 mile</v>
          </cell>
          <cell r="I71">
            <v>3342618333</v>
          </cell>
        </row>
        <row r="72">
          <cell r="G72">
            <v>1</v>
          </cell>
          <cell r="H72" t="str">
            <v>Not verified to be within 1 mile</v>
          </cell>
          <cell r="I72">
            <v>3349560041</v>
          </cell>
        </row>
        <row r="73">
          <cell r="G73">
            <v>1</v>
          </cell>
          <cell r="H73" t="str">
            <v>Not verified to be within 1 mile</v>
          </cell>
          <cell r="I73">
            <v>3349560331</v>
          </cell>
        </row>
        <row r="74">
          <cell r="G74">
            <v>2</v>
          </cell>
          <cell r="H74" t="str">
            <v>Within 1 mile</v>
          </cell>
          <cell r="I74">
            <v>3342618130</v>
          </cell>
        </row>
        <row r="75">
          <cell r="G75">
            <v>4</v>
          </cell>
          <cell r="H75" t="str">
            <v>Within 165 feet</v>
          </cell>
          <cell r="I75">
            <v>3353098108</v>
          </cell>
        </row>
        <row r="76">
          <cell r="G76">
            <v>2</v>
          </cell>
          <cell r="H76" t="str">
            <v>Within 40 feet</v>
          </cell>
          <cell r="I76">
            <v>3337406325</v>
          </cell>
        </row>
        <row r="77">
          <cell r="G77">
            <v>2</v>
          </cell>
          <cell r="H77" t="str">
            <v>Within 165 feet</v>
          </cell>
          <cell r="I77">
            <v>3337406328</v>
          </cell>
        </row>
        <row r="78">
          <cell r="G78">
            <v>4</v>
          </cell>
          <cell r="H78" t="str">
            <v>Within 165 feet</v>
          </cell>
          <cell r="I78">
            <v>3349559676</v>
          </cell>
        </row>
        <row r="79">
          <cell r="G79">
            <v>5</v>
          </cell>
          <cell r="H79" t="str">
            <v>Not verified to be within 1 mile</v>
          </cell>
          <cell r="I79">
            <v>3349560178</v>
          </cell>
        </row>
        <row r="80">
          <cell r="G80">
            <v>6</v>
          </cell>
          <cell r="H80" t="str">
            <v>Within 165 feet</v>
          </cell>
          <cell r="I80">
            <v>3337406371</v>
          </cell>
        </row>
        <row r="81">
          <cell r="G81">
            <v>2</v>
          </cell>
          <cell r="H81" t="str">
            <v>Within 1 mile</v>
          </cell>
          <cell r="I81">
            <v>3342617827</v>
          </cell>
        </row>
        <row r="82">
          <cell r="G82">
            <v>2</v>
          </cell>
          <cell r="H82" t="str">
            <v>Within 1 mile</v>
          </cell>
          <cell r="I82">
            <v>3337406374</v>
          </cell>
        </row>
        <row r="83">
          <cell r="G83">
            <v>3</v>
          </cell>
          <cell r="H83" t="str">
            <v>Within 1 mile</v>
          </cell>
          <cell r="I83">
            <v>3337428236</v>
          </cell>
        </row>
        <row r="84">
          <cell r="G84">
            <v>2</v>
          </cell>
          <cell r="H84" t="str">
            <v>Within 165 feet</v>
          </cell>
          <cell r="I84">
            <v>3337406412</v>
          </cell>
        </row>
        <row r="85">
          <cell r="G85">
            <v>1</v>
          </cell>
          <cell r="H85" t="str">
            <v>Not verified to be within 1 mile</v>
          </cell>
          <cell r="I85">
            <v>3349560076</v>
          </cell>
        </row>
        <row r="86">
          <cell r="G86">
            <v>2</v>
          </cell>
          <cell r="H86" t="str">
            <v>Not Verified to be within 1 mile</v>
          </cell>
          <cell r="I86">
            <v>3342618126</v>
          </cell>
        </row>
        <row r="87">
          <cell r="G87">
            <v>1</v>
          </cell>
          <cell r="H87" t="str">
            <v>Not Verified to be within 1 mile</v>
          </cell>
          <cell r="I87">
            <v>3342618089</v>
          </cell>
        </row>
        <row r="88">
          <cell r="G88">
            <v>2</v>
          </cell>
          <cell r="H88" t="str">
            <v>Within 165 feet</v>
          </cell>
          <cell r="I88">
            <v>3352749992</v>
          </cell>
        </row>
        <row r="89">
          <cell r="G89">
            <v>1</v>
          </cell>
          <cell r="H89" t="str">
            <v>Within 165 feet</v>
          </cell>
          <cell r="I89">
            <v>3338290484</v>
          </cell>
        </row>
        <row r="90">
          <cell r="G90">
            <v>1</v>
          </cell>
          <cell r="H90" t="str">
            <v>Not Verified to be within 1 mile</v>
          </cell>
          <cell r="I90">
            <v>3342618281</v>
          </cell>
        </row>
        <row r="91">
          <cell r="G91">
            <v>3</v>
          </cell>
          <cell r="H91" t="str">
            <v>Within 40 feet</v>
          </cell>
          <cell r="I91">
            <v>3337406568</v>
          </cell>
        </row>
        <row r="92">
          <cell r="G92">
            <v>2</v>
          </cell>
          <cell r="H92" t="str">
            <v>Within 1 mile</v>
          </cell>
          <cell r="I92">
            <v>3352749896</v>
          </cell>
        </row>
        <row r="93">
          <cell r="G93">
            <v>4</v>
          </cell>
          <cell r="H93" t="str">
            <v>Within 165 feet</v>
          </cell>
          <cell r="I93">
            <v>3337406590</v>
          </cell>
        </row>
        <row r="94">
          <cell r="G94">
            <v>4</v>
          </cell>
          <cell r="H94" t="str">
            <v>Within 40 feet</v>
          </cell>
          <cell r="I94">
            <v>3337406602</v>
          </cell>
        </row>
        <row r="95">
          <cell r="G95">
            <v>2</v>
          </cell>
          <cell r="H95" t="str">
            <v>Within 1 mile</v>
          </cell>
          <cell r="I95">
            <v>3352749982</v>
          </cell>
        </row>
        <row r="96">
          <cell r="G96">
            <v>1</v>
          </cell>
          <cell r="H96" t="str">
            <v>Not Verified to be within 1 mile</v>
          </cell>
          <cell r="I96">
            <v>3337406632</v>
          </cell>
        </row>
        <row r="97">
          <cell r="G97">
            <v>3</v>
          </cell>
          <cell r="H97" t="str">
            <v>Within 165 feet</v>
          </cell>
          <cell r="I97">
            <v>3337406649</v>
          </cell>
        </row>
        <row r="98">
          <cell r="G98">
            <v>2</v>
          </cell>
          <cell r="H98" t="str">
            <v>Not verified to be within 1 mile</v>
          </cell>
          <cell r="I98">
            <v>3349559693</v>
          </cell>
        </row>
        <row r="99">
          <cell r="G99">
            <v>2</v>
          </cell>
          <cell r="H99" t="str">
            <v>Within 1 mile</v>
          </cell>
          <cell r="I99">
            <v>3353097619</v>
          </cell>
        </row>
        <row r="100">
          <cell r="G100">
            <v>2</v>
          </cell>
          <cell r="H100" t="str">
            <v>Not verified to be within 1 mile</v>
          </cell>
          <cell r="I100">
            <v>3349559868</v>
          </cell>
        </row>
        <row r="101">
          <cell r="G101">
            <v>1</v>
          </cell>
          <cell r="H101" t="str">
            <v>Within 1 mile</v>
          </cell>
          <cell r="I101">
            <v>3342618366</v>
          </cell>
        </row>
        <row r="102">
          <cell r="G102">
            <v>3</v>
          </cell>
          <cell r="H102" t="str">
            <v>Not verified to be within 1 mile</v>
          </cell>
          <cell r="I102">
            <v>3349560078</v>
          </cell>
        </row>
        <row r="103">
          <cell r="G103">
            <v>4</v>
          </cell>
          <cell r="H103" t="str">
            <v>Within 1 mile</v>
          </cell>
          <cell r="I103">
            <v>3337406789</v>
          </cell>
        </row>
        <row r="104">
          <cell r="G104">
            <v>3</v>
          </cell>
          <cell r="H104" t="str">
            <v>Within 1 mile</v>
          </cell>
          <cell r="I104">
            <v>3337406795</v>
          </cell>
        </row>
        <row r="105">
          <cell r="G105">
            <v>2</v>
          </cell>
          <cell r="H105" t="str">
            <v>Within 1 mile</v>
          </cell>
          <cell r="I105">
            <v>3337406808</v>
          </cell>
        </row>
        <row r="106">
          <cell r="G106">
            <v>4</v>
          </cell>
          <cell r="H106" t="str">
            <v>Within 1 mile</v>
          </cell>
          <cell r="I106">
            <v>3337406818</v>
          </cell>
        </row>
        <row r="107">
          <cell r="G107">
            <v>0</v>
          </cell>
          <cell r="H107" t="str">
            <v>Within 165 feet</v>
          </cell>
          <cell r="I107">
            <v>3337406821</v>
          </cell>
        </row>
        <row r="108">
          <cell r="G108">
            <v>0</v>
          </cell>
          <cell r="H108" t="str">
            <v>Within 1 mile</v>
          </cell>
          <cell r="I108">
            <v>3337406822</v>
          </cell>
        </row>
        <row r="109">
          <cell r="G109">
            <v>2</v>
          </cell>
          <cell r="H109" t="str">
            <v>Within 1 mile</v>
          </cell>
          <cell r="I109">
            <v>3352749976</v>
          </cell>
        </row>
        <row r="110">
          <cell r="G110">
            <v>7</v>
          </cell>
          <cell r="H110" t="str">
            <v>Within 40 feet</v>
          </cell>
          <cell r="I110">
            <v>3337406824</v>
          </cell>
        </row>
        <row r="111">
          <cell r="G111">
            <v>5</v>
          </cell>
          <cell r="H111" t="str">
            <v>Within 1 mile</v>
          </cell>
          <cell r="I111">
            <v>3337406842</v>
          </cell>
        </row>
        <row r="112">
          <cell r="G112">
            <v>3</v>
          </cell>
          <cell r="H112" t="str">
            <v>Within 1 mile</v>
          </cell>
          <cell r="I112">
            <v>3341136911</v>
          </cell>
        </row>
        <row r="113">
          <cell r="G113">
            <v>1</v>
          </cell>
          <cell r="H113" t="str">
            <v>Not Verified to be within 1 mile</v>
          </cell>
          <cell r="I113">
            <v>3342618111</v>
          </cell>
        </row>
        <row r="114">
          <cell r="G114">
            <v>3</v>
          </cell>
          <cell r="H114" t="str">
            <v>Not Verified to be within 1 mile</v>
          </cell>
          <cell r="I114">
            <v>3342618095</v>
          </cell>
        </row>
        <row r="115">
          <cell r="G115">
            <v>5</v>
          </cell>
          <cell r="H115" t="str">
            <v>Within 1 mile</v>
          </cell>
          <cell r="I115">
            <v>3337406867</v>
          </cell>
        </row>
        <row r="116">
          <cell r="G116">
            <v>2</v>
          </cell>
          <cell r="H116" t="str">
            <v>Within 1 mile</v>
          </cell>
          <cell r="I116">
            <v>3337406868</v>
          </cell>
        </row>
        <row r="117">
          <cell r="G117">
            <v>2</v>
          </cell>
          <cell r="H117" t="str">
            <v>Not Verified to be within 1 mile</v>
          </cell>
          <cell r="I117">
            <v>3342618197</v>
          </cell>
        </row>
        <row r="118">
          <cell r="G118">
            <v>2</v>
          </cell>
          <cell r="H118" t="str">
            <v>Within 165 feet</v>
          </cell>
          <cell r="I118">
            <v>3337406880</v>
          </cell>
        </row>
        <row r="119">
          <cell r="G119">
            <v>2</v>
          </cell>
          <cell r="H119" t="str">
            <v>Within 165 feet</v>
          </cell>
          <cell r="I119">
            <v>3349560088</v>
          </cell>
        </row>
        <row r="120">
          <cell r="G120">
            <v>2</v>
          </cell>
          <cell r="H120" t="str">
            <v>Within 1 mile</v>
          </cell>
          <cell r="I120">
            <v>3352750254</v>
          </cell>
        </row>
        <row r="121">
          <cell r="G121">
            <v>2</v>
          </cell>
          <cell r="H121" t="str">
            <v>Within 165 feet</v>
          </cell>
          <cell r="I121">
            <v>3337406994</v>
          </cell>
        </row>
        <row r="122">
          <cell r="G122">
            <v>2</v>
          </cell>
          <cell r="H122" t="str">
            <v>Within 165 feet</v>
          </cell>
          <cell r="I122">
            <v>3337406995</v>
          </cell>
        </row>
        <row r="123">
          <cell r="G123">
            <v>2</v>
          </cell>
          <cell r="H123" t="str">
            <v>Within 165 feet</v>
          </cell>
          <cell r="I123">
            <v>3337407000</v>
          </cell>
        </row>
        <row r="124">
          <cell r="G124">
            <v>1</v>
          </cell>
          <cell r="H124" t="str">
            <v>Within 165 feet</v>
          </cell>
          <cell r="I124">
            <v>3337407041</v>
          </cell>
        </row>
        <row r="125">
          <cell r="G125">
            <v>1</v>
          </cell>
          <cell r="H125" t="str">
            <v>Within 165 feet</v>
          </cell>
          <cell r="I125">
            <v>3349560137</v>
          </cell>
        </row>
        <row r="126">
          <cell r="G126">
            <v>1</v>
          </cell>
          <cell r="H126" t="str">
            <v>Within 1 mile</v>
          </cell>
          <cell r="I126">
            <v>3337428131</v>
          </cell>
        </row>
        <row r="127">
          <cell r="G127">
            <v>15</v>
          </cell>
          <cell r="H127" t="str">
            <v>Within 165 feet</v>
          </cell>
          <cell r="I127">
            <v>3337407067</v>
          </cell>
        </row>
        <row r="128">
          <cell r="G128">
            <v>3</v>
          </cell>
          <cell r="H128" t="str">
            <v>Not verified to be within 1 mile</v>
          </cell>
          <cell r="I128">
            <v>3349559961</v>
          </cell>
        </row>
        <row r="129">
          <cell r="G129">
            <v>2</v>
          </cell>
          <cell r="H129" t="str">
            <v>Within 1 mile</v>
          </cell>
          <cell r="I129">
            <v>3352749859</v>
          </cell>
        </row>
        <row r="130">
          <cell r="G130">
            <v>2</v>
          </cell>
          <cell r="H130" t="str">
            <v>Not verified to be within 1 mile</v>
          </cell>
          <cell r="I130">
            <v>3337407118</v>
          </cell>
        </row>
        <row r="131">
          <cell r="G131">
            <v>1</v>
          </cell>
          <cell r="H131" t="str">
            <v>Within 1 mile</v>
          </cell>
          <cell r="I131">
            <v>3337407116</v>
          </cell>
        </row>
        <row r="132">
          <cell r="G132">
            <v>2</v>
          </cell>
          <cell r="H132" t="str">
            <v>Within 1 mile</v>
          </cell>
          <cell r="I132">
            <v>3352750273</v>
          </cell>
        </row>
        <row r="133">
          <cell r="G133">
            <v>1</v>
          </cell>
          <cell r="H133" t="str">
            <v>Not verified to be within 1 mile</v>
          </cell>
          <cell r="I133">
            <v>3349560072</v>
          </cell>
        </row>
        <row r="134">
          <cell r="G134">
            <v>2</v>
          </cell>
          <cell r="H134" t="str">
            <v>Not verified to be within 1 mile</v>
          </cell>
          <cell r="I134">
            <v>3349559794</v>
          </cell>
        </row>
        <row r="135">
          <cell r="G135">
            <v>4</v>
          </cell>
          <cell r="H135" t="str">
            <v>Within 40 feet</v>
          </cell>
          <cell r="I135">
            <v>3337407138</v>
          </cell>
        </row>
        <row r="136">
          <cell r="G136">
            <v>0</v>
          </cell>
          <cell r="H136" t="str">
            <v>Within 1 mile</v>
          </cell>
          <cell r="I136">
            <v>3352750212</v>
          </cell>
        </row>
        <row r="137">
          <cell r="G137">
            <v>1</v>
          </cell>
          <cell r="H137" t="str">
            <v>Not Verified to be within 1 mile</v>
          </cell>
          <cell r="I137">
            <v>3342618103</v>
          </cell>
        </row>
        <row r="138">
          <cell r="G138">
            <v>6</v>
          </cell>
          <cell r="H138" t="str">
            <v>Within 1 mile</v>
          </cell>
          <cell r="I138">
            <v>3337407183</v>
          </cell>
        </row>
        <row r="139">
          <cell r="G139">
            <v>1</v>
          </cell>
          <cell r="H139" t="str">
            <v>Within 1 mile</v>
          </cell>
          <cell r="I139">
            <v>3337428299</v>
          </cell>
        </row>
        <row r="140">
          <cell r="G140">
            <v>1</v>
          </cell>
          <cell r="H140" t="str">
            <v>Within 165 feet</v>
          </cell>
          <cell r="I140">
            <v>3337407204</v>
          </cell>
        </row>
        <row r="141">
          <cell r="G141">
            <v>4</v>
          </cell>
          <cell r="H141" t="str">
            <v>Within 40 feet</v>
          </cell>
          <cell r="I141">
            <v>3337407237</v>
          </cell>
        </row>
        <row r="142">
          <cell r="G142">
            <v>2</v>
          </cell>
          <cell r="H142" t="str">
            <v>Within 1 mile</v>
          </cell>
          <cell r="I142">
            <v>3337407254</v>
          </cell>
        </row>
        <row r="143">
          <cell r="G143">
            <v>1</v>
          </cell>
          <cell r="H143" t="str">
            <v>Not Verified to be within 1 mile</v>
          </cell>
          <cell r="I143">
            <v>3342618135</v>
          </cell>
        </row>
        <row r="144">
          <cell r="G144">
            <v>17</v>
          </cell>
          <cell r="H144" t="str">
            <v>Within 165 feet</v>
          </cell>
          <cell r="I144">
            <v>3337407277</v>
          </cell>
        </row>
        <row r="145">
          <cell r="G145">
            <v>3</v>
          </cell>
          <cell r="H145" t="str">
            <v>Within 1 mile</v>
          </cell>
          <cell r="I145">
            <v>3337428017</v>
          </cell>
        </row>
        <row r="146">
          <cell r="G146">
            <v>6</v>
          </cell>
          <cell r="H146" t="str">
            <v>Within 165 feet</v>
          </cell>
          <cell r="I146">
            <v>3337407283</v>
          </cell>
        </row>
        <row r="147">
          <cell r="G147">
            <v>2</v>
          </cell>
          <cell r="H147" t="str">
            <v>Not verified to be within 1 mile</v>
          </cell>
          <cell r="I147">
            <v>3349560031</v>
          </cell>
        </row>
        <row r="148">
          <cell r="G148">
            <v>1</v>
          </cell>
          <cell r="H148" t="str">
            <v>Within 1 mile</v>
          </cell>
          <cell r="I148">
            <v>3342617843</v>
          </cell>
        </row>
        <row r="149">
          <cell r="G149">
            <v>8</v>
          </cell>
          <cell r="H149" t="str">
            <v>Within 165 feet</v>
          </cell>
          <cell r="I149">
            <v>3337407300</v>
          </cell>
        </row>
        <row r="150">
          <cell r="G150">
            <v>2</v>
          </cell>
          <cell r="H150" t="str">
            <v>Within 165 feet</v>
          </cell>
          <cell r="I150">
            <v>3337407303</v>
          </cell>
        </row>
        <row r="151">
          <cell r="G151">
            <v>1</v>
          </cell>
          <cell r="H151" t="str">
            <v>Within 165 feet</v>
          </cell>
          <cell r="I151">
            <v>3342618041</v>
          </cell>
        </row>
        <row r="152">
          <cell r="G152">
            <v>1</v>
          </cell>
          <cell r="H152" t="str">
            <v>Within 1 mile</v>
          </cell>
          <cell r="I152">
            <v>3353098092</v>
          </cell>
        </row>
        <row r="153">
          <cell r="G153">
            <v>5</v>
          </cell>
          <cell r="H153" t="str">
            <v>Within 40 feet</v>
          </cell>
          <cell r="I153">
            <v>3353097805</v>
          </cell>
        </row>
        <row r="154">
          <cell r="G154">
            <v>8</v>
          </cell>
          <cell r="H154" t="str">
            <v>Within 40 feet</v>
          </cell>
          <cell r="I154">
            <v>3337430122</v>
          </cell>
        </row>
        <row r="155">
          <cell r="G155">
            <v>2</v>
          </cell>
          <cell r="H155" t="str">
            <v>Within 1 mile</v>
          </cell>
          <cell r="I155">
            <v>3342618390</v>
          </cell>
        </row>
        <row r="156">
          <cell r="G156">
            <v>2</v>
          </cell>
          <cell r="H156" t="str">
            <v>Within 165 feet</v>
          </cell>
          <cell r="I156">
            <v>3342618358</v>
          </cell>
        </row>
        <row r="157">
          <cell r="G157">
            <v>2</v>
          </cell>
          <cell r="H157" t="str">
            <v>Within 165 feet</v>
          </cell>
          <cell r="I157">
            <v>3342618316</v>
          </cell>
        </row>
        <row r="158">
          <cell r="G158">
            <v>1</v>
          </cell>
          <cell r="H158" t="str">
            <v>Within 165 feet</v>
          </cell>
          <cell r="I158">
            <v>3337407432</v>
          </cell>
        </row>
        <row r="159">
          <cell r="G159">
            <v>2</v>
          </cell>
          <cell r="H159" t="str">
            <v>Within 165 feet</v>
          </cell>
          <cell r="I159">
            <v>3342617461</v>
          </cell>
        </row>
        <row r="160">
          <cell r="G160">
            <v>1</v>
          </cell>
          <cell r="H160" t="str">
            <v>Not Verified to be within 1 mile</v>
          </cell>
          <cell r="I160">
            <v>3342618150</v>
          </cell>
        </row>
        <row r="161">
          <cell r="G161">
            <v>3</v>
          </cell>
          <cell r="H161" t="str">
            <v>Not Verified to be within 1 mile</v>
          </cell>
          <cell r="I161">
            <v>3342617892</v>
          </cell>
        </row>
        <row r="162">
          <cell r="G162">
            <v>2</v>
          </cell>
          <cell r="H162" t="str">
            <v>Within 165 feet</v>
          </cell>
          <cell r="I162">
            <v>3337407446</v>
          </cell>
        </row>
        <row r="163">
          <cell r="G163">
            <v>1</v>
          </cell>
          <cell r="H163" t="str">
            <v>Within 1 mile</v>
          </cell>
          <cell r="I163">
            <v>3337407462</v>
          </cell>
        </row>
        <row r="164">
          <cell r="G164">
            <v>10</v>
          </cell>
          <cell r="H164" t="str">
            <v>Within 165 feet</v>
          </cell>
          <cell r="I164">
            <v>3337407478</v>
          </cell>
        </row>
        <row r="165">
          <cell r="G165">
            <v>15</v>
          </cell>
          <cell r="H165" t="str">
            <v>Within 40 feet</v>
          </cell>
          <cell r="I165">
            <v>3337407492</v>
          </cell>
        </row>
        <row r="166">
          <cell r="G166">
            <v>2</v>
          </cell>
          <cell r="H166" t="str">
            <v>Within 1 mile</v>
          </cell>
          <cell r="I166">
            <v>3337407495</v>
          </cell>
        </row>
        <row r="167">
          <cell r="G167">
            <v>4</v>
          </cell>
          <cell r="H167" t="str">
            <v>Within 40 feet</v>
          </cell>
          <cell r="I167">
            <v>3349559549</v>
          </cell>
        </row>
        <row r="168">
          <cell r="G168">
            <v>5</v>
          </cell>
          <cell r="H168" t="str">
            <v>Within 165 feet</v>
          </cell>
          <cell r="I168">
            <v>3337407512</v>
          </cell>
        </row>
        <row r="169">
          <cell r="G169">
            <v>2</v>
          </cell>
          <cell r="H169" t="str">
            <v>Not Verified to be within 1 mile</v>
          </cell>
          <cell r="I169">
            <v>3342618415</v>
          </cell>
        </row>
        <row r="170">
          <cell r="G170">
            <v>3</v>
          </cell>
          <cell r="H170" t="str">
            <v>Within 40 feet</v>
          </cell>
          <cell r="I170">
            <v>3337407551</v>
          </cell>
        </row>
        <row r="171">
          <cell r="G171">
            <v>2</v>
          </cell>
          <cell r="H171" t="str">
            <v>Within 40 feet</v>
          </cell>
          <cell r="I171">
            <v>3353097803</v>
          </cell>
        </row>
        <row r="172">
          <cell r="G172">
            <v>1</v>
          </cell>
          <cell r="H172" t="str">
            <v>Within 165 feet</v>
          </cell>
          <cell r="I172">
            <v>3342618045</v>
          </cell>
        </row>
        <row r="173">
          <cell r="G173">
            <v>3</v>
          </cell>
          <cell r="H173" t="str">
            <v>Within 1 mile</v>
          </cell>
          <cell r="I173">
            <v>3342618189</v>
          </cell>
        </row>
        <row r="174">
          <cell r="G174">
            <v>3</v>
          </cell>
          <cell r="H174" t="str">
            <v>Within 165 feet</v>
          </cell>
          <cell r="I174">
            <v>3349559930</v>
          </cell>
        </row>
        <row r="175">
          <cell r="G175">
            <v>6</v>
          </cell>
          <cell r="H175" t="str">
            <v>Within 1 mile</v>
          </cell>
          <cell r="I175">
            <v>3337407591</v>
          </cell>
        </row>
        <row r="176">
          <cell r="G176">
            <v>2</v>
          </cell>
          <cell r="H176" t="str">
            <v>Within 165 feet</v>
          </cell>
          <cell r="I176">
            <v>3337407592</v>
          </cell>
        </row>
        <row r="177">
          <cell r="G177">
            <v>2</v>
          </cell>
          <cell r="H177" t="str">
            <v>Not Verified to be within 1 mile</v>
          </cell>
          <cell r="I177">
            <v>3342618257</v>
          </cell>
        </row>
        <row r="178">
          <cell r="G178">
            <v>1</v>
          </cell>
          <cell r="H178" t="str">
            <v>Within 1 mile</v>
          </cell>
          <cell r="I178">
            <v>3353097518</v>
          </cell>
        </row>
        <row r="179">
          <cell r="G179">
            <v>2</v>
          </cell>
          <cell r="H179" t="str">
            <v>Within 165 feet</v>
          </cell>
          <cell r="I179">
            <v>3352750017</v>
          </cell>
        </row>
        <row r="180">
          <cell r="G180">
            <v>1</v>
          </cell>
          <cell r="H180" t="str">
            <v>Within 1 mile</v>
          </cell>
          <cell r="I180">
            <v>3337407624</v>
          </cell>
        </row>
        <row r="181">
          <cell r="G181">
            <v>2</v>
          </cell>
          <cell r="H181" t="str">
            <v>Within 165 feet</v>
          </cell>
          <cell r="I181">
            <v>3349559689</v>
          </cell>
        </row>
        <row r="182">
          <cell r="G182">
            <v>1</v>
          </cell>
          <cell r="H182" t="str">
            <v>Not Verified to be within 1 mile</v>
          </cell>
          <cell r="I182">
            <v>3337407636</v>
          </cell>
        </row>
        <row r="183">
          <cell r="G183">
            <v>2</v>
          </cell>
          <cell r="H183" t="str">
            <v>Within 40 feet</v>
          </cell>
          <cell r="I183">
            <v>3352750117</v>
          </cell>
        </row>
        <row r="184">
          <cell r="G184">
            <v>1</v>
          </cell>
          <cell r="H184" t="str">
            <v>Not verified to be within 1 mile</v>
          </cell>
          <cell r="I184">
            <v>3349559951</v>
          </cell>
        </row>
        <row r="185">
          <cell r="G185">
            <v>2</v>
          </cell>
          <cell r="H185" t="str">
            <v>Within 165 feet</v>
          </cell>
          <cell r="I185">
            <v>3337407673</v>
          </cell>
        </row>
        <row r="186">
          <cell r="G186">
            <v>2</v>
          </cell>
          <cell r="H186" t="str">
            <v>Within 165 feet</v>
          </cell>
          <cell r="I186">
            <v>3342618421</v>
          </cell>
        </row>
        <row r="187">
          <cell r="G187">
            <v>3</v>
          </cell>
          <cell r="H187" t="str">
            <v>Within 1 mile</v>
          </cell>
          <cell r="I187">
            <v>3337407696</v>
          </cell>
        </row>
        <row r="188">
          <cell r="G188">
            <v>1</v>
          </cell>
          <cell r="H188" t="str">
            <v>Within 1 mile</v>
          </cell>
          <cell r="I188">
            <v>3337407698</v>
          </cell>
        </row>
        <row r="189">
          <cell r="G189">
            <v>2</v>
          </cell>
          <cell r="H189" t="str">
            <v>Within 165 feet</v>
          </cell>
          <cell r="I189">
            <v>3349559674</v>
          </cell>
        </row>
        <row r="190">
          <cell r="G190">
            <v>1</v>
          </cell>
          <cell r="H190" t="str">
            <v>Within 40 feet</v>
          </cell>
          <cell r="I190">
            <v>3349559551</v>
          </cell>
        </row>
        <row r="191">
          <cell r="G191">
            <v>2</v>
          </cell>
          <cell r="H191" t="str">
            <v>Not verified to be within 1 mile</v>
          </cell>
          <cell r="I191">
            <v>3337407717</v>
          </cell>
        </row>
        <row r="192">
          <cell r="G192">
            <v>2</v>
          </cell>
          <cell r="H192" t="str">
            <v>Within 1 mile</v>
          </cell>
          <cell r="I192">
            <v>3352749858</v>
          </cell>
        </row>
        <row r="193">
          <cell r="G193">
            <v>1</v>
          </cell>
          <cell r="H193" t="str">
            <v>Within 1 mile</v>
          </cell>
          <cell r="I193">
            <v>3337428694</v>
          </cell>
        </row>
        <row r="194">
          <cell r="G194">
            <v>34</v>
          </cell>
          <cell r="H194" t="str">
            <v>Within 40 feet</v>
          </cell>
          <cell r="I194">
            <v>3337407745</v>
          </cell>
        </row>
        <row r="195">
          <cell r="G195">
            <v>8</v>
          </cell>
          <cell r="H195" t="str">
            <v>Within 40 feet</v>
          </cell>
          <cell r="I195">
            <v>3352750349</v>
          </cell>
        </row>
        <row r="196">
          <cell r="G196">
            <v>2</v>
          </cell>
          <cell r="H196" t="str">
            <v>Within 165 feet</v>
          </cell>
          <cell r="I196">
            <v>3337428160</v>
          </cell>
        </row>
        <row r="197">
          <cell r="G197">
            <v>1</v>
          </cell>
          <cell r="H197" t="str">
            <v>Not Verified to be within 1 mile</v>
          </cell>
          <cell r="I197">
            <v>3337407749</v>
          </cell>
        </row>
        <row r="198">
          <cell r="G198">
            <v>2</v>
          </cell>
          <cell r="H198" t="str">
            <v>Not Verified to be within 1 mile</v>
          </cell>
          <cell r="I198">
            <v>3337407750</v>
          </cell>
        </row>
        <row r="199">
          <cell r="G199">
            <v>1</v>
          </cell>
          <cell r="H199" t="str">
            <v>Not Verified to be within 1 mile</v>
          </cell>
          <cell r="I199">
            <v>3342618313</v>
          </cell>
        </row>
        <row r="200">
          <cell r="G200">
            <v>1</v>
          </cell>
          <cell r="H200" t="str">
            <v>Within 1 mile</v>
          </cell>
          <cell r="I200">
            <v>3337428335</v>
          </cell>
        </row>
        <row r="201">
          <cell r="G201">
            <v>1</v>
          </cell>
          <cell r="H201" t="str">
            <v>Within 1 mile</v>
          </cell>
          <cell r="I201">
            <v>3342618000</v>
          </cell>
        </row>
        <row r="202">
          <cell r="G202">
            <v>4</v>
          </cell>
          <cell r="H202" t="str">
            <v>Within 165 feet</v>
          </cell>
          <cell r="I202">
            <v>3337407783</v>
          </cell>
        </row>
        <row r="203">
          <cell r="G203">
            <v>3</v>
          </cell>
          <cell r="H203" t="str">
            <v>Within 165 feet</v>
          </cell>
          <cell r="I203">
            <v>3337407785</v>
          </cell>
        </row>
        <row r="204">
          <cell r="G204">
            <v>4</v>
          </cell>
          <cell r="H204" t="str">
            <v>Not Verified to be within 1 mile</v>
          </cell>
          <cell r="I204">
            <v>3342618139</v>
          </cell>
        </row>
        <row r="205">
          <cell r="G205">
            <v>2</v>
          </cell>
          <cell r="H205" t="str">
            <v>Within 1 mile</v>
          </cell>
          <cell r="I205">
            <v>3342618180</v>
          </cell>
        </row>
        <row r="206">
          <cell r="G206">
            <v>4</v>
          </cell>
          <cell r="H206" t="str">
            <v>Not verified to be within 1 mile</v>
          </cell>
          <cell r="I206">
            <v>3349559718</v>
          </cell>
        </row>
        <row r="207">
          <cell r="G207">
            <v>2</v>
          </cell>
          <cell r="H207" t="str">
            <v>Within 1 mile</v>
          </cell>
          <cell r="I207">
            <v>3352750215</v>
          </cell>
        </row>
        <row r="208">
          <cell r="G208">
            <v>1</v>
          </cell>
          <cell r="H208" t="str">
            <v>Within 165 feet</v>
          </cell>
          <cell r="I208">
            <v>3342618263</v>
          </cell>
        </row>
        <row r="209">
          <cell r="G209">
            <v>23</v>
          </cell>
          <cell r="H209" t="str">
            <v>Within 40 feet</v>
          </cell>
          <cell r="I209">
            <v>3337407825</v>
          </cell>
        </row>
        <row r="210">
          <cell r="G210">
            <v>1</v>
          </cell>
          <cell r="H210" t="str">
            <v>Not verified to be within 1 mile</v>
          </cell>
          <cell r="I210">
            <v>3349559962</v>
          </cell>
        </row>
        <row r="211">
          <cell r="G211">
            <v>1</v>
          </cell>
          <cell r="H211" t="str">
            <v>Within 1 mile</v>
          </cell>
          <cell r="I211">
            <v>3337407830</v>
          </cell>
        </row>
        <row r="212">
          <cell r="G212">
            <v>5</v>
          </cell>
          <cell r="H212" t="str">
            <v>Within 40 feet</v>
          </cell>
          <cell r="I212">
            <v>3337407839</v>
          </cell>
        </row>
        <row r="213">
          <cell r="G213">
            <v>1</v>
          </cell>
          <cell r="H213" t="str">
            <v>Not verified to be within 1 mile</v>
          </cell>
          <cell r="I213">
            <v>3349560338</v>
          </cell>
        </row>
        <row r="214">
          <cell r="G214">
            <v>2</v>
          </cell>
          <cell r="H214" t="str">
            <v>Within 165 feet</v>
          </cell>
          <cell r="I214">
            <v>3337407856</v>
          </cell>
        </row>
        <row r="215">
          <cell r="G215">
            <v>3</v>
          </cell>
          <cell r="H215" t="str">
            <v>Within 1 mile</v>
          </cell>
          <cell r="I215">
            <v>3337407871</v>
          </cell>
        </row>
        <row r="216">
          <cell r="G216">
            <v>4</v>
          </cell>
          <cell r="H216" t="str">
            <v>Within 1 mile</v>
          </cell>
          <cell r="I216">
            <v>3337427710</v>
          </cell>
        </row>
        <row r="217">
          <cell r="G217">
            <v>3</v>
          </cell>
          <cell r="H217" t="str">
            <v>Within 165 feet</v>
          </cell>
          <cell r="I217">
            <v>3337407876</v>
          </cell>
        </row>
        <row r="218">
          <cell r="G218">
            <v>2</v>
          </cell>
          <cell r="H218" t="str">
            <v>Within 40 feet</v>
          </cell>
          <cell r="I218">
            <v>3337407878</v>
          </cell>
        </row>
        <row r="219">
          <cell r="G219">
            <v>2</v>
          </cell>
          <cell r="H219" t="str">
            <v>Within 165 feet</v>
          </cell>
          <cell r="I219">
            <v>3349560168</v>
          </cell>
        </row>
        <row r="220">
          <cell r="G220">
            <v>4</v>
          </cell>
          <cell r="H220" t="str">
            <v>Within 165 feet</v>
          </cell>
          <cell r="I220">
            <v>3352750222</v>
          </cell>
        </row>
        <row r="221">
          <cell r="G221">
            <v>3</v>
          </cell>
          <cell r="H221" t="str">
            <v>Within 40 feet</v>
          </cell>
          <cell r="I221">
            <v>3337407899</v>
          </cell>
        </row>
        <row r="222">
          <cell r="G222">
            <v>2</v>
          </cell>
          <cell r="H222" t="str">
            <v>Within 165 feet</v>
          </cell>
          <cell r="I222">
            <v>3338290448</v>
          </cell>
        </row>
        <row r="223">
          <cell r="G223">
            <v>0</v>
          </cell>
          <cell r="H223" t="str">
            <v>Within 40 feet</v>
          </cell>
          <cell r="I223">
            <v>3337407919</v>
          </cell>
        </row>
        <row r="224">
          <cell r="G224">
            <v>2</v>
          </cell>
          <cell r="H224" t="str">
            <v>Within 165 feet</v>
          </cell>
          <cell r="I224">
            <v>3342617952</v>
          </cell>
        </row>
        <row r="225">
          <cell r="G225">
            <v>3</v>
          </cell>
          <cell r="H225" t="str">
            <v>Within 1 mile</v>
          </cell>
          <cell r="I225">
            <v>3337407968</v>
          </cell>
        </row>
        <row r="226">
          <cell r="G226">
            <v>2</v>
          </cell>
          <cell r="H226" t="str">
            <v>Within 165 feet</v>
          </cell>
          <cell r="I226">
            <v>3337407977</v>
          </cell>
        </row>
        <row r="227">
          <cell r="G227">
            <v>1</v>
          </cell>
          <cell r="H227" t="str">
            <v>Not verified to be within 1 mile</v>
          </cell>
          <cell r="I227">
            <v>3349560205</v>
          </cell>
        </row>
        <row r="228">
          <cell r="G228">
            <v>3</v>
          </cell>
          <cell r="H228" t="str">
            <v>Within 165 feet</v>
          </cell>
          <cell r="I228">
            <v>3337407984</v>
          </cell>
        </row>
        <row r="229">
          <cell r="G229">
            <v>11</v>
          </cell>
          <cell r="H229" t="str">
            <v>Within 40 feet</v>
          </cell>
          <cell r="I229">
            <v>3337408001</v>
          </cell>
        </row>
        <row r="230">
          <cell r="G230">
            <v>1</v>
          </cell>
          <cell r="H230" t="str">
            <v>Within 1 mile</v>
          </cell>
          <cell r="I230">
            <v>3337408003</v>
          </cell>
        </row>
        <row r="231">
          <cell r="G231">
            <v>2</v>
          </cell>
          <cell r="H231" t="str">
            <v>Within 40 feet</v>
          </cell>
          <cell r="I231">
            <v>3353097874</v>
          </cell>
        </row>
        <row r="232">
          <cell r="G232">
            <v>6</v>
          </cell>
          <cell r="H232" t="str">
            <v>Within 165 feet</v>
          </cell>
          <cell r="I232">
            <v>3349559970</v>
          </cell>
        </row>
        <row r="233">
          <cell r="G233">
            <v>1</v>
          </cell>
          <cell r="H233" t="str">
            <v>Not verified to be within 1 mile</v>
          </cell>
          <cell r="I233">
            <v>3349559998</v>
          </cell>
        </row>
        <row r="234">
          <cell r="G234">
            <v>2</v>
          </cell>
          <cell r="H234" t="str">
            <v>Within 1 mile</v>
          </cell>
          <cell r="I234">
            <v>3337408026</v>
          </cell>
        </row>
        <row r="235">
          <cell r="G235">
            <v>4</v>
          </cell>
          <cell r="H235" t="str">
            <v>Within 40 feet</v>
          </cell>
          <cell r="I235">
            <v>3337408044</v>
          </cell>
        </row>
        <row r="236">
          <cell r="G236">
            <v>2</v>
          </cell>
          <cell r="H236" t="str">
            <v>Within 165 feet</v>
          </cell>
          <cell r="I236">
            <v>3338155032</v>
          </cell>
        </row>
        <row r="237">
          <cell r="G237">
            <v>2</v>
          </cell>
          <cell r="H237" t="str">
            <v>Within 1 mile</v>
          </cell>
          <cell r="I237">
            <v>3342617832</v>
          </cell>
        </row>
        <row r="238">
          <cell r="G238">
            <v>2</v>
          </cell>
          <cell r="H238" t="str">
            <v>Within 1 mile</v>
          </cell>
          <cell r="I238">
            <v>3352749888</v>
          </cell>
        </row>
        <row r="239">
          <cell r="G239">
            <v>1</v>
          </cell>
          <cell r="H239" t="str">
            <v>Within 1 mile</v>
          </cell>
          <cell r="I239">
            <v>3337428031</v>
          </cell>
        </row>
        <row r="240">
          <cell r="G240">
            <v>12</v>
          </cell>
          <cell r="H240" t="str">
            <v>Within 40 feet</v>
          </cell>
          <cell r="I240">
            <v>3337408135</v>
          </cell>
        </row>
        <row r="241">
          <cell r="G241">
            <v>3</v>
          </cell>
          <cell r="H241" t="str">
            <v>Within 1 mile</v>
          </cell>
          <cell r="I241">
            <v>3337427407</v>
          </cell>
        </row>
        <row r="242">
          <cell r="G242">
            <v>1</v>
          </cell>
          <cell r="H242" t="str">
            <v>Within 165 feet</v>
          </cell>
          <cell r="I242">
            <v>3337408146</v>
          </cell>
        </row>
        <row r="243">
          <cell r="G243">
            <v>1</v>
          </cell>
          <cell r="H243" t="str">
            <v>Within 40 feet</v>
          </cell>
          <cell r="I243">
            <v>3349559641</v>
          </cell>
        </row>
        <row r="244">
          <cell r="G244">
            <v>1</v>
          </cell>
          <cell r="H244" t="str">
            <v>Within 40 feet</v>
          </cell>
          <cell r="I244">
            <v>3337408167</v>
          </cell>
        </row>
        <row r="245">
          <cell r="G245">
            <v>1</v>
          </cell>
          <cell r="H245" t="str">
            <v>Not verified to be within 1 mile</v>
          </cell>
          <cell r="I245">
            <v>3349559856</v>
          </cell>
        </row>
        <row r="246">
          <cell r="G246">
            <v>2</v>
          </cell>
          <cell r="H246" t="str">
            <v>Within 1 mile</v>
          </cell>
          <cell r="I246">
            <v>3342617895</v>
          </cell>
        </row>
        <row r="247">
          <cell r="G247">
            <v>3</v>
          </cell>
          <cell r="H247" t="str">
            <v>Within 1 mile</v>
          </cell>
          <cell r="I247">
            <v>3337428310</v>
          </cell>
        </row>
        <row r="248">
          <cell r="G248">
            <v>1</v>
          </cell>
          <cell r="H248" t="str">
            <v>Not Verified to be within 1 mile</v>
          </cell>
          <cell r="I248">
            <v>3342618279</v>
          </cell>
        </row>
        <row r="249">
          <cell r="G249">
            <v>3</v>
          </cell>
          <cell r="H249" t="str">
            <v>Not Verified to be within 1 mile</v>
          </cell>
          <cell r="I249">
            <v>3342618204</v>
          </cell>
        </row>
        <row r="250">
          <cell r="G250">
            <v>4</v>
          </cell>
          <cell r="H250" t="str">
            <v>Within 165 feet</v>
          </cell>
          <cell r="I250">
            <v>3337408230</v>
          </cell>
        </row>
        <row r="251">
          <cell r="G251">
            <v>2</v>
          </cell>
          <cell r="H251" t="str">
            <v>Within 1 mile</v>
          </cell>
          <cell r="I251">
            <v>3337428233</v>
          </cell>
        </row>
        <row r="252">
          <cell r="G252">
            <v>1</v>
          </cell>
          <cell r="H252" t="str">
            <v>Within 1 mile</v>
          </cell>
          <cell r="I252">
            <v>3337408235</v>
          </cell>
        </row>
        <row r="253">
          <cell r="G253">
            <v>2</v>
          </cell>
          <cell r="H253" t="str">
            <v>Within 1 mile</v>
          </cell>
          <cell r="I253">
            <v>3342617817</v>
          </cell>
        </row>
        <row r="254">
          <cell r="G254">
            <v>2</v>
          </cell>
          <cell r="H254" t="str">
            <v>Not Verified to be within 1 mile</v>
          </cell>
          <cell r="I254">
            <v>3342618337</v>
          </cell>
        </row>
        <row r="255">
          <cell r="G255">
            <v>1</v>
          </cell>
          <cell r="H255" t="str">
            <v>Within 1 mile</v>
          </cell>
          <cell r="I255">
            <v>3353097795</v>
          </cell>
        </row>
        <row r="256">
          <cell r="G256">
            <v>1</v>
          </cell>
          <cell r="H256" t="str">
            <v>Within 1 mile</v>
          </cell>
          <cell r="I256">
            <v>3337408270</v>
          </cell>
        </row>
        <row r="257">
          <cell r="G257">
            <v>1</v>
          </cell>
          <cell r="H257" t="str">
            <v>Within 1 mile</v>
          </cell>
          <cell r="I257">
            <v>3337408281</v>
          </cell>
        </row>
        <row r="258">
          <cell r="G258">
            <v>1</v>
          </cell>
          <cell r="H258" t="str">
            <v>Not verified to be within 1 mile</v>
          </cell>
          <cell r="I258">
            <v>3349560015</v>
          </cell>
        </row>
        <row r="259">
          <cell r="G259">
            <v>8</v>
          </cell>
          <cell r="H259" t="str">
            <v>Not Verified to be within 1 mile</v>
          </cell>
          <cell r="I259">
            <v>3337408287</v>
          </cell>
        </row>
        <row r="260">
          <cell r="G260">
            <v>2</v>
          </cell>
          <cell r="H260" t="str">
            <v>Not Verified to be within 1 mile</v>
          </cell>
          <cell r="I260">
            <v>3337408295</v>
          </cell>
        </row>
        <row r="261">
          <cell r="G261">
            <v>4</v>
          </cell>
          <cell r="H261" t="str">
            <v>Within 1 mile</v>
          </cell>
          <cell r="I261">
            <v>3337408315</v>
          </cell>
        </row>
        <row r="262">
          <cell r="G262">
            <v>2</v>
          </cell>
          <cell r="H262" t="str">
            <v>Within 1 mile</v>
          </cell>
          <cell r="I262">
            <v>3337408321</v>
          </cell>
        </row>
        <row r="263">
          <cell r="G263">
            <v>2</v>
          </cell>
          <cell r="H263" t="str">
            <v>Within 165 feet</v>
          </cell>
          <cell r="I263">
            <v>3349559761</v>
          </cell>
        </row>
        <row r="264">
          <cell r="G264">
            <v>1</v>
          </cell>
          <cell r="H264" t="str">
            <v>Not verified to be within 1 mile</v>
          </cell>
          <cell r="I264">
            <v>3349559960</v>
          </cell>
        </row>
        <row r="265">
          <cell r="G265">
            <v>2</v>
          </cell>
          <cell r="H265" t="str">
            <v>Not Verified to be within 1 mile</v>
          </cell>
          <cell r="I265">
            <v>3342618283</v>
          </cell>
        </row>
        <row r="266">
          <cell r="G266">
            <v>5</v>
          </cell>
          <cell r="H266" t="str">
            <v>Within 40 feet</v>
          </cell>
          <cell r="I266">
            <v>3349559511</v>
          </cell>
        </row>
        <row r="267">
          <cell r="G267">
            <v>1</v>
          </cell>
          <cell r="H267" t="str">
            <v>Within 1 mile</v>
          </cell>
          <cell r="I267">
            <v>3352749990</v>
          </cell>
        </row>
        <row r="268">
          <cell r="G268">
            <v>3</v>
          </cell>
          <cell r="H268" t="str">
            <v>Not verified to be within 1 mile</v>
          </cell>
          <cell r="I268">
            <v>3337408409</v>
          </cell>
        </row>
        <row r="269">
          <cell r="G269">
            <v>3</v>
          </cell>
          <cell r="H269" t="str">
            <v>Within 1 mile</v>
          </cell>
          <cell r="I269">
            <v>3337408420</v>
          </cell>
        </row>
        <row r="270">
          <cell r="G270">
            <v>4</v>
          </cell>
          <cell r="H270" t="str">
            <v>Within 40 feet</v>
          </cell>
          <cell r="I270">
            <v>3337408422</v>
          </cell>
        </row>
        <row r="271">
          <cell r="G271">
            <v>3</v>
          </cell>
          <cell r="H271" t="str">
            <v>Within 1 mile</v>
          </cell>
          <cell r="I271">
            <v>3337408462</v>
          </cell>
        </row>
        <row r="272">
          <cell r="G272">
            <v>2</v>
          </cell>
          <cell r="H272" t="str">
            <v>Within 1 mile</v>
          </cell>
          <cell r="I272">
            <v>3342618365</v>
          </cell>
        </row>
        <row r="273">
          <cell r="G273">
            <v>11</v>
          </cell>
          <cell r="H273" t="str">
            <v>Within 165 feet</v>
          </cell>
          <cell r="I273">
            <v>3337408470</v>
          </cell>
        </row>
        <row r="274">
          <cell r="G274">
            <v>2</v>
          </cell>
          <cell r="H274" t="str">
            <v>Not Verified to be within 1 mile</v>
          </cell>
          <cell r="I274">
            <v>3342618146</v>
          </cell>
        </row>
        <row r="275">
          <cell r="G275">
            <v>2</v>
          </cell>
          <cell r="H275" t="str">
            <v>Within 1 mile</v>
          </cell>
          <cell r="I275">
            <v>3342618380</v>
          </cell>
        </row>
        <row r="276">
          <cell r="G276">
            <v>4</v>
          </cell>
          <cell r="H276" t="str">
            <v>Within 165 feet</v>
          </cell>
          <cell r="I276">
            <v>3349559763</v>
          </cell>
        </row>
        <row r="277">
          <cell r="G277">
            <v>10</v>
          </cell>
          <cell r="H277" t="str">
            <v>Within 165 feet</v>
          </cell>
          <cell r="I277">
            <v>3337408558</v>
          </cell>
        </row>
        <row r="278">
          <cell r="G278">
            <v>1</v>
          </cell>
          <cell r="H278" t="str">
            <v>Within 1 mile</v>
          </cell>
          <cell r="I278">
            <v>3337428281</v>
          </cell>
        </row>
        <row r="279">
          <cell r="G279">
            <v>2</v>
          </cell>
          <cell r="H279" t="str">
            <v>Within 1 mile</v>
          </cell>
          <cell r="I279">
            <v>3337408594</v>
          </cell>
        </row>
        <row r="280">
          <cell r="G280">
            <v>4</v>
          </cell>
          <cell r="H280" t="str">
            <v>Within 40 feet</v>
          </cell>
          <cell r="I280">
            <v>3337408593</v>
          </cell>
        </row>
        <row r="281">
          <cell r="G281">
            <v>4</v>
          </cell>
          <cell r="H281" t="str">
            <v>Within 40 feet</v>
          </cell>
          <cell r="I281">
            <v>3337408606</v>
          </cell>
        </row>
        <row r="282">
          <cell r="G282">
            <v>2</v>
          </cell>
          <cell r="H282" t="str">
            <v>Not verified to be within 1 mile</v>
          </cell>
          <cell r="I282">
            <v>3349560085</v>
          </cell>
        </row>
        <row r="283">
          <cell r="G283">
            <v>1</v>
          </cell>
          <cell r="H283" t="str">
            <v>Within 1 mile</v>
          </cell>
          <cell r="I283">
            <v>3337428291</v>
          </cell>
        </row>
        <row r="284">
          <cell r="G284">
            <v>1</v>
          </cell>
          <cell r="H284" t="str">
            <v>Not Verified to be within 1 mile</v>
          </cell>
          <cell r="I284">
            <v>3342618164</v>
          </cell>
        </row>
        <row r="285">
          <cell r="G285">
            <v>3</v>
          </cell>
          <cell r="H285" t="str">
            <v>Within 165 feet</v>
          </cell>
          <cell r="I285">
            <v>3342618217</v>
          </cell>
        </row>
        <row r="286">
          <cell r="G286">
            <v>1</v>
          </cell>
          <cell r="H286" t="str">
            <v>Not verified to be within 1 mile</v>
          </cell>
          <cell r="I286">
            <v>3349559717</v>
          </cell>
        </row>
        <row r="287">
          <cell r="G287">
            <v>2</v>
          </cell>
          <cell r="H287" t="str">
            <v>Within 40 feet</v>
          </cell>
          <cell r="I287">
            <v>3353097902</v>
          </cell>
        </row>
        <row r="288">
          <cell r="G288">
            <v>2</v>
          </cell>
          <cell r="H288" t="str">
            <v>Within 40 feet</v>
          </cell>
          <cell r="I288">
            <v>3349559561</v>
          </cell>
        </row>
        <row r="289">
          <cell r="G289">
            <v>2</v>
          </cell>
          <cell r="H289" t="str">
            <v>Within 165 feet</v>
          </cell>
          <cell r="I289">
            <v>3349559712</v>
          </cell>
        </row>
        <row r="290">
          <cell r="G290">
            <v>7</v>
          </cell>
          <cell r="H290" t="str">
            <v>Within 165 feet</v>
          </cell>
          <cell r="I290">
            <v>3337408698</v>
          </cell>
        </row>
        <row r="291">
          <cell r="G291">
            <v>1</v>
          </cell>
          <cell r="H291" t="str">
            <v>Not verified to be within 1 mile</v>
          </cell>
          <cell r="I291">
            <v>3349559934</v>
          </cell>
        </row>
        <row r="292">
          <cell r="G292">
            <v>1</v>
          </cell>
          <cell r="H292" t="str">
            <v>Within 1 mile</v>
          </cell>
          <cell r="I292">
            <v>3337408707</v>
          </cell>
        </row>
        <row r="293">
          <cell r="G293">
            <v>1</v>
          </cell>
          <cell r="H293" t="str">
            <v>Not verified to be within 1 mile</v>
          </cell>
          <cell r="I293">
            <v>3349560238</v>
          </cell>
        </row>
        <row r="294">
          <cell r="G294">
            <v>4</v>
          </cell>
          <cell r="H294" t="str">
            <v>Within 165 feet</v>
          </cell>
          <cell r="I294">
            <v>3342618104</v>
          </cell>
        </row>
        <row r="295">
          <cell r="G295">
            <v>4</v>
          </cell>
          <cell r="H295" t="str">
            <v>Within 1 mile</v>
          </cell>
          <cell r="I295">
            <v>3337408757</v>
          </cell>
        </row>
        <row r="296">
          <cell r="G296">
            <v>3</v>
          </cell>
          <cell r="H296" t="str">
            <v>Within 1 mile</v>
          </cell>
          <cell r="I296">
            <v>3337428082</v>
          </cell>
        </row>
        <row r="297">
          <cell r="G297">
            <v>1</v>
          </cell>
          <cell r="H297" t="str">
            <v>Within 1 mile</v>
          </cell>
          <cell r="I297">
            <v>3337408809</v>
          </cell>
        </row>
        <row r="298">
          <cell r="G298">
            <v>1</v>
          </cell>
          <cell r="H298" t="str">
            <v>Not Verified to be within 1 mile</v>
          </cell>
          <cell r="I298">
            <v>3342618220</v>
          </cell>
        </row>
        <row r="299">
          <cell r="G299">
            <v>2</v>
          </cell>
          <cell r="H299" t="str">
            <v>Not Verified to be within 1 mile</v>
          </cell>
          <cell r="I299">
            <v>3337408817</v>
          </cell>
        </row>
        <row r="300">
          <cell r="G300">
            <v>6</v>
          </cell>
          <cell r="H300" t="str">
            <v>Within 40 feet</v>
          </cell>
          <cell r="I300">
            <v>3337408830</v>
          </cell>
        </row>
        <row r="301">
          <cell r="G301">
            <v>1</v>
          </cell>
          <cell r="H301" t="str">
            <v>Within 1 mile</v>
          </cell>
          <cell r="I301">
            <v>3342618377</v>
          </cell>
        </row>
        <row r="302">
          <cell r="G302">
            <v>2</v>
          </cell>
          <cell r="H302" t="str">
            <v>Within 1 mile</v>
          </cell>
          <cell r="I302">
            <v>3353098144</v>
          </cell>
        </row>
        <row r="303">
          <cell r="G303">
            <v>1</v>
          </cell>
          <cell r="H303" t="str">
            <v>Within 1 mile</v>
          </cell>
          <cell r="I303">
            <v>3337408846</v>
          </cell>
        </row>
        <row r="304">
          <cell r="G304">
            <v>2</v>
          </cell>
          <cell r="H304" t="str">
            <v>Within 165 feet</v>
          </cell>
          <cell r="I304">
            <v>3337408852</v>
          </cell>
        </row>
        <row r="305">
          <cell r="G305">
            <v>1</v>
          </cell>
          <cell r="H305" t="str">
            <v>Within 1 mile</v>
          </cell>
          <cell r="I305">
            <v>3352749880</v>
          </cell>
        </row>
        <row r="306">
          <cell r="G306">
            <v>11</v>
          </cell>
          <cell r="H306" t="str">
            <v>Within 165 feet</v>
          </cell>
          <cell r="I306">
            <v>3337408861</v>
          </cell>
        </row>
        <row r="307">
          <cell r="G307">
            <v>5</v>
          </cell>
          <cell r="H307" t="str">
            <v>Within 165 feet</v>
          </cell>
          <cell r="I307">
            <v>3342617938</v>
          </cell>
        </row>
        <row r="308">
          <cell r="G308">
            <v>1</v>
          </cell>
          <cell r="H308" t="str">
            <v>Within 165 feet</v>
          </cell>
          <cell r="I308">
            <v>3342617899</v>
          </cell>
        </row>
        <row r="309">
          <cell r="G309">
            <v>2</v>
          </cell>
          <cell r="H309" t="str">
            <v>Within 40 feet</v>
          </cell>
          <cell r="I309">
            <v>3337408868</v>
          </cell>
        </row>
        <row r="310">
          <cell r="G310">
            <v>3</v>
          </cell>
          <cell r="H310" t="str">
            <v>Within 1 mile</v>
          </cell>
          <cell r="I310">
            <v>3353097787</v>
          </cell>
        </row>
        <row r="311">
          <cell r="G311">
            <v>2</v>
          </cell>
          <cell r="H311" t="str">
            <v>Within 40 feet</v>
          </cell>
          <cell r="I311">
            <v>3349559512</v>
          </cell>
        </row>
        <row r="312">
          <cell r="G312">
            <v>3</v>
          </cell>
          <cell r="H312" t="str">
            <v>Within 165 feet</v>
          </cell>
          <cell r="I312">
            <v>3337408897</v>
          </cell>
        </row>
        <row r="313">
          <cell r="G313">
            <v>6</v>
          </cell>
          <cell r="H313" t="str">
            <v>Within 1 mile</v>
          </cell>
          <cell r="I313">
            <v>3337408908</v>
          </cell>
        </row>
        <row r="314">
          <cell r="G314">
            <v>2</v>
          </cell>
          <cell r="H314" t="str">
            <v>Within 1 mile</v>
          </cell>
          <cell r="I314">
            <v>3337428278</v>
          </cell>
        </row>
        <row r="315">
          <cell r="G315">
            <v>3</v>
          </cell>
          <cell r="H315" t="str">
            <v>Within 165 feet</v>
          </cell>
          <cell r="I315">
            <v>3337408917</v>
          </cell>
        </row>
        <row r="316">
          <cell r="G316">
            <v>3</v>
          </cell>
          <cell r="H316" t="str">
            <v>Within 165 feet</v>
          </cell>
          <cell r="I316">
            <v>3349559758</v>
          </cell>
        </row>
        <row r="317">
          <cell r="G317">
            <v>3</v>
          </cell>
          <cell r="H317" t="str">
            <v>Not verified to be within 1 mile</v>
          </cell>
          <cell r="I317">
            <v>3365669814</v>
          </cell>
        </row>
        <row r="318">
          <cell r="G318">
            <v>5</v>
          </cell>
          <cell r="H318" t="str">
            <v>Within 165 feet</v>
          </cell>
          <cell r="I318">
            <v>3337408977</v>
          </cell>
        </row>
        <row r="319">
          <cell r="G319">
            <v>2</v>
          </cell>
          <cell r="H319" t="str">
            <v>Within 1 mile</v>
          </cell>
          <cell r="I319">
            <v>3342617894</v>
          </cell>
        </row>
        <row r="320">
          <cell r="G320">
            <v>1</v>
          </cell>
          <cell r="H320" t="str">
            <v>Not verified to be within 1 mile</v>
          </cell>
          <cell r="I320">
            <v>3349560119</v>
          </cell>
        </row>
        <row r="321">
          <cell r="G321">
            <v>2</v>
          </cell>
          <cell r="H321" t="str">
            <v>Within 1 mile</v>
          </cell>
          <cell r="I321">
            <v>3337427747</v>
          </cell>
        </row>
        <row r="322">
          <cell r="G322">
            <v>2</v>
          </cell>
          <cell r="H322" t="str">
            <v>Within 1 mile</v>
          </cell>
          <cell r="I322">
            <v>3353097799</v>
          </cell>
        </row>
        <row r="323">
          <cell r="G323">
            <v>4</v>
          </cell>
          <cell r="H323" t="str">
            <v>Within 165 feet</v>
          </cell>
          <cell r="I323">
            <v>3337409045</v>
          </cell>
        </row>
        <row r="324">
          <cell r="G324">
            <v>8</v>
          </cell>
          <cell r="H324" t="str">
            <v>Within 1 mile</v>
          </cell>
          <cell r="I324">
            <v>3337409051</v>
          </cell>
        </row>
        <row r="325">
          <cell r="G325">
            <v>1</v>
          </cell>
          <cell r="H325" t="str">
            <v>Not verified to be within 1 mile</v>
          </cell>
          <cell r="I325">
            <v>3349560236</v>
          </cell>
        </row>
        <row r="326">
          <cell r="G326">
            <v>1</v>
          </cell>
          <cell r="H326" t="str">
            <v>Not verified to be within 1 mile</v>
          </cell>
          <cell r="I326">
            <v>3349559830</v>
          </cell>
        </row>
        <row r="327">
          <cell r="G327">
            <v>1</v>
          </cell>
          <cell r="H327" t="str">
            <v>Within 165 feet</v>
          </cell>
          <cell r="I327">
            <v>3337409095</v>
          </cell>
        </row>
        <row r="328">
          <cell r="G328">
            <v>2</v>
          </cell>
          <cell r="H328" t="str">
            <v>Not verified to be within 1 mile</v>
          </cell>
          <cell r="I328">
            <v>3342617948</v>
          </cell>
        </row>
        <row r="329">
          <cell r="G329">
            <v>4</v>
          </cell>
          <cell r="H329" t="str">
            <v>Not Verified to be within 1 mile</v>
          </cell>
          <cell r="I329">
            <v>3337409131</v>
          </cell>
        </row>
        <row r="330">
          <cell r="G330">
            <v>15</v>
          </cell>
          <cell r="H330" t="str">
            <v>Within 40 feet</v>
          </cell>
          <cell r="I330">
            <v>3337409201</v>
          </cell>
        </row>
        <row r="331">
          <cell r="G331">
            <v>1</v>
          </cell>
          <cell r="H331" t="str">
            <v>Not Verified to be within 1 mile</v>
          </cell>
          <cell r="I331">
            <v>3342618096</v>
          </cell>
        </row>
        <row r="332">
          <cell r="G332">
            <v>1</v>
          </cell>
          <cell r="H332" t="str">
            <v>Within 165 feet</v>
          </cell>
          <cell r="I332">
            <v>3337409218</v>
          </cell>
        </row>
        <row r="333">
          <cell r="G333">
            <v>6</v>
          </cell>
          <cell r="H333" t="str">
            <v>Within 165 feet</v>
          </cell>
          <cell r="I333">
            <v>3337409220</v>
          </cell>
        </row>
        <row r="334">
          <cell r="G334">
            <v>2</v>
          </cell>
          <cell r="H334" t="str">
            <v>Within 1 mile</v>
          </cell>
          <cell r="I334">
            <v>3342617951</v>
          </cell>
        </row>
        <row r="335">
          <cell r="G335">
            <v>1</v>
          </cell>
          <cell r="H335" t="str">
            <v>Not Verified to be within 1 mile</v>
          </cell>
          <cell r="I335">
            <v>3342618097</v>
          </cell>
        </row>
        <row r="336">
          <cell r="G336">
            <v>3</v>
          </cell>
          <cell r="H336" t="str">
            <v>Within 1 mile</v>
          </cell>
          <cell r="I336">
            <v>3337409263</v>
          </cell>
        </row>
        <row r="337">
          <cell r="G337">
            <v>1</v>
          </cell>
          <cell r="H337" t="str">
            <v>Not verified to be within 1 mile</v>
          </cell>
          <cell r="I337">
            <v>3349560084</v>
          </cell>
        </row>
        <row r="338">
          <cell r="G338">
            <v>12</v>
          </cell>
          <cell r="H338" t="str">
            <v>Within 165 feet</v>
          </cell>
          <cell r="I338">
            <v>3337409315</v>
          </cell>
        </row>
        <row r="339">
          <cell r="G339">
            <v>3</v>
          </cell>
          <cell r="H339" t="str">
            <v>Within 1 mile</v>
          </cell>
          <cell r="I339">
            <v>3337428172</v>
          </cell>
        </row>
        <row r="340">
          <cell r="G340">
            <v>1</v>
          </cell>
          <cell r="H340" t="str">
            <v>Within 1 mile</v>
          </cell>
          <cell r="I340">
            <v>3337428000</v>
          </cell>
        </row>
        <row r="341">
          <cell r="G341">
            <v>2</v>
          </cell>
          <cell r="H341" t="str">
            <v>Within 1 mile</v>
          </cell>
          <cell r="I341">
            <v>3337428232</v>
          </cell>
        </row>
        <row r="342">
          <cell r="G342">
            <v>1</v>
          </cell>
          <cell r="H342" t="str">
            <v>Not Verified to be within 1 mile</v>
          </cell>
          <cell r="I342">
            <v>3342618235</v>
          </cell>
        </row>
        <row r="343">
          <cell r="G343">
            <v>2</v>
          </cell>
          <cell r="H343" t="str">
            <v>Within 1 mile</v>
          </cell>
          <cell r="I343">
            <v>3352750159</v>
          </cell>
        </row>
        <row r="344">
          <cell r="G344">
            <v>1</v>
          </cell>
          <cell r="H344" t="str">
            <v>Not verified to be within 1 mile</v>
          </cell>
          <cell r="I344">
            <v>3349559787</v>
          </cell>
        </row>
        <row r="345">
          <cell r="G345">
            <v>2</v>
          </cell>
          <cell r="H345" t="str">
            <v>Within 1 mile</v>
          </cell>
          <cell r="I345">
            <v>3342618251</v>
          </cell>
        </row>
        <row r="346">
          <cell r="G346">
            <v>3</v>
          </cell>
          <cell r="H346" t="str">
            <v>Within 165 feet</v>
          </cell>
          <cell r="I346">
            <v>3337409531</v>
          </cell>
        </row>
        <row r="347">
          <cell r="G347">
            <v>7</v>
          </cell>
          <cell r="H347" t="str">
            <v>Within 1 mile</v>
          </cell>
          <cell r="I347">
            <v>3337409538</v>
          </cell>
        </row>
        <row r="348">
          <cell r="G348">
            <v>1</v>
          </cell>
          <cell r="H348" t="str">
            <v>Within 165 feet</v>
          </cell>
          <cell r="I348">
            <v>3337409542</v>
          </cell>
        </row>
        <row r="349">
          <cell r="G349">
            <v>3</v>
          </cell>
          <cell r="H349" t="str">
            <v>Within 1 mile</v>
          </cell>
          <cell r="I349">
            <v>3353098145</v>
          </cell>
        </row>
        <row r="350">
          <cell r="G350">
            <v>2</v>
          </cell>
          <cell r="H350" t="str">
            <v>Not verified to be within 1 mile</v>
          </cell>
          <cell r="I350">
            <v>3349559913</v>
          </cell>
        </row>
        <row r="351">
          <cell r="G351">
            <v>1</v>
          </cell>
          <cell r="H351" t="str">
            <v>Not verified to be within 1 mile</v>
          </cell>
          <cell r="I351">
            <v>3349559823</v>
          </cell>
        </row>
        <row r="352">
          <cell r="G352">
            <v>2</v>
          </cell>
          <cell r="H352" t="str">
            <v>Not Verified to be within 1 mile</v>
          </cell>
          <cell r="I352">
            <v>3337409573</v>
          </cell>
        </row>
        <row r="353">
          <cell r="G353">
            <v>2</v>
          </cell>
          <cell r="H353" t="str">
            <v>Not verified to be within 1 mile</v>
          </cell>
          <cell r="I353">
            <v>3349560177</v>
          </cell>
        </row>
        <row r="354">
          <cell r="G354">
            <v>2</v>
          </cell>
          <cell r="H354" t="str">
            <v>Not verified to be within 1 mile</v>
          </cell>
          <cell r="I354">
            <v>3349560192</v>
          </cell>
        </row>
        <row r="355">
          <cell r="G355">
            <v>1</v>
          </cell>
          <cell r="H355" t="str">
            <v>Not verified to be within 1 mile</v>
          </cell>
          <cell r="I355">
            <v>3349560188</v>
          </cell>
        </row>
        <row r="356">
          <cell r="G356">
            <v>1</v>
          </cell>
          <cell r="H356" t="str">
            <v>Not verified to be within 1 mile</v>
          </cell>
          <cell r="I356">
            <v>3349560173</v>
          </cell>
        </row>
        <row r="357">
          <cell r="G357">
            <v>2</v>
          </cell>
          <cell r="H357" t="str">
            <v>Within 40 feet</v>
          </cell>
          <cell r="I357">
            <v>3337409576</v>
          </cell>
        </row>
        <row r="358">
          <cell r="G358">
            <v>1</v>
          </cell>
          <cell r="H358" t="str">
            <v>Not Verified to be within 1 mile</v>
          </cell>
          <cell r="I358">
            <v>3337431214</v>
          </cell>
        </row>
        <row r="359">
          <cell r="G359">
            <v>4</v>
          </cell>
          <cell r="H359" t="str">
            <v>Within 1 mile</v>
          </cell>
          <cell r="I359">
            <v>3337428273</v>
          </cell>
        </row>
        <row r="360">
          <cell r="G360">
            <v>1</v>
          </cell>
          <cell r="H360" t="str">
            <v>Within 1 mile</v>
          </cell>
          <cell r="I360">
            <v>3337428276</v>
          </cell>
        </row>
        <row r="361">
          <cell r="G361">
            <v>1</v>
          </cell>
          <cell r="H361" t="str">
            <v>Not Verified to be within 1 mile</v>
          </cell>
          <cell r="I361">
            <v>3342618143</v>
          </cell>
        </row>
        <row r="362">
          <cell r="G362">
            <v>4</v>
          </cell>
          <cell r="H362" t="str">
            <v>Within 1 mile</v>
          </cell>
          <cell r="I362">
            <v>3337428023</v>
          </cell>
        </row>
        <row r="363">
          <cell r="G363">
            <v>1</v>
          </cell>
          <cell r="H363" t="str">
            <v>Within 1 mile</v>
          </cell>
          <cell r="I363">
            <v>3342618087</v>
          </cell>
        </row>
        <row r="364">
          <cell r="G364">
            <v>1</v>
          </cell>
          <cell r="H364" t="str">
            <v>Not verified to be within 1 mile</v>
          </cell>
          <cell r="I364">
            <v>3349560325</v>
          </cell>
        </row>
        <row r="365">
          <cell r="G365">
            <v>4</v>
          </cell>
          <cell r="H365" t="str">
            <v>Within 165 feet</v>
          </cell>
          <cell r="I365">
            <v>3349559862</v>
          </cell>
        </row>
        <row r="366">
          <cell r="G366">
            <v>2</v>
          </cell>
          <cell r="H366" t="str">
            <v>Within 1 mile</v>
          </cell>
          <cell r="I366">
            <v>3352749837</v>
          </cell>
        </row>
        <row r="367">
          <cell r="G367">
            <v>2</v>
          </cell>
          <cell r="H367" t="str">
            <v>Not Verified to be within 1 mile</v>
          </cell>
          <cell r="I367">
            <v>3342618334</v>
          </cell>
        </row>
        <row r="368">
          <cell r="G368">
            <v>12</v>
          </cell>
          <cell r="H368" t="str">
            <v>Within 40 feet</v>
          </cell>
          <cell r="I368">
            <v>3337409645</v>
          </cell>
        </row>
        <row r="369">
          <cell r="G369">
            <v>4</v>
          </cell>
          <cell r="H369" t="str">
            <v>Within 40 feet</v>
          </cell>
          <cell r="I369">
            <v>3340396311</v>
          </cell>
        </row>
        <row r="370">
          <cell r="G370">
            <v>6</v>
          </cell>
          <cell r="H370" t="str">
            <v>Within 40 feet</v>
          </cell>
          <cell r="I370">
            <v>3337426904</v>
          </cell>
        </row>
        <row r="371">
          <cell r="G371">
            <v>4</v>
          </cell>
          <cell r="H371" t="str">
            <v>Within 1 mile</v>
          </cell>
          <cell r="I371">
            <v>3337409656</v>
          </cell>
        </row>
        <row r="372">
          <cell r="G372">
            <v>6</v>
          </cell>
          <cell r="H372" t="str">
            <v>Within 165 feet</v>
          </cell>
          <cell r="I372">
            <v>3349559838</v>
          </cell>
        </row>
        <row r="373">
          <cell r="G373">
            <v>2</v>
          </cell>
          <cell r="H373" t="str">
            <v>Within 1 mile</v>
          </cell>
          <cell r="I373">
            <v>3342617828</v>
          </cell>
        </row>
        <row r="374">
          <cell r="G374">
            <v>2</v>
          </cell>
          <cell r="H374" t="str">
            <v>Within 165 feet</v>
          </cell>
          <cell r="I374">
            <v>3349560011</v>
          </cell>
        </row>
        <row r="375">
          <cell r="G375">
            <v>1</v>
          </cell>
          <cell r="H375" t="str">
            <v>Not verified to be within 1 mile</v>
          </cell>
          <cell r="I375">
            <v>3349559914</v>
          </cell>
        </row>
        <row r="376">
          <cell r="G376">
            <v>1</v>
          </cell>
          <cell r="H376" t="str">
            <v>Not verified to be within 1 mile</v>
          </cell>
          <cell r="I376">
            <v>3349559874</v>
          </cell>
        </row>
        <row r="377">
          <cell r="G377">
            <v>12</v>
          </cell>
          <cell r="H377" t="str">
            <v>Within 165 feet</v>
          </cell>
          <cell r="I377">
            <v>3341136828</v>
          </cell>
        </row>
        <row r="378">
          <cell r="G378">
            <v>2</v>
          </cell>
          <cell r="H378" t="str">
            <v>Within 1 mile</v>
          </cell>
          <cell r="I378">
            <v>3352749925</v>
          </cell>
        </row>
        <row r="379">
          <cell r="G379">
            <v>1</v>
          </cell>
          <cell r="H379" t="str">
            <v>Not Verified to be within 1 mile</v>
          </cell>
          <cell r="I379">
            <v>3337409743</v>
          </cell>
        </row>
        <row r="380">
          <cell r="G380">
            <v>1</v>
          </cell>
          <cell r="H380" t="str">
            <v>Within 1 mile</v>
          </cell>
          <cell r="I380">
            <v>3337409748</v>
          </cell>
        </row>
        <row r="381">
          <cell r="G381">
            <v>3</v>
          </cell>
          <cell r="H381" t="str">
            <v>Within 165 feet</v>
          </cell>
          <cell r="I381">
            <v>3337409756</v>
          </cell>
        </row>
        <row r="382">
          <cell r="G382">
            <v>2</v>
          </cell>
          <cell r="H382" t="str">
            <v>Within 1 mile</v>
          </cell>
          <cell r="I382">
            <v>3353097640</v>
          </cell>
        </row>
        <row r="383">
          <cell r="G383">
            <v>1</v>
          </cell>
          <cell r="H383" t="str">
            <v>Within 1 mile</v>
          </cell>
          <cell r="I383">
            <v>3353098104</v>
          </cell>
        </row>
        <row r="384">
          <cell r="G384">
            <v>4</v>
          </cell>
          <cell r="H384" t="str">
            <v>Not verified to be within 1 mile</v>
          </cell>
          <cell r="I384">
            <v>3349560217</v>
          </cell>
        </row>
        <row r="385">
          <cell r="G385">
            <v>1</v>
          </cell>
          <cell r="H385" t="str">
            <v>Not verified to be within 1 mile</v>
          </cell>
          <cell r="I385">
            <v>3349559919</v>
          </cell>
        </row>
        <row r="386">
          <cell r="G386">
            <v>5</v>
          </cell>
          <cell r="H386" t="str">
            <v>Within 165 feet</v>
          </cell>
          <cell r="I386">
            <v>3349559832</v>
          </cell>
        </row>
        <row r="387">
          <cell r="G387">
            <v>9</v>
          </cell>
          <cell r="H387" t="str">
            <v>Within 165 feet</v>
          </cell>
          <cell r="I387">
            <v>3337409874</v>
          </cell>
        </row>
        <row r="388">
          <cell r="G388">
            <v>1</v>
          </cell>
          <cell r="H388" t="str">
            <v>Within 1 mile</v>
          </cell>
          <cell r="I388">
            <v>3342617990</v>
          </cell>
        </row>
        <row r="389">
          <cell r="G389">
            <v>1</v>
          </cell>
          <cell r="H389" t="str">
            <v>Not verified to be within 1 mile</v>
          </cell>
          <cell r="I389">
            <v>3349560278</v>
          </cell>
        </row>
        <row r="390">
          <cell r="G390">
            <v>1</v>
          </cell>
          <cell r="H390" t="str">
            <v>Not verified to be within 1 mile</v>
          </cell>
          <cell r="I390">
            <v>3349560387</v>
          </cell>
        </row>
        <row r="391">
          <cell r="G391">
            <v>2</v>
          </cell>
          <cell r="H391" t="str">
            <v>Not Verified to be within 1 mile</v>
          </cell>
          <cell r="I391">
            <v>3342617929</v>
          </cell>
        </row>
        <row r="392">
          <cell r="G392">
            <v>3</v>
          </cell>
          <cell r="H392" t="str">
            <v>Within 165 feet</v>
          </cell>
          <cell r="I392">
            <v>3337409954</v>
          </cell>
        </row>
        <row r="393">
          <cell r="G393">
            <v>2</v>
          </cell>
          <cell r="H393" t="str">
            <v>Within 1 mile</v>
          </cell>
          <cell r="I393">
            <v>3342618113</v>
          </cell>
        </row>
        <row r="394">
          <cell r="G394">
            <v>1</v>
          </cell>
          <cell r="H394" t="str">
            <v>Within 165 feet</v>
          </cell>
          <cell r="I394">
            <v>3337409983</v>
          </cell>
        </row>
        <row r="395">
          <cell r="G395">
            <v>1</v>
          </cell>
          <cell r="H395" t="str">
            <v>Not verified to be within 1 mile</v>
          </cell>
          <cell r="I395">
            <v>3349559805</v>
          </cell>
        </row>
        <row r="396">
          <cell r="G396">
            <v>1</v>
          </cell>
          <cell r="H396" t="str">
            <v>Not verified to be within 1 mile</v>
          </cell>
          <cell r="I396">
            <v>3349559825</v>
          </cell>
        </row>
        <row r="397">
          <cell r="G397">
            <v>2</v>
          </cell>
          <cell r="H397" t="str">
            <v>Within 165 feet</v>
          </cell>
          <cell r="I397">
            <v>3337410057</v>
          </cell>
        </row>
        <row r="398">
          <cell r="G398">
            <v>12</v>
          </cell>
          <cell r="H398" t="str">
            <v>Within 165 feet</v>
          </cell>
          <cell r="I398">
            <v>3337410062</v>
          </cell>
        </row>
        <row r="399">
          <cell r="G399">
            <v>3</v>
          </cell>
          <cell r="H399" t="str">
            <v>Within 40 feet</v>
          </cell>
          <cell r="I399">
            <v>3341136831</v>
          </cell>
        </row>
        <row r="400">
          <cell r="G400">
            <v>3</v>
          </cell>
          <cell r="H400" t="str">
            <v>Within 165 feet</v>
          </cell>
          <cell r="I400">
            <v>3337428277</v>
          </cell>
        </row>
        <row r="401">
          <cell r="G401">
            <v>1</v>
          </cell>
          <cell r="H401" t="str">
            <v>Not verified to be within 1 mile</v>
          </cell>
          <cell r="I401">
            <v>3349559963</v>
          </cell>
        </row>
        <row r="402">
          <cell r="G402">
            <v>2</v>
          </cell>
          <cell r="H402" t="str">
            <v>Within 1 mile</v>
          </cell>
          <cell r="I402">
            <v>3353097790</v>
          </cell>
        </row>
        <row r="403">
          <cell r="G403">
            <v>1</v>
          </cell>
          <cell r="H403" t="str">
            <v>Not Verified to be within 1 mile</v>
          </cell>
          <cell r="I403">
            <v>3342618228</v>
          </cell>
        </row>
        <row r="404">
          <cell r="G404">
            <v>5</v>
          </cell>
          <cell r="H404" t="str">
            <v>Within 1 mile</v>
          </cell>
          <cell r="I404">
            <v>3337428285</v>
          </cell>
        </row>
        <row r="405">
          <cell r="G405">
            <v>4</v>
          </cell>
          <cell r="H405" t="str">
            <v>Within 40 feet</v>
          </cell>
          <cell r="I405">
            <v>3337410138</v>
          </cell>
        </row>
        <row r="406">
          <cell r="G406">
            <v>4</v>
          </cell>
          <cell r="H406" t="str">
            <v>Within 40 feet</v>
          </cell>
          <cell r="I406">
            <v>3337410151</v>
          </cell>
        </row>
        <row r="407">
          <cell r="G407">
            <v>1</v>
          </cell>
          <cell r="H407" t="str">
            <v>Within 1 mile</v>
          </cell>
          <cell r="I407">
            <v>3337410164</v>
          </cell>
        </row>
        <row r="408">
          <cell r="G408">
            <v>8</v>
          </cell>
          <cell r="H408" t="str">
            <v>Within 40 feet</v>
          </cell>
          <cell r="I408">
            <v>3349559508</v>
          </cell>
        </row>
        <row r="409">
          <cell r="G409">
            <v>1</v>
          </cell>
          <cell r="H409" t="str">
            <v>Within 1 mile</v>
          </cell>
          <cell r="I409">
            <v>3337410170</v>
          </cell>
        </row>
        <row r="410">
          <cell r="G410">
            <v>2</v>
          </cell>
          <cell r="H410" t="str">
            <v>Within 1 mile</v>
          </cell>
          <cell r="I410">
            <v>3342618381</v>
          </cell>
        </row>
        <row r="411">
          <cell r="G411">
            <v>2</v>
          </cell>
          <cell r="H411" t="str">
            <v>Within 1 mile</v>
          </cell>
          <cell r="I411">
            <v>3352749867</v>
          </cell>
        </row>
        <row r="412">
          <cell r="G412">
            <v>1</v>
          </cell>
          <cell r="H412" t="str">
            <v>Not Verified to be within 1 mile</v>
          </cell>
          <cell r="I412">
            <v>3337410194</v>
          </cell>
        </row>
        <row r="413">
          <cell r="G413">
            <v>2</v>
          </cell>
          <cell r="H413" t="str">
            <v>Not verified to be within 1 mile</v>
          </cell>
          <cell r="I413">
            <v>3349559800</v>
          </cell>
        </row>
        <row r="414">
          <cell r="G414">
            <v>23</v>
          </cell>
          <cell r="H414" t="str">
            <v>Within 40 feet</v>
          </cell>
          <cell r="I414">
            <v>3337410205</v>
          </cell>
        </row>
        <row r="415">
          <cell r="G415">
            <v>2</v>
          </cell>
          <cell r="H415" t="str">
            <v>Within 1 mile</v>
          </cell>
          <cell r="I415">
            <v>3352750256</v>
          </cell>
        </row>
        <row r="416">
          <cell r="G416">
            <v>2</v>
          </cell>
          <cell r="H416" t="str">
            <v>Within 1 mile</v>
          </cell>
          <cell r="I416">
            <v>3337410218</v>
          </cell>
        </row>
        <row r="417">
          <cell r="G417">
            <v>3</v>
          </cell>
          <cell r="H417" t="str">
            <v>Not verified to be within 1 mile</v>
          </cell>
          <cell r="I417">
            <v>3337410227</v>
          </cell>
        </row>
        <row r="418">
          <cell r="G418">
            <v>5</v>
          </cell>
          <cell r="H418" t="str">
            <v>Within 40 feet</v>
          </cell>
          <cell r="I418">
            <v>3337410261</v>
          </cell>
        </row>
        <row r="419">
          <cell r="G419">
            <v>3</v>
          </cell>
          <cell r="H419" t="str">
            <v>Within 1 mile</v>
          </cell>
          <cell r="I419">
            <v>3337410263</v>
          </cell>
        </row>
        <row r="420">
          <cell r="G420">
            <v>2</v>
          </cell>
          <cell r="H420" t="str">
            <v>Within 1 mile</v>
          </cell>
          <cell r="I420">
            <v>3342617812</v>
          </cell>
        </row>
        <row r="421">
          <cell r="G421">
            <v>1</v>
          </cell>
          <cell r="H421" t="str">
            <v>Within 1 mile</v>
          </cell>
          <cell r="I421">
            <v>3352749879</v>
          </cell>
        </row>
        <row r="422">
          <cell r="G422">
            <v>2</v>
          </cell>
          <cell r="H422" t="str">
            <v>Within 165 feet</v>
          </cell>
          <cell r="I422">
            <v>3342618338</v>
          </cell>
        </row>
        <row r="423">
          <cell r="G423">
            <v>1</v>
          </cell>
          <cell r="H423" t="str">
            <v>Not verified to be within 1 mile</v>
          </cell>
          <cell r="I423">
            <v>3349559719</v>
          </cell>
        </row>
        <row r="424">
          <cell r="G424">
            <v>6</v>
          </cell>
          <cell r="H424" t="str">
            <v>Within 1 mile</v>
          </cell>
          <cell r="I424">
            <v>3337410310</v>
          </cell>
        </row>
        <row r="425">
          <cell r="G425">
            <v>11</v>
          </cell>
          <cell r="H425" t="str">
            <v>Within 40 feet</v>
          </cell>
          <cell r="I425">
            <v>3337410309</v>
          </cell>
        </row>
        <row r="426">
          <cell r="G426">
            <v>4</v>
          </cell>
          <cell r="H426" t="str">
            <v>Within 1 mile</v>
          </cell>
          <cell r="I426">
            <v>3365669817</v>
          </cell>
        </row>
        <row r="427">
          <cell r="G427">
            <v>2</v>
          </cell>
          <cell r="H427" t="str">
            <v>Within 165 feet</v>
          </cell>
          <cell r="I427">
            <v>3349559822</v>
          </cell>
        </row>
        <row r="428">
          <cell r="G428">
            <v>2</v>
          </cell>
          <cell r="H428" t="str">
            <v>Within 1 mile</v>
          </cell>
          <cell r="I428">
            <v>3352749869</v>
          </cell>
        </row>
        <row r="429">
          <cell r="G429">
            <v>4</v>
          </cell>
          <cell r="H429" t="str">
            <v>Within 165 feet</v>
          </cell>
          <cell r="I429">
            <v>3337410366</v>
          </cell>
        </row>
        <row r="430">
          <cell r="G430">
            <v>1</v>
          </cell>
          <cell r="H430" t="str">
            <v>Not Verified to be within 1 mile</v>
          </cell>
          <cell r="I430">
            <v>3342617610</v>
          </cell>
        </row>
        <row r="431">
          <cell r="G431">
            <v>2</v>
          </cell>
          <cell r="H431" t="str">
            <v>Within 1 mile</v>
          </cell>
          <cell r="I431">
            <v>3352750163</v>
          </cell>
        </row>
        <row r="432">
          <cell r="G432">
            <v>1</v>
          </cell>
          <cell r="H432" t="str">
            <v>Not verified to be within 1 mile</v>
          </cell>
          <cell r="I432">
            <v>3349560300</v>
          </cell>
        </row>
        <row r="433">
          <cell r="G433">
            <v>1</v>
          </cell>
          <cell r="H433" t="str">
            <v>Not Verified to be within 1 mile</v>
          </cell>
          <cell r="I433">
            <v>3342618083</v>
          </cell>
        </row>
        <row r="434">
          <cell r="G434">
            <v>2</v>
          </cell>
          <cell r="H434" t="str">
            <v>Not verified to be within 1 mile</v>
          </cell>
          <cell r="I434">
            <v>3349560319</v>
          </cell>
        </row>
        <row r="435">
          <cell r="G435">
            <v>3</v>
          </cell>
          <cell r="H435" t="str">
            <v>Within 1 mile</v>
          </cell>
          <cell r="I435">
            <v>3342617815</v>
          </cell>
        </row>
        <row r="436">
          <cell r="G436">
            <v>3</v>
          </cell>
          <cell r="H436" t="str">
            <v>Within 40 feet</v>
          </cell>
          <cell r="I436">
            <v>3337427840</v>
          </cell>
        </row>
        <row r="437">
          <cell r="G437">
            <v>2</v>
          </cell>
          <cell r="H437" t="str">
            <v>Within 1 mile</v>
          </cell>
          <cell r="I437">
            <v>3352749868</v>
          </cell>
        </row>
        <row r="438">
          <cell r="G438">
            <v>2</v>
          </cell>
          <cell r="H438" t="str">
            <v>Within 1 mile</v>
          </cell>
          <cell r="I438">
            <v>3342617926</v>
          </cell>
        </row>
        <row r="439">
          <cell r="G439">
            <v>1</v>
          </cell>
          <cell r="H439" t="str">
            <v>Not verified to be within 1 mile</v>
          </cell>
          <cell r="I439">
            <v>3337410454</v>
          </cell>
        </row>
        <row r="440">
          <cell r="G440">
            <v>0</v>
          </cell>
          <cell r="H440" t="str">
            <v>Not Verified to be within 1 mile</v>
          </cell>
          <cell r="I440">
            <v>3342618404</v>
          </cell>
        </row>
        <row r="441">
          <cell r="G441">
            <v>4</v>
          </cell>
          <cell r="H441" t="str">
            <v>Within 40 feet</v>
          </cell>
          <cell r="I441">
            <v>3353097802</v>
          </cell>
        </row>
        <row r="442">
          <cell r="G442">
            <v>7</v>
          </cell>
          <cell r="H442" t="str">
            <v>Within 1 mile</v>
          </cell>
          <cell r="I442">
            <v>3337410466</v>
          </cell>
        </row>
        <row r="443">
          <cell r="G443">
            <v>2</v>
          </cell>
          <cell r="H443" t="str">
            <v>Within 1 mile</v>
          </cell>
          <cell r="I443">
            <v>3337410469</v>
          </cell>
        </row>
        <row r="444">
          <cell r="G444">
            <v>12</v>
          </cell>
          <cell r="H444" t="str">
            <v>Within 165 feet</v>
          </cell>
          <cell r="I444">
            <v>3337410472</v>
          </cell>
        </row>
        <row r="445">
          <cell r="G445">
            <v>1</v>
          </cell>
          <cell r="H445" t="str">
            <v>Not verified to be within 1 mile</v>
          </cell>
          <cell r="I445">
            <v>3349560209</v>
          </cell>
        </row>
        <row r="446">
          <cell r="G446">
            <v>2</v>
          </cell>
          <cell r="H446" t="str">
            <v>Within 1 mile</v>
          </cell>
          <cell r="I446">
            <v>3337410499</v>
          </cell>
        </row>
        <row r="447">
          <cell r="G447">
            <v>1</v>
          </cell>
          <cell r="H447" t="str">
            <v>Within 1 mile</v>
          </cell>
          <cell r="I447">
            <v>3342617830</v>
          </cell>
        </row>
        <row r="448">
          <cell r="G448">
            <v>2</v>
          </cell>
          <cell r="H448" t="str">
            <v>Within 1 mile</v>
          </cell>
          <cell r="I448">
            <v>3352749882</v>
          </cell>
        </row>
        <row r="449">
          <cell r="G449">
            <v>1</v>
          </cell>
          <cell r="H449" t="str">
            <v>Not verified to be within 1 mile</v>
          </cell>
          <cell r="I449">
            <v>3349559921</v>
          </cell>
        </row>
        <row r="450">
          <cell r="G450">
            <v>5</v>
          </cell>
          <cell r="H450" t="str">
            <v>Not Verified to be within 1 mile</v>
          </cell>
          <cell r="I450">
            <v>3342618330</v>
          </cell>
        </row>
        <row r="451">
          <cell r="G451">
            <v>8</v>
          </cell>
          <cell r="H451" t="str">
            <v>Within 40 feet</v>
          </cell>
          <cell r="I451">
            <v>3337410535</v>
          </cell>
        </row>
        <row r="452">
          <cell r="G452">
            <v>2</v>
          </cell>
          <cell r="H452" t="str">
            <v>Within 1 mile</v>
          </cell>
          <cell r="I452">
            <v>3337410539</v>
          </cell>
        </row>
        <row r="453">
          <cell r="G453">
            <v>2</v>
          </cell>
          <cell r="H453" t="str">
            <v>Not verified to be within 1 mile</v>
          </cell>
          <cell r="I453">
            <v>3349559748</v>
          </cell>
        </row>
        <row r="454">
          <cell r="G454">
            <v>1</v>
          </cell>
          <cell r="H454" t="str">
            <v>Within 1 mile</v>
          </cell>
          <cell r="I454">
            <v>3337410598</v>
          </cell>
        </row>
        <row r="455">
          <cell r="G455">
            <v>3</v>
          </cell>
          <cell r="H455" t="str">
            <v>Within 1 mile</v>
          </cell>
          <cell r="I455">
            <v>3337427581</v>
          </cell>
        </row>
        <row r="456">
          <cell r="G456">
            <v>1</v>
          </cell>
          <cell r="H456" t="str">
            <v>Within 1 mile</v>
          </cell>
          <cell r="I456">
            <v>3337410635</v>
          </cell>
        </row>
        <row r="457">
          <cell r="G457">
            <v>4</v>
          </cell>
          <cell r="H457" t="str">
            <v>Within 165 feet</v>
          </cell>
          <cell r="I457">
            <v>3337410647</v>
          </cell>
        </row>
        <row r="458">
          <cell r="G458">
            <v>1</v>
          </cell>
          <cell r="H458" t="str">
            <v>Not verified to be within 1 mile</v>
          </cell>
          <cell r="I458">
            <v>3349559767</v>
          </cell>
        </row>
        <row r="459">
          <cell r="G459">
            <v>1</v>
          </cell>
          <cell r="H459" t="str">
            <v>Within 1 mile</v>
          </cell>
          <cell r="I459">
            <v>3337410672</v>
          </cell>
        </row>
        <row r="460">
          <cell r="G460">
            <v>2</v>
          </cell>
          <cell r="H460" t="str">
            <v>Within 1 mile</v>
          </cell>
          <cell r="I460">
            <v>3342617609</v>
          </cell>
        </row>
        <row r="461">
          <cell r="G461">
            <v>2</v>
          </cell>
          <cell r="H461" t="str">
            <v>Within 40 feet</v>
          </cell>
          <cell r="I461">
            <v>3349559632</v>
          </cell>
        </row>
        <row r="462">
          <cell r="G462">
            <v>1</v>
          </cell>
          <cell r="H462" t="str">
            <v>Within 1 mile</v>
          </cell>
          <cell r="I462">
            <v>3352750020</v>
          </cell>
        </row>
        <row r="463">
          <cell r="G463">
            <v>1</v>
          </cell>
          <cell r="H463" t="str">
            <v>Not Verified to be within 1 mile</v>
          </cell>
          <cell r="I463">
            <v>3337410691</v>
          </cell>
        </row>
        <row r="464">
          <cell r="G464">
            <v>2</v>
          </cell>
          <cell r="H464" t="str">
            <v>Not Verified to be within 1 mile</v>
          </cell>
          <cell r="I464">
            <v>3342617891</v>
          </cell>
        </row>
        <row r="465">
          <cell r="G465">
            <v>1</v>
          </cell>
          <cell r="H465" t="str">
            <v>Within 1 mile</v>
          </cell>
          <cell r="I465">
            <v>3337410713</v>
          </cell>
        </row>
        <row r="466">
          <cell r="G466">
            <v>5</v>
          </cell>
          <cell r="H466" t="str">
            <v>Within 40 feet</v>
          </cell>
          <cell r="I466">
            <v>3337410744</v>
          </cell>
        </row>
        <row r="467">
          <cell r="G467">
            <v>1</v>
          </cell>
          <cell r="H467" t="str">
            <v>Within 1 mile</v>
          </cell>
          <cell r="I467">
            <v>3342618304</v>
          </cell>
        </row>
        <row r="468">
          <cell r="G468">
            <v>2</v>
          </cell>
          <cell r="H468" t="str">
            <v>Within 165 feet</v>
          </cell>
          <cell r="I468">
            <v>3353097786</v>
          </cell>
        </row>
        <row r="469">
          <cell r="G469">
            <v>2</v>
          </cell>
          <cell r="H469" t="str">
            <v>Within 1 mile</v>
          </cell>
          <cell r="I469">
            <v>3337430102</v>
          </cell>
        </row>
        <row r="470">
          <cell r="G470">
            <v>4</v>
          </cell>
          <cell r="H470" t="str">
            <v>Within 165 feet</v>
          </cell>
          <cell r="I470">
            <v>3349560046</v>
          </cell>
        </row>
        <row r="471">
          <cell r="G471">
            <v>4</v>
          </cell>
          <cell r="H471" t="str">
            <v>Within 40 feet</v>
          </cell>
          <cell r="I471">
            <v>3337410784</v>
          </cell>
        </row>
        <row r="472">
          <cell r="G472">
            <v>5</v>
          </cell>
          <cell r="H472" t="str">
            <v>Not verified to be within 1 mile</v>
          </cell>
          <cell r="I472">
            <v>3349560357</v>
          </cell>
        </row>
        <row r="473">
          <cell r="G473">
            <v>1</v>
          </cell>
          <cell r="H473" t="str">
            <v>Not verified to be within 1 mile</v>
          </cell>
          <cell r="I473">
            <v>3349559847</v>
          </cell>
        </row>
        <row r="474">
          <cell r="G474">
            <v>2</v>
          </cell>
          <cell r="H474" t="str">
            <v>Within 1 mile</v>
          </cell>
          <cell r="I474">
            <v>3353097532</v>
          </cell>
        </row>
        <row r="475">
          <cell r="G475">
            <v>2</v>
          </cell>
          <cell r="H475" t="str">
            <v>Within 1 mile</v>
          </cell>
          <cell r="I475">
            <v>3352749877</v>
          </cell>
        </row>
        <row r="476">
          <cell r="G476">
            <v>1</v>
          </cell>
          <cell r="H476" t="str">
            <v>Not verified to be within 1 mile</v>
          </cell>
          <cell r="I476">
            <v>3349559949</v>
          </cell>
        </row>
        <row r="477">
          <cell r="G477">
            <v>1</v>
          </cell>
          <cell r="H477" t="str">
            <v>Not verified to be within 1 mile</v>
          </cell>
          <cell r="I477">
            <v>3349559926</v>
          </cell>
        </row>
        <row r="478">
          <cell r="G478">
            <v>3</v>
          </cell>
          <cell r="H478" t="str">
            <v>Within 1 mile</v>
          </cell>
          <cell r="I478">
            <v>3337410875</v>
          </cell>
        </row>
        <row r="479">
          <cell r="G479">
            <v>5</v>
          </cell>
          <cell r="H479" t="str">
            <v>Within 1 mile</v>
          </cell>
          <cell r="I479">
            <v>3337410884</v>
          </cell>
        </row>
        <row r="480">
          <cell r="G480">
            <v>2</v>
          </cell>
          <cell r="H480" t="str">
            <v>Within 1 mile</v>
          </cell>
          <cell r="I480">
            <v>3337427325</v>
          </cell>
        </row>
        <row r="481">
          <cell r="G481">
            <v>5</v>
          </cell>
          <cell r="H481" t="str">
            <v>Not verified to be within 1 mile</v>
          </cell>
          <cell r="I481">
            <v>3349559940</v>
          </cell>
        </row>
        <row r="482">
          <cell r="G482">
            <v>2</v>
          </cell>
          <cell r="H482" t="str">
            <v>Not verified to be within 1 mile</v>
          </cell>
          <cell r="I482">
            <v>3337410893</v>
          </cell>
        </row>
        <row r="483">
          <cell r="G483">
            <v>1</v>
          </cell>
          <cell r="H483" t="str">
            <v>Within 1 mile</v>
          </cell>
          <cell r="I483">
            <v>3337410898</v>
          </cell>
        </row>
        <row r="484">
          <cell r="G484">
            <v>2</v>
          </cell>
          <cell r="H484" t="str">
            <v>Within 1 mile</v>
          </cell>
          <cell r="I484">
            <v>3337410924</v>
          </cell>
        </row>
        <row r="485">
          <cell r="G485">
            <v>4</v>
          </cell>
          <cell r="H485" t="str">
            <v>Within 1 mile</v>
          </cell>
          <cell r="I485">
            <v>3337427366</v>
          </cell>
        </row>
        <row r="486">
          <cell r="G486">
            <v>2</v>
          </cell>
          <cell r="H486" t="str">
            <v>Within 1 mile</v>
          </cell>
          <cell r="I486">
            <v>3337410952</v>
          </cell>
        </row>
        <row r="487">
          <cell r="G487">
            <v>3</v>
          </cell>
          <cell r="H487" t="str">
            <v>Within 165 feet</v>
          </cell>
          <cell r="I487">
            <v>3342617491</v>
          </cell>
        </row>
        <row r="488">
          <cell r="G488">
            <v>13</v>
          </cell>
          <cell r="H488" t="str">
            <v>Within 1 mile</v>
          </cell>
          <cell r="I488">
            <v>3337411001</v>
          </cell>
        </row>
        <row r="489">
          <cell r="G489">
            <v>2</v>
          </cell>
          <cell r="H489" t="str">
            <v>Within 1 mile</v>
          </cell>
          <cell r="I489">
            <v>3352749885</v>
          </cell>
        </row>
        <row r="490">
          <cell r="G490">
            <v>2</v>
          </cell>
          <cell r="H490" t="str">
            <v>Within 165 feet</v>
          </cell>
          <cell r="I490">
            <v>3337411020</v>
          </cell>
        </row>
        <row r="491">
          <cell r="G491">
            <v>1</v>
          </cell>
          <cell r="H491" t="str">
            <v>Within 1 mile</v>
          </cell>
          <cell r="I491">
            <v>3337411021</v>
          </cell>
        </row>
        <row r="492">
          <cell r="G492">
            <v>2</v>
          </cell>
          <cell r="H492" t="str">
            <v>Within 40 feet</v>
          </cell>
          <cell r="I492">
            <v>3337411027</v>
          </cell>
        </row>
        <row r="493">
          <cell r="G493">
            <v>5</v>
          </cell>
          <cell r="H493" t="str">
            <v>Within 1 mile</v>
          </cell>
          <cell r="I493">
            <v>3337411049</v>
          </cell>
        </row>
        <row r="494">
          <cell r="G494">
            <v>2</v>
          </cell>
          <cell r="H494" t="str">
            <v>Within 1 mile</v>
          </cell>
          <cell r="I494">
            <v>3342618370</v>
          </cell>
        </row>
        <row r="495">
          <cell r="G495">
            <v>1</v>
          </cell>
          <cell r="H495" t="str">
            <v>Within 1 mile</v>
          </cell>
          <cell r="I495">
            <v>3337411078</v>
          </cell>
        </row>
        <row r="496">
          <cell r="G496">
            <v>2</v>
          </cell>
          <cell r="H496" t="str">
            <v>Within 1 mile</v>
          </cell>
          <cell r="I496">
            <v>3341136760</v>
          </cell>
        </row>
        <row r="497">
          <cell r="G497">
            <v>3</v>
          </cell>
          <cell r="H497" t="str">
            <v>Within 1 mile</v>
          </cell>
          <cell r="I497">
            <v>3337411105</v>
          </cell>
        </row>
        <row r="498">
          <cell r="G498">
            <v>4</v>
          </cell>
          <cell r="H498" t="str">
            <v>Within 1 mile</v>
          </cell>
          <cell r="I498">
            <v>3337411112</v>
          </cell>
        </row>
        <row r="499">
          <cell r="G499">
            <v>2</v>
          </cell>
          <cell r="H499" t="str">
            <v>Within 1 mile</v>
          </cell>
          <cell r="I499">
            <v>3352749835</v>
          </cell>
        </row>
        <row r="500">
          <cell r="G500">
            <v>2</v>
          </cell>
          <cell r="H500" t="str">
            <v>Not verified to be within 1 mile</v>
          </cell>
          <cell r="I500">
            <v>3349560032</v>
          </cell>
        </row>
        <row r="501">
          <cell r="G501">
            <v>2</v>
          </cell>
          <cell r="H501" t="str">
            <v>Within 1 mile</v>
          </cell>
          <cell r="I501">
            <v>3342618088</v>
          </cell>
        </row>
      </sheetData>
      <sheetData sheetId="17">
        <row r="3">
          <cell r="H3" t="str">
            <v>Manufacturing</v>
          </cell>
        </row>
        <row r="20">
          <cell r="I20">
            <v>1385460617.0999999</v>
          </cell>
          <cell r="J20">
            <v>2270</v>
          </cell>
          <cell r="L20">
            <v>854666682</v>
          </cell>
          <cell r="M20">
            <v>5416</v>
          </cell>
        </row>
        <row r="21">
          <cell r="G21">
            <v>372</v>
          </cell>
          <cell r="I21">
            <v>1327843272.4000001</v>
          </cell>
          <cell r="J21">
            <v>2284</v>
          </cell>
          <cell r="L21">
            <v>802092945.5</v>
          </cell>
          <cell r="M21">
            <v>5608</v>
          </cell>
        </row>
        <row r="22">
          <cell r="G22">
            <v>354</v>
          </cell>
          <cell r="I22">
            <v>1262279512.3</v>
          </cell>
          <cell r="J22">
            <v>2242</v>
          </cell>
          <cell r="L22">
            <v>821693254.89999998</v>
          </cell>
          <cell r="M22">
            <v>5464</v>
          </cell>
        </row>
        <row r="23">
          <cell r="G23">
            <v>333</v>
          </cell>
          <cell r="I23">
            <v>1527455277.2</v>
          </cell>
          <cell r="J23">
            <v>2233</v>
          </cell>
          <cell r="L23">
            <v>979969830</v>
          </cell>
          <cell r="M23">
            <v>5531</v>
          </cell>
        </row>
        <row r="24">
          <cell r="G24">
            <v>316</v>
          </cell>
          <cell r="I24">
            <v>1481428474.1000001</v>
          </cell>
          <cell r="J24">
            <v>2240.5</v>
          </cell>
          <cell r="L24">
            <v>938821206.89999998</v>
          </cell>
          <cell r="M24">
            <v>5546</v>
          </cell>
        </row>
        <row r="25">
          <cell r="G25">
            <v>299</v>
          </cell>
          <cell r="I25">
            <v>1611305885.4000001</v>
          </cell>
          <cell r="J25">
            <v>2248</v>
          </cell>
          <cell r="L25">
            <v>1005210320.2</v>
          </cell>
          <cell r="M25">
            <v>5561</v>
          </cell>
        </row>
        <row r="26">
          <cell r="G26">
            <v>284</v>
          </cell>
          <cell r="I26">
            <v>1703912175.9000001</v>
          </cell>
          <cell r="J26">
            <v>2379</v>
          </cell>
          <cell r="L26">
            <v>1020262416.5</v>
          </cell>
          <cell r="M26">
            <v>5885</v>
          </cell>
        </row>
        <row r="27">
          <cell r="G27">
            <v>288</v>
          </cell>
          <cell r="I27">
            <v>1822716919.9000001</v>
          </cell>
          <cell r="J27">
            <v>2479</v>
          </cell>
          <cell r="L27">
            <v>1129759628</v>
          </cell>
          <cell r="M27">
            <v>6169</v>
          </cell>
        </row>
        <row r="28">
          <cell r="G28">
            <v>299</v>
          </cell>
          <cell r="I28">
            <v>1863138987.4000001</v>
          </cell>
          <cell r="J28">
            <v>2513</v>
          </cell>
          <cell r="L28">
            <v>1167452880</v>
          </cell>
          <cell r="M28">
            <v>6234</v>
          </cell>
        </row>
        <row r="29">
          <cell r="G29">
            <v>298</v>
          </cell>
          <cell r="I29">
            <v>1934947194.0999999</v>
          </cell>
          <cell r="J29">
            <v>2514</v>
          </cell>
          <cell r="L29">
            <v>1221862862</v>
          </cell>
          <cell r="M29">
            <v>6336</v>
          </cell>
        </row>
        <row r="30">
          <cell r="I30">
            <v>2020589620.3999999</v>
          </cell>
          <cell r="L30">
            <v>1302082730</v>
          </cell>
        </row>
        <row r="31">
          <cell r="I31">
            <v>2083950219.9000001</v>
          </cell>
          <cell r="L31">
            <v>1366273724</v>
          </cell>
        </row>
        <row r="32">
          <cell r="I32">
            <v>2146630229.3</v>
          </cell>
          <cell r="L32">
            <v>1436489624</v>
          </cell>
        </row>
        <row r="33">
          <cell r="I33">
            <v>2204367746.5</v>
          </cell>
          <cell r="L33">
            <v>1503739491</v>
          </cell>
        </row>
        <row r="34">
          <cell r="I34">
            <v>2262579257.1000004</v>
          </cell>
          <cell r="L34">
            <v>1577162726</v>
          </cell>
        </row>
        <row r="35">
          <cell r="I35">
            <v>2319287101.8000002</v>
          </cell>
          <cell r="L35">
            <v>1639676320</v>
          </cell>
        </row>
        <row r="36">
          <cell r="I36">
            <v>2377721823.3000002</v>
          </cell>
          <cell r="L36">
            <v>1705797870</v>
          </cell>
        </row>
        <row r="37">
          <cell r="I37">
            <v>2439565476.5999999</v>
          </cell>
          <cell r="L37">
            <v>1761876129</v>
          </cell>
        </row>
        <row r="38">
          <cell r="I38">
            <v>2511493504.3000002</v>
          </cell>
          <cell r="L38">
            <v>1832353919</v>
          </cell>
        </row>
        <row r="39">
          <cell r="I39">
            <v>2591814073.3999996</v>
          </cell>
          <cell r="L39">
            <v>1885834558</v>
          </cell>
        </row>
        <row r="40">
          <cell r="I40">
            <v>2679434278</v>
          </cell>
          <cell r="L40">
            <v>1950702973</v>
          </cell>
        </row>
        <row r="41">
          <cell r="I41">
            <v>2774540250.3000002</v>
          </cell>
          <cell r="L41">
            <v>2024878252</v>
          </cell>
        </row>
        <row r="42">
          <cell r="I42">
            <v>2879612349.6999998</v>
          </cell>
          <cell r="L42">
            <v>2106253871</v>
          </cell>
        </row>
        <row r="43">
          <cell r="I43">
            <v>2984193071.1999998</v>
          </cell>
          <cell r="L43">
            <v>2193325448</v>
          </cell>
        </row>
        <row r="44">
          <cell r="I44">
            <v>3092428874</v>
          </cell>
          <cell r="L44">
            <v>2273964959</v>
          </cell>
        </row>
        <row r="45">
          <cell r="I45">
            <v>3202917778.5999999</v>
          </cell>
          <cell r="L45">
            <v>2356511431</v>
          </cell>
        </row>
        <row r="46">
          <cell r="I46">
            <v>3332498384.6999998</v>
          </cell>
          <cell r="L46">
            <v>2435921000</v>
          </cell>
        </row>
        <row r="47">
          <cell r="I47">
            <v>3442249037.4000001</v>
          </cell>
          <cell r="L47">
            <v>2531172713</v>
          </cell>
        </row>
        <row r="48">
          <cell r="I48">
            <v>3565172330.5999999</v>
          </cell>
          <cell r="L48">
            <v>2621004345</v>
          </cell>
        </row>
        <row r="49">
          <cell r="I49">
            <v>3708165815.2000003</v>
          </cell>
          <cell r="L49">
            <v>2698900541</v>
          </cell>
        </row>
        <row r="50">
          <cell r="I50">
            <v>3837626194.8000002</v>
          </cell>
          <cell r="L50">
            <v>2796518159</v>
          </cell>
        </row>
        <row r="51">
          <cell r="I51">
            <v>3986119730.8000002</v>
          </cell>
          <cell r="L51">
            <v>2869362843</v>
          </cell>
        </row>
        <row r="55">
          <cell r="G55" t="str">
            <v>Production</v>
          </cell>
          <cell r="I55" t="str">
            <v>Oregon</v>
          </cell>
          <cell r="J55" t="str">
            <v>Sales</v>
          </cell>
          <cell r="K55" t="str">
            <v>Production</v>
          </cell>
          <cell r="M55" t="str">
            <v>Washington</v>
          </cell>
          <cell r="N55" t="str">
            <v>Sales</v>
          </cell>
          <cell r="O55" t="str">
            <v>Production</v>
          </cell>
        </row>
        <row r="56">
          <cell r="G56">
            <v>295</v>
          </cell>
          <cell r="I56">
            <v>1997</v>
          </cell>
          <cell r="J56">
            <v>1023.1418448300001</v>
          </cell>
          <cell r="K56">
            <v>1610</v>
          </cell>
          <cell r="M56">
            <v>1997</v>
          </cell>
          <cell r="N56">
            <v>1273.4383057999999</v>
          </cell>
          <cell r="O56">
            <v>5305</v>
          </cell>
        </row>
        <row r="57">
          <cell r="G57">
            <v>291</v>
          </cell>
          <cell r="I57">
            <v>1998</v>
          </cell>
          <cell r="J57">
            <v>1032.52602886</v>
          </cell>
          <cell r="K57">
            <v>1583</v>
          </cell>
          <cell r="M57">
            <v>1998</v>
          </cell>
          <cell r="N57">
            <v>1241.5095497</v>
          </cell>
          <cell r="O57">
            <v>5326</v>
          </cell>
        </row>
        <row r="58">
          <cell r="G58">
            <v>303</v>
          </cell>
          <cell r="I58">
            <v>1999</v>
          </cell>
          <cell r="J58">
            <v>962.71582397999998</v>
          </cell>
          <cell r="K58">
            <v>1665</v>
          </cell>
          <cell r="M58">
            <v>1999</v>
          </cell>
          <cell r="N58">
            <v>1106.3392904000002</v>
          </cell>
          <cell r="O58">
            <v>5535</v>
          </cell>
        </row>
        <row r="59">
          <cell r="G59">
            <v>338</v>
          </cell>
          <cell r="I59">
            <v>2000</v>
          </cell>
          <cell r="J59">
            <v>1076.0322892000002</v>
          </cell>
          <cell r="K59">
            <v>1640</v>
          </cell>
          <cell r="M59">
            <v>2000</v>
          </cell>
          <cell r="N59">
            <v>1131.1751904</v>
          </cell>
          <cell r="O59">
            <v>5593</v>
          </cell>
        </row>
        <row r="60">
          <cell r="G60">
            <v>346</v>
          </cell>
          <cell r="I60">
            <v>2001</v>
          </cell>
          <cell r="J60">
            <v>1134.5532636399998</v>
          </cell>
          <cell r="K60">
            <v>1717</v>
          </cell>
          <cell r="M60">
            <v>2001</v>
          </cell>
          <cell r="N60">
            <v>972.92047739999998</v>
          </cell>
          <cell r="O60">
            <v>5514</v>
          </cell>
        </row>
        <row r="61">
          <cell r="G61">
            <v>341</v>
          </cell>
          <cell r="I61">
            <v>2002</v>
          </cell>
          <cell r="J61">
            <v>1277.5685709000002</v>
          </cell>
          <cell r="K61">
            <v>2093</v>
          </cell>
          <cell r="M61">
            <v>2002</v>
          </cell>
          <cell r="N61">
            <v>1033.088739</v>
          </cell>
          <cell r="O61">
            <v>5620</v>
          </cell>
        </row>
        <row r="62">
          <cell r="G62">
            <v>345</v>
          </cell>
          <cell r="I62">
            <v>2003</v>
          </cell>
          <cell r="J62">
            <v>1325.2822727999999</v>
          </cell>
          <cell r="K62">
            <v>2177</v>
          </cell>
          <cell r="M62">
            <v>2003</v>
          </cell>
          <cell r="N62">
            <v>855.70943899999997</v>
          </cell>
          <cell r="O62">
            <v>5581</v>
          </cell>
        </row>
        <row r="63">
          <cell r="G63">
            <v>348</v>
          </cell>
          <cell r="I63">
            <v>2004</v>
          </cell>
          <cell r="J63">
            <v>1385.4606170999998</v>
          </cell>
          <cell r="K63">
            <v>2270</v>
          </cell>
          <cell r="M63">
            <v>2004</v>
          </cell>
          <cell r="N63">
            <v>854.66668200000004</v>
          </cell>
          <cell r="O63">
            <v>5416</v>
          </cell>
        </row>
        <row r="64">
          <cell r="G64">
            <v>372</v>
          </cell>
          <cell r="I64">
            <v>2005</v>
          </cell>
          <cell r="J64">
            <v>1327.8432724000002</v>
          </cell>
          <cell r="K64">
            <v>2284</v>
          </cell>
          <cell r="M64">
            <v>2005</v>
          </cell>
          <cell r="N64">
            <v>802.09294550000004</v>
          </cell>
          <cell r="O64">
            <v>5608</v>
          </cell>
        </row>
        <row r="65">
          <cell r="G65">
            <v>354</v>
          </cell>
          <cell r="I65">
            <v>2006</v>
          </cell>
          <cell r="J65">
            <v>1262.2795122999999</v>
          </cell>
          <cell r="K65">
            <v>2242</v>
          </cell>
          <cell r="M65">
            <v>2006</v>
          </cell>
          <cell r="N65">
            <v>821.69325489999994</v>
          </cell>
          <cell r="O65">
            <v>5464</v>
          </cell>
        </row>
        <row r="66">
          <cell r="G66">
            <v>333</v>
          </cell>
          <cell r="H66">
            <v>333</v>
          </cell>
          <cell r="I66">
            <v>2007</v>
          </cell>
          <cell r="J66">
            <v>1527.4552772</v>
          </cell>
          <cell r="K66">
            <v>2233</v>
          </cell>
          <cell r="L66">
            <v>2233</v>
          </cell>
          <cell r="M66">
            <v>2007</v>
          </cell>
          <cell r="N66">
            <v>979.96983</v>
          </cell>
          <cell r="O66">
            <v>5531</v>
          </cell>
        </row>
        <row r="67">
          <cell r="G67">
            <v>316</v>
          </cell>
          <cell r="H67">
            <v>316</v>
          </cell>
          <cell r="I67">
            <v>2008</v>
          </cell>
          <cell r="J67">
            <v>1481.4284741000001</v>
          </cell>
          <cell r="K67">
            <v>2240.5</v>
          </cell>
          <cell r="L67">
            <v>2240.5</v>
          </cell>
          <cell r="M67">
            <v>2008</v>
          </cell>
          <cell r="N67">
            <v>938.82120689999999</v>
          </cell>
          <cell r="O67">
            <v>5546</v>
          </cell>
        </row>
        <row r="68">
          <cell r="G68">
            <v>299</v>
          </cell>
          <cell r="H68">
            <v>299</v>
          </cell>
          <cell r="I68">
            <v>2009</v>
          </cell>
          <cell r="J68">
            <v>1611.3058854000001</v>
          </cell>
          <cell r="K68">
            <v>2248</v>
          </cell>
          <cell r="L68">
            <v>2248</v>
          </cell>
          <cell r="M68">
            <v>2009</v>
          </cell>
          <cell r="N68">
            <v>1005.2103202000001</v>
          </cell>
          <cell r="O68">
            <v>5561</v>
          </cell>
        </row>
        <row r="69">
          <cell r="G69">
            <v>284</v>
          </cell>
          <cell r="H69">
            <v>284</v>
          </cell>
          <cell r="I69">
            <v>2010</v>
          </cell>
          <cell r="J69">
            <v>1703.9121759000002</v>
          </cell>
          <cell r="K69">
            <v>2379</v>
          </cell>
          <cell r="L69">
            <v>2379</v>
          </cell>
          <cell r="M69">
            <v>2010</v>
          </cell>
          <cell r="N69">
            <v>1020.2624165</v>
          </cell>
          <cell r="O69">
            <v>5885</v>
          </cell>
        </row>
        <row r="70">
          <cell r="G70">
            <v>288</v>
          </cell>
          <cell r="H70">
            <v>288</v>
          </cell>
          <cell r="I70">
            <v>2011</v>
          </cell>
          <cell r="J70">
            <v>1822.7169199</v>
          </cell>
          <cell r="K70">
            <v>2479</v>
          </cell>
          <cell r="L70">
            <v>2479</v>
          </cell>
          <cell r="M70">
            <v>2011</v>
          </cell>
          <cell r="N70">
            <v>1129.759628</v>
          </cell>
          <cell r="O70">
            <v>6169</v>
          </cell>
        </row>
        <row r="71">
          <cell r="G71">
            <v>299</v>
          </cell>
          <cell r="H71">
            <v>299</v>
          </cell>
          <cell r="I71">
            <v>2012</v>
          </cell>
          <cell r="J71">
            <v>1863.1389874000001</v>
          </cell>
          <cell r="K71">
            <v>2513</v>
          </cell>
          <cell r="L71">
            <v>2513</v>
          </cell>
          <cell r="M71">
            <v>2012</v>
          </cell>
          <cell r="N71">
            <v>1167.4528800000001</v>
          </cell>
          <cell r="O71">
            <v>6234</v>
          </cell>
        </row>
        <row r="72">
          <cell r="G72">
            <v>298</v>
          </cell>
          <cell r="H72">
            <v>298</v>
          </cell>
          <cell r="I72">
            <v>2013</v>
          </cell>
          <cell r="J72">
            <v>1934.9471940999999</v>
          </cell>
          <cell r="K72">
            <v>2514</v>
          </cell>
          <cell r="L72">
            <v>2514</v>
          </cell>
          <cell r="M72">
            <v>2013</v>
          </cell>
          <cell r="N72">
            <v>1221.862862</v>
          </cell>
          <cell r="O72">
            <v>6336</v>
          </cell>
        </row>
        <row r="73">
          <cell r="G73">
            <v>302.76131756126233</v>
          </cell>
          <cell r="H73">
            <v>299.72487876958212</v>
          </cell>
          <cell r="I73">
            <v>2014</v>
          </cell>
          <cell r="J73">
            <v>2020.5896203999998</v>
          </cell>
          <cell r="K73">
            <v>2659.4969224070219</v>
          </cell>
          <cell r="L73">
            <v>2720.358928274301</v>
          </cell>
          <cell r="M73">
            <v>2014</v>
          </cell>
          <cell r="N73">
            <v>1302.0827300000001</v>
          </cell>
          <cell r="O73">
            <v>6197.0330177629821</v>
          </cell>
        </row>
        <row r="74">
          <cell r="G74">
            <v>302.63604149212875</v>
          </cell>
          <cell r="H74">
            <v>299.52926687731633</v>
          </cell>
          <cell r="I74">
            <v>2015</v>
          </cell>
          <cell r="J74">
            <v>2083.9502199000003</v>
          </cell>
          <cell r="K74">
            <v>2702.7077118393454</v>
          </cell>
          <cell r="L74">
            <v>2782.2899398492532</v>
          </cell>
          <cell r="M74">
            <v>2015</v>
          </cell>
          <cell r="N74">
            <v>1366.2737239999999</v>
          </cell>
          <cell r="O74">
            <v>6302.2853957795269</v>
          </cell>
        </row>
        <row r="75">
          <cell r="G75">
            <v>302.4843194019968</v>
          </cell>
          <cell r="H75">
            <v>299.29156451844153</v>
          </cell>
          <cell r="I75">
            <v>2016</v>
          </cell>
          <cell r="J75">
            <v>2146.6302292999999</v>
          </cell>
          <cell r="K75">
            <v>2744.180551622544</v>
          </cell>
          <cell r="L75">
            <v>2843.5557172930012</v>
          </cell>
          <cell r="M75">
            <v>2016</v>
          </cell>
          <cell r="N75">
            <v>1436.489624</v>
          </cell>
          <cell r="O75">
            <v>6417.4166624736044</v>
          </cell>
        </row>
        <row r="76">
          <cell r="G76">
            <v>302.9944263448574</v>
          </cell>
          <cell r="H76">
            <v>300.08728904165019</v>
          </cell>
          <cell r="I76">
            <v>2017</v>
          </cell>
          <cell r="J76">
            <v>2204.3677465000001</v>
          </cell>
          <cell r="K76">
            <v>2781.3253166710429</v>
          </cell>
          <cell r="L76">
            <v>2899.9905186402038</v>
          </cell>
          <cell r="M76">
            <v>2017</v>
          </cell>
          <cell r="N76">
            <v>1503.739491</v>
          </cell>
          <cell r="O76">
            <v>6527.6845985495966</v>
          </cell>
        </row>
        <row r="77">
          <cell r="G77">
            <v>302.99854171936556</v>
          </cell>
          <cell r="H77">
            <v>300.09366877404454</v>
          </cell>
          <cell r="I77">
            <v>2018</v>
          </cell>
          <cell r="J77">
            <v>2262.5792571000002</v>
          </cell>
          <cell r="K77">
            <v>2817.8028576592669</v>
          </cell>
          <cell r="L77">
            <v>2956.888618803604</v>
          </cell>
          <cell r="M77">
            <v>2018</v>
          </cell>
          <cell r="N77">
            <v>1577.162726</v>
          </cell>
          <cell r="O77">
            <v>6648.0748527559354</v>
          </cell>
        </row>
        <row r="78">
          <cell r="G78">
            <v>303.37745755767685</v>
          </cell>
          <cell r="H78">
            <v>300.67835386067844</v>
          </cell>
          <cell r="I78">
            <v>2019</v>
          </cell>
          <cell r="J78">
            <v>2319.2871018000001</v>
          </cell>
          <cell r="K78">
            <v>2852.4466796581391</v>
          </cell>
          <cell r="L78">
            <v>3012.3169798705831</v>
          </cell>
          <cell r="M78">
            <v>2019</v>
          </cell>
          <cell r="N78">
            <v>1639.67632</v>
          </cell>
          <cell r="O78">
            <v>6750.5768396680051</v>
          </cell>
        </row>
        <row r="79">
          <cell r="G79">
            <v>303.22585086442132</v>
          </cell>
          <cell r="H79">
            <v>300.4450615973285</v>
          </cell>
          <cell r="I79">
            <v>2020</v>
          </cell>
          <cell r="J79">
            <v>2377.7218233000003</v>
          </cell>
          <cell r="K79">
            <v>2887.2703785501863</v>
          </cell>
          <cell r="L79">
            <v>3069.4332546873256</v>
          </cell>
          <cell r="M79">
            <v>2020</v>
          </cell>
          <cell r="N79">
            <v>1705.7978700000001</v>
          </cell>
          <cell r="O79">
            <v>6858.9947023924851</v>
          </cell>
        </row>
        <row r="80">
          <cell r="G80">
            <v>303.08168683583153</v>
          </cell>
          <cell r="H80">
            <v>300.22242575540099</v>
          </cell>
          <cell r="I80">
            <v>2021</v>
          </cell>
          <cell r="J80">
            <v>2439.5654765999998</v>
          </cell>
          <cell r="K80">
            <v>2923.2055190854799</v>
          </cell>
          <cell r="L80">
            <v>3129.8815465056441</v>
          </cell>
          <cell r="M80">
            <v>2021</v>
          </cell>
          <cell r="N80">
            <v>1761.876129</v>
          </cell>
          <cell r="O80">
            <v>6950.9448303929594</v>
          </cell>
        </row>
        <row r="81">
          <cell r="G81">
            <v>303.41916012380017</v>
          </cell>
          <cell r="H81">
            <v>300.74237558905043</v>
          </cell>
          <cell r="I81">
            <v>2022</v>
          </cell>
          <cell r="J81">
            <v>2511.4935043</v>
          </cell>
          <cell r="K81">
            <v>2963.8717110873577</v>
          </cell>
          <cell r="L81">
            <v>3200.1866817348673</v>
          </cell>
          <cell r="M81">
            <v>2022</v>
          </cell>
          <cell r="N81">
            <v>1832.3539189999999</v>
          </cell>
          <cell r="O81">
            <v>7066.5055116132971</v>
          </cell>
        </row>
        <row r="82">
          <cell r="G82">
            <v>303.66433680226078</v>
          </cell>
          <cell r="H82">
            <v>301.11746511866664</v>
          </cell>
          <cell r="I82">
            <v>2023</v>
          </cell>
          <cell r="J82">
            <v>2591.8140733999994</v>
          </cell>
          <cell r="K82">
            <v>3007.9285968792492</v>
          </cell>
          <cell r="L82">
            <v>3278.6949997415295</v>
          </cell>
          <cell r="M82">
            <v>2023</v>
          </cell>
          <cell r="N82">
            <v>1885.834558</v>
          </cell>
          <cell r="O82">
            <v>7154.1963866384513</v>
          </cell>
        </row>
        <row r="83">
          <cell r="G83">
            <v>303.05007715937325</v>
          </cell>
          <cell r="H83">
            <v>300.17350615870134</v>
          </cell>
          <cell r="I83">
            <v>2024</v>
          </cell>
          <cell r="J83">
            <v>2679.4342780000002</v>
          </cell>
          <cell r="K83">
            <v>3054.4586648127197</v>
          </cell>
          <cell r="L83">
            <v>3364.3382535633673</v>
          </cell>
          <cell r="M83">
            <v>2024</v>
          </cell>
          <cell r="N83">
            <v>1950.7029729999999</v>
          </cell>
          <cell r="O83">
            <v>7260.5595150379595</v>
          </cell>
        </row>
        <row r="84">
          <cell r="G84">
            <v>303.01007717776395</v>
          </cell>
          <cell r="H84">
            <v>300.11154787220238</v>
          </cell>
          <cell r="I84">
            <v>2025</v>
          </cell>
          <cell r="J84">
            <v>2774.5402503</v>
          </cell>
          <cell r="K84">
            <v>3103.2723514737127</v>
          </cell>
          <cell r="L84">
            <v>3457.2983757503162</v>
          </cell>
          <cell r="M84">
            <v>2025</v>
          </cell>
          <cell r="N84">
            <v>2024.878252</v>
          </cell>
          <cell r="O84">
            <v>7382.1828771063319</v>
          </cell>
        </row>
        <row r="85">
          <cell r="G85">
            <v>303.01283415030065</v>
          </cell>
          <cell r="H85">
            <v>300.11582023366128</v>
          </cell>
          <cell r="I85">
            <v>2026</v>
          </cell>
          <cell r="J85">
            <v>2879.6123496999999</v>
          </cell>
          <cell r="K85">
            <v>3155.2926430989965</v>
          </cell>
          <cell r="L85">
            <v>3559.9997620297481</v>
          </cell>
          <cell r="M85">
            <v>2026</v>
          </cell>
          <cell r="N85">
            <v>2106.2538709999999</v>
          </cell>
          <cell r="O85">
            <v>7515.612457778011</v>
          </cell>
        </row>
        <row r="86">
          <cell r="G86">
            <v>301.41907423058802</v>
          </cell>
          <cell r="H86">
            <v>297.59781460920323</v>
          </cell>
          <cell r="I86">
            <v>2027</v>
          </cell>
          <cell r="J86">
            <v>2984.1930711999998</v>
          </cell>
          <cell r="K86">
            <v>3205.2179835947745</v>
          </cell>
          <cell r="L86">
            <v>3662.2208572347154</v>
          </cell>
          <cell r="M86">
            <v>2027</v>
          </cell>
          <cell r="N86">
            <v>2193.3254480000001</v>
          </cell>
          <cell r="O86">
            <v>7658.3815592644387</v>
          </cell>
        </row>
        <row r="87">
          <cell r="G87">
            <v>301.23823851251768</v>
          </cell>
          <cell r="H87">
            <v>297.30591828445273</v>
          </cell>
          <cell r="I87">
            <v>2028</v>
          </cell>
          <cell r="J87">
            <v>3092.4288740000002</v>
          </cell>
          <cell r="K87">
            <v>3255.0785902298294</v>
          </cell>
          <cell r="L87">
            <v>3768.0145651372268</v>
          </cell>
          <cell r="M87">
            <v>2028</v>
          </cell>
          <cell r="N87">
            <v>2273.9649589999999</v>
          </cell>
          <cell r="O87">
            <v>7790.6041619373518</v>
          </cell>
        </row>
        <row r="88">
          <cell r="G88">
            <v>300.88004828067164</v>
          </cell>
          <cell r="H88">
            <v>296.72395535985481</v>
          </cell>
          <cell r="I88">
            <v>2029</v>
          </cell>
          <cell r="J88">
            <v>3202.9177786</v>
          </cell>
          <cell r="K88">
            <v>3304.2085620815005</v>
          </cell>
          <cell r="L88">
            <v>3876.010538718353</v>
          </cell>
          <cell r="M88">
            <v>2029</v>
          </cell>
          <cell r="N88">
            <v>2356.5114309999999</v>
          </cell>
          <cell r="O88">
            <v>7925.9535611829233</v>
          </cell>
        </row>
        <row r="89">
          <cell r="G89">
            <v>300.32350497753021</v>
          </cell>
          <cell r="H89">
            <v>295.8096411847601</v>
          </cell>
          <cell r="I89">
            <v>2030</v>
          </cell>
          <cell r="J89">
            <v>3332.4983846999999</v>
          </cell>
          <cell r="K89">
            <v>3359.7128554945239</v>
          </cell>
          <cell r="L89">
            <v>4002.6674529457559</v>
          </cell>
          <cell r="M89">
            <v>2030</v>
          </cell>
          <cell r="N89">
            <v>2435.9209999999998</v>
          </cell>
          <cell r="O89">
            <v>8056.1594585167277</v>
          </cell>
        </row>
        <row r="90">
          <cell r="G90">
            <v>299.65600067965477</v>
          </cell>
          <cell r="H90">
            <v>294.69664806463237</v>
          </cell>
          <cell r="I90">
            <v>2031</v>
          </cell>
          <cell r="J90">
            <v>3442.2490373999999</v>
          </cell>
          <cell r="K90">
            <v>3405.0605171911329</v>
          </cell>
          <cell r="L90">
            <v>4109.9418316031461</v>
          </cell>
          <cell r="M90">
            <v>2031</v>
          </cell>
          <cell r="N90">
            <v>2531.1727129999999</v>
          </cell>
          <cell r="O90">
            <v>8212.3413257643278</v>
          </cell>
        </row>
        <row r="91">
          <cell r="G91">
            <v>299.65485493072765</v>
          </cell>
          <cell r="H91">
            <v>294.69472213096884</v>
          </cell>
          <cell r="J91">
            <v>3565.1723305999999</v>
          </cell>
          <cell r="K91">
            <v>3454.1652559274162</v>
          </cell>
          <cell r="L91">
            <v>4230.0916400657443</v>
          </cell>
          <cell r="M91">
            <v>2032</v>
          </cell>
          <cell r="N91">
            <v>2621.0043449999998</v>
          </cell>
          <cell r="O91">
            <v>8359.6360208598271</v>
          </cell>
        </row>
        <row r="92">
          <cell r="G92">
            <v>298.68839934499135</v>
          </cell>
          <cell r="H92">
            <v>293.05097562043221</v>
          </cell>
          <cell r="J92">
            <v>3708.1658152000005</v>
          </cell>
          <cell r="K92">
            <v>3509.2005551615157</v>
          </cell>
          <cell r="L92">
            <v>4369.8588016738868</v>
          </cell>
          <cell r="M92">
            <v>2033</v>
          </cell>
          <cell r="N92">
            <v>2698.900541</v>
          </cell>
          <cell r="O92">
            <v>8487.3604780857568</v>
          </cell>
        </row>
        <row r="93">
          <cell r="G93">
            <v>297.75098083368539</v>
          </cell>
          <cell r="H93">
            <v>291.41941448411023</v>
          </cell>
          <cell r="J93">
            <v>3837.6261948000001</v>
          </cell>
          <cell r="K93">
            <v>3557.2266817524842</v>
          </cell>
          <cell r="L93">
            <v>4496.3982020390176</v>
          </cell>
          <cell r="M93">
            <v>2034</v>
          </cell>
          <cell r="N93">
            <v>2796.5181590000002</v>
          </cell>
          <cell r="O93">
            <v>8647.4216609802097</v>
          </cell>
        </row>
        <row r="94">
          <cell r="G94">
            <v>297.76126931363558</v>
          </cell>
          <cell r="H94">
            <v>291.43752329432095</v>
          </cell>
          <cell r="J94">
            <v>3986.1197308000001</v>
          </cell>
          <cell r="K94">
            <v>3610.3576666465606</v>
          </cell>
          <cell r="L94">
            <v>4641.5413188875491</v>
          </cell>
          <cell r="M94">
            <v>2035</v>
          </cell>
          <cell r="N94">
            <v>2869.3628429999999</v>
          </cell>
          <cell r="O94">
            <v>8766.8632794861296</v>
          </cell>
        </row>
        <row r="121">
          <cell r="G121">
            <v>2018</v>
          </cell>
          <cell r="H121">
            <v>2019</v>
          </cell>
          <cell r="I121">
            <v>2020</v>
          </cell>
          <cell r="J121">
            <v>2021</v>
          </cell>
          <cell r="K121">
            <v>2022</v>
          </cell>
          <cell r="L121">
            <v>2023</v>
          </cell>
          <cell r="M121">
            <v>2024</v>
          </cell>
          <cell r="N121">
            <v>2025</v>
          </cell>
          <cell r="O121">
            <v>2026</v>
          </cell>
          <cell r="P121">
            <v>2027</v>
          </cell>
          <cell r="Q121">
            <v>2028</v>
          </cell>
          <cell r="R121">
            <v>2029</v>
          </cell>
          <cell r="S121">
            <v>2030</v>
          </cell>
          <cell r="T121">
            <v>2031</v>
          </cell>
          <cell r="U121">
            <v>2032</v>
          </cell>
          <cell r="V121">
            <v>2033</v>
          </cell>
          <cell r="W121">
            <v>2034</v>
          </cell>
          <cell r="X121">
            <v>2035</v>
          </cell>
        </row>
        <row r="122">
          <cell r="G122">
            <v>14023.216425344392</v>
          </cell>
          <cell r="H122">
            <v>14266.319353967396</v>
          </cell>
          <cell r="I122">
            <v>14513.683501515552</v>
          </cell>
          <cell r="J122">
            <v>14784.738793280194</v>
          </cell>
          <cell r="K122">
            <v>15048.82150982591</v>
          </cell>
          <cell r="L122">
            <v>15351.081667959821</v>
          </cell>
          <cell r="M122">
            <v>15676.70161423125</v>
          </cell>
          <cell r="N122">
            <v>16022.910400199034</v>
          </cell>
          <cell r="O122">
            <v>16435.334001552066</v>
          </cell>
          <cell r="P122">
            <v>16796.9270935268</v>
          </cell>
          <cell r="Q122">
            <v>17186.008838626629</v>
          </cell>
          <cell r="R122">
            <v>17509.663776252026</v>
          </cell>
          <cell r="S122">
            <v>17849.045518001847</v>
          </cell>
          <cell r="T122">
            <v>18205.116228437721</v>
          </cell>
          <cell r="U122">
            <v>18533.843580326749</v>
          </cell>
          <cell r="V122">
            <v>18839.457555909743</v>
          </cell>
          <cell r="W122">
            <v>19186.22471079613</v>
          </cell>
          <cell r="X122">
            <v>19422.392838095242</v>
          </cell>
        </row>
        <row r="123">
          <cell r="G123">
            <v>302.99854171936556</v>
          </cell>
          <cell r="H123">
            <v>303.37745755767685</v>
          </cell>
          <cell r="I123">
            <v>303.22585086442132</v>
          </cell>
          <cell r="J123">
            <v>303.08168683583153</v>
          </cell>
          <cell r="K123">
            <v>303.41916012380017</v>
          </cell>
          <cell r="L123">
            <v>303.66433680226078</v>
          </cell>
          <cell r="M123">
            <v>303.05007715937325</v>
          </cell>
          <cell r="N123">
            <v>303.01007717776395</v>
          </cell>
          <cell r="O123">
            <v>303.01283415030065</v>
          </cell>
          <cell r="P123">
            <v>301.41907423058802</v>
          </cell>
          <cell r="Q123">
            <v>301.23823851251768</v>
          </cell>
          <cell r="R123">
            <v>300.88004828067164</v>
          </cell>
          <cell r="S123">
            <v>300.32350497753021</v>
          </cell>
          <cell r="T123">
            <v>299.65600067965477</v>
          </cell>
          <cell r="U123">
            <v>299.65485493072765</v>
          </cell>
          <cell r="V123">
            <v>298.68839934499135</v>
          </cell>
          <cell r="W123">
            <v>297.75098083368539</v>
          </cell>
          <cell r="X123">
            <v>297.76126931363558</v>
          </cell>
        </row>
        <row r="124">
          <cell r="G124">
            <v>2817.8028576592669</v>
          </cell>
          <cell r="H124">
            <v>2852.4466796581391</v>
          </cell>
          <cell r="I124">
            <v>2887.2703785501863</v>
          </cell>
          <cell r="J124">
            <v>2923.2055190854799</v>
          </cell>
          <cell r="K124">
            <v>2963.8717110873577</v>
          </cell>
          <cell r="L124">
            <v>3007.9285968792492</v>
          </cell>
          <cell r="M124">
            <v>3054.4586648127197</v>
          </cell>
          <cell r="N124">
            <v>3103.2723514737127</v>
          </cell>
          <cell r="O124">
            <v>3155.2926430989965</v>
          </cell>
          <cell r="P124">
            <v>3205.2179835947745</v>
          </cell>
          <cell r="Q124">
            <v>3255.0785902298294</v>
          </cell>
          <cell r="R124">
            <v>3304.2085620815005</v>
          </cell>
          <cell r="S124">
            <v>3359.7128554945239</v>
          </cell>
          <cell r="T124">
            <v>3405.0605171911329</v>
          </cell>
          <cell r="U124">
            <v>3454.1652559274162</v>
          </cell>
          <cell r="V124">
            <v>3509.2005551615157</v>
          </cell>
          <cell r="W124">
            <v>3557.2266817524842</v>
          </cell>
          <cell r="X124">
            <v>3610.3576666465606</v>
          </cell>
        </row>
        <row r="125">
          <cell r="G125">
            <v>6648.0748527559354</v>
          </cell>
          <cell r="H125">
            <v>6750.5768396680051</v>
          </cell>
          <cell r="I125">
            <v>6858.9947023924851</v>
          </cell>
          <cell r="J125">
            <v>6950.9448303929594</v>
          </cell>
          <cell r="K125">
            <v>7066.5055116132971</v>
          </cell>
          <cell r="L125">
            <v>7154.1963866384513</v>
          </cell>
          <cell r="M125">
            <v>7260.5595150379595</v>
          </cell>
          <cell r="N125">
            <v>7382.1828771063319</v>
          </cell>
          <cell r="O125">
            <v>7515.612457778011</v>
          </cell>
          <cell r="P125">
            <v>7658.3815592644387</v>
          </cell>
          <cell r="Q125">
            <v>7790.6041619373518</v>
          </cell>
          <cell r="R125">
            <v>7925.9535611829233</v>
          </cell>
          <cell r="S125">
            <v>8056.1594585167277</v>
          </cell>
          <cell r="T125">
            <v>8212.3413257643278</v>
          </cell>
          <cell r="U125">
            <v>8359.6360208598271</v>
          </cell>
          <cell r="V125">
            <v>8487.3604780857568</v>
          </cell>
          <cell r="W125">
            <v>8647.4216609802097</v>
          </cell>
          <cell r="X125">
            <v>8766.8632794861296</v>
          </cell>
        </row>
        <row r="126">
          <cell r="G126">
            <v>23792.092677478962</v>
          </cell>
          <cell r="H126">
            <v>24172.720330851218</v>
          </cell>
          <cell r="I126">
            <v>24563.174433322645</v>
          </cell>
          <cell r="J126">
            <v>24961.970829594466</v>
          </cell>
          <cell r="K126">
            <v>25382.617892650364</v>
          </cell>
          <cell r="L126">
            <v>25816.870988279781</v>
          </cell>
          <cell r="M126">
            <v>26294.7698712413</v>
          </cell>
          <cell r="N126">
            <v>26811.375705956845</v>
          </cell>
          <cell r="O126">
            <v>27409.251936579374</v>
          </cell>
          <cell r="P126">
            <v>27961.945710616601</v>
          </cell>
          <cell r="Q126">
            <v>28532.929829306326</v>
          </cell>
          <cell r="R126">
            <v>29040.705947797123</v>
          </cell>
          <cell r="S126">
            <v>29565.241336990628</v>
          </cell>
          <cell r="T126">
            <v>30122.174072072834</v>
          </cell>
          <cell r="U126">
            <v>30647.299712044718</v>
          </cell>
          <cell r="V126">
            <v>31134.706988502006</v>
          </cell>
          <cell r="W126">
            <v>31688.624034362507</v>
          </cell>
          <cell r="X126">
            <v>32097.375053541567</v>
          </cell>
          <cell r="AA126">
            <v>0</v>
          </cell>
        </row>
        <row r="129">
          <cell r="G129">
            <v>1745849788.4400001</v>
          </cell>
          <cell r="H129">
            <v>1793842788.48</v>
          </cell>
          <cell r="I129">
            <v>1844031455.0799999</v>
          </cell>
          <cell r="J129">
            <v>1900640702.6900001</v>
          </cell>
          <cell r="K129">
            <v>1957464654.45</v>
          </cell>
          <cell r="L129">
            <v>2024591449.8199999</v>
          </cell>
          <cell r="M129">
            <v>2099484002.3499999</v>
          </cell>
          <cell r="N129">
            <v>2182153011.5999999</v>
          </cell>
          <cell r="O129">
            <v>2284892178.5</v>
          </cell>
          <cell r="P129">
            <v>2378940927.7800002</v>
          </cell>
          <cell r="Q129">
            <v>2484467592.8899999</v>
          </cell>
          <cell r="R129">
            <v>2575806943.77</v>
          </cell>
          <cell r="S129">
            <v>2675193452.4000001</v>
          </cell>
          <cell r="T129">
            <v>2783592126.4000001</v>
          </cell>
          <cell r="U129">
            <v>2887561973.1999998</v>
          </cell>
          <cell r="V129">
            <v>2987701908</v>
          </cell>
          <cell r="W129">
            <v>3105538699.9000001</v>
          </cell>
          <cell r="X129">
            <v>3188441716.3000002</v>
          </cell>
        </row>
        <row r="130">
          <cell r="G130">
            <v>317242678.67000002</v>
          </cell>
          <cell r="H130">
            <v>314343281.5</v>
          </cell>
          <cell r="I130">
            <v>315500155.42000002</v>
          </cell>
          <cell r="J130">
            <v>316604185.17000002</v>
          </cell>
          <cell r="K130">
            <v>314025803.90000004</v>
          </cell>
          <cell r="L130">
            <v>312165770.96000004</v>
          </cell>
          <cell r="M130">
            <v>316846772.75</v>
          </cell>
          <cell r="N130">
            <v>317154017.94000006</v>
          </cell>
          <cell r="O130">
            <v>317132831.70999998</v>
          </cell>
          <cell r="P130">
            <v>329619379.67999995</v>
          </cell>
          <cell r="Q130">
            <v>331066865.50999999</v>
          </cell>
          <cell r="R130">
            <v>333952763.74000001</v>
          </cell>
          <cell r="S130">
            <v>338486759.89000005</v>
          </cell>
          <cell r="T130">
            <v>344005985.83999997</v>
          </cell>
          <cell r="U130">
            <v>344015536.36000001</v>
          </cell>
          <cell r="V130">
            <v>352166717.38</v>
          </cell>
          <cell r="W130">
            <v>360257472.30000007</v>
          </cell>
          <cell r="X130">
            <v>360167672.44999999</v>
          </cell>
        </row>
        <row r="131">
          <cell r="G131">
            <v>2262579257.1000004</v>
          </cell>
          <cell r="H131">
            <v>2319287101.8000002</v>
          </cell>
          <cell r="I131">
            <v>2377721823.3000002</v>
          </cell>
          <cell r="J131">
            <v>2439565476.5999999</v>
          </cell>
          <cell r="K131">
            <v>2511493504.3000002</v>
          </cell>
          <cell r="L131">
            <v>2591814073.3999996</v>
          </cell>
          <cell r="M131">
            <v>2679434278</v>
          </cell>
          <cell r="N131">
            <v>2774540250.3000002</v>
          </cell>
          <cell r="O131">
            <v>2879612349.6999998</v>
          </cell>
          <cell r="P131">
            <v>2984193071.1999998</v>
          </cell>
          <cell r="Q131">
            <v>3092428874</v>
          </cell>
          <cell r="R131">
            <v>3202917778.5999999</v>
          </cell>
          <cell r="S131">
            <v>3332498384.6999998</v>
          </cell>
          <cell r="T131">
            <v>3442249037.4000001</v>
          </cell>
          <cell r="U131">
            <v>3565172330.5999999</v>
          </cell>
          <cell r="V131">
            <v>3708165815.2000003</v>
          </cell>
          <cell r="W131">
            <v>3837626194.8000002</v>
          </cell>
          <cell r="X131">
            <v>3986119730.8000002</v>
          </cell>
        </row>
        <row r="132">
          <cell r="G132">
            <v>1577162726</v>
          </cell>
          <cell r="H132">
            <v>1639676320</v>
          </cell>
          <cell r="I132">
            <v>1705797870</v>
          </cell>
          <cell r="J132">
            <v>1761876129</v>
          </cell>
          <cell r="K132">
            <v>1832353919</v>
          </cell>
          <cell r="L132">
            <v>1885834558</v>
          </cell>
          <cell r="M132">
            <v>1950702973</v>
          </cell>
          <cell r="N132">
            <v>2024878252</v>
          </cell>
          <cell r="O132">
            <v>2106253871</v>
          </cell>
          <cell r="P132">
            <v>2193325448</v>
          </cell>
          <cell r="Q132">
            <v>2273964959</v>
          </cell>
          <cell r="R132">
            <v>2356511431</v>
          </cell>
          <cell r="S132">
            <v>2435921000</v>
          </cell>
          <cell r="T132">
            <v>2531172713</v>
          </cell>
          <cell r="U132">
            <v>2621004345</v>
          </cell>
          <cell r="V132">
            <v>2698900541</v>
          </cell>
          <cell r="W132">
            <v>2796518159</v>
          </cell>
          <cell r="X132">
            <v>2869362843</v>
          </cell>
        </row>
        <row r="133">
          <cell r="G133">
            <v>5902834450.210001</v>
          </cell>
          <cell r="H133">
            <v>6067149491.7800007</v>
          </cell>
          <cell r="I133">
            <v>6243051303.8000002</v>
          </cell>
          <cell r="J133">
            <v>6418686493.46</v>
          </cell>
          <cell r="K133">
            <v>6615337881.6499996</v>
          </cell>
          <cell r="L133">
            <v>6814405852.1799994</v>
          </cell>
          <cell r="M133">
            <v>7046468026.1000004</v>
          </cell>
          <cell r="N133">
            <v>7298725531.8400002</v>
          </cell>
          <cell r="O133">
            <v>7587891230.9099998</v>
          </cell>
          <cell r="P133">
            <v>7886078826.6599998</v>
          </cell>
          <cell r="Q133">
            <v>8181928291.3999996</v>
          </cell>
          <cell r="R133">
            <v>8469188917.1100006</v>
          </cell>
          <cell r="S133">
            <v>8782099596.9899998</v>
          </cell>
          <cell r="T133">
            <v>9101019862.6399994</v>
          </cell>
          <cell r="U133">
            <v>9417754185.1599998</v>
          </cell>
          <cell r="V133">
            <v>9746934981.5799999</v>
          </cell>
          <cell r="W133">
            <v>10099940526</v>
          </cell>
          <cell r="X133">
            <v>10404091962.549999</v>
          </cell>
          <cell r="AA133">
            <v>0</v>
          </cell>
        </row>
      </sheetData>
      <sheetData sheetId="18"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verview"/>
      <sheetName val="Update Log"/>
      <sheetName val="MLIST"/>
      <sheetName val="FILES"/>
      <sheetName val="APPLIC"/>
      <sheetName val="FEAS"/>
      <sheetName val="BASE"/>
      <sheetName val="STOCK"/>
      <sheetName val="TURN"/>
      <sheetName val="ACHIEV"/>
      <sheetName val="CODE"/>
      <sheetName val="SATS"/>
      <sheetName val="Water Applied by Crop"/>
      <sheetName val="Water Use by Sprinklers"/>
      <sheetName val="Energy Expense"/>
      <sheetName val="Depth of Wells"/>
      <sheetName val="Water Use by All Methods"/>
      <sheetName val="Applic Acres"/>
      <sheetName val="Vars"/>
      <sheetName val="Labels"/>
      <sheetName val="Lookup"/>
      <sheetName val="UEC"/>
      <sheetName val="Tracking Status"/>
    </sheetNames>
    <sheetDataSet>
      <sheetData sheetId="0"/>
      <sheetData sheetId="1"/>
      <sheetData sheetId="2"/>
      <sheetData sheetId="3">
        <row r="4">
          <cell r="H4">
            <v>2035</v>
          </cell>
        </row>
      </sheetData>
      <sheetData sheetId="4">
        <row r="8">
          <cell r="B8" t="str">
            <v>Measure Index Name</v>
          </cell>
          <cell r="C8" t="str">
            <v>Idaho</v>
          </cell>
          <cell r="D8" t="str">
            <v>Montana</v>
          </cell>
          <cell r="E8" t="str">
            <v>Oregon</v>
          </cell>
          <cell r="F8" t="str">
            <v>Washington</v>
          </cell>
        </row>
        <row r="9">
          <cell r="B9" t="str">
            <v xml:space="preserve">Wheel/hand line systems: Replace worn nozzle with new flow controlling type nozzle for impact sprinklers </v>
          </cell>
          <cell r="C9">
            <v>0.30000000000000004</v>
          </cell>
          <cell r="D9">
            <v>0.30000000000000004</v>
          </cell>
          <cell r="E9">
            <v>0.30000000000000004</v>
          </cell>
          <cell r="F9">
            <v>0.30000000000000004</v>
          </cell>
        </row>
        <row r="10">
          <cell r="B10" t="str">
            <v xml:space="preserve">Wheel/hand line systems: Replace worn nozzle with new nozzle </v>
          </cell>
          <cell r="C10">
            <v>0.30000000000000004</v>
          </cell>
          <cell r="D10">
            <v>0.30000000000000004</v>
          </cell>
          <cell r="E10">
            <v>0.30000000000000004</v>
          </cell>
          <cell r="F10">
            <v>0.30000000000000004</v>
          </cell>
        </row>
        <row r="11">
          <cell r="B11" t="str">
            <v xml:space="preserve">Wheel/hand line systems: Rebuild or replace leaking impact sprinkler with new or rebuilt impact sprinkler </v>
          </cell>
          <cell r="C11">
            <v>0.30000000000000004</v>
          </cell>
          <cell r="D11">
            <v>0.30000000000000004</v>
          </cell>
          <cell r="E11">
            <v>0.30000000000000004</v>
          </cell>
          <cell r="F11">
            <v>0.30000000000000004</v>
          </cell>
        </row>
        <row r="12">
          <cell r="B12" t="str">
            <v xml:space="preserve">Wheel/hand line systems: Replace leaking gasket with new gasket </v>
          </cell>
          <cell r="C12">
            <v>0.30000000000000004</v>
          </cell>
          <cell r="D12">
            <v>0.30000000000000004</v>
          </cell>
          <cell r="E12">
            <v>0.30000000000000004</v>
          </cell>
          <cell r="F12">
            <v>0.30000000000000004</v>
          </cell>
        </row>
        <row r="13">
          <cell r="B13" t="str">
            <v xml:space="preserve">Wheel/hand line systems: Replace leaking drain with new drain </v>
          </cell>
          <cell r="C13">
            <v>0.30000000000000004</v>
          </cell>
          <cell r="D13">
            <v>0.30000000000000004</v>
          </cell>
          <cell r="E13">
            <v>0.30000000000000004</v>
          </cell>
          <cell r="F13">
            <v>0.30000000000000004</v>
          </cell>
        </row>
        <row r="14">
          <cell r="B14" t="str">
            <v xml:space="preserve">Wheel/hand line systems: Cut and pipe press repair of leaking hand-lines, wheel-lines, and portable main-lines </v>
          </cell>
          <cell r="C14">
            <v>0.30000000000000004</v>
          </cell>
          <cell r="D14">
            <v>0.30000000000000004</v>
          </cell>
          <cell r="E14">
            <v>0.30000000000000004</v>
          </cell>
          <cell r="F14">
            <v>0.30000000000000004</v>
          </cell>
        </row>
        <row r="15">
          <cell r="B15" t="str">
            <v xml:space="preserve">Thunderbird wheel line systems: Replace leaking hub with new hub </v>
          </cell>
          <cell r="C15">
            <v>0.30000000000000004</v>
          </cell>
          <cell r="D15">
            <v>0.30000000000000004</v>
          </cell>
          <cell r="E15">
            <v>0.30000000000000004</v>
          </cell>
          <cell r="F15">
            <v>0.30000000000000004</v>
          </cell>
        </row>
        <row r="16">
          <cell r="B16" t="str">
            <v xml:space="preserve">Wheel line systems: Rebuild or replace leaking or malfunctioning leveler with new or rebuilt leveler. </v>
          </cell>
          <cell r="C16">
            <v>0.30000000000000004</v>
          </cell>
          <cell r="D16">
            <v>0.30000000000000004</v>
          </cell>
          <cell r="E16">
            <v>0.30000000000000004</v>
          </cell>
          <cell r="F16">
            <v>0.30000000000000004</v>
          </cell>
        </row>
        <row r="17">
          <cell r="B17" t="str">
            <v xml:space="preserve">Center pivot/linear move systems: Install new sprinkler package on an existing system. </v>
          </cell>
          <cell r="C17">
            <v>0.30000000000000004</v>
          </cell>
          <cell r="D17">
            <v>0.30000000000000004</v>
          </cell>
          <cell r="E17">
            <v>0.30000000000000004</v>
          </cell>
          <cell r="F17">
            <v>0.30000000000000004</v>
          </cell>
        </row>
        <row r="18">
          <cell r="B18" t="str">
            <v xml:space="preserve">Center pivot/linear move systems: New gooseneck elbows </v>
          </cell>
          <cell r="C18">
            <v>0.30000000000000004</v>
          </cell>
          <cell r="D18">
            <v>0.30000000000000004</v>
          </cell>
          <cell r="E18">
            <v>0.30000000000000004</v>
          </cell>
          <cell r="F18">
            <v>0.30000000000000004</v>
          </cell>
        </row>
        <row r="19">
          <cell r="B19" t="str">
            <v xml:space="preserve">Center pivot/linear move systems: New drop tubes (3 feet minimum) </v>
          </cell>
          <cell r="C19">
            <v>0.30000000000000004</v>
          </cell>
          <cell r="D19">
            <v>0.30000000000000004</v>
          </cell>
          <cell r="E19">
            <v>0.30000000000000004</v>
          </cell>
          <cell r="F19">
            <v>0.30000000000000004</v>
          </cell>
        </row>
        <row r="20">
          <cell r="B20" t="str">
            <v xml:space="preserve">Center pivot/linear move systems: Replace leaking pivot boot gasket with new pivot boot gasket </v>
          </cell>
          <cell r="C20">
            <v>0.30000000000000004</v>
          </cell>
          <cell r="D20">
            <v>0.30000000000000004</v>
          </cell>
          <cell r="E20">
            <v>0.30000000000000004</v>
          </cell>
          <cell r="F20">
            <v>0.30000000000000004</v>
          </cell>
        </row>
        <row r="21">
          <cell r="B21" t="str">
            <v xml:space="preserve">Center pivot/linear move systems: Replace leaking tower gasket with new tower gasket </v>
          </cell>
          <cell r="C21">
            <v>0.30000000000000004</v>
          </cell>
          <cell r="D21">
            <v>0.30000000000000004</v>
          </cell>
          <cell r="E21">
            <v>0.30000000000000004</v>
          </cell>
          <cell r="F21">
            <v>0.30000000000000004</v>
          </cell>
        </row>
        <row r="22">
          <cell r="B22" t="str">
            <v>Convert Medium Pressure Center Pivot to Low pressure system</v>
          </cell>
          <cell r="C22">
            <v>0.19500000000000003</v>
          </cell>
          <cell r="D22">
            <v>0.19500000000000003</v>
          </cell>
          <cell r="E22">
            <v>0.19500000000000003</v>
          </cell>
          <cell r="F22">
            <v>0.19500000000000003</v>
          </cell>
        </row>
        <row r="23">
          <cell r="B23" t="str">
            <v>Convert High Pressure Center Pivot to Low pressure system</v>
          </cell>
          <cell r="C23">
            <v>0.255</v>
          </cell>
          <cell r="D23">
            <v>0.255</v>
          </cell>
          <cell r="E23">
            <v>0.255</v>
          </cell>
          <cell r="F23">
            <v>0.255</v>
          </cell>
        </row>
        <row r="24">
          <cell r="B24" t="str">
            <v>Convert wheel line systems to low pressure systems on alfalfa acreage</v>
          </cell>
          <cell r="C24">
            <v>0.10500000000000001</v>
          </cell>
          <cell r="D24">
            <v>0.10500000000000001</v>
          </cell>
          <cell r="E24">
            <v>0.10500000000000001</v>
          </cell>
          <cell r="F24">
            <v>0.10500000000000001</v>
          </cell>
        </row>
        <row r="25">
          <cell r="B25" t="str">
            <v>Convert hand line systems to low pressure systems on alfalfa acreage</v>
          </cell>
          <cell r="C25">
            <v>0.10500000000000001</v>
          </cell>
          <cell r="D25">
            <v>0.10500000000000001</v>
          </cell>
          <cell r="E25">
            <v>0.10500000000000001</v>
          </cell>
          <cell r="F25">
            <v>0.10500000000000001</v>
          </cell>
        </row>
        <row r="26">
          <cell r="B26" t="str">
            <v>SIS</v>
          </cell>
          <cell r="C26">
            <v>0.85</v>
          </cell>
          <cell r="D26">
            <v>0.85</v>
          </cell>
          <cell r="E26">
            <v>0.85</v>
          </cell>
          <cell r="F26">
            <v>0.85</v>
          </cell>
        </row>
        <row r="27">
          <cell r="B27" t="str">
            <v>LESA</v>
          </cell>
          <cell r="C27">
            <v>0.29699999999999999</v>
          </cell>
          <cell r="D27">
            <v>0.29699999999999999</v>
          </cell>
          <cell r="E27">
            <v>0.29699999999999999</v>
          </cell>
          <cell r="F27">
            <v>0.29699999999999999</v>
          </cell>
        </row>
        <row r="28">
          <cell r="B28" t="str">
            <v>Motor Rewind</v>
          </cell>
          <cell r="C28">
            <v>0.51800000000000002</v>
          </cell>
          <cell r="D28">
            <v>0.51800000000000002</v>
          </cell>
          <cell r="E28">
            <v>0.51800000000000002</v>
          </cell>
          <cell r="F28">
            <v>0.51800000000000002</v>
          </cell>
        </row>
        <row r="29">
          <cell r="B29" t="str">
            <v>Install VSD on Irrigation Pump</v>
          </cell>
          <cell r="C29">
            <v>0.63</v>
          </cell>
          <cell r="D29">
            <v>0.63</v>
          </cell>
          <cell r="E29">
            <v>0.63</v>
          </cell>
          <cell r="F29">
            <v>0.63</v>
          </cell>
        </row>
        <row r="30">
          <cell r="B30" t="str">
            <v>VSD - Vacuum Pump - FreeStall</v>
          </cell>
          <cell r="C30">
            <v>2.5000000000000022E-3</v>
          </cell>
          <cell r="D30">
            <v>2.5000000000000022E-3</v>
          </cell>
          <cell r="E30">
            <v>2.5000000000000022E-3</v>
          </cell>
          <cell r="F30">
            <v>2.5000000000000022E-3</v>
          </cell>
        </row>
        <row r="31">
          <cell r="B31" t="str">
            <v>Plate Milk Pre-cooler - FreeStall</v>
          </cell>
          <cell r="C31">
            <v>4.7500000000000042E-2</v>
          </cell>
          <cell r="D31">
            <v>4.7500000000000042E-2</v>
          </cell>
          <cell r="E31">
            <v>4.7500000000000042E-2</v>
          </cell>
          <cell r="F31">
            <v>4.7500000000000042E-2</v>
          </cell>
        </row>
        <row r="32">
          <cell r="B32" t="str">
            <v>Energy Efficient Lighting - FreeStall</v>
          </cell>
          <cell r="C32">
            <v>0.22596247328595939</v>
          </cell>
          <cell r="D32">
            <v>0.22596247328595939</v>
          </cell>
          <cell r="E32">
            <v>0.22596247328595939</v>
          </cell>
          <cell r="F32">
            <v>0.22596247328595939</v>
          </cell>
        </row>
        <row r="33">
          <cell r="B33" t="str">
            <v>VSD - Vacuum Pump - TieStall</v>
          </cell>
          <cell r="C33">
            <v>0.1604247304551811</v>
          </cell>
          <cell r="D33">
            <v>0.1604247304551811</v>
          </cell>
          <cell r="E33">
            <v>0.1604247304551811</v>
          </cell>
          <cell r="F33">
            <v>0.1604247304551811</v>
          </cell>
        </row>
        <row r="34">
          <cell r="B34" t="str">
            <v>Heat Recovery Refrigeration - TieStall</v>
          </cell>
          <cell r="C34">
            <v>0.84147877475526689</v>
          </cell>
          <cell r="D34">
            <v>0.84147877475526689</v>
          </cell>
          <cell r="E34">
            <v>0.84147877475526689</v>
          </cell>
          <cell r="F34">
            <v>0.84147877475526689</v>
          </cell>
        </row>
        <row r="35">
          <cell r="B35" t="str">
            <v>Plate Milk Pre-Cooler - TieStall</v>
          </cell>
          <cell r="C35">
            <v>0.539760454730004</v>
          </cell>
          <cell r="D35">
            <v>0.539760454730004</v>
          </cell>
          <cell r="E35">
            <v>0.539760454730004</v>
          </cell>
          <cell r="F35">
            <v>0.539760454730004</v>
          </cell>
        </row>
        <row r="36">
          <cell r="B36" t="str">
            <v>Energy Efficient Lighting - TieStall</v>
          </cell>
          <cell r="C36">
            <v>7.1883204763838152E-2</v>
          </cell>
          <cell r="D36">
            <v>7.1883204763838152E-2</v>
          </cell>
          <cell r="E36">
            <v>7.1883204763838152E-2</v>
          </cell>
          <cell r="F36">
            <v>7.1883204763838152E-2</v>
          </cell>
        </row>
        <row r="37">
          <cell r="B37" t="str">
            <v>35-44W LED fixture &amp; NEW Photocell_Replacing_175W MH fixture</v>
          </cell>
          <cell r="C37">
            <v>0.18000000000000002</v>
          </cell>
          <cell r="D37">
            <v>0.18000000000000002</v>
          </cell>
          <cell r="E37">
            <v>0.18000000000000002</v>
          </cell>
          <cell r="F37">
            <v>0.18000000000000002</v>
          </cell>
        </row>
        <row r="38">
          <cell r="B38" t="str">
            <v>35-44W LED fixture &amp; NEW Photocell_Replacing_150W HID fixture</v>
          </cell>
          <cell r="C38">
            <v>0.18000000000000002</v>
          </cell>
          <cell r="D38">
            <v>0.18000000000000002</v>
          </cell>
          <cell r="E38">
            <v>0.18000000000000002</v>
          </cell>
          <cell r="F38">
            <v>0.18000000000000002</v>
          </cell>
        </row>
        <row r="39">
          <cell r="B39" t="str">
            <v>35-44W LED fixture &amp; NEW Photocell_Replacing_100W HID fixture</v>
          </cell>
          <cell r="C39">
            <v>0.18000000000000002</v>
          </cell>
          <cell r="D39">
            <v>0.18000000000000002</v>
          </cell>
          <cell r="E39">
            <v>0.18000000000000002</v>
          </cell>
          <cell r="F39">
            <v>0.18000000000000002</v>
          </cell>
        </row>
        <row r="40">
          <cell r="B40" t="str">
            <v>35-44W LED fixture &amp; NEW Photocell_Replacing_175W MV fixture</v>
          </cell>
          <cell r="C40">
            <v>0.18000000000000002</v>
          </cell>
          <cell r="D40">
            <v>0.18000000000000002</v>
          </cell>
          <cell r="E40">
            <v>0.18000000000000002</v>
          </cell>
          <cell r="F40">
            <v>0.18000000000000002</v>
          </cell>
        </row>
        <row r="41">
          <cell r="B41" t="str">
            <v>35-44W LED fixture &amp; NEW Photocell_Replacing_200W HID fixture</v>
          </cell>
          <cell r="C41">
            <v>0.18000000000000002</v>
          </cell>
          <cell r="D41">
            <v>0.18000000000000002</v>
          </cell>
          <cell r="E41">
            <v>0.18000000000000002</v>
          </cell>
          <cell r="F41">
            <v>0.18000000000000002</v>
          </cell>
        </row>
      </sheetData>
      <sheetData sheetId="5"/>
      <sheetData sheetId="6"/>
      <sheetData sheetId="7"/>
      <sheetData sheetId="8"/>
      <sheetData sheetId="9">
        <row r="15">
          <cell r="C15" t="str">
            <v>RetroMax60</v>
          </cell>
          <cell r="D15">
            <v>0.01</v>
          </cell>
          <cell r="E15">
            <v>1.9799999999999998E-2</v>
          </cell>
          <cell r="F15">
            <v>2.9106E-2</v>
          </cell>
          <cell r="G15">
            <v>3.7643759999999998E-2</v>
          </cell>
          <cell r="H15">
            <v>4.5172511999999984E-2</v>
          </cell>
          <cell r="I15">
            <v>4.8635737920000005E-2</v>
          </cell>
          <cell r="J15">
            <v>4.587971277120001E-2</v>
          </cell>
          <cell r="K15">
            <v>4.3279862380832007E-2</v>
          </cell>
          <cell r="L15">
            <v>4.0827336845918161E-2</v>
          </cell>
          <cell r="M15">
            <v>3.8513787757982809E-2</v>
          </cell>
          <cell r="N15">
            <v>3.6331339785030448E-2</v>
          </cell>
          <cell r="O15">
            <v>3.4272563863878724E-2</v>
          </cell>
          <cell r="P15">
            <v>3.2330451911592284E-2</v>
          </cell>
          <cell r="Q15">
            <v>3.0498392969935395E-2</v>
          </cell>
          <cell r="R15">
            <v>2.8770150701639075E-2</v>
          </cell>
          <cell r="S15">
            <v>2.7139842161879479E-2</v>
          </cell>
          <cell r="T15">
            <v>2.5601917772706373E-2</v>
          </cell>
          <cell r="U15">
            <v>2.4151142432252914E-2</v>
          </cell>
          <cell r="V15">
            <v>2.2782577694425266E-2</v>
          </cell>
          <cell r="W15">
            <v>2.1491564958407872E-2</v>
          </cell>
        </row>
        <row r="16">
          <cell r="C16" t="str">
            <v>Retro3Slow</v>
          </cell>
          <cell r="D16">
            <v>5.5320496977002724E-3</v>
          </cell>
          <cell r="E16">
            <v>8.6958686465615706E-3</v>
          </cell>
          <cell r="F16">
            <v>1.7391737293123145E-2</v>
          </cell>
          <cell r="G16">
            <v>3.0435540262965514E-2</v>
          </cell>
          <cell r="H16">
            <v>4.7344173742390784E-2</v>
          </cell>
          <cell r="I16">
            <v>6.6281843239347063E-2</v>
          </cell>
          <cell r="J16">
            <v>8.4358709577350838E-2</v>
          </cell>
          <cell r="K16">
            <v>9.8418494506909315E-2</v>
          </cell>
          <cell r="L16">
            <v>0.10598914793051767</v>
          </cell>
          <cell r="M16">
            <v>0.10598914793051767</v>
          </cell>
          <cell r="N16">
            <v>9.8923204735149928E-2</v>
          </cell>
          <cell r="O16">
            <v>8.655780414325609E-2</v>
          </cell>
          <cell r="P16">
            <v>7.1282897529740263E-2</v>
          </cell>
          <cell r="Q16">
            <v>5.5442253634242489E-2</v>
          </cell>
          <cell r="R16">
            <v>4.0852186888389319E-2</v>
          </cell>
          <cell r="S16">
            <v>2.8596530821872412E-2</v>
          </cell>
          <cell r="T16">
            <v>1.9064353881248275E-2</v>
          </cell>
          <cell r="U16">
            <v>1.2131861560794377E-2</v>
          </cell>
          <cell r="V16">
            <v>7.3846113848314854E-3</v>
          </cell>
          <cell r="W16">
            <v>4.3076899744848296E-3</v>
          </cell>
        </row>
        <row r="18">
          <cell r="B18" t="str">
            <v>Measure Index Name</v>
          </cell>
          <cell r="C18" t="str">
            <v>Ramp</v>
          </cell>
          <cell r="D18">
            <v>2016</v>
          </cell>
          <cell r="E18">
            <v>2017</v>
          </cell>
          <cell r="F18">
            <v>2018</v>
          </cell>
          <cell r="G18">
            <v>2019</v>
          </cell>
          <cell r="H18">
            <v>2020</v>
          </cell>
          <cell r="I18">
            <v>2021</v>
          </cell>
          <cell r="J18">
            <v>2022</v>
          </cell>
          <cell r="K18">
            <v>2023</v>
          </cell>
          <cell r="L18">
            <v>2024</v>
          </cell>
          <cell r="M18">
            <v>2025</v>
          </cell>
          <cell r="N18">
            <v>2026</v>
          </cell>
          <cell r="O18">
            <v>2027</v>
          </cell>
          <cell r="P18">
            <v>2028</v>
          </cell>
          <cell r="Q18">
            <v>2029</v>
          </cell>
          <cell r="R18">
            <v>2030</v>
          </cell>
          <cell r="S18">
            <v>2031</v>
          </cell>
          <cell r="T18">
            <v>2032</v>
          </cell>
          <cell r="U18">
            <v>2033</v>
          </cell>
          <cell r="V18">
            <v>2034</v>
          </cell>
          <cell r="W18">
            <v>2035</v>
          </cell>
        </row>
        <row r="19">
          <cell r="A19" t="str">
            <v>Irrigation</v>
          </cell>
          <cell r="B19" t="str">
            <v>Irrigation Hardware - Retro</v>
          </cell>
          <cell r="C19" t="str">
            <v>Retro12Med</v>
          </cell>
          <cell r="D19">
            <v>0.10937459468255628</v>
          </cell>
          <cell r="E19">
            <v>0.10937459468255628</v>
          </cell>
          <cell r="F19">
            <v>0.10937459468255628</v>
          </cell>
          <cell r="G19">
            <v>0.10937459468255628</v>
          </cell>
          <cell r="H19">
            <v>0.10937459468255628</v>
          </cell>
          <cell r="I19">
            <v>9.8437135214300656E-2</v>
          </cell>
          <cell r="J19">
            <v>7.874970817144053E-2</v>
          </cell>
          <cell r="K19">
            <v>6.2999766537152418E-2</v>
          </cell>
          <cell r="L19">
            <v>5.0399813229721938E-2</v>
          </cell>
          <cell r="M19">
            <v>4.0319850583777551E-2</v>
          </cell>
          <cell r="N19">
            <v>3.225588046702204E-2</v>
          </cell>
          <cell r="O19">
            <v>2.5804704373617631E-2</v>
          </cell>
          <cell r="P19">
            <v>2.0643763498894106E-2</v>
          </cell>
          <cell r="Q19">
            <v>1.6515010799115284E-2</v>
          </cell>
          <cell r="R19">
            <v>1.3212008639292228E-2</v>
          </cell>
          <cell r="S19">
            <v>1.0569606911433781E-2</v>
          </cell>
          <cell r="T19">
            <v>7.2092823794611682E-5</v>
          </cell>
          <cell r="U19">
            <v>2.5747437069512102E-5</v>
          </cell>
          <cell r="V19">
            <v>8.7775353646568632E-6</v>
          </cell>
          <cell r="W19">
            <v>2.8622397928446119E-6</v>
          </cell>
        </row>
        <row r="20">
          <cell r="A20" t="str">
            <v>Refrigeration</v>
          </cell>
          <cell r="B20" t="str">
            <v>Dairy - Retro</v>
          </cell>
          <cell r="C20" t="str">
            <v>Retro5Med</v>
          </cell>
          <cell r="D20">
            <v>4.2999999999999997E-2</v>
          </cell>
          <cell r="E20">
            <v>5.279714228027832E-2</v>
          </cell>
          <cell r="F20">
            <v>6.4608251467478173E-2</v>
          </cell>
          <cell r="G20">
            <v>7.4999999999999997E-2</v>
          </cell>
          <cell r="H20">
            <v>8.5546997470333563E-2</v>
          </cell>
          <cell r="I20">
            <v>0.10001472303820647</v>
          </cell>
          <cell r="J20">
            <v>0.10971770435235073</v>
          </cell>
          <cell r="K20">
            <v>0.11208438511970376</v>
          </cell>
          <cell r="L20">
            <v>0.10562608162722853</v>
          </cell>
          <cell r="M20">
            <v>9.0794563997872335E-2</v>
          </cell>
          <cell r="N20">
            <v>7.0260666991849297E-2</v>
          </cell>
          <cell r="O20">
            <v>4.8218360404944538E-2</v>
          </cell>
          <cell r="P20">
            <v>2.8854234614640095E-2</v>
          </cell>
          <cell r="Q20">
            <v>1.4773964924806759E-2</v>
          </cell>
          <cell r="R20">
            <v>6.3385343681182649E-3</v>
          </cell>
          <cell r="S20">
            <v>2.2268577196306039E-3</v>
          </cell>
          <cell r="T20">
            <v>6.2471001963848583E-4</v>
          </cell>
          <cell r="U20">
            <v>1.3615841889635938E-4</v>
          </cell>
          <cell r="V20">
            <v>2.2380636622298944E-5</v>
          </cell>
          <cell r="W20">
            <v>2.68643837586513E-6</v>
          </cell>
        </row>
        <row r="21">
          <cell r="A21" t="str">
            <v>Lighting</v>
          </cell>
          <cell r="B21" t="str">
            <v>Lighting - Retro</v>
          </cell>
          <cell r="C21" t="str">
            <v>Retro20Fast</v>
          </cell>
          <cell r="D21">
            <v>0.22119921692859512</v>
          </cell>
          <cell r="E21">
            <v>0.15504311102289431</v>
          </cell>
          <cell r="F21">
            <v>0.10733128557729499</v>
          </cell>
          <cell r="G21">
            <v>8.3589689255657879E-2</v>
          </cell>
          <cell r="H21">
            <v>7.3237179880126971E-2</v>
          </cell>
          <cell r="I21">
            <v>6.3374636711760357E-2</v>
          </cell>
          <cell r="J21">
            <v>5.4291838367783084E-2</v>
          </cell>
          <cell r="K21">
            <v>4.612639225659896E-2</v>
          </cell>
          <cell r="L21">
            <v>3.8916876277172864E-2</v>
          </cell>
          <cell r="M21">
            <v>3.2639916313151704E-2</v>
          </cell>
          <cell r="N21">
            <v>2.7235706125786907E-2</v>
          </cell>
          <cell r="O21">
            <v>2.1211189258265428E-2</v>
          </cell>
          <cell r="P21">
            <v>1.6519290804212883E-2</v>
          </cell>
          <cell r="Q21">
            <v>1.2865236614105324E-2</v>
          </cell>
          <cell r="R21">
            <v>1.0019456349464106E-2</v>
          </cell>
          <cell r="S21">
            <v>7.8031604509122832E-3</v>
          </cell>
          <cell r="T21">
            <v>6.077107469602494E-3</v>
          </cell>
          <cell r="U21">
            <v>4.7328560561354371E-3</v>
          </cell>
          <cell r="V21">
            <v>3.6859520026825132E-3</v>
          </cell>
          <cell r="W21">
            <v>2.8706223060526725E-3</v>
          </cell>
        </row>
        <row r="22">
          <cell r="A22" t="str">
            <v>Irrigation</v>
          </cell>
          <cell r="B22" t="str">
            <v>Irrigation Efficiency - Retro</v>
          </cell>
          <cell r="C22" t="str">
            <v>Retro1Slow</v>
          </cell>
          <cell r="D22">
            <v>2.5643970768378654E-3</v>
          </cell>
          <cell r="E22">
            <v>5.1260615529385989E-3</v>
          </cell>
          <cell r="F22">
            <v>9.1015544176433795E-3</v>
          </cell>
          <cell r="G22">
            <v>1.4804925730045659E-2</v>
          </cell>
          <cell r="H22">
            <v>2.2471809420486211E-2</v>
          </cell>
          <cell r="I22">
            <v>3.2184432813882391E-2</v>
          </cell>
          <cell r="J22">
            <v>4.3779667172004086E-2</v>
          </cell>
          <cell r="K22">
            <v>5.675426075474499E-2</v>
          </cell>
          <cell r="L22">
            <v>7.0195239068707532E-2</v>
          </cell>
          <cell r="M22">
            <v>8.2776861842756788E-2</v>
          </cell>
          <cell r="N22">
            <v>9.2870259507494834E-2</v>
          </cell>
          <cell r="O22">
            <v>9.8796470678915727E-2</v>
          </cell>
          <cell r="P22">
            <v>9.9208932889988999E-2</v>
          </cell>
          <cell r="Q22">
            <v>9.3521150494244254E-2</v>
          </cell>
          <cell r="R22">
            <v>8.2226007896862296E-2</v>
          </cell>
          <cell r="S22">
            <v>6.6933566027365665E-2</v>
          </cell>
          <cell r="T22">
            <v>5.0029565143448806E-2</v>
          </cell>
          <cell r="U22">
            <v>3.402486521893211E-2</v>
          </cell>
          <cell r="V22">
            <v>2.0846059340774659E-2</v>
          </cell>
          <cell r="W22">
            <v>0.01</v>
          </cell>
        </row>
        <row r="23">
          <cell r="A23" t="str">
            <v>Irrigation</v>
          </cell>
          <cell r="B23" t="str">
            <v>Irrigation Pressure - Retro</v>
          </cell>
          <cell r="C23" t="str">
            <v>Retro1Slow</v>
          </cell>
          <cell r="D23">
            <v>2.5643970768378654E-3</v>
          </cell>
          <cell r="E23">
            <v>5.1260615529385989E-3</v>
          </cell>
          <cell r="F23">
            <v>9.1015544176433795E-3</v>
          </cell>
          <cell r="G23">
            <v>1.4804925730045659E-2</v>
          </cell>
          <cell r="H23">
            <v>2.2471809420486211E-2</v>
          </cell>
          <cell r="I23">
            <v>3.2184432813882391E-2</v>
          </cell>
          <cell r="J23">
            <v>4.3779667172004086E-2</v>
          </cell>
          <cell r="K23">
            <v>5.675426075474499E-2</v>
          </cell>
          <cell r="L23">
            <v>7.0195239068707532E-2</v>
          </cell>
          <cell r="M23">
            <v>8.2776861842756788E-2</v>
          </cell>
          <cell r="N23">
            <v>9.2870259507494834E-2</v>
          </cell>
          <cell r="O23">
            <v>9.8796470678915727E-2</v>
          </cell>
          <cell r="P23">
            <v>9.9208932889988999E-2</v>
          </cell>
          <cell r="Q23">
            <v>9.3521150494244254E-2</v>
          </cell>
          <cell r="R23">
            <v>8.2226007896862296E-2</v>
          </cell>
          <cell r="S23">
            <v>6.6933566027365665E-2</v>
          </cell>
          <cell r="T23">
            <v>5.0029565143448806E-2</v>
          </cell>
          <cell r="U23">
            <v>3.402486521893211E-2</v>
          </cell>
          <cell r="V23">
            <v>2.0846059340774659E-2</v>
          </cell>
          <cell r="W23">
            <v>0.01</v>
          </cell>
        </row>
        <row r="24">
          <cell r="A24" t="str">
            <v>Motors/Drives</v>
          </cell>
          <cell r="B24" t="str">
            <v>Irrigation Motor - Retro</v>
          </cell>
          <cell r="C24" t="str">
            <v>Retro12Med</v>
          </cell>
          <cell r="D24">
            <v>0.10937459468255628</v>
          </cell>
          <cell r="E24">
            <v>0.10937459468255628</v>
          </cell>
          <cell r="F24">
            <v>0.10937459468255628</v>
          </cell>
          <cell r="G24">
            <v>0.10937459468255628</v>
          </cell>
          <cell r="H24">
            <v>0.10937459468255628</v>
          </cell>
          <cell r="I24">
            <v>9.8437135214300656E-2</v>
          </cell>
          <cell r="J24">
            <v>7.874970817144053E-2</v>
          </cell>
          <cell r="K24">
            <v>6.2999766537152418E-2</v>
          </cell>
          <cell r="L24">
            <v>5.0399813229721938E-2</v>
          </cell>
          <cell r="M24">
            <v>4.0319850583777551E-2</v>
          </cell>
          <cell r="N24">
            <v>3.225588046702204E-2</v>
          </cell>
          <cell r="O24">
            <v>2.5804704373617631E-2</v>
          </cell>
          <cell r="P24">
            <v>2.0643763498894106E-2</v>
          </cell>
          <cell r="Q24">
            <v>1.6515010799115284E-2</v>
          </cell>
          <cell r="R24">
            <v>1.3212008639292228E-2</v>
          </cell>
          <cell r="S24">
            <v>1.0569606911433781E-2</v>
          </cell>
          <cell r="T24">
            <v>7.2092823794611682E-5</v>
          </cell>
          <cell r="U24">
            <v>2.5747437069512102E-5</v>
          </cell>
          <cell r="V24">
            <v>8.7775353646568632E-6</v>
          </cell>
          <cell r="W24">
            <v>2.8622397928446119E-6</v>
          </cell>
        </row>
        <row r="25">
          <cell r="A25" t="str">
            <v>Irrigation</v>
          </cell>
          <cell r="B25" t="str">
            <v>Irrigation Water Mgmt - NR</v>
          </cell>
          <cell r="C25" t="str">
            <v>LO12Med</v>
          </cell>
          <cell r="D25">
            <v>0.10937459468255628</v>
          </cell>
          <cell r="E25">
            <v>0.21874918936511256</v>
          </cell>
          <cell r="F25">
            <v>0.32812378404766884</v>
          </cell>
          <cell r="G25">
            <v>0.43749837873022512</v>
          </cell>
          <cell r="H25">
            <v>0.5468729734127814</v>
          </cell>
          <cell r="I25">
            <v>0.64531010862708205</v>
          </cell>
          <cell r="J25">
            <v>0.7240598167985226</v>
          </cell>
          <cell r="K25">
            <v>0.78705958333567505</v>
          </cell>
          <cell r="L25">
            <v>0.83745939656539703</v>
          </cell>
          <cell r="M25">
            <v>0.87777924714917455</v>
          </cell>
          <cell r="N25">
            <v>0.91003512761619654</v>
          </cell>
          <cell r="O25">
            <v>0.93583983198981413</v>
          </cell>
          <cell r="P25">
            <v>0.9564835954887082</v>
          </cell>
          <cell r="Q25">
            <v>0.97299860628782353</v>
          </cell>
          <cell r="R25">
            <v>0.9862106149271157</v>
          </cell>
          <cell r="S25">
            <v>0.99678022183854953</v>
          </cell>
          <cell r="T25">
            <v>0.99685231466234414</v>
          </cell>
          <cell r="U25">
            <v>0.99687806209941365</v>
          </cell>
          <cell r="V25">
            <v>0.99688683963477831</v>
          </cell>
          <cell r="W25">
            <v>0.99688970187457115</v>
          </cell>
        </row>
      </sheetData>
      <sheetData sheetId="10"/>
      <sheetData sheetId="11">
        <row r="10">
          <cell r="C10" t="str">
            <v>Idaho</v>
          </cell>
          <cell r="D10" t="str">
            <v>Montana</v>
          </cell>
          <cell r="E10" t="str">
            <v>Oregon</v>
          </cell>
          <cell r="F10" t="str">
            <v>Washington</v>
          </cell>
        </row>
        <row r="11">
          <cell r="B11" t="str">
            <v>Acres w Sprinklers</v>
          </cell>
          <cell r="C11">
            <v>3088161</v>
          </cell>
          <cell r="D11">
            <v>849332</v>
          </cell>
          <cell r="E11">
            <v>1141042</v>
          </cell>
          <cell r="F11">
            <v>1420224</v>
          </cell>
        </row>
        <row r="12">
          <cell r="B12" t="str">
            <v>CenterPivot</v>
          </cell>
          <cell r="C12">
            <v>2229589</v>
          </cell>
          <cell r="D12">
            <v>595590</v>
          </cell>
          <cell r="E12">
            <v>543142</v>
          </cell>
          <cell r="F12">
            <v>990074</v>
          </cell>
        </row>
        <row r="13">
          <cell r="B13" t="str">
            <v>CenterPivot High P</v>
          </cell>
          <cell r="C13">
            <v>230707</v>
          </cell>
          <cell r="D13">
            <v>58240</v>
          </cell>
          <cell r="E13">
            <v>73681</v>
          </cell>
          <cell r="F13">
            <v>114933</v>
          </cell>
        </row>
        <row r="14">
          <cell r="B14" t="str">
            <v>CenterPivot Med P</v>
          </cell>
          <cell r="C14">
            <v>1285602</v>
          </cell>
          <cell r="D14">
            <v>309955</v>
          </cell>
          <cell r="E14">
            <v>267691</v>
          </cell>
          <cell r="F14">
            <v>426619</v>
          </cell>
        </row>
        <row r="15">
          <cell r="B15" t="str">
            <v>Acres Center Pivot</v>
          </cell>
          <cell r="C15">
            <v>2229589</v>
          </cell>
          <cell r="D15">
            <v>595590</v>
          </cell>
          <cell r="E15">
            <v>543142</v>
          </cell>
          <cell r="F15">
            <v>990074</v>
          </cell>
        </row>
        <row r="16">
          <cell r="B16" t="str">
            <v>Wheel/hand line</v>
          </cell>
          <cell r="C16">
            <v>589417</v>
          </cell>
          <cell r="D16">
            <v>186873</v>
          </cell>
          <cell r="E16">
            <v>373405</v>
          </cell>
          <cell r="F16">
            <v>167947</v>
          </cell>
        </row>
        <row r="17">
          <cell r="B17" t="str">
            <v>Wheel line</v>
          </cell>
          <cell r="C17">
            <v>124792</v>
          </cell>
          <cell r="D17">
            <v>14067</v>
          </cell>
          <cell r="E17">
            <v>60204</v>
          </cell>
          <cell r="F17">
            <v>19620</v>
          </cell>
        </row>
        <row r="18">
          <cell r="B18" t="str">
            <v>Alfalfa Wheel line</v>
          </cell>
          <cell r="C18">
            <v>547765.83639704715</v>
          </cell>
          <cell r="D18">
            <v>270466.03275355184</v>
          </cell>
          <cell r="E18">
            <v>192608.28800850257</v>
          </cell>
          <cell r="F18">
            <v>202062.53498854444</v>
          </cell>
        </row>
        <row r="19">
          <cell r="B19" t="str">
            <v>Alfalfa Hand line</v>
          </cell>
          <cell r="C19">
            <v>185549.16360295285</v>
          </cell>
          <cell r="D19">
            <v>64790.967246448134</v>
          </cell>
          <cell r="E19">
            <v>62673.711991497425</v>
          </cell>
          <cell r="F19">
            <v>55251.465011455555</v>
          </cell>
        </row>
        <row r="20">
          <cell r="B20" t="str">
            <v>Pumped Acres</v>
          </cell>
          <cell r="C20">
            <v>1437386</v>
          </cell>
          <cell r="D20">
            <v>54843</v>
          </cell>
          <cell r="E20">
            <v>511998</v>
          </cell>
          <cell r="F20">
            <v>522575</v>
          </cell>
        </row>
        <row r="21">
          <cell r="B21" t="str">
            <v>Center Pivot, LEPA crops</v>
          </cell>
          <cell r="C21">
            <v>598158</v>
          </cell>
          <cell r="D21">
            <v>43155</v>
          </cell>
          <cell r="E21">
            <v>124214</v>
          </cell>
          <cell r="F21">
            <v>345808</v>
          </cell>
        </row>
        <row r="22">
          <cell r="B22" t="str">
            <v>Center Pivot, SIS crops</v>
          </cell>
        </row>
      </sheetData>
      <sheetData sheetId="12"/>
      <sheetData sheetId="13">
        <row r="11">
          <cell r="F11">
            <v>114933</v>
          </cell>
          <cell r="I11">
            <v>426619</v>
          </cell>
          <cell r="L11">
            <v>448522</v>
          </cell>
        </row>
      </sheetData>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codeName="Sheet1"/>
  <dimension ref="C1:F27"/>
  <sheetViews>
    <sheetView topLeftCell="C1" workbookViewId="0">
      <selection activeCell="D14" sqref="D14"/>
    </sheetView>
  </sheetViews>
  <sheetFormatPr defaultRowHeight="15"/>
  <cols>
    <col min="1" max="1" width="4" style="76" customWidth="1"/>
    <col min="2" max="2" width="4.28515625" style="76" customWidth="1"/>
    <col min="3" max="3" width="28.140625" style="76" customWidth="1"/>
    <col min="4" max="4" width="74.42578125" style="76" customWidth="1"/>
    <col min="5" max="5" width="44.7109375" style="76" customWidth="1"/>
    <col min="6" max="6" width="31.5703125" style="76" customWidth="1"/>
    <col min="7" max="16384" width="9.140625" style="76"/>
  </cols>
  <sheetData>
    <row r="1" spans="3:6" ht="15.75" thickBot="1"/>
    <row r="2" spans="3:6" ht="19.5" thickBot="1">
      <c r="C2" s="77" t="s">
        <v>105</v>
      </c>
      <c r="D2" s="78" t="s">
        <v>643</v>
      </c>
      <c r="E2" s="78"/>
      <c r="F2" s="79"/>
    </row>
    <row r="3" spans="3:6">
      <c r="C3" s="80" t="s">
        <v>106</v>
      </c>
      <c r="D3" s="80" t="s">
        <v>626</v>
      </c>
      <c r="E3" s="80" t="s">
        <v>627</v>
      </c>
      <c r="F3" s="80" t="s">
        <v>628</v>
      </c>
    </row>
    <row r="4" spans="3:6">
      <c r="C4" s="81" t="s">
        <v>107</v>
      </c>
      <c r="D4" s="82" t="s">
        <v>645</v>
      </c>
      <c r="E4" s="83"/>
      <c r="F4" s="84"/>
    </row>
    <row r="5" spans="3:6" ht="30">
      <c r="C5" s="81" t="s">
        <v>108</v>
      </c>
      <c r="D5" s="85" t="s">
        <v>646</v>
      </c>
      <c r="E5" s="83"/>
      <c r="F5" s="245" t="s">
        <v>644</v>
      </c>
    </row>
    <row r="6" spans="3:6">
      <c r="C6" s="81" t="s">
        <v>109</v>
      </c>
      <c r="D6" s="85" t="s">
        <v>647</v>
      </c>
      <c r="E6" s="84"/>
      <c r="F6" s="84" t="s">
        <v>652</v>
      </c>
    </row>
    <row r="7" spans="3:6">
      <c r="C7" s="81" t="s">
        <v>110</v>
      </c>
      <c r="D7" s="85" t="s">
        <v>648</v>
      </c>
      <c r="E7" s="85"/>
      <c r="F7" s="84"/>
    </row>
    <row r="8" spans="3:6">
      <c r="C8" s="81" t="s">
        <v>111</v>
      </c>
      <c r="D8" s="85" t="s">
        <v>629</v>
      </c>
      <c r="E8" s="86"/>
      <c r="F8" s="84"/>
    </row>
    <row r="9" spans="3:6">
      <c r="C9" s="81" t="s">
        <v>112</v>
      </c>
      <c r="D9" s="85" t="s">
        <v>630</v>
      </c>
      <c r="E9" s="86"/>
      <c r="F9" s="84" t="s">
        <v>652</v>
      </c>
    </row>
    <row r="10" spans="3:6" ht="30">
      <c r="C10" s="81" t="s">
        <v>113</v>
      </c>
      <c r="D10" s="85" t="s">
        <v>649</v>
      </c>
      <c r="E10" s="85" t="s">
        <v>650</v>
      </c>
      <c r="F10" s="84"/>
    </row>
    <row r="11" spans="3:6">
      <c r="C11" s="81" t="s">
        <v>114</v>
      </c>
      <c r="D11" s="87" t="s">
        <v>651</v>
      </c>
      <c r="E11" s="86"/>
      <c r="F11" s="84"/>
    </row>
    <row r="12" spans="3:6">
      <c r="C12" s="81" t="s">
        <v>115</v>
      </c>
      <c r="D12" s="87" t="s">
        <v>131</v>
      </c>
      <c r="E12" s="88"/>
      <c r="F12" s="84"/>
    </row>
    <row r="13" spans="3:6" ht="30">
      <c r="C13" s="81" t="s">
        <v>116</v>
      </c>
      <c r="D13" s="87" t="s">
        <v>657</v>
      </c>
      <c r="E13" s="86" t="s">
        <v>658</v>
      </c>
      <c r="F13" s="84"/>
    </row>
    <row r="21" spans="3:3">
      <c r="C21" s="89"/>
    </row>
    <row r="22" spans="3:3">
      <c r="C22" s="89"/>
    </row>
    <row r="23" spans="3:3">
      <c r="C23" s="89"/>
    </row>
    <row r="24" spans="3:3">
      <c r="C24" s="89"/>
    </row>
    <row r="25" spans="3:3">
      <c r="C25" s="89"/>
    </row>
    <row r="26" spans="3:3">
      <c r="C26" s="89"/>
    </row>
    <row r="27" spans="3:3">
      <c r="C27" s="8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3"/>
  <dimension ref="A1:BD170"/>
  <sheetViews>
    <sheetView topLeftCell="P2" workbookViewId="0">
      <selection activeCell="AE3" sqref="AE3"/>
    </sheetView>
  </sheetViews>
  <sheetFormatPr defaultRowHeight="12.75"/>
  <cols>
    <col min="1" max="2" width="21.85546875" style="254" customWidth="1"/>
    <col min="3" max="3" width="40.28515625" style="254" bestFit="1" customWidth="1"/>
    <col min="4" max="4" width="12.28515625" style="254" bestFit="1" customWidth="1"/>
    <col min="5" max="5" width="30.5703125" style="254" bestFit="1" customWidth="1"/>
    <col min="6" max="16384" width="9.140625" style="254"/>
  </cols>
  <sheetData>
    <row r="1" spans="1:56" ht="15.75" thickBot="1">
      <c r="A1" s="246" t="s">
        <v>633</v>
      </c>
      <c r="B1" s="246" t="s">
        <v>634</v>
      </c>
      <c r="C1" s="246" t="s">
        <v>635</v>
      </c>
      <c r="D1" s="246" t="s">
        <v>636</v>
      </c>
      <c r="E1" s="246" t="s">
        <v>637</v>
      </c>
      <c r="F1" s="246" t="s">
        <v>638</v>
      </c>
      <c r="G1" s="246" t="s">
        <v>639</v>
      </c>
      <c r="H1" s="246" t="s">
        <v>640</v>
      </c>
      <c r="I1" s="246" t="s">
        <v>641</v>
      </c>
      <c r="J1" s="246" t="s">
        <v>34</v>
      </c>
      <c r="K1" s="247">
        <v>2016</v>
      </c>
      <c r="L1" s="248">
        <v>2017</v>
      </c>
      <c r="M1" s="248">
        <v>2018</v>
      </c>
      <c r="N1" s="248">
        <v>2019</v>
      </c>
      <c r="O1" s="248">
        <v>2020</v>
      </c>
      <c r="P1" s="248">
        <v>2021</v>
      </c>
      <c r="Q1" s="248">
        <v>2022</v>
      </c>
      <c r="R1" s="248">
        <v>2023</v>
      </c>
      <c r="S1" s="248">
        <v>2024</v>
      </c>
      <c r="T1" s="248">
        <v>2025</v>
      </c>
      <c r="U1" s="248">
        <v>2026</v>
      </c>
      <c r="V1" s="248">
        <v>2027</v>
      </c>
      <c r="W1" s="248">
        <v>2028</v>
      </c>
      <c r="X1" s="248">
        <v>2029</v>
      </c>
      <c r="Y1" s="248">
        <v>2030</v>
      </c>
      <c r="Z1" s="248">
        <v>2031</v>
      </c>
      <c r="AA1" s="248">
        <v>2032</v>
      </c>
      <c r="AB1" s="248">
        <v>2033</v>
      </c>
      <c r="AC1" s="248">
        <v>2034</v>
      </c>
      <c r="AD1" s="248">
        <v>2035</v>
      </c>
      <c r="AE1" s="249" t="s">
        <v>29</v>
      </c>
      <c r="AF1" s="250" t="s">
        <v>611</v>
      </c>
      <c r="AG1" s="251"/>
      <c r="AH1" s="251"/>
      <c r="AI1" s="251"/>
      <c r="AJ1" s="251"/>
      <c r="AK1" s="251"/>
      <c r="AL1" s="251"/>
      <c r="AM1" s="251"/>
      <c r="AN1" s="251"/>
      <c r="AO1" s="251"/>
      <c r="AP1" s="251"/>
      <c r="AQ1" s="252"/>
      <c r="AR1" s="253"/>
      <c r="AS1" s="250" t="s">
        <v>612</v>
      </c>
      <c r="AT1" s="251"/>
      <c r="AU1" s="251"/>
      <c r="AV1" s="251"/>
      <c r="AW1" s="251"/>
      <c r="AX1" s="251"/>
      <c r="AY1" s="251"/>
      <c r="AZ1" s="251"/>
      <c r="BA1" s="251"/>
      <c r="BB1" s="251"/>
      <c r="BC1" s="251"/>
      <c r="BD1" s="252"/>
    </row>
    <row r="2" spans="1:56" ht="15">
      <c r="A2" s="246"/>
      <c r="B2" s="246"/>
      <c r="C2" s="246"/>
      <c r="D2" s="246"/>
      <c r="E2" s="246"/>
      <c r="F2" s="246" t="s">
        <v>613</v>
      </c>
      <c r="G2" s="246" t="s">
        <v>22</v>
      </c>
      <c r="H2" s="246" t="s">
        <v>33</v>
      </c>
      <c r="I2" s="246">
        <v>1</v>
      </c>
      <c r="J2" s="246"/>
      <c r="K2" s="255" t="str">
        <f t="shared" ref="K2:AD2" si="0">CONCATENATE("aMW_",K$1)</f>
        <v>aMW_2016</v>
      </c>
      <c r="L2" s="256" t="str">
        <f t="shared" si="0"/>
        <v>aMW_2017</v>
      </c>
      <c r="M2" s="256" t="str">
        <f t="shared" si="0"/>
        <v>aMW_2018</v>
      </c>
      <c r="N2" s="256" t="str">
        <f t="shared" si="0"/>
        <v>aMW_2019</v>
      </c>
      <c r="O2" s="256" t="str">
        <f t="shared" si="0"/>
        <v>aMW_2020</v>
      </c>
      <c r="P2" s="256" t="str">
        <f t="shared" si="0"/>
        <v>aMW_2021</v>
      </c>
      <c r="Q2" s="256" t="str">
        <f t="shared" si="0"/>
        <v>aMW_2022</v>
      </c>
      <c r="R2" s="256" t="str">
        <f t="shared" si="0"/>
        <v>aMW_2023</v>
      </c>
      <c r="S2" s="256" t="str">
        <f t="shared" si="0"/>
        <v>aMW_2024</v>
      </c>
      <c r="T2" s="256" t="str">
        <f t="shared" si="0"/>
        <v>aMW_2025</v>
      </c>
      <c r="U2" s="256" t="str">
        <f t="shared" si="0"/>
        <v>aMW_2026</v>
      </c>
      <c r="V2" s="256" t="str">
        <f t="shared" si="0"/>
        <v>aMW_2027</v>
      </c>
      <c r="W2" s="256" t="str">
        <f t="shared" si="0"/>
        <v>aMW_2028</v>
      </c>
      <c r="X2" s="256" t="str">
        <f t="shared" si="0"/>
        <v>aMW_2029</v>
      </c>
      <c r="Y2" s="256" t="str">
        <f t="shared" si="0"/>
        <v>aMW_2030</v>
      </c>
      <c r="Z2" s="256" t="str">
        <f t="shared" si="0"/>
        <v>aMW_2031</v>
      </c>
      <c r="AA2" s="256" t="str">
        <f t="shared" si="0"/>
        <v>aMW_2032</v>
      </c>
      <c r="AB2" s="256" t="str">
        <f t="shared" si="0"/>
        <v>aMW_2033</v>
      </c>
      <c r="AC2" s="256" t="str">
        <f t="shared" si="0"/>
        <v>aMW_2034</v>
      </c>
      <c r="AD2" s="256" t="str">
        <f t="shared" si="0"/>
        <v>aMW_2035</v>
      </c>
      <c r="AE2" s="257" t="s">
        <v>29</v>
      </c>
      <c r="AF2" s="258" t="s">
        <v>324</v>
      </c>
      <c r="AG2" s="258" t="s">
        <v>325</v>
      </c>
      <c r="AH2" s="258" t="s">
        <v>326</v>
      </c>
      <c r="AI2" s="258" t="s">
        <v>327</v>
      </c>
      <c r="AJ2" s="258" t="s">
        <v>328</v>
      </c>
      <c r="AK2" s="258" t="s">
        <v>329</v>
      </c>
      <c r="AL2" s="258" t="s">
        <v>330</v>
      </c>
      <c r="AM2" s="258" t="s">
        <v>331</v>
      </c>
      <c r="AN2" s="258" t="s">
        <v>332</v>
      </c>
      <c r="AO2" s="258" t="s">
        <v>333</v>
      </c>
      <c r="AP2" s="258" t="s">
        <v>334</v>
      </c>
      <c r="AQ2" s="258" t="s">
        <v>335</v>
      </c>
      <c r="AR2" s="258"/>
      <c r="AS2" s="258" t="s">
        <v>324</v>
      </c>
      <c r="AT2" s="258" t="s">
        <v>325</v>
      </c>
      <c r="AU2" s="258" t="s">
        <v>326</v>
      </c>
      <c r="AV2" s="258" t="s">
        <v>327</v>
      </c>
      <c r="AW2" s="258" t="s">
        <v>328</v>
      </c>
      <c r="AX2" s="258" t="s">
        <v>329</v>
      </c>
      <c r="AY2" s="258" t="s">
        <v>330</v>
      </c>
      <c r="AZ2" s="258" t="s">
        <v>331</v>
      </c>
      <c r="BA2" s="258" t="s">
        <v>332</v>
      </c>
      <c r="BB2" s="258" t="s">
        <v>333</v>
      </c>
      <c r="BC2" s="258" t="s">
        <v>334</v>
      </c>
      <c r="BD2" s="258" t="s">
        <v>335</v>
      </c>
    </row>
    <row r="3" spans="1:56" ht="15">
      <c r="A3" s="259" t="str">
        <f>VLOOKUP(CONCATENATE($C3," - ",$B3),[2]ACHIEV!$B$17:$C$50,2,FALSE)</f>
        <v>LO12Med</v>
      </c>
      <c r="B3" s="259" t="str">
        <f>'SC-NR'!$C$7</f>
        <v>NR</v>
      </c>
      <c r="C3" s="259" t="str">
        <f>'SC-NR'!$C$8</f>
        <v>Irrigation Water Mgmt</v>
      </c>
      <c r="D3" s="259" t="s">
        <v>642</v>
      </c>
      <c r="E3" s="259" t="str">
        <f>'SC-NR'!$A$9</f>
        <v>Irrigation</v>
      </c>
      <c r="F3" s="260">
        <f t="shared" ref="F3:F62" si="1">VLOOKUP($I3,MeasureOutput,14,FALSE)</f>
        <v>7.3937023773280896E-4</v>
      </c>
      <c r="G3" s="261">
        <f>'SC-NR'!A374</f>
        <v>277.97692527768464</v>
      </c>
      <c r="H3" s="261">
        <f>'SC-NR'!B374</f>
        <v>24.28352105009159</v>
      </c>
      <c r="I3" s="254" t="str">
        <f>'SC-NR'!C374</f>
        <v>Mattawa (PRD) _ Alfalfa</v>
      </c>
      <c r="J3" s="254" t="str">
        <f>'SC-NR'!D374</f>
        <v>SIS</v>
      </c>
      <c r="K3" s="263">
        <f>'SC-NR'!E374</f>
        <v>7.596519164785423E-2</v>
      </c>
      <c r="L3" s="263">
        <f>'SC-NR'!F374</f>
        <v>0.15355028360924525</v>
      </c>
      <c r="M3" s="263">
        <f>'SC-NR'!G374</f>
        <v>0.23284317227095983</v>
      </c>
      <c r="N3" s="263">
        <f>'SC-NR'!H374</f>
        <v>0.31392654179780566</v>
      </c>
      <c r="O3" s="263">
        <f>'SC-NR'!I374</f>
        <v>0.39951641556739964</v>
      </c>
      <c r="P3" s="263">
        <f>'SC-NR'!J374</f>
        <v>0.47727508947632874</v>
      </c>
      <c r="Q3" s="263">
        <f>'SC-NR'!K374</f>
        <v>0.54191285063958705</v>
      </c>
      <c r="R3" s="263">
        <f>'SC-NR'!L374</f>
        <v>0.5963027686896275</v>
      </c>
      <c r="S3" s="263">
        <f>'SC-NR'!M374</f>
        <v>0.64200110241408226</v>
      </c>
      <c r="T3" s="263">
        <f>'SC-NR'!N374</f>
        <v>0.68615485876300208</v>
      </c>
      <c r="U3" s="263">
        <f>'SC-NR'!O374</f>
        <v>0.71961544787708831</v>
      </c>
      <c r="V3" s="263">
        <f>'SC-NR'!P374</f>
        <v>0.74827029942182788</v>
      </c>
      <c r="W3" s="263">
        <f>'SC-NR'!Q374</f>
        <v>0.77351477632458387</v>
      </c>
      <c r="X3" s="263">
        <f>'SC-NR'!R374</f>
        <v>0.79551498835131329</v>
      </c>
      <c r="Y3" s="263">
        <f>'SC-NR'!S374</f>
        <v>0.82077445697980111</v>
      </c>
      <c r="Z3" s="263">
        <f>'SC-NR'!T374</f>
        <v>0.83930715987858562</v>
      </c>
      <c r="AA3" s="263">
        <f>'SC-NR'!U374</f>
        <v>0.84942524932746677</v>
      </c>
      <c r="AB3" s="263">
        <f>'SC-NR'!V374</f>
        <v>0.85952386163774985</v>
      </c>
      <c r="AC3" s="263">
        <f>'SC-NR'!W374</f>
        <v>0.8693455882834229</v>
      </c>
      <c r="AD3" s="263">
        <f>'SC-NR'!X374</f>
        <v>0.88572500062752357</v>
      </c>
      <c r="AE3" s="263">
        <f>'SC-NR'!Y374</f>
        <v>0.88848846463353848</v>
      </c>
      <c r="AF3" s="264">
        <f t="shared" ref="AF3:AF62" si="2">VLOOKUP($I3,MeasureOutput,15,FALSE)</f>
        <v>0</v>
      </c>
      <c r="AG3" s="264">
        <f t="shared" ref="AG3:AG62" si="3">VLOOKUP($I3,MeasureOutput,16,FALSE)</f>
        <v>9.7380405204514006E-3</v>
      </c>
      <c r="AH3" s="264">
        <f t="shared" ref="AH3:AH62" si="4">VLOOKUP($I3,MeasureOutput,17,FALSE)</f>
        <v>0.53616818934155042</v>
      </c>
      <c r="AI3" s="264">
        <f t="shared" ref="AI3:AI62" si="5">VLOOKUP($I3,MeasureOutput,18,FALSE)</f>
        <v>6.4584344149323911</v>
      </c>
      <c r="AJ3" s="264">
        <f t="shared" ref="AJ3:AJ62" si="6">VLOOKUP($I3,MeasureOutput,19,FALSE)</f>
        <v>25.581548938468938</v>
      </c>
      <c r="AK3" s="264">
        <f t="shared" ref="AK3:AK62" si="7">VLOOKUP($I3,MeasureOutput,20,FALSE)</f>
        <v>33.903994526027986</v>
      </c>
      <c r="AL3" s="264">
        <f t="shared" ref="AL3:AL62" si="8">VLOOKUP($I3,MeasureOutput,21,FALSE)</f>
        <v>32.823256355020931</v>
      </c>
      <c r="AM3" s="264">
        <f t="shared" ref="AM3:AM62" si="9">VLOOKUP($I3,MeasureOutput,22,FALSE)</f>
        <v>33.292954005113565</v>
      </c>
      <c r="AN3" s="264">
        <f t="shared" ref="AN3:AN62" si="10">VLOOKUP($I3,MeasureOutput,23,FALSE)</f>
        <v>15.651407224512067</v>
      </c>
      <c r="AO3" s="264">
        <f t="shared" ref="AO3:AO62" si="11">VLOOKUP($I3,MeasureOutput,24,FALSE)</f>
        <v>8.9999922078478338</v>
      </c>
      <c r="AP3" s="264">
        <f t="shared" ref="AP3:AP62" si="12">VLOOKUP($I3,MeasureOutput,25,FALSE)</f>
        <v>2.5437022182328124</v>
      </c>
      <c r="AQ3" s="264">
        <f t="shared" ref="AQ3:AQ62" si="13">VLOOKUP($I3,MeasureOutput,26,FALSE)</f>
        <v>1.7430554775543023E-2</v>
      </c>
      <c r="AR3" s="264"/>
      <c r="AS3" s="264">
        <f t="shared" ref="AS3:AS62" si="14">VLOOKUP($I3,MeasureOutput,28,FALSE)</f>
        <v>0</v>
      </c>
      <c r="AT3" s="264">
        <f t="shared" ref="AT3:AT62" si="15">VLOOKUP($I3,MeasureOutput,29,FALSE)</f>
        <v>6.6596339156098864E-3</v>
      </c>
      <c r="AU3" s="264">
        <f t="shared" ref="AU3:AU62" si="16">VLOOKUP($I3,MeasureOutput,30,FALSE)</f>
        <v>0.19770087942182116</v>
      </c>
      <c r="AV3" s="264">
        <f t="shared" ref="AV3:AV62" si="17">VLOOKUP($I3,MeasureOutput,31,FALSE)</f>
        <v>4.2563978658101131</v>
      </c>
      <c r="AW3" s="264">
        <f t="shared" ref="AW3:AW62" si="18">VLOOKUP($I3,MeasureOutput,32,FALSE)</f>
        <v>16.587739079880819</v>
      </c>
      <c r="AX3" s="264">
        <f t="shared" ref="AX3:AX62" si="19">VLOOKUP($I3,MeasureOutput,33,FALSE)</f>
        <v>24.921988606602337</v>
      </c>
      <c r="AY3" s="264">
        <f t="shared" ref="AY3:AY62" si="20">VLOOKUP($I3,MeasureOutput,34,FALSE)</f>
        <v>28.268830319341408</v>
      </c>
      <c r="AZ3" s="264">
        <f t="shared" ref="AZ3:AZ62" si="21">VLOOKUP($I3,MeasureOutput,35,FALSE)</f>
        <v>24.211375118136527</v>
      </c>
      <c r="BA3" s="264">
        <f t="shared" ref="BA3:BA62" si="22">VLOOKUP($I3,MeasureOutput,36,FALSE)</f>
        <v>12.527417883791104</v>
      </c>
      <c r="BB3" s="264">
        <f t="shared" ref="BB3:BB62" si="23">VLOOKUP($I3,MeasureOutput,37,FALSE)</f>
        <v>5.9122075858957448</v>
      </c>
      <c r="BC3" s="264">
        <f t="shared" ref="BC3:BC62" si="24">VLOOKUP($I3,MeasureOutput,38,FALSE)</f>
        <v>1.2551005098792121</v>
      </c>
      <c r="BD3" s="264">
        <f t="shared" ref="BD3:BD62" si="25">VLOOKUP($I3,MeasureOutput,39,FALSE)</f>
        <v>1.2881120215841667E-2</v>
      </c>
    </row>
    <row r="4" spans="1:56" ht="15">
      <c r="A4" s="259" t="str">
        <f>VLOOKUP(CONCATENATE($C4," - ",$B4),[2]ACHIEV!$B$17:$C$50,2,FALSE)</f>
        <v>LO12Med</v>
      </c>
      <c r="B4" s="259" t="str">
        <f>'SC-NR'!$C$7</f>
        <v>NR</v>
      </c>
      <c r="C4" s="259" t="str">
        <f>'SC-NR'!$C$8</f>
        <v>Irrigation Water Mgmt</v>
      </c>
      <c r="D4" s="259" t="s">
        <v>642</v>
      </c>
      <c r="E4" s="259" t="str">
        <f>'SC-NR'!$A$9</f>
        <v>Irrigation</v>
      </c>
      <c r="F4" s="260">
        <f t="shared" si="1"/>
        <v>7.2115487523587217E-4</v>
      </c>
      <c r="G4" s="261">
        <f>'SC-NR'!A375</f>
        <v>271.12859652260323</v>
      </c>
      <c r="H4" s="261">
        <f>'SC-NR'!B375</f>
        <v>24.900703220141612</v>
      </c>
      <c r="I4" s="254" t="str">
        <f>'SC-NR'!C375</f>
        <v>Pasco (Richland) _ Alfalfa</v>
      </c>
      <c r="J4" s="254" t="str">
        <f>'SC-NR'!D375</f>
        <v>SIS</v>
      </c>
      <c r="K4" s="263">
        <f>'SC-NR'!E375</f>
        <v>4.9023068128069794E-2</v>
      </c>
      <c r="L4" s="263">
        <f>'SC-NR'!F375</f>
        <v>9.9091516142750274E-2</v>
      </c>
      <c r="M4" s="263">
        <f>'SC-NR'!G375</f>
        <v>0.15026206674116355</v>
      </c>
      <c r="N4" s="263">
        <f>'SC-NR'!H375</f>
        <v>0.20258807898627715</v>
      </c>
      <c r="O4" s="263">
        <f>'SC-NR'!I375</f>
        <v>0.25782230036927833</v>
      </c>
      <c r="P4" s="263">
        <f>'SC-NR'!J375</f>
        <v>0.30800276705271196</v>
      </c>
      <c r="Q4" s="263">
        <f>'SC-NR'!K375</f>
        <v>0.34971583721570715</v>
      </c>
      <c r="R4" s="263">
        <f>'SC-NR'!L375</f>
        <v>0.38481560594146114</v>
      </c>
      <c r="S4" s="263">
        <f>'SC-NR'!M375</f>
        <v>0.41430638295283584</v>
      </c>
      <c r="T4" s="263">
        <f>'SC-NR'!N375</f>
        <v>0.44280038867636945</v>
      </c>
      <c r="U4" s="263">
        <f>'SC-NR'!O375</f>
        <v>0.46439370930339025</v>
      </c>
      <c r="V4" s="263">
        <f>'SC-NR'!P375</f>
        <v>0.48288571477333458</v>
      </c>
      <c r="W4" s="263">
        <f>'SC-NR'!Q375</f>
        <v>0.4991768829283254</v>
      </c>
      <c r="X4" s="263">
        <f>'SC-NR'!R375</f>
        <v>0.5133744103698139</v>
      </c>
      <c r="Y4" s="263">
        <f>'SC-NR'!S375</f>
        <v>0.5296752532241763</v>
      </c>
      <c r="Z4" s="263">
        <f>'SC-NR'!T375</f>
        <v>0.54163507241368058</v>
      </c>
      <c r="AA4" s="263">
        <f>'SC-NR'!U375</f>
        <v>0.54816463914837343</v>
      </c>
      <c r="AB4" s="263">
        <f>'SC-NR'!V375</f>
        <v>0.55468163658558023</v>
      </c>
      <c r="AC4" s="263">
        <f>'SC-NR'!W375</f>
        <v>0.56101994975298597</v>
      </c>
      <c r="AD4" s="263">
        <f>'SC-NR'!X375</f>
        <v>0.57159017316484628</v>
      </c>
      <c r="AE4" s="263">
        <f>'SC-NR'!Y375</f>
        <v>0.57337353579841066</v>
      </c>
      <c r="AF4" s="264">
        <f t="shared" si="2"/>
        <v>0</v>
      </c>
      <c r="AG4" s="264">
        <f t="shared" si="3"/>
        <v>9.4981310285116097E-3</v>
      </c>
      <c r="AH4" s="264">
        <f t="shared" si="4"/>
        <v>0.52295897773177513</v>
      </c>
      <c r="AI4" s="264">
        <f t="shared" si="5"/>
        <v>6.2993223516832364</v>
      </c>
      <c r="AJ4" s="264">
        <f t="shared" si="6"/>
        <v>24.951313687755839</v>
      </c>
      <c r="AK4" s="264">
        <f t="shared" si="7"/>
        <v>33.06872483451393</v>
      </c>
      <c r="AL4" s="264">
        <f t="shared" si="8"/>
        <v>32.014612075978889</v>
      </c>
      <c r="AM4" s="264">
        <f t="shared" si="9"/>
        <v>32.472738104002133</v>
      </c>
      <c r="AN4" s="264">
        <f t="shared" si="10"/>
        <v>15.265814132401847</v>
      </c>
      <c r="AO4" s="264">
        <f t="shared" si="11"/>
        <v>8.7782655110331884</v>
      </c>
      <c r="AP4" s="264">
        <f t="shared" si="12"/>
        <v>2.481034753916894</v>
      </c>
      <c r="AQ4" s="264">
        <f t="shared" si="13"/>
        <v>1.7001130033301819E-2</v>
      </c>
      <c r="AR4" s="264"/>
      <c r="AS4" s="264">
        <f t="shared" si="14"/>
        <v>0</v>
      </c>
      <c r="AT4" s="264">
        <f t="shared" si="15"/>
        <v>6.4955650368818162E-3</v>
      </c>
      <c r="AU4" s="264">
        <f t="shared" si="16"/>
        <v>0.19283025709913437</v>
      </c>
      <c r="AV4" s="264">
        <f t="shared" si="17"/>
        <v>4.1515358817861667</v>
      </c>
      <c r="AW4" s="264">
        <f t="shared" si="18"/>
        <v>16.179078215641617</v>
      </c>
      <c r="AX4" s="264">
        <f t="shared" si="19"/>
        <v>24.308002495928182</v>
      </c>
      <c r="AY4" s="264">
        <f t="shared" si="20"/>
        <v>27.572390341976128</v>
      </c>
      <c r="AZ4" s="264">
        <f t="shared" si="21"/>
        <v>23.614895909454141</v>
      </c>
      <c r="BA4" s="264">
        <f t="shared" si="22"/>
        <v>12.218788395804699</v>
      </c>
      <c r="BB4" s="264">
        <f t="shared" si="23"/>
        <v>5.7665525421324766</v>
      </c>
      <c r="BC4" s="264">
        <f t="shared" si="24"/>
        <v>1.2241794508606019</v>
      </c>
      <c r="BD4" s="264">
        <f t="shared" si="25"/>
        <v>1.256377680367288E-2</v>
      </c>
    </row>
    <row r="5" spans="1:56" ht="15">
      <c r="A5" s="259" t="str">
        <f>VLOOKUP(CONCATENATE($C5," - ",$B5),[2]ACHIEV!$B$17:$C$50,2,FALSE)</f>
        <v>LO12Med</v>
      </c>
      <c r="B5" s="259" t="str">
        <f>'SC-NR'!$C$7</f>
        <v>NR</v>
      </c>
      <c r="C5" s="259" t="str">
        <f>'SC-NR'!$C$8</f>
        <v>Irrigation Water Mgmt</v>
      </c>
      <c r="D5" s="259" t="s">
        <v>642</v>
      </c>
      <c r="E5" s="259" t="str">
        <f>'SC-NR'!$A$9</f>
        <v>Irrigation</v>
      </c>
      <c r="F5" s="260">
        <f t="shared" si="1"/>
        <v>7.1039913738053817E-4</v>
      </c>
      <c r="G5" s="261">
        <f>'SC-NR'!A376</f>
        <v>267.0848214481743</v>
      </c>
      <c r="H5" s="261">
        <f>'SC-NR'!B376</f>
        <v>25.279996633346318</v>
      </c>
      <c r="I5" s="254" t="str">
        <f>'SC-NR'!C376</f>
        <v>Moses Lake (Ephrata) _ Alfalfa</v>
      </c>
      <c r="J5" s="254" t="str">
        <f>'SC-NR'!D376</f>
        <v>SIS</v>
      </c>
      <c r="K5" s="263">
        <f>'SC-NR'!E376</f>
        <v>0.17994177549224544</v>
      </c>
      <c r="L5" s="263">
        <f>'SC-NR'!F376</f>
        <v>0.36372067338509595</v>
      </c>
      <c r="M5" s="263">
        <f>'SC-NR'!G376</f>
        <v>0.55154489735124301</v>
      </c>
      <c r="N5" s="263">
        <f>'SC-NR'!H376</f>
        <v>0.74361030466554923</v>
      </c>
      <c r="O5" s="263">
        <f>'SC-NR'!I376</f>
        <v>0.9463504480940288</v>
      </c>
      <c r="P5" s="263">
        <f>'SC-NR'!J376</f>
        <v>1.130540516460564</v>
      </c>
      <c r="Q5" s="263">
        <f>'SC-NR'!K376</f>
        <v>1.2836505561413363</v>
      </c>
      <c r="R5" s="263">
        <f>'SC-NR'!L376</f>
        <v>1.4124861216220488</v>
      </c>
      <c r="S5" s="263">
        <f>'SC-NR'!M376</f>
        <v>1.5207335850857679</v>
      </c>
      <c r="T5" s="263">
        <f>'SC-NR'!N376</f>
        <v>1.6253223465925792</v>
      </c>
      <c r="U5" s="263">
        <f>'SC-NR'!O376</f>
        <v>1.704581776913193</v>
      </c>
      <c r="V5" s="263">
        <f>'SC-NR'!P376</f>
        <v>1.7724576652191073</v>
      </c>
      <c r="W5" s="263">
        <f>'SC-NR'!Q376</f>
        <v>1.832255263259962</v>
      </c>
      <c r="X5" s="263">
        <f>'SC-NR'!R376</f>
        <v>1.8843680418552802</v>
      </c>
      <c r="Y5" s="263">
        <f>'SC-NR'!S376</f>
        <v>1.944201151394064</v>
      </c>
      <c r="Z5" s="263">
        <f>'SC-NR'!T376</f>
        <v>1.9881003029915016</v>
      </c>
      <c r="AA5" s="263">
        <f>'SC-NR'!U376</f>
        <v>2.0120674245181722</v>
      </c>
      <c r="AB5" s="263">
        <f>'SC-NR'!V376</f>
        <v>2.0359884097707854</v>
      </c>
      <c r="AC5" s="263">
        <f>'SC-NR'!W376</f>
        <v>2.0592535249200314</v>
      </c>
      <c r="AD5" s="263">
        <f>'SC-NR'!X376</f>
        <v>2.098052091405322</v>
      </c>
      <c r="AE5" s="263">
        <f>'SC-NR'!Y376</f>
        <v>2.1045980186775961</v>
      </c>
      <c r="AF5" s="264">
        <f t="shared" si="2"/>
        <v>0</v>
      </c>
      <c r="AG5" s="264">
        <f t="shared" si="3"/>
        <v>9.3564701856519231E-3</v>
      </c>
      <c r="AH5" s="264">
        <f t="shared" si="4"/>
        <v>0.51515925278124108</v>
      </c>
      <c r="AI5" s="264">
        <f t="shared" si="5"/>
        <v>6.2053704667170697</v>
      </c>
      <c r="AJ5" s="264">
        <f t="shared" si="6"/>
        <v>24.579174777810966</v>
      </c>
      <c r="AK5" s="264">
        <f t="shared" si="7"/>
        <v>32.575517969048484</v>
      </c>
      <c r="AL5" s="264">
        <f t="shared" si="8"/>
        <v>31.537126882639779</v>
      </c>
      <c r="AM5" s="264">
        <f t="shared" si="9"/>
        <v>31.988420143345866</v>
      </c>
      <c r="AN5" s="264">
        <f t="shared" si="10"/>
        <v>15.038130592298671</v>
      </c>
      <c r="AO5" s="264">
        <f t="shared" si="11"/>
        <v>8.6473411757712082</v>
      </c>
      <c r="AP5" s="264">
        <f t="shared" si="12"/>
        <v>2.4440311083208281</v>
      </c>
      <c r="AQ5" s="264">
        <f t="shared" si="13"/>
        <v>1.6747564947407013E-2</v>
      </c>
      <c r="AR5" s="264"/>
      <c r="AS5" s="264">
        <f t="shared" si="14"/>
        <v>0</v>
      </c>
      <c r="AT5" s="264">
        <f t="shared" si="15"/>
        <v>6.3986862703947663E-3</v>
      </c>
      <c r="AU5" s="264">
        <f t="shared" si="16"/>
        <v>0.18995427058478598</v>
      </c>
      <c r="AV5" s="264">
        <f t="shared" si="17"/>
        <v>4.0896173769339317</v>
      </c>
      <c r="AW5" s="264">
        <f t="shared" si="18"/>
        <v>15.937773705328945</v>
      </c>
      <c r="AX5" s="264">
        <f t="shared" si="19"/>
        <v>23.945458316292022</v>
      </c>
      <c r="AY5" s="264">
        <f t="shared" si="20"/>
        <v>27.161159117246154</v>
      </c>
      <c r="AZ5" s="264">
        <f t="shared" si="21"/>
        <v>23.262689138613116</v>
      </c>
      <c r="BA5" s="264">
        <f t="shared" si="22"/>
        <v>12.03655003146987</v>
      </c>
      <c r="BB5" s="264">
        <f t="shared" si="23"/>
        <v>5.6805467067674993</v>
      </c>
      <c r="BC5" s="264">
        <f t="shared" si="24"/>
        <v>1.2059213017258035</v>
      </c>
      <c r="BD5" s="264">
        <f t="shared" si="25"/>
        <v>1.237639307458274E-2</v>
      </c>
    </row>
    <row r="6" spans="1:56" ht="15">
      <c r="A6" s="259" t="str">
        <f>VLOOKUP(CONCATENATE($C6," - ",$B6),[2]ACHIEV!$B$17:$C$50,2,FALSE)</f>
        <v>LO12Med</v>
      </c>
      <c r="B6" s="259" t="str">
        <f>'SC-NR'!$C$7</f>
        <v>NR</v>
      </c>
      <c r="C6" s="259" t="str">
        <f>'SC-NR'!$C$8</f>
        <v>Irrigation Water Mgmt</v>
      </c>
      <c r="D6" s="259" t="s">
        <v>642</v>
      </c>
      <c r="E6" s="259" t="str">
        <f>'SC-NR'!$A$9</f>
        <v>Irrigation</v>
      </c>
      <c r="F6" s="260">
        <f t="shared" si="1"/>
        <v>6.8368327238503058E-4</v>
      </c>
      <c r="G6" s="261">
        <f>'SC-NR'!A377</f>
        <v>257.04060594072155</v>
      </c>
      <c r="H6" s="261">
        <f>'SC-NR'!B377</f>
        <v>26.273748418461313</v>
      </c>
      <c r="I6" s="254" t="str">
        <f>'SC-NR'!C377</f>
        <v>Royal City (Smyrna) _ Alfalfa</v>
      </c>
      <c r="J6" s="265" t="str">
        <f>'SC-NR'!D377</f>
        <v>SIS</v>
      </c>
      <c r="K6" s="263">
        <f>'SC-NR'!E377</f>
        <v>8.2807372430377821E-2</v>
      </c>
      <c r="L6" s="263">
        <f>'SC-NR'!F377</f>
        <v>0.16738054950961298</v>
      </c>
      <c r="M6" s="263">
        <f>'SC-NR'!G377</f>
        <v>0.25381534444738829</v>
      </c>
      <c r="N6" s="263">
        <f>'SC-NR'!H377</f>
        <v>0.34220188876684998</v>
      </c>
      <c r="O6" s="263">
        <f>'SC-NR'!I377</f>
        <v>0.43550083792717881</v>
      </c>
      <c r="P6" s="263">
        <f>'SC-NR'!J377</f>
        <v>0.52026323147076026</v>
      </c>
      <c r="Q6" s="263">
        <f>'SC-NR'!K377</f>
        <v>0.59072291235360219</v>
      </c>
      <c r="R6" s="263">
        <f>'SC-NR'!L377</f>
        <v>0.65001172743756497</v>
      </c>
      <c r="S6" s="263">
        <f>'SC-NR'!M377</f>
        <v>0.69982610765673881</v>
      </c>
      <c r="T6" s="263">
        <f>'SC-NR'!N377</f>
        <v>0.74795679049808772</v>
      </c>
      <c r="U6" s="263">
        <f>'SC-NR'!O377</f>
        <v>0.78443117309892785</v>
      </c>
      <c r="V6" s="263">
        <f>'SC-NR'!P377</f>
        <v>0.81566696560244689</v>
      </c>
      <c r="W6" s="263">
        <f>'SC-NR'!Q377</f>
        <v>0.84318521120086554</v>
      </c>
      <c r="X6" s="263">
        <f>'SC-NR'!R377</f>
        <v>0.86716698115794966</v>
      </c>
      <c r="Y6" s="263">
        <f>'SC-NR'!S377</f>
        <v>0.89470156878604179</v>
      </c>
      <c r="Z6" s="263">
        <f>'SC-NR'!T377</f>
        <v>0.91490351125194391</v>
      </c>
      <c r="AA6" s="263">
        <f>'SC-NR'!U377</f>
        <v>0.92593293648082153</v>
      </c>
      <c r="AB6" s="263">
        <f>'SC-NR'!V377</f>
        <v>0.93694113026626125</v>
      </c>
      <c r="AC6" s="263">
        <f>'SC-NR'!W377</f>
        <v>0.94764749930996495</v>
      </c>
      <c r="AD6" s="263">
        <f>'SC-NR'!X377</f>
        <v>0.96550220445513379</v>
      </c>
      <c r="AE6" s="263">
        <f>'SC-NR'!Y377</f>
        <v>0.96851457351759584</v>
      </c>
      <c r="AF6" s="264">
        <f t="shared" si="2"/>
        <v>0</v>
      </c>
      <c r="AG6" s="264">
        <f t="shared" si="3"/>
        <v>9.0046029308068921E-3</v>
      </c>
      <c r="AH6" s="264">
        <f t="shared" si="4"/>
        <v>0.49578574242023704</v>
      </c>
      <c r="AI6" s="264">
        <f t="shared" si="5"/>
        <v>5.9720061072849733</v>
      </c>
      <c r="AJ6" s="264">
        <f t="shared" si="6"/>
        <v>23.654829743431744</v>
      </c>
      <c r="AK6" s="264">
        <f t="shared" si="7"/>
        <v>31.350455754827852</v>
      </c>
      <c r="AL6" s="264">
        <f t="shared" si="8"/>
        <v>30.351115273378106</v>
      </c>
      <c r="AM6" s="264">
        <f t="shared" si="9"/>
        <v>30.785436821715759</v>
      </c>
      <c r="AN6" s="264">
        <f t="shared" si="10"/>
        <v>14.472594057203674</v>
      </c>
      <c r="AO6" s="264">
        <f t="shared" si="11"/>
        <v>8.3221420204430583</v>
      </c>
      <c r="AP6" s="264">
        <f t="shared" si="12"/>
        <v>2.3521188273241469</v>
      </c>
      <c r="AQ6" s="264">
        <f t="shared" si="13"/>
        <v>1.6117741992119908E-2</v>
      </c>
      <c r="AR6" s="264"/>
      <c r="AS6" s="264">
        <f t="shared" si="14"/>
        <v>0</v>
      </c>
      <c r="AT6" s="264">
        <f t="shared" si="15"/>
        <v>6.1580519149269271E-3</v>
      </c>
      <c r="AU6" s="264">
        <f t="shared" si="16"/>
        <v>0.18281069117817861</v>
      </c>
      <c r="AV6" s="264">
        <f t="shared" si="17"/>
        <v>3.9358198003654752</v>
      </c>
      <c r="AW6" s="264">
        <f t="shared" si="18"/>
        <v>15.338404437778109</v>
      </c>
      <c r="AX6" s="264">
        <f t="shared" si="19"/>
        <v>23.044945353969922</v>
      </c>
      <c r="AY6" s="264">
        <f t="shared" si="20"/>
        <v>26.139713817110394</v>
      </c>
      <c r="AZ6" s="264">
        <f t="shared" si="21"/>
        <v>22.387852965878942</v>
      </c>
      <c r="BA6" s="264">
        <f t="shared" si="22"/>
        <v>11.583893449089803</v>
      </c>
      <c r="BB6" s="264">
        <f t="shared" si="23"/>
        <v>5.4669193092480359</v>
      </c>
      <c r="BC6" s="264">
        <f t="shared" si="24"/>
        <v>1.1605704151651748</v>
      </c>
      <c r="BD6" s="264">
        <f t="shared" si="25"/>
        <v>1.1910956070068516E-2</v>
      </c>
    </row>
    <row r="7" spans="1:56" ht="15">
      <c r="A7" s="259" t="str">
        <f>VLOOKUP(CONCATENATE($C7," - ",$B7),[2]ACHIEV!$B$17:$C$50,2,FALSE)</f>
        <v>LO12Med</v>
      </c>
      <c r="B7" s="259" t="str">
        <f>'SC-NR'!$C$7</f>
        <v>NR</v>
      </c>
      <c r="C7" s="259" t="str">
        <f>'SC-NR'!$C$8</f>
        <v>Irrigation Water Mgmt</v>
      </c>
      <c r="D7" s="259" t="s">
        <v>642</v>
      </c>
      <c r="E7" s="259" t="str">
        <f>'SC-NR'!$A$9</f>
        <v>Irrigation</v>
      </c>
      <c r="F7" s="260">
        <f t="shared" si="1"/>
        <v>6.6720270631637343E-4</v>
      </c>
      <c r="G7" s="261">
        <f>'SC-NR'!A378</f>
        <v>250.84449897183836</v>
      </c>
      <c r="H7" s="261">
        <f>'SC-NR'!B378</f>
        <v>26.926466182581841</v>
      </c>
      <c r="I7" s="254" t="str">
        <f>'SC-NR'!C378</f>
        <v>Quincy _ Alfalfa</v>
      </c>
      <c r="J7" s="265" t="str">
        <f>'SC-NR'!D378</f>
        <v>SIS</v>
      </c>
      <c r="K7" s="263">
        <f>'SC-NR'!E378</f>
        <v>0.10904520021894276</v>
      </c>
      <c r="L7" s="263">
        <f>'SC-NR'!F378</f>
        <v>0.22041570693935772</v>
      </c>
      <c r="M7" s="263">
        <f>'SC-NR'!G378</f>
        <v>0.33423769214722682</v>
      </c>
      <c r="N7" s="263">
        <f>'SC-NR'!H378</f>
        <v>0.45062984587822008</v>
      </c>
      <c r="O7" s="263">
        <f>'SC-NR'!I378</f>
        <v>0.57349091842292477</v>
      </c>
      <c r="P7" s="263">
        <f>'SC-NR'!J378</f>
        <v>0.68511059555696086</v>
      </c>
      <c r="Q7" s="263">
        <f>'SC-NR'!K378</f>
        <v>0.77789569166289296</v>
      </c>
      <c r="R7" s="263">
        <f>'SC-NR'!L378</f>
        <v>0.85597039107459483</v>
      </c>
      <c r="S7" s="263">
        <f>'SC-NR'!M378</f>
        <v>0.92156864525600168</v>
      </c>
      <c r="T7" s="263">
        <f>'SC-NR'!N378</f>
        <v>0.98494971620499283</v>
      </c>
      <c r="U7" s="263">
        <f>'SC-NR'!O378</f>
        <v>1.032981144287257</v>
      </c>
      <c r="V7" s="263">
        <f>'SC-NR'!P378</f>
        <v>1.0741141152725076</v>
      </c>
      <c r="W7" s="263">
        <f>'SC-NR'!Q378</f>
        <v>1.1103516206163289</v>
      </c>
      <c r="X7" s="263">
        <f>'SC-NR'!R378</f>
        <v>1.1419321046942843</v>
      </c>
      <c r="Y7" s="263">
        <f>'SC-NR'!S378</f>
        <v>1.1781911301014212</v>
      </c>
      <c r="Z7" s="263">
        <f>'SC-NR'!T378</f>
        <v>1.2047941341136306</v>
      </c>
      <c r="AA7" s="263">
        <f>'SC-NR'!U378</f>
        <v>1.2193182742606208</v>
      </c>
      <c r="AB7" s="263">
        <f>'SC-NR'!V378</f>
        <v>1.2338144557013668</v>
      </c>
      <c r="AC7" s="263">
        <f>'SC-NR'!W378</f>
        <v>1.2479131780943533</v>
      </c>
      <c r="AD7" s="263">
        <f>'SC-NR'!X378</f>
        <v>1.2714252138015856</v>
      </c>
      <c r="AE7" s="263">
        <f>'SC-NR'!Y378</f>
        <v>1.2753920633453955</v>
      </c>
      <c r="AF7" s="264">
        <f t="shared" si="2"/>
        <v>0</v>
      </c>
      <c r="AG7" s="264">
        <f t="shared" si="3"/>
        <v>8.7875419619089842E-3</v>
      </c>
      <c r="AH7" s="264">
        <f t="shared" si="4"/>
        <v>0.48383455096377359</v>
      </c>
      <c r="AI7" s="264">
        <f t="shared" si="5"/>
        <v>5.8280475738690711</v>
      </c>
      <c r="AJ7" s="264">
        <f t="shared" si="6"/>
        <v>23.084616897548464</v>
      </c>
      <c r="AK7" s="264">
        <f t="shared" si="7"/>
        <v>30.5947355577437</v>
      </c>
      <c r="AL7" s="264">
        <f t="shared" si="8"/>
        <v>29.619484735197208</v>
      </c>
      <c r="AM7" s="264">
        <f t="shared" si="9"/>
        <v>30.04333672071018</v>
      </c>
      <c r="AN7" s="264">
        <f t="shared" si="10"/>
        <v>14.123724116722997</v>
      </c>
      <c r="AO7" s="264">
        <f t="shared" si="11"/>
        <v>8.1215321518964743</v>
      </c>
      <c r="AP7" s="264">
        <f t="shared" si="12"/>
        <v>2.2954196929430779</v>
      </c>
      <c r="AQ7" s="264">
        <f t="shared" si="13"/>
        <v>1.5729214844377868E-2</v>
      </c>
      <c r="AR7" s="264"/>
      <c r="AS7" s="264">
        <f t="shared" si="14"/>
        <v>0</v>
      </c>
      <c r="AT7" s="264">
        <f t="shared" si="15"/>
        <v>6.0096086436967682E-3</v>
      </c>
      <c r="AU7" s="264">
        <f t="shared" si="16"/>
        <v>0.17840393764812865</v>
      </c>
      <c r="AV7" s="264">
        <f t="shared" si="17"/>
        <v>3.8409446719628568</v>
      </c>
      <c r="AW7" s="264">
        <f t="shared" si="18"/>
        <v>14.968663655847402</v>
      </c>
      <c r="AX7" s="264">
        <f t="shared" si="19"/>
        <v>22.489434110979023</v>
      </c>
      <c r="AY7" s="264">
        <f t="shared" si="20"/>
        <v>25.509601456637043</v>
      </c>
      <c r="AZ7" s="264">
        <f t="shared" si="21"/>
        <v>21.848181300880594</v>
      </c>
      <c r="BA7" s="264">
        <f t="shared" si="22"/>
        <v>11.304657245673532</v>
      </c>
      <c r="BB7" s="264">
        <f t="shared" si="23"/>
        <v>5.3351361744146022</v>
      </c>
      <c r="BC7" s="264">
        <f t="shared" si="24"/>
        <v>1.1325942189102416</v>
      </c>
      <c r="BD7" s="264">
        <f t="shared" si="25"/>
        <v>1.1623835840011041E-2</v>
      </c>
    </row>
    <row r="8" spans="1:56" ht="15">
      <c r="A8" s="259" t="str">
        <f>VLOOKUP(CONCATENATE($C8," - ",$B8),[2]ACHIEV!$B$17:$C$50,2,FALSE)</f>
        <v>LO12Med</v>
      </c>
      <c r="B8" s="259" t="str">
        <f>'SC-NR'!$C$7</f>
        <v>NR</v>
      </c>
      <c r="C8" s="259" t="str">
        <f>'SC-NR'!$C$8</f>
        <v>Irrigation Water Mgmt</v>
      </c>
      <c r="D8" s="259" t="s">
        <v>642</v>
      </c>
      <c r="E8" s="259" t="str">
        <f>'SC-NR'!$A$9</f>
        <v>Irrigation</v>
      </c>
      <c r="F8" s="260">
        <f t="shared" si="1"/>
        <v>6.6199831703153428E-4</v>
      </c>
      <c r="G8" s="261">
        <f>'SC-NR'!A379</f>
        <v>248.88783361324369</v>
      </c>
      <c r="H8" s="261">
        <f>'SC-NR'!B379</f>
        <v>27.139339461992545</v>
      </c>
      <c r="I8" s="254" t="str">
        <f>'SC-NR'!C379</f>
        <v>Connell _ Alfalfa</v>
      </c>
      <c r="J8" s="265" t="str">
        <f>'SC-NR'!D379</f>
        <v>SIS</v>
      </c>
      <c r="K8" s="263">
        <f>'SC-NR'!E379</f>
        <v>1.0966798558520742E-2</v>
      </c>
      <c r="L8" s="263">
        <f>'SC-NR'!F379</f>
        <v>2.2167455809925379E-2</v>
      </c>
      <c r="M8" s="263">
        <f>'SC-NR'!G379</f>
        <v>3.3614661012899429E-2</v>
      </c>
      <c r="N8" s="263">
        <f>'SC-NR'!H379</f>
        <v>4.5320350957961705E-2</v>
      </c>
      <c r="O8" s="263">
        <f>'SC-NR'!I379</f>
        <v>5.7676627351386282E-2</v>
      </c>
      <c r="P8" s="263">
        <f>'SC-NR'!J379</f>
        <v>6.8902343951826359E-2</v>
      </c>
      <c r="Q8" s="263">
        <f>'SC-NR'!K379</f>
        <v>7.8233845532672458E-2</v>
      </c>
      <c r="R8" s="263">
        <f>'SC-NR'!L379</f>
        <v>8.6085905955745112E-2</v>
      </c>
      <c r="S8" s="263">
        <f>'SC-NR'!M379</f>
        <v>9.2683196234947696E-2</v>
      </c>
      <c r="T8" s="263">
        <f>'SC-NR'!N379</f>
        <v>9.9057501900169917E-2</v>
      </c>
      <c r="U8" s="263">
        <f>'SC-NR'!O379</f>
        <v>0.10388807670033208</v>
      </c>
      <c r="V8" s="263">
        <f>'SC-NR'!P379</f>
        <v>0.10802486590336902</v>
      </c>
      <c r="W8" s="263">
        <f>'SC-NR'!Q379</f>
        <v>0.11166931261510947</v>
      </c>
      <c r="X8" s="263">
        <f>'SC-NR'!R379</f>
        <v>0.11484539745486518</v>
      </c>
      <c r="Y8" s="263">
        <f>'SC-NR'!S379</f>
        <v>0.11849200846360244</v>
      </c>
      <c r="Z8" s="263">
        <f>'SC-NR'!T379</f>
        <v>0.12116750252906924</v>
      </c>
      <c r="AA8" s="263">
        <f>'SC-NR'!U379</f>
        <v>0.12262821165618309</v>
      </c>
      <c r="AB8" s="263">
        <f>'SC-NR'!V379</f>
        <v>0.12408610894473163</v>
      </c>
      <c r="AC8" s="263">
        <f>'SC-NR'!W379</f>
        <v>0.12550403332935325</v>
      </c>
      <c r="AD8" s="263">
        <f>'SC-NR'!X379</f>
        <v>0.1278686652323095</v>
      </c>
      <c r="AE8" s="263">
        <f>'SC-NR'!Y379</f>
        <v>0.12826761575715218</v>
      </c>
      <c r="AF8" s="264">
        <f t="shared" si="2"/>
        <v>0</v>
      </c>
      <c r="AG8" s="264">
        <f t="shared" si="3"/>
        <v>8.7189963927833281E-3</v>
      </c>
      <c r="AH8" s="264">
        <f t="shared" si="4"/>
        <v>0.48006049050383776</v>
      </c>
      <c r="AI8" s="264">
        <f t="shared" si="5"/>
        <v>5.7825869843693116</v>
      </c>
      <c r="AJ8" s="264">
        <f t="shared" si="6"/>
        <v>22.904549683059003</v>
      </c>
      <c r="AK8" s="264">
        <f t="shared" si="7"/>
        <v>30.356087074453963</v>
      </c>
      <c r="AL8" s="264">
        <f t="shared" si="8"/>
        <v>29.388443512613765</v>
      </c>
      <c r="AM8" s="264">
        <f t="shared" si="9"/>
        <v>29.808989320392627</v>
      </c>
      <c r="AN8" s="264">
        <f t="shared" si="10"/>
        <v>14.013554661834362</v>
      </c>
      <c r="AO8" s="264">
        <f t="shared" si="11"/>
        <v>8.0581816670922901</v>
      </c>
      <c r="AP8" s="264">
        <f t="shared" si="12"/>
        <v>2.2775147031385297</v>
      </c>
      <c r="AQ8" s="264">
        <f t="shared" si="13"/>
        <v>1.5606522060880378E-2</v>
      </c>
      <c r="AR8" s="264"/>
      <c r="AS8" s="264">
        <f t="shared" si="14"/>
        <v>0</v>
      </c>
      <c r="AT8" s="264">
        <f t="shared" si="15"/>
        <v>5.9627318212030333E-3</v>
      </c>
      <c r="AU8" s="264">
        <f t="shared" si="16"/>
        <v>0.17701233127021809</v>
      </c>
      <c r="AV8" s="264">
        <f t="shared" si="17"/>
        <v>3.8109841050988718</v>
      </c>
      <c r="AW8" s="264">
        <f t="shared" si="18"/>
        <v>14.851903408921915</v>
      </c>
      <c r="AX8" s="264">
        <f t="shared" si="19"/>
        <v>22.314009507929264</v>
      </c>
      <c r="AY8" s="264">
        <f t="shared" si="20"/>
        <v>25.310618605961245</v>
      </c>
      <c r="AZ8" s="264">
        <f t="shared" si="21"/>
        <v>21.677758669828481</v>
      </c>
      <c r="BA8" s="264">
        <f t="shared" si="22"/>
        <v>11.216477391963128</v>
      </c>
      <c r="BB8" s="264">
        <f t="shared" si="23"/>
        <v>5.293520447625097</v>
      </c>
      <c r="BC8" s="264">
        <f t="shared" si="24"/>
        <v>1.1237596306192101</v>
      </c>
      <c r="BD8" s="264">
        <f t="shared" si="25"/>
        <v>1.1533166293677101E-2</v>
      </c>
    </row>
    <row r="9" spans="1:56" ht="15">
      <c r="A9" s="259" t="str">
        <f>VLOOKUP(CONCATENATE($C9," - ",$B9),[2]ACHIEV!$B$17:$C$50,2,FALSE)</f>
        <v>LO12Med</v>
      </c>
      <c r="B9" s="259" t="str">
        <f>'SC-NR'!$C$7</f>
        <v>NR</v>
      </c>
      <c r="C9" s="259" t="str">
        <f>'SC-NR'!$C$8</f>
        <v>Irrigation Water Mgmt</v>
      </c>
      <c r="D9" s="259" t="s">
        <v>642</v>
      </c>
      <c r="E9" s="259" t="str">
        <f>'SC-NR'!$A$9</f>
        <v>Irrigation</v>
      </c>
      <c r="F9" s="260">
        <f t="shared" si="1"/>
        <v>6.5610000917538328E-4</v>
      </c>
      <c r="G9" s="261">
        <f>'SC-NR'!A380</f>
        <v>246.67027954016973</v>
      </c>
      <c r="H9" s="261">
        <f>'SC-NR'!B380</f>
        <v>27.384678449378942</v>
      </c>
      <c r="I9" s="254" t="str">
        <f>'SC-NR'!C380</f>
        <v>Othello _ Alfalfa</v>
      </c>
      <c r="J9" s="265" t="str">
        <f>'SC-NR'!D380</f>
        <v>SIS</v>
      </c>
      <c r="K9" s="263">
        <f>'SC-NR'!E380</f>
        <v>6.0524697616131676E-2</v>
      </c>
      <c r="L9" s="263">
        <f>'SC-NR'!F380</f>
        <v>0.12234003867721878</v>
      </c>
      <c r="M9" s="263">
        <f>'SC-NR'!G380</f>
        <v>0.18551605397126344</v>
      </c>
      <c r="N9" s="263">
        <f>'SC-NR'!H380</f>
        <v>0.25011862148743486</v>
      </c>
      <c r="O9" s="263">
        <f>'SC-NR'!I380</f>
        <v>0.31831171251419699</v>
      </c>
      <c r="P9" s="263">
        <f>'SC-NR'!J380</f>
        <v>0.3802653536921991</v>
      </c>
      <c r="Q9" s="263">
        <f>'SC-NR'!K380</f>
        <v>0.43176500588981787</v>
      </c>
      <c r="R9" s="263">
        <f>'SC-NR'!L380</f>
        <v>0.47509976582309132</v>
      </c>
      <c r="S9" s="263">
        <f>'SC-NR'!M380</f>
        <v>0.51150957102776007</v>
      </c>
      <c r="T9" s="263">
        <f>'SC-NR'!N380</f>
        <v>0.54668874577430593</v>
      </c>
      <c r="U9" s="263">
        <f>'SC-NR'!O380</f>
        <v>0.57334821959720783</v>
      </c>
      <c r="V9" s="263">
        <f>'SC-NR'!P380</f>
        <v>0.59617875799721842</v>
      </c>
      <c r="W9" s="263">
        <f>'SC-NR'!Q380</f>
        <v>0.61629210593820116</v>
      </c>
      <c r="X9" s="263">
        <f>'SC-NR'!R380</f>
        <v>0.63382061013234792</v>
      </c>
      <c r="Y9" s="263">
        <f>'SC-NR'!S380</f>
        <v>0.65394590261854924</v>
      </c>
      <c r="Z9" s="263">
        <f>'SC-NR'!T380</f>
        <v>0.66871169487980275</v>
      </c>
      <c r="AA9" s="263">
        <f>'SC-NR'!U380</f>
        <v>0.67677320688368647</v>
      </c>
      <c r="AB9" s="263">
        <f>'SC-NR'!V380</f>
        <v>0.68481920062323776</v>
      </c>
      <c r="AC9" s="263">
        <f>'SC-NR'!W380</f>
        <v>0.69264458778283733</v>
      </c>
      <c r="AD9" s="263">
        <f>'SC-NR'!X380</f>
        <v>0.70569476191854152</v>
      </c>
      <c r="AE9" s="263">
        <f>'SC-NR'!Y380</f>
        <v>0.70789653117244478</v>
      </c>
      <c r="AF9" s="264">
        <f t="shared" si="2"/>
        <v>0</v>
      </c>
      <c r="AG9" s="264">
        <f t="shared" si="3"/>
        <v>8.6413114144409196E-3</v>
      </c>
      <c r="AH9" s="264">
        <f t="shared" si="4"/>
        <v>0.47578322198257716</v>
      </c>
      <c r="AI9" s="264">
        <f t="shared" si="5"/>
        <v>5.7310649829362523</v>
      </c>
      <c r="AJ9" s="264">
        <f t="shared" si="6"/>
        <v>22.700473506637621</v>
      </c>
      <c r="AK9" s="264">
        <f t="shared" si="7"/>
        <v>30.085618793392271</v>
      </c>
      <c r="AL9" s="264">
        <f t="shared" si="8"/>
        <v>29.126596793685867</v>
      </c>
      <c r="AM9" s="264">
        <f t="shared" si="9"/>
        <v>29.543395600032735</v>
      </c>
      <c r="AN9" s="264">
        <f t="shared" si="10"/>
        <v>13.888695946293909</v>
      </c>
      <c r="AO9" s="264">
        <f t="shared" si="11"/>
        <v>7.9863844509808803</v>
      </c>
      <c r="AP9" s="264">
        <f t="shared" si="12"/>
        <v>2.2572223813600418</v>
      </c>
      <c r="AQ9" s="264">
        <f t="shared" si="13"/>
        <v>1.5467470239583227E-2</v>
      </c>
      <c r="AR9" s="264"/>
      <c r="AS9" s="264">
        <f t="shared" si="14"/>
        <v>0</v>
      </c>
      <c r="AT9" s="264">
        <f t="shared" si="15"/>
        <v>5.909604755710134E-3</v>
      </c>
      <c r="AU9" s="264">
        <f t="shared" si="16"/>
        <v>0.17543517737525285</v>
      </c>
      <c r="AV9" s="264">
        <f t="shared" si="17"/>
        <v>3.777028795986356</v>
      </c>
      <c r="AW9" s="264">
        <f t="shared" si="18"/>
        <v>14.71957512907303</v>
      </c>
      <c r="AX9" s="264">
        <f t="shared" si="19"/>
        <v>22.115194957806203</v>
      </c>
      <c r="AY9" s="264">
        <f t="shared" si="20"/>
        <v>25.085104708528675</v>
      </c>
      <c r="AZ9" s="264">
        <f t="shared" si="21"/>
        <v>21.484613021302756</v>
      </c>
      <c r="BA9" s="264">
        <f t="shared" si="22"/>
        <v>11.116540224424673</v>
      </c>
      <c r="BB9" s="264">
        <f t="shared" si="23"/>
        <v>5.246355957263658</v>
      </c>
      <c r="BC9" s="264">
        <f t="shared" si="24"/>
        <v>1.1137470972227077</v>
      </c>
      <c r="BD9" s="264">
        <f t="shared" si="25"/>
        <v>1.1430407474498637E-2</v>
      </c>
    </row>
    <row r="10" spans="1:56" ht="15">
      <c r="A10" s="259" t="str">
        <f>VLOOKUP(CONCATENATE($C10," - ",$B10),[2]ACHIEV!$B$17:$C$50,2,FALSE)</f>
        <v>LO12Med</v>
      </c>
      <c r="B10" s="259" t="str">
        <f>'SC-NR'!$C$7</f>
        <v>NR</v>
      </c>
      <c r="C10" s="259" t="str">
        <f>'SC-NR'!$C$8</f>
        <v>Irrigation Water Mgmt</v>
      </c>
      <c r="D10" s="259" t="s">
        <v>642</v>
      </c>
      <c r="E10" s="259" t="str">
        <f>'SC-NR'!$A$9</f>
        <v>Irrigation</v>
      </c>
      <c r="F10" s="260">
        <f t="shared" si="1"/>
        <v>6.4170119882066181E-4</v>
      </c>
      <c r="G10" s="261">
        <f>'SC-NR'!A381</f>
        <v>241.25683871472444</v>
      </c>
      <c r="H10" s="261">
        <f>'SC-NR'!B381</f>
        <v>28.002538020303692</v>
      </c>
      <c r="I10" s="254" t="str">
        <f>'SC-NR'!C381</f>
        <v>Lind _ Alfalfa</v>
      </c>
      <c r="J10" s="265" t="str">
        <f>'SC-NR'!D381</f>
        <v>SIS</v>
      </c>
      <c r="K10" s="263">
        <f>'SC-NR'!E381</f>
        <v>1.5136516471317531E-2</v>
      </c>
      <c r="L10" s="263">
        <f>'SC-NR'!F381</f>
        <v>3.0595807719422365E-2</v>
      </c>
      <c r="M10" s="263">
        <f>'SC-NR'!G381</f>
        <v>4.6395387622414581E-2</v>
      </c>
      <c r="N10" s="263">
        <f>'SC-NR'!H381</f>
        <v>6.2551731492149223E-2</v>
      </c>
      <c r="O10" s="263">
        <f>'SC-NR'!I381</f>
        <v>7.960602314847838E-2</v>
      </c>
      <c r="P10" s="263">
        <f>'SC-NR'!J381</f>
        <v>9.5099901632540132E-2</v>
      </c>
      <c r="Q10" s="263">
        <f>'SC-NR'!K381</f>
        <v>0.10797936017523944</v>
      </c>
      <c r="R10" s="263">
        <f>'SC-NR'!L381</f>
        <v>0.11881687499721784</v>
      </c>
      <c r="S10" s="263">
        <f>'SC-NR'!M381</f>
        <v>0.12792253992252331</v>
      </c>
      <c r="T10" s="263">
        <f>'SC-NR'!N381</f>
        <v>0.13672043861465202</v>
      </c>
      <c r="U10" s="263">
        <f>'SC-NR'!O381</f>
        <v>0.14338766010489964</v>
      </c>
      <c r="V10" s="263">
        <f>'SC-NR'!P381</f>
        <v>0.14909730978762192</v>
      </c>
      <c r="W10" s="263">
        <f>'SC-NR'!Q381</f>
        <v>0.15412742202928781</v>
      </c>
      <c r="X10" s="263">
        <f>'SC-NR'!R381</f>
        <v>0.15851109518921028</v>
      </c>
      <c r="Y10" s="263">
        <f>'SC-NR'!S381</f>
        <v>0.16354419462143732</v>
      </c>
      <c r="Z10" s="263">
        <f>'SC-NR'!T381</f>
        <v>0.16723694595399333</v>
      </c>
      <c r="AA10" s="263">
        <f>'SC-NR'!U381</f>
        <v>0.1692530354849881</v>
      </c>
      <c r="AB10" s="263">
        <f>'SC-NR'!V381</f>
        <v>0.1712652440802174</v>
      </c>
      <c r="AC10" s="263">
        <f>'SC-NR'!W381</f>
        <v>0.17322228155914812</v>
      </c>
      <c r="AD10" s="263">
        <f>'SC-NR'!X381</f>
        <v>0.17648597693539728</v>
      </c>
      <c r="AE10" s="263">
        <f>'SC-NR'!Y381</f>
        <v>0.17703661358275599</v>
      </c>
      <c r="AF10" s="264">
        <f t="shared" si="2"/>
        <v>0</v>
      </c>
      <c r="AG10" s="264">
        <f t="shared" si="3"/>
        <v>8.4516686731932744E-3</v>
      </c>
      <c r="AH10" s="264">
        <f t="shared" si="4"/>
        <v>0.46534165471008809</v>
      </c>
      <c r="AI10" s="264">
        <f t="shared" si="5"/>
        <v>5.6052906853202531</v>
      </c>
      <c r="AJ10" s="264">
        <f t="shared" si="6"/>
        <v>22.202287546550121</v>
      </c>
      <c r="AK10" s="264">
        <f t="shared" si="7"/>
        <v>29.425357989624011</v>
      </c>
      <c r="AL10" s="264">
        <f t="shared" si="8"/>
        <v>28.487382744538348</v>
      </c>
      <c r="AM10" s="264">
        <f t="shared" si="9"/>
        <v>28.895034459154175</v>
      </c>
      <c r="AN10" s="264">
        <f t="shared" si="10"/>
        <v>13.583893787768687</v>
      </c>
      <c r="AO10" s="264">
        <f t="shared" si="11"/>
        <v>7.8111147763559705</v>
      </c>
      <c r="AP10" s="264">
        <f t="shared" si="12"/>
        <v>2.2076852429007916</v>
      </c>
      <c r="AQ10" s="264">
        <f t="shared" si="13"/>
        <v>1.512802020524018E-2</v>
      </c>
      <c r="AR10" s="264"/>
      <c r="AS10" s="264">
        <f t="shared" si="14"/>
        <v>0</v>
      </c>
      <c r="AT10" s="264">
        <f t="shared" si="15"/>
        <v>5.7799122134774691E-3</v>
      </c>
      <c r="AU10" s="264">
        <f t="shared" si="16"/>
        <v>0.17158506639636711</v>
      </c>
      <c r="AV10" s="264">
        <f t="shared" si="17"/>
        <v>3.6941378943293315</v>
      </c>
      <c r="AW10" s="264">
        <f t="shared" si="18"/>
        <v>14.396538445912519</v>
      </c>
      <c r="AX10" s="264">
        <f t="shared" si="19"/>
        <v>21.629853556035208</v>
      </c>
      <c r="AY10" s="264">
        <f t="shared" si="20"/>
        <v>24.534585488325643</v>
      </c>
      <c r="AZ10" s="264">
        <f t="shared" si="21"/>
        <v>21.01311040872525</v>
      </c>
      <c r="BA10" s="264">
        <f t="shared" si="22"/>
        <v>10.872575962492563</v>
      </c>
      <c r="BB10" s="264">
        <f t="shared" si="23"/>
        <v>5.1312191131460265</v>
      </c>
      <c r="BC10" s="264">
        <f t="shared" si="24"/>
        <v>1.0893047362841872</v>
      </c>
      <c r="BD10" s="264">
        <f t="shared" si="25"/>
        <v>1.1179555062974737E-2</v>
      </c>
    </row>
    <row r="11" spans="1:56" ht="15">
      <c r="A11" s="259" t="str">
        <f>VLOOKUP(CONCATENATE($C11," - ",$B11),[2]ACHIEV!$B$17:$C$50,2,FALSE)</f>
        <v>LO12Med</v>
      </c>
      <c r="B11" s="259" t="str">
        <f>'SC-NR'!$C$7</f>
        <v>NR</v>
      </c>
      <c r="C11" s="259" t="str">
        <f>'SC-NR'!$C$8</f>
        <v>Irrigation Water Mgmt</v>
      </c>
      <c r="D11" s="259" t="s">
        <v>642</v>
      </c>
      <c r="E11" s="259" t="str">
        <f>'SC-NR'!$A$9</f>
        <v>Irrigation</v>
      </c>
      <c r="F11" s="260">
        <f t="shared" si="1"/>
        <v>6.3892552453541417E-4</v>
      </c>
      <c r="G11" s="261">
        <f>'SC-NR'!A382</f>
        <v>240.21328385680724</v>
      </c>
      <c r="H11" s="261">
        <f>'SC-NR'!B382</f>
        <v>28.124845065554915</v>
      </c>
      <c r="I11" s="254" t="str">
        <f>'SC-NR'!C382</f>
        <v>Eltopia _ Alfalfa</v>
      </c>
      <c r="J11" s="265" t="str">
        <f>'SC-NR'!D382</f>
        <v>SIS</v>
      </c>
      <c r="K11" s="263">
        <f>'SC-NR'!E382</f>
        <v>6.5976994950442347E-2</v>
      </c>
      <c r="L11" s="263">
        <f>'SC-NR'!F382</f>
        <v>0.13336089946680627</v>
      </c>
      <c r="M11" s="263">
        <f>'SC-NR'!G382</f>
        <v>0.20222805297957835</v>
      </c>
      <c r="N11" s="263">
        <f>'SC-NR'!H382</f>
        <v>0.27265026802033593</v>
      </c>
      <c r="O11" s="263">
        <f>'SC-NR'!I382</f>
        <v>0.34698645472651407</v>
      </c>
      <c r="P11" s="263">
        <f>'SC-NR'!J382</f>
        <v>0.41452111796575869</v>
      </c>
      <c r="Q11" s="263">
        <f>'SC-NR'!K382</f>
        <v>0.47066005672662281</v>
      </c>
      <c r="R11" s="263">
        <f>'SC-NR'!L382</f>
        <v>0.51789857835344011</v>
      </c>
      <c r="S11" s="263">
        <f>'SC-NR'!M382</f>
        <v>0.5575883187197721</v>
      </c>
      <c r="T11" s="263">
        <f>'SC-NR'!N382</f>
        <v>0.59593656870747591</v>
      </c>
      <c r="U11" s="263">
        <f>'SC-NR'!O382</f>
        <v>0.62499763037441181</v>
      </c>
      <c r="V11" s="263">
        <f>'SC-NR'!P382</f>
        <v>0.64988483140244147</v>
      </c>
      <c r="W11" s="263">
        <f>'SC-NR'!Q382</f>
        <v>0.6718100670137801</v>
      </c>
      <c r="X11" s="263">
        <f>'SC-NR'!R382</f>
        <v>0.69091760622101084</v>
      </c>
      <c r="Y11" s="263">
        <f>'SC-NR'!S382</f>
        <v>0.7128558623880995</v>
      </c>
      <c r="Z11" s="263">
        <f>'SC-NR'!T382</f>
        <v>0.72895181395548658</v>
      </c>
      <c r="AA11" s="263">
        <f>'SC-NR'!U382</f>
        <v>0.73773953793795888</v>
      </c>
      <c r="AB11" s="263">
        <f>'SC-NR'!V382</f>
        <v>0.74651034571121677</v>
      </c>
      <c r="AC11" s="263">
        <f>'SC-NR'!W382</f>
        <v>0.75504067381609563</v>
      </c>
      <c r="AD11" s="263">
        <f>'SC-NR'!X382</f>
        <v>0.76926645778472547</v>
      </c>
      <c r="AE11" s="263">
        <f>'SC-NR'!Y382</f>
        <v>0.7716665708735696</v>
      </c>
      <c r="AF11" s="264">
        <f t="shared" si="2"/>
        <v>0</v>
      </c>
      <c r="AG11" s="264">
        <f t="shared" si="3"/>
        <v>8.4151110363262574E-3</v>
      </c>
      <c r="AH11" s="264">
        <f t="shared" si="4"/>
        <v>0.4633288224647889</v>
      </c>
      <c r="AI11" s="264">
        <f t="shared" si="5"/>
        <v>5.5810450375870477</v>
      </c>
      <c r="AJ11" s="264">
        <f t="shared" si="6"/>
        <v>22.106251698822408</v>
      </c>
      <c r="AK11" s="264">
        <f t="shared" si="7"/>
        <v>29.298078798536153</v>
      </c>
      <c r="AL11" s="264">
        <f t="shared" si="8"/>
        <v>28.364160759160509</v>
      </c>
      <c r="AM11" s="264">
        <f t="shared" si="9"/>
        <v>28.770049178984809</v>
      </c>
      <c r="AN11" s="264">
        <f t="shared" si="10"/>
        <v>13.525136745161413</v>
      </c>
      <c r="AO11" s="264">
        <f t="shared" si="11"/>
        <v>7.7773278511270707</v>
      </c>
      <c r="AP11" s="264">
        <f t="shared" si="12"/>
        <v>2.1981359150050324</v>
      </c>
      <c r="AQ11" s="264">
        <f t="shared" si="13"/>
        <v>1.5062584054041518E-2</v>
      </c>
      <c r="AR11" s="264"/>
      <c r="AS11" s="264">
        <f t="shared" si="14"/>
        <v>0</v>
      </c>
      <c r="AT11" s="264">
        <f t="shared" si="15"/>
        <v>5.7549112414808099E-3</v>
      </c>
      <c r="AU11" s="264">
        <f t="shared" si="16"/>
        <v>0.17084287632814812</v>
      </c>
      <c r="AV11" s="264">
        <f t="shared" si="17"/>
        <v>3.6781589253352056</v>
      </c>
      <c r="AW11" s="264">
        <f t="shared" si="18"/>
        <v>14.334266314218924</v>
      </c>
      <c r="AX11" s="264">
        <f t="shared" si="19"/>
        <v>21.536293767741999</v>
      </c>
      <c r="AY11" s="264">
        <f t="shared" si="20"/>
        <v>24.428461301298547</v>
      </c>
      <c r="AZ11" s="264">
        <f t="shared" si="21"/>
        <v>20.922218338830788</v>
      </c>
      <c r="BA11" s="264">
        <f t="shared" si="22"/>
        <v>10.825546707180347</v>
      </c>
      <c r="BB11" s="264">
        <f t="shared" si="23"/>
        <v>5.1090240588582896</v>
      </c>
      <c r="BC11" s="264">
        <f t="shared" si="24"/>
        <v>1.0845929558623035</v>
      </c>
      <c r="BD11" s="264">
        <f t="shared" si="25"/>
        <v>1.1131197971596635E-2</v>
      </c>
    </row>
    <row r="12" spans="1:56" ht="15">
      <c r="A12" s="259" t="str">
        <f>VLOOKUP(CONCATENATE($C12," - ",$B12),[2]ACHIEV!$B$17:$C$50,2,FALSE)</f>
        <v>LO12Med</v>
      </c>
      <c r="B12" s="259" t="str">
        <f>'SC-NR'!$C$7</f>
        <v>NR</v>
      </c>
      <c r="C12" s="259" t="str">
        <f>'SC-NR'!$C$8</f>
        <v>Irrigation Water Mgmt</v>
      </c>
      <c r="D12" s="259" t="s">
        <v>642</v>
      </c>
      <c r="E12" s="259" t="str">
        <f>'SC-NR'!$A$9</f>
        <v>Irrigation</v>
      </c>
      <c r="F12" s="260">
        <f t="shared" si="1"/>
        <v>6.3892552453541417E-4</v>
      </c>
      <c r="G12" s="261">
        <f>'SC-NR'!A383</f>
        <v>240.21328385680724</v>
      </c>
      <c r="H12" s="261">
        <f>'SC-NR'!B383</f>
        <v>28.124845065554915</v>
      </c>
      <c r="I12" s="254" t="str">
        <f>'SC-NR'!C383</f>
        <v>Odessa _ Alfalfa</v>
      </c>
      <c r="J12" s="265" t="str">
        <f>'SC-NR'!D383</f>
        <v>SIS</v>
      </c>
      <c r="K12" s="263">
        <f>'SC-NR'!E383</f>
        <v>7.6575785144363546E-3</v>
      </c>
      <c r="L12" s="263">
        <f>'SC-NR'!F383</f>
        <v>1.5478449104722005E-2</v>
      </c>
      <c r="M12" s="263">
        <f>'SC-NR'!G383</f>
        <v>2.3471472058948843E-2</v>
      </c>
      <c r="N12" s="263">
        <f>'SC-NR'!H383</f>
        <v>3.1644982253527756E-2</v>
      </c>
      <c r="O12" s="263">
        <f>'SC-NR'!I383</f>
        <v>4.0272765113203796E-2</v>
      </c>
      <c r="P12" s="263">
        <f>'SC-NR'!J383</f>
        <v>4.8111133420050543E-2</v>
      </c>
      <c r="Q12" s="263">
        <f>'SC-NR'!K383</f>
        <v>5.4626864116808643E-2</v>
      </c>
      <c r="R12" s="263">
        <f>'SC-NR'!L383</f>
        <v>6.0109573484444498E-2</v>
      </c>
      <c r="S12" s="263">
        <f>'SC-NR'!M383</f>
        <v>6.4716138292391145E-2</v>
      </c>
      <c r="T12" s="263">
        <f>'SC-NR'!N383</f>
        <v>6.9167003861407242E-2</v>
      </c>
      <c r="U12" s="263">
        <f>'SC-NR'!O383</f>
        <v>7.2539957746236255E-2</v>
      </c>
      <c r="V12" s="263">
        <f>'SC-NR'!P383</f>
        <v>7.5428475115356303E-2</v>
      </c>
      <c r="W12" s="263">
        <f>'SC-NR'!Q383</f>
        <v>7.7973213827197491E-2</v>
      </c>
      <c r="X12" s="263">
        <f>'SC-NR'!R383</f>
        <v>8.0190918374167933E-2</v>
      </c>
      <c r="Y12" s="263">
        <f>'SC-NR'!S383</f>
        <v>8.2737168308641071E-2</v>
      </c>
      <c r="Z12" s="263">
        <f>'SC-NR'!T383</f>
        <v>8.4605334826143352E-2</v>
      </c>
      <c r="AA12" s="263">
        <f>'SC-NR'!U383</f>
        <v>8.5625276495349734E-2</v>
      </c>
      <c r="AB12" s="263">
        <f>'SC-NR'!V383</f>
        <v>8.664325479534965E-2</v>
      </c>
      <c r="AC12" s="263">
        <f>'SC-NR'!W383</f>
        <v>8.7633321973554362E-2</v>
      </c>
      <c r="AD12" s="263">
        <f>'SC-NR'!X383</f>
        <v>8.9284428662348217E-2</v>
      </c>
      <c r="AE12" s="263">
        <f>'SC-NR'!Y383</f>
        <v>8.9562996281791263E-2</v>
      </c>
      <c r="AF12" s="264">
        <f t="shared" si="2"/>
        <v>0</v>
      </c>
      <c r="AG12" s="264">
        <f t="shared" si="3"/>
        <v>8.4151110363262574E-3</v>
      </c>
      <c r="AH12" s="264">
        <f t="shared" si="4"/>
        <v>0.4633288224647889</v>
      </c>
      <c r="AI12" s="264">
        <f t="shared" si="5"/>
        <v>5.5810450375870477</v>
      </c>
      <c r="AJ12" s="264">
        <f t="shared" si="6"/>
        <v>22.106251698822408</v>
      </c>
      <c r="AK12" s="264">
        <f t="shared" si="7"/>
        <v>29.298078798536153</v>
      </c>
      <c r="AL12" s="264">
        <f t="shared" si="8"/>
        <v>28.364160759160509</v>
      </c>
      <c r="AM12" s="264">
        <f t="shared" si="9"/>
        <v>28.770049178984809</v>
      </c>
      <c r="AN12" s="264">
        <f t="shared" si="10"/>
        <v>13.525136745161413</v>
      </c>
      <c r="AO12" s="264">
        <f t="shared" si="11"/>
        <v>7.7773278511270707</v>
      </c>
      <c r="AP12" s="264">
        <f t="shared" si="12"/>
        <v>2.1981359150050324</v>
      </c>
      <c r="AQ12" s="264">
        <f t="shared" si="13"/>
        <v>1.5062584054041518E-2</v>
      </c>
      <c r="AR12" s="264"/>
      <c r="AS12" s="264">
        <f t="shared" si="14"/>
        <v>0</v>
      </c>
      <c r="AT12" s="264">
        <f t="shared" si="15"/>
        <v>5.7549112414808099E-3</v>
      </c>
      <c r="AU12" s="264">
        <f t="shared" si="16"/>
        <v>0.17084287632814812</v>
      </c>
      <c r="AV12" s="264">
        <f t="shared" si="17"/>
        <v>3.6781589253352056</v>
      </c>
      <c r="AW12" s="264">
        <f t="shared" si="18"/>
        <v>14.334266314218924</v>
      </c>
      <c r="AX12" s="264">
        <f t="shared" si="19"/>
        <v>21.536293767741999</v>
      </c>
      <c r="AY12" s="264">
        <f t="shared" si="20"/>
        <v>24.428461301298547</v>
      </c>
      <c r="AZ12" s="264">
        <f t="shared" si="21"/>
        <v>20.922218338830788</v>
      </c>
      <c r="BA12" s="264">
        <f t="shared" si="22"/>
        <v>10.825546707180347</v>
      </c>
      <c r="BB12" s="264">
        <f t="shared" si="23"/>
        <v>5.1090240588582896</v>
      </c>
      <c r="BC12" s="264">
        <f t="shared" si="24"/>
        <v>1.0845929558623035</v>
      </c>
      <c r="BD12" s="264">
        <f t="shared" si="25"/>
        <v>1.1131197971596635E-2</v>
      </c>
    </row>
    <row r="13" spans="1:56" ht="15">
      <c r="A13" s="259" t="str">
        <f>VLOOKUP(CONCATENATE($C13," - ",$B13),[2]ACHIEV!$B$17:$C$50,2,FALSE)</f>
        <v>LO12Med</v>
      </c>
      <c r="B13" s="259" t="str">
        <f>'SC-NR'!$C$7</f>
        <v>NR</v>
      </c>
      <c r="C13" s="259" t="str">
        <f>'SC-NR'!$C$8</f>
        <v>Irrigation Water Mgmt</v>
      </c>
      <c r="D13" s="259" t="s">
        <v>642</v>
      </c>
      <c r="E13" s="259" t="str">
        <f>'SC-NR'!$A$9</f>
        <v>Irrigation</v>
      </c>
      <c r="F13" s="260">
        <f t="shared" si="1"/>
        <v>4.8695735741811246E-4</v>
      </c>
      <c r="G13" s="261">
        <f>'SC-NR'!A384</f>
        <v>183.07865538584255</v>
      </c>
      <c r="H13" s="261">
        <f>'SC-NR'!B384</f>
        <v>36.949089234075409</v>
      </c>
      <c r="I13" s="254" t="str">
        <f>'SC-NR'!C384</f>
        <v>Ritzville _ Alfalfa</v>
      </c>
      <c r="J13" s="265" t="str">
        <f>'SC-NR'!D384</f>
        <v>SIS</v>
      </c>
      <c r="K13" s="263">
        <f>'SC-NR'!E384</f>
        <v>4.4706471840098598E-3</v>
      </c>
      <c r="L13" s="263">
        <f>'SC-NR'!F384</f>
        <v>9.036627541253334E-3</v>
      </c>
      <c r="M13" s="263">
        <f>'SC-NR'!G384</f>
        <v>1.3703113884772151E-2</v>
      </c>
      <c r="N13" s="263">
        <f>'SC-NR'!H384</f>
        <v>1.847497228178132E-2</v>
      </c>
      <c r="O13" s="263">
        <f>'SC-NR'!I384</f>
        <v>2.3512044128076112E-2</v>
      </c>
      <c r="P13" s="263">
        <f>'SC-NR'!J384</f>
        <v>2.8088240001506969E-2</v>
      </c>
      <c r="Q13" s="263">
        <f>'SC-NR'!K384</f>
        <v>3.1892253637973392E-2</v>
      </c>
      <c r="R13" s="263">
        <f>'SC-NR'!L384</f>
        <v>3.5093168803120731E-2</v>
      </c>
      <c r="S13" s="263">
        <f>'SC-NR'!M384</f>
        <v>3.7782573286245562E-2</v>
      </c>
      <c r="T13" s="263">
        <f>'SC-NR'!N384</f>
        <v>4.0381077445884983E-2</v>
      </c>
      <c r="U13" s="263">
        <f>'SC-NR'!O384</f>
        <v>4.2350275248895147E-2</v>
      </c>
      <c r="V13" s="263">
        <f>'SC-NR'!P384</f>
        <v>4.4036649344554112E-2</v>
      </c>
      <c r="W13" s="263">
        <f>'SC-NR'!Q384</f>
        <v>4.5522318598181226E-2</v>
      </c>
      <c r="X13" s="263">
        <f>'SC-NR'!R384</f>
        <v>4.6817058778668826E-2</v>
      </c>
      <c r="Y13" s="263">
        <f>'SC-NR'!S384</f>
        <v>4.8303610314232873E-2</v>
      </c>
      <c r="Z13" s="263">
        <f>'SC-NR'!T384</f>
        <v>4.9394283216245914E-2</v>
      </c>
      <c r="AA13" s="263">
        <f>'SC-NR'!U384</f>
        <v>4.9989745521032684E-2</v>
      </c>
      <c r="AB13" s="263">
        <f>'SC-NR'!V384</f>
        <v>5.0584061571687329E-2</v>
      </c>
      <c r="AC13" s="263">
        <f>'SC-NR'!W384</f>
        <v>5.1162082552324621E-2</v>
      </c>
      <c r="AD13" s="263">
        <f>'SC-NR'!X384</f>
        <v>5.21260315937664E-2</v>
      </c>
      <c r="AE13" s="263">
        <f>'SC-NR'!Y384</f>
        <v>5.228866493028022E-2</v>
      </c>
      <c r="AF13" s="264">
        <f t="shared" si="2"/>
        <v>0</v>
      </c>
      <c r="AG13" s="264">
        <f t="shared" si="3"/>
        <v>6.4135804178571303E-3</v>
      </c>
      <c r="AH13" s="264">
        <f t="shared" si="4"/>
        <v>0.35312625703466272</v>
      </c>
      <c r="AI13" s="264">
        <f t="shared" si="5"/>
        <v>4.2535958241940941</v>
      </c>
      <c r="AJ13" s="264">
        <f t="shared" si="6"/>
        <v>16.848289035730254</v>
      </c>
      <c r="AK13" s="264">
        <f t="shared" si="7"/>
        <v>22.329543086475969</v>
      </c>
      <c r="AL13" s="264">
        <f t="shared" si="8"/>
        <v>21.617757059724021</v>
      </c>
      <c r="AM13" s="264">
        <f t="shared" si="9"/>
        <v>21.927105089712295</v>
      </c>
      <c r="AN13" s="264">
        <f t="shared" si="10"/>
        <v>10.308188662413277</v>
      </c>
      <c r="AO13" s="264">
        <f t="shared" si="11"/>
        <v>5.9274936948448804</v>
      </c>
      <c r="AP13" s="264">
        <f t="shared" si="12"/>
        <v>1.6753102127122259</v>
      </c>
      <c r="AQ13" s="264">
        <f t="shared" si="13"/>
        <v>1.1479954775914894E-2</v>
      </c>
      <c r="AR13" s="264"/>
      <c r="AS13" s="264">
        <f t="shared" si="14"/>
        <v>0</v>
      </c>
      <c r="AT13" s="264">
        <f t="shared" si="15"/>
        <v>4.3861080246637629E-3</v>
      </c>
      <c r="AU13" s="264">
        <f t="shared" si="16"/>
        <v>0.13020797009316099</v>
      </c>
      <c r="AV13" s="264">
        <f t="shared" si="17"/>
        <v>2.8033103729068491</v>
      </c>
      <c r="AW13" s="264">
        <f t="shared" si="18"/>
        <v>10.924867103994714</v>
      </c>
      <c r="AX13" s="264">
        <f t="shared" si="19"/>
        <v>16.413895358689061</v>
      </c>
      <c r="AY13" s="264">
        <f t="shared" si="20"/>
        <v>18.618162061565311</v>
      </c>
      <c r="AZ13" s="264">
        <f t="shared" si="21"/>
        <v>15.945877512109162</v>
      </c>
      <c r="BA13" s="264">
        <f t="shared" si="22"/>
        <v>8.2506949788366111</v>
      </c>
      <c r="BB13" s="264">
        <f t="shared" si="23"/>
        <v>3.8938448366047305</v>
      </c>
      <c r="BC13" s="264">
        <f t="shared" si="24"/>
        <v>0.82662297776418325</v>
      </c>
      <c r="BD13" s="264">
        <f t="shared" si="25"/>
        <v>8.4836472186456055E-3</v>
      </c>
    </row>
    <row r="14" spans="1:56" ht="15">
      <c r="A14" s="259" t="str">
        <f>VLOOKUP(CONCATENATE($C14," - ",$B14),[2]ACHIEV!$B$17:$C$50,2,FALSE)</f>
        <v>LO12Med</v>
      </c>
      <c r="B14" s="259" t="str">
        <f>'SC-NR'!$C$7</f>
        <v>NR</v>
      </c>
      <c r="C14" s="259" t="str">
        <f>'SC-NR'!$C$8</f>
        <v>Irrigation Water Mgmt</v>
      </c>
      <c r="D14" s="259" t="s">
        <v>642</v>
      </c>
      <c r="E14" s="259" t="str">
        <f>'SC-NR'!$A$9</f>
        <v>Irrigation</v>
      </c>
      <c r="F14" s="260">
        <f t="shared" si="1"/>
        <v>4.5902713492280929E-4</v>
      </c>
      <c r="G14" s="261">
        <f>'SC-NR'!A385</f>
        <v>172.57788462805109</v>
      </c>
      <c r="H14" s="261">
        <f>'SC-NR'!B385</f>
        <v>39.206502981240263</v>
      </c>
      <c r="I14" s="254" t="str">
        <f>'SC-NR'!C385</f>
        <v>Wilbur _ Alfalfa</v>
      </c>
      <c r="J14" s="265" t="str">
        <f>'SC-NR'!D385</f>
        <v>SIS</v>
      </c>
      <c r="K14" s="263">
        <f>'SC-NR'!E385</f>
        <v>5.0706929692787778E-3</v>
      </c>
      <c r="L14" s="263">
        <f>'SC-NR'!F385</f>
        <v>1.0249514634774901E-2</v>
      </c>
      <c r="M14" s="263">
        <f>'SC-NR'!G385</f>
        <v>1.5542332099313194E-2</v>
      </c>
      <c r="N14" s="263">
        <f>'SC-NR'!H385</f>
        <v>2.095466454877426E-2</v>
      </c>
      <c r="O14" s="263">
        <f>'SC-NR'!I385</f>
        <v>2.6667807130929477E-2</v>
      </c>
      <c r="P14" s="263">
        <f>'SC-NR'!J385</f>
        <v>3.1858215428959308E-2</v>
      </c>
      <c r="Q14" s="263">
        <f>'SC-NR'!K385</f>
        <v>3.6172799963937081E-2</v>
      </c>
      <c r="R14" s="263">
        <f>'SC-NR'!L385</f>
        <v>3.9803338755104327E-2</v>
      </c>
      <c r="S14" s="263">
        <f>'SC-NR'!M385</f>
        <v>4.2853712413062364E-2</v>
      </c>
      <c r="T14" s="263">
        <f>'SC-NR'!N385</f>
        <v>4.5800985197202555E-2</v>
      </c>
      <c r="U14" s="263">
        <f>'SC-NR'!O385</f>
        <v>4.803448675611708E-2</v>
      </c>
      <c r="V14" s="263">
        <f>'SC-NR'!P385</f>
        <v>4.9947204293080513E-2</v>
      </c>
      <c r="W14" s="263">
        <f>'SC-NR'!Q385</f>
        <v>5.1632278585228911E-2</v>
      </c>
      <c r="X14" s="263">
        <f>'SC-NR'!R385</f>
        <v>5.3100797495359627E-2</v>
      </c>
      <c r="Y14" s="263">
        <f>'SC-NR'!S385</f>
        <v>5.478687248844246E-2</v>
      </c>
      <c r="Z14" s="263">
        <f>'SC-NR'!T385</f>
        <v>5.6023934414465439E-2</v>
      </c>
      <c r="AA14" s="263">
        <f>'SC-NR'!U385</f>
        <v>5.6699319073123429E-2</v>
      </c>
      <c r="AB14" s="263">
        <f>'SC-NR'!V385</f>
        <v>5.737340362856827E-2</v>
      </c>
      <c r="AC14" s="263">
        <f>'SC-NR'!W385</f>
        <v>5.8029006006026347E-2</v>
      </c>
      <c r="AD14" s="263">
        <f>'SC-NR'!X385</f>
        <v>5.9122335321894606E-2</v>
      </c>
      <c r="AE14" s="263">
        <f>'SC-NR'!Y385</f>
        <v>5.9306797141870156E-2</v>
      </c>
      <c r="AF14" s="264">
        <f t="shared" si="2"/>
        <v>0</v>
      </c>
      <c r="AG14" s="264">
        <f t="shared" si="3"/>
        <v>6.0457191968827815E-3</v>
      </c>
      <c r="AH14" s="264">
        <f t="shared" si="4"/>
        <v>0.33287213256634041</v>
      </c>
      <c r="AI14" s="264">
        <f t="shared" si="5"/>
        <v>4.0096239938787219</v>
      </c>
      <c r="AJ14" s="264">
        <f t="shared" si="6"/>
        <v>15.881928317970162</v>
      </c>
      <c r="AK14" s="264">
        <f t="shared" si="7"/>
        <v>21.048796226154405</v>
      </c>
      <c r="AL14" s="264">
        <f t="shared" si="8"/>
        <v>20.377835831859553</v>
      </c>
      <c r="AM14" s="264">
        <f t="shared" si="9"/>
        <v>20.6694407080081</v>
      </c>
      <c r="AN14" s="264">
        <f t="shared" si="10"/>
        <v>9.7169459211776026</v>
      </c>
      <c r="AO14" s="264">
        <f t="shared" si="11"/>
        <v>5.5875127597290888</v>
      </c>
      <c r="AP14" s="264">
        <f t="shared" si="12"/>
        <v>1.5792201007611506</v>
      </c>
      <c r="AQ14" s="264">
        <f t="shared" si="13"/>
        <v>1.0821503504478379E-2</v>
      </c>
      <c r="AR14" s="264"/>
      <c r="AS14" s="264">
        <f t="shared" si="14"/>
        <v>0</v>
      </c>
      <c r="AT14" s="264">
        <f t="shared" si="15"/>
        <v>4.1345357439473871E-3</v>
      </c>
      <c r="AU14" s="264">
        <f t="shared" si="16"/>
        <v>0.12273968253170787</v>
      </c>
      <c r="AV14" s="264">
        <f t="shared" si="17"/>
        <v>2.6425219974034637</v>
      </c>
      <c r="AW14" s="264">
        <f t="shared" si="18"/>
        <v>10.298253778827934</v>
      </c>
      <c r="AX14" s="264">
        <f t="shared" si="19"/>
        <v>15.472449988988691</v>
      </c>
      <c r="AY14" s="264">
        <f t="shared" si="20"/>
        <v>17.550287429605206</v>
      </c>
      <c r="AZ14" s="264">
        <f t="shared" si="21"/>
        <v>15.031276058796168</v>
      </c>
      <c r="BA14" s="264">
        <f t="shared" si="22"/>
        <v>7.7774630972574545</v>
      </c>
      <c r="BB14" s="264">
        <f t="shared" si="23"/>
        <v>3.6705071028343843</v>
      </c>
      <c r="BC14" s="264">
        <f t="shared" si="24"/>
        <v>0.7792106872689808</v>
      </c>
      <c r="BD14" s="264">
        <f t="shared" si="25"/>
        <v>7.9970539866534626E-3</v>
      </c>
    </row>
    <row r="15" spans="1:56" ht="15">
      <c r="A15" s="259" t="str">
        <f>VLOOKUP(CONCATENATE($C15," - ",$B15),[2]ACHIEV!$B$17:$C$50,2,FALSE)</f>
        <v>LO12Med</v>
      </c>
      <c r="B15" s="259" t="str">
        <f>'SC-NR'!$C$7</f>
        <v>NR</v>
      </c>
      <c r="C15" s="259" t="str">
        <f>'SC-NR'!$C$8</f>
        <v>Irrigation Water Mgmt</v>
      </c>
      <c r="D15" s="259" t="s">
        <v>642</v>
      </c>
      <c r="E15" s="259" t="str">
        <f>'SC-NR'!$A$9</f>
        <v>Irrigation</v>
      </c>
      <c r="F15" s="260">
        <f t="shared" si="1"/>
        <v>7.3728848201887339E-4</v>
      </c>
      <c r="G15" s="261">
        <f>'SC-NR'!A386</f>
        <v>277.19425913424675</v>
      </c>
      <c r="H15" s="261">
        <f>'SC-NR'!B386</f>
        <v>24.35251268117457</v>
      </c>
      <c r="I15" s="254" t="str">
        <f>'SC-NR'!C386</f>
        <v>Mattawa (PRD) _ Mint</v>
      </c>
      <c r="J15" s="265" t="str">
        <f>'SC-NR'!D386</f>
        <v>SIS</v>
      </c>
      <c r="K15" s="263">
        <f>'SC-NR'!E386</f>
        <v>4.6493327870038076E-4</v>
      </c>
      <c r="L15" s="263">
        <f>'SC-NR'!F386</f>
        <v>9.3978090827124595E-4</v>
      </c>
      <c r="M15" s="263">
        <f>'SC-NR'!G386</f>
        <v>1.4250808450371733E-3</v>
      </c>
      <c r="N15" s="263">
        <f>'SC-NR'!H386</f>
        <v>1.9213391447192984E-3</v>
      </c>
      <c r="O15" s="263">
        <f>'SC-NR'!I386</f>
        <v>2.4451788109142707E-3</v>
      </c>
      <c r="P15" s="263">
        <f>'SC-NR'!J386</f>
        <v>2.9210888221133718E-3</v>
      </c>
      <c r="Q15" s="263">
        <f>'SC-NR'!K386</f>
        <v>3.3166943036975777E-3</v>
      </c>
      <c r="R15" s="263">
        <f>'SC-NR'!L386</f>
        <v>3.6495794367263261E-3</v>
      </c>
      <c r="S15" s="263">
        <f>'SC-NR'!M386</f>
        <v>3.9292690638932848E-3</v>
      </c>
      <c r="T15" s="263">
        <f>'SC-NR'!N386</f>
        <v>4.1995053426537405E-3</v>
      </c>
      <c r="U15" s="263">
        <f>'SC-NR'!O386</f>
        <v>4.404295735024163E-3</v>
      </c>
      <c r="V15" s="263">
        <f>'SC-NR'!P386</f>
        <v>4.5796733493021196E-3</v>
      </c>
      <c r="W15" s="263">
        <f>'SC-NR'!Q386</f>
        <v>4.7341782898001651E-3</v>
      </c>
      <c r="X15" s="263">
        <f>'SC-NR'!R386</f>
        <v>4.8688272058077346E-3</v>
      </c>
      <c r="Y15" s="263">
        <f>'SC-NR'!S386</f>
        <v>5.0234239008587114E-3</v>
      </c>
      <c r="Z15" s="263">
        <f>'SC-NR'!T386</f>
        <v>5.1368504602473143E-3</v>
      </c>
      <c r="AA15" s="263">
        <f>'SC-NR'!U386</f>
        <v>5.1987766714449235E-3</v>
      </c>
      <c r="AB15" s="263">
        <f>'SC-NR'!V386</f>
        <v>5.2605836758096219E-3</v>
      </c>
      <c r="AC15" s="263">
        <f>'SC-NR'!W386</f>
        <v>5.3206960440247896E-3</v>
      </c>
      <c r="AD15" s="263">
        <f>'SC-NR'!X386</f>
        <v>5.4209437195605805E-3</v>
      </c>
      <c r="AE15" s="263">
        <f>'SC-NR'!Y386</f>
        <v>5.4378570762311325E-3</v>
      </c>
      <c r="AF15" s="264">
        <f t="shared" si="2"/>
        <v>0</v>
      </c>
      <c r="AG15" s="264">
        <f t="shared" si="3"/>
        <v>9.7106222928011396E-3</v>
      </c>
      <c r="AH15" s="264">
        <f t="shared" si="4"/>
        <v>0.53465856515757615</v>
      </c>
      <c r="AI15" s="264">
        <f t="shared" si="5"/>
        <v>6.4402501791324891</v>
      </c>
      <c r="AJ15" s="264">
        <f t="shared" si="6"/>
        <v>25.509522052673159</v>
      </c>
      <c r="AK15" s="264">
        <f t="shared" si="7"/>
        <v>33.808535132712095</v>
      </c>
      <c r="AL15" s="264">
        <f t="shared" si="8"/>
        <v>32.730839865987555</v>
      </c>
      <c r="AM15" s="264">
        <f t="shared" si="9"/>
        <v>33.199215044986545</v>
      </c>
      <c r="AN15" s="264">
        <f t="shared" si="10"/>
        <v>15.607339442556615</v>
      </c>
      <c r="AO15" s="264">
        <f t="shared" si="11"/>
        <v>8.9746520139261623</v>
      </c>
      <c r="AP15" s="264">
        <f t="shared" si="12"/>
        <v>2.5365402223109936</v>
      </c>
      <c r="AQ15" s="264">
        <f t="shared" si="13"/>
        <v>1.738147766214403E-2</v>
      </c>
      <c r="AR15" s="264"/>
      <c r="AS15" s="264">
        <f t="shared" si="14"/>
        <v>0</v>
      </c>
      <c r="AT15" s="264">
        <f t="shared" si="15"/>
        <v>6.6408831866123933E-3</v>
      </c>
      <c r="AU15" s="264">
        <f t="shared" si="16"/>
        <v>0.19714423687065696</v>
      </c>
      <c r="AV15" s="264">
        <f t="shared" si="17"/>
        <v>4.2444136390645193</v>
      </c>
      <c r="AW15" s="264">
        <f t="shared" si="18"/>
        <v>16.541034981110624</v>
      </c>
      <c r="AX15" s="264">
        <f t="shared" si="19"/>
        <v>24.851818765382436</v>
      </c>
      <c r="AY15" s="264">
        <f t="shared" si="20"/>
        <v>28.189237179071092</v>
      </c>
      <c r="AZ15" s="264">
        <f t="shared" si="21"/>
        <v>24.143206065715685</v>
      </c>
      <c r="BA15" s="264">
        <f t="shared" si="22"/>
        <v>12.492145942306944</v>
      </c>
      <c r="BB15" s="264">
        <f t="shared" si="23"/>
        <v>5.8955612951799434</v>
      </c>
      <c r="BC15" s="264">
        <f t="shared" si="24"/>
        <v>1.2515666745627996</v>
      </c>
      <c r="BD15" s="264">
        <f t="shared" si="25"/>
        <v>1.2844852397308093E-2</v>
      </c>
    </row>
    <row r="16" spans="1:56" ht="15">
      <c r="A16" s="259" t="str">
        <f>VLOOKUP(CONCATENATE($C16," - ",$B16),[2]ACHIEV!$B$17:$C$50,2,FALSE)</f>
        <v>LO12Med</v>
      </c>
      <c r="B16" s="259" t="str">
        <f>'SC-NR'!$C$7</f>
        <v>NR</v>
      </c>
      <c r="C16" s="259" t="str">
        <f>'SC-NR'!$C$8</f>
        <v>Irrigation Water Mgmt</v>
      </c>
      <c r="D16" s="259" t="s">
        <v>642</v>
      </c>
      <c r="E16" s="259" t="str">
        <f>'SC-NR'!$A$9</f>
        <v>Irrigation</v>
      </c>
      <c r="F16" s="260">
        <f t="shared" si="1"/>
        <v>7.1664440452234499E-4</v>
      </c>
      <c r="G16" s="261">
        <f>'SC-NR'!A387</f>
        <v>269.43281987848786</v>
      </c>
      <c r="H16" s="261">
        <f>'SC-NR'!B387</f>
        <v>25.05837561729572</v>
      </c>
      <c r="I16" s="254" t="str">
        <f>'SC-NR'!C387</f>
        <v>Pasco (Richland) _ Mint</v>
      </c>
      <c r="J16" s="265" t="str">
        <f>'SC-NR'!D387</f>
        <v>SIS</v>
      </c>
      <c r="K16" s="263">
        <f>'SC-NR'!E387</f>
        <v>0</v>
      </c>
      <c r="L16" s="263">
        <f>'SC-NR'!F387</f>
        <v>0</v>
      </c>
      <c r="M16" s="263">
        <f>'SC-NR'!G387</f>
        <v>0</v>
      </c>
      <c r="N16" s="263">
        <f>'SC-NR'!H387</f>
        <v>0</v>
      </c>
      <c r="O16" s="263">
        <f>'SC-NR'!I387</f>
        <v>0</v>
      </c>
      <c r="P16" s="263">
        <f>'SC-NR'!J387</f>
        <v>0</v>
      </c>
      <c r="Q16" s="263">
        <f>'SC-NR'!K387</f>
        <v>0</v>
      </c>
      <c r="R16" s="263">
        <f>'SC-NR'!L387</f>
        <v>0</v>
      </c>
      <c r="S16" s="263">
        <f>'SC-NR'!M387</f>
        <v>0</v>
      </c>
      <c r="T16" s="263">
        <f>'SC-NR'!N387</f>
        <v>0</v>
      </c>
      <c r="U16" s="263">
        <f>'SC-NR'!O387</f>
        <v>0</v>
      </c>
      <c r="V16" s="263">
        <f>'SC-NR'!P387</f>
        <v>0</v>
      </c>
      <c r="W16" s="263">
        <f>'SC-NR'!Q387</f>
        <v>0</v>
      </c>
      <c r="X16" s="263">
        <f>'SC-NR'!R387</f>
        <v>0</v>
      </c>
      <c r="Y16" s="263">
        <f>'SC-NR'!S387</f>
        <v>0</v>
      </c>
      <c r="Z16" s="263">
        <f>'SC-NR'!T387</f>
        <v>0</v>
      </c>
      <c r="AA16" s="263">
        <f>'SC-NR'!U387</f>
        <v>0</v>
      </c>
      <c r="AB16" s="263">
        <f>'SC-NR'!V387</f>
        <v>0</v>
      </c>
      <c r="AC16" s="263">
        <f>'SC-NR'!W387</f>
        <v>0</v>
      </c>
      <c r="AD16" s="263">
        <f>'SC-NR'!X387</f>
        <v>0</v>
      </c>
      <c r="AE16" s="263">
        <f>'SC-NR'!Y387</f>
        <v>0</v>
      </c>
      <c r="AF16" s="264">
        <f t="shared" si="2"/>
        <v>0</v>
      </c>
      <c r="AG16" s="264">
        <f t="shared" si="3"/>
        <v>9.4387248686027079E-3</v>
      </c>
      <c r="AH16" s="264">
        <f t="shared" si="4"/>
        <v>0.51968812533316411</v>
      </c>
      <c r="AI16" s="264">
        <f t="shared" si="5"/>
        <v>6.2599231741167793</v>
      </c>
      <c r="AJ16" s="264">
        <f t="shared" si="6"/>
        <v>24.79525543519831</v>
      </c>
      <c r="AK16" s="264">
        <f t="shared" si="7"/>
        <v>32.861896148996159</v>
      </c>
      <c r="AL16" s="264">
        <f t="shared" si="8"/>
        <v>31.814376349739906</v>
      </c>
      <c r="AM16" s="264">
        <f t="shared" si="9"/>
        <v>32.269637023726929</v>
      </c>
      <c r="AN16" s="264">
        <f t="shared" si="10"/>
        <v>15.170333938165031</v>
      </c>
      <c r="AO16" s="264">
        <f t="shared" si="11"/>
        <v>8.7233617575362299</v>
      </c>
      <c r="AP16" s="264">
        <f t="shared" si="12"/>
        <v>2.4655170960862858</v>
      </c>
      <c r="AQ16" s="264">
        <f t="shared" si="13"/>
        <v>1.6894796287603996E-2</v>
      </c>
      <c r="AR16" s="264"/>
      <c r="AS16" s="264">
        <f t="shared" si="14"/>
        <v>0</v>
      </c>
      <c r="AT16" s="264">
        <f t="shared" si="15"/>
        <v>6.4549384573872465E-3</v>
      </c>
      <c r="AU16" s="264">
        <f t="shared" si="16"/>
        <v>0.19162419823827859</v>
      </c>
      <c r="AV16" s="264">
        <f t="shared" si="17"/>
        <v>4.1255700571707132</v>
      </c>
      <c r="AW16" s="264">
        <f t="shared" si="18"/>
        <v>16.077886001639527</v>
      </c>
      <c r="AX16" s="264">
        <f t="shared" si="19"/>
        <v>24.155967839951728</v>
      </c>
      <c r="AY16" s="264">
        <f t="shared" si="20"/>
        <v>27.399938538057103</v>
      </c>
      <c r="AZ16" s="264">
        <f t="shared" si="21"/>
        <v>23.467196295875645</v>
      </c>
      <c r="BA16" s="264">
        <f t="shared" si="22"/>
        <v>12.142365855922352</v>
      </c>
      <c r="BB16" s="264">
        <f t="shared" si="23"/>
        <v>5.7304855789149052</v>
      </c>
      <c r="BC16" s="264">
        <f t="shared" si="24"/>
        <v>1.2165228076750412</v>
      </c>
      <c r="BD16" s="264">
        <f t="shared" si="25"/>
        <v>1.2485196530183467E-2</v>
      </c>
    </row>
    <row r="17" spans="1:56" ht="15">
      <c r="A17" s="259" t="str">
        <f>VLOOKUP(CONCATENATE($C17," - ",$B17),[2]ACHIEV!$B$17:$C$50,2,FALSE)</f>
        <v>LO12Med</v>
      </c>
      <c r="B17" s="259" t="str">
        <f>'SC-NR'!$C$7</f>
        <v>NR</v>
      </c>
      <c r="C17" s="259" t="str">
        <f>'SC-NR'!$C$8</f>
        <v>Irrigation Water Mgmt</v>
      </c>
      <c r="D17" s="259" t="s">
        <v>642</v>
      </c>
      <c r="E17" s="259" t="str">
        <f>'SC-NR'!$A$9</f>
        <v>Irrigation</v>
      </c>
      <c r="F17" s="260">
        <f t="shared" si="1"/>
        <v>7.072765038096347E-4</v>
      </c>
      <c r="G17" s="261">
        <f>'SC-NR'!A388</f>
        <v>265.91082223301748</v>
      </c>
      <c r="H17" s="261">
        <f>'SC-NR'!B388</f>
        <v>25.392274830219641</v>
      </c>
      <c r="I17" s="254" t="str">
        <f>'SC-NR'!C388</f>
        <v>Moses Lake (Ephrata) _ Mint</v>
      </c>
      <c r="J17" s="265" t="str">
        <f>'SC-NR'!D388</f>
        <v>SIS</v>
      </c>
      <c r="K17" s="263">
        <f>'SC-NR'!E388</f>
        <v>7.3774930547532242E-3</v>
      </c>
      <c r="L17" s="263">
        <f>'SC-NR'!F388</f>
        <v>1.491230557455709E-2</v>
      </c>
      <c r="M17" s="263">
        <f>'SC-NR'!G388</f>
        <v>2.2612973771444923E-2</v>
      </c>
      <c r="N17" s="263">
        <f>'SC-NR'!H388</f>
        <v>3.0487527663354847E-2</v>
      </c>
      <c r="O17" s="263">
        <f>'SC-NR'!I388</f>
        <v>3.879973863255104E-2</v>
      </c>
      <c r="P17" s="263">
        <f>'SC-NR'!J388</f>
        <v>4.6351408868166771E-2</v>
      </c>
      <c r="Q17" s="263">
        <f>'SC-NR'!K388</f>
        <v>5.2628818609555948E-2</v>
      </c>
      <c r="R17" s="263">
        <f>'SC-NR'!L388</f>
        <v>5.7910991061945263E-2</v>
      </c>
      <c r="S17" s="263">
        <f>'SC-NR'!M388</f>
        <v>6.2349065031781448E-2</v>
      </c>
      <c r="T17" s="263">
        <f>'SC-NR'!N388</f>
        <v>6.6637134656030494E-2</v>
      </c>
      <c r="U17" s="263">
        <f>'SC-NR'!O388</f>
        <v>6.9886718556791905E-2</v>
      </c>
      <c r="V17" s="263">
        <f>'SC-NR'!P388</f>
        <v>7.2669584810013177E-2</v>
      </c>
      <c r="W17" s="263">
        <f>'SC-NR'!Q388</f>
        <v>7.5121246537983341E-2</v>
      </c>
      <c r="X17" s="263">
        <f>'SC-NR'!R388</f>
        <v>7.7257835782471571E-2</v>
      </c>
      <c r="Y17" s="263">
        <f>'SC-NR'!S388</f>
        <v>7.9710953458226055E-2</v>
      </c>
      <c r="Z17" s="263">
        <f>'SC-NR'!T388</f>
        <v>8.1510789461475983E-2</v>
      </c>
      <c r="AA17" s="263">
        <f>'SC-NR'!U388</f>
        <v>8.249342549539164E-2</v>
      </c>
      <c r="AB17" s="263">
        <f>'SC-NR'!V388</f>
        <v>8.3474169972771836E-2</v>
      </c>
      <c r="AC17" s="263">
        <f>'SC-NR'!W388</f>
        <v>8.4428024212356095E-2</v>
      </c>
      <c r="AD17" s="263">
        <f>'SC-NR'!X388</f>
        <v>8.6018739620140575E-2</v>
      </c>
      <c r="AE17" s="263">
        <f>'SC-NR'!Y388</f>
        <v>8.6287118282382946E-2</v>
      </c>
      <c r="AF17" s="264">
        <f t="shared" si="2"/>
        <v>0</v>
      </c>
      <c r="AG17" s="264">
        <f t="shared" si="3"/>
        <v>9.3153428441765315E-3</v>
      </c>
      <c r="AH17" s="264">
        <f t="shared" si="4"/>
        <v>0.51289481650527968</v>
      </c>
      <c r="AI17" s="264">
        <f t="shared" si="5"/>
        <v>6.1780941130172149</v>
      </c>
      <c r="AJ17" s="264">
        <f t="shared" si="6"/>
        <v>24.471134449117294</v>
      </c>
      <c r="AK17" s="264">
        <f t="shared" si="7"/>
        <v>32.432328879074646</v>
      </c>
      <c r="AL17" s="264">
        <f t="shared" si="8"/>
        <v>31.398502149089719</v>
      </c>
      <c r="AM17" s="264">
        <f t="shared" si="9"/>
        <v>31.847811703155337</v>
      </c>
      <c r="AN17" s="264">
        <f t="shared" si="10"/>
        <v>14.97202891936549</v>
      </c>
      <c r="AO17" s="264">
        <f t="shared" si="11"/>
        <v>8.6093308848886991</v>
      </c>
      <c r="AP17" s="264">
        <f t="shared" si="12"/>
        <v>2.4332881144380996</v>
      </c>
      <c r="AQ17" s="264">
        <f t="shared" si="13"/>
        <v>1.6673949277308524E-2</v>
      </c>
      <c r="AR17" s="264"/>
      <c r="AS17" s="264">
        <f t="shared" si="14"/>
        <v>0</v>
      </c>
      <c r="AT17" s="264">
        <f t="shared" si="15"/>
        <v>6.3705601768985253E-3</v>
      </c>
      <c r="AU17" s="264">
        <f t="shared" si="16"/>
        <v>0.1891193067580397</v>
      </c>
      <c r="AV17" s="264">
        <f t="shared" si="17"/>
        <v>4.0716410368155413</v>
      </c>
      <c r="AW17" s="264">
        <f t="shared" si="18"/>
        <v>15.867717557173656</v>
      </c>
      <c r="AX17" s="264">
        <f t="shared" si="19"/>
        <v>23.840203554462168</v>
      </c>
      <c r="AY17" s="264">
        <f t="shared" si="20"/>
        <v>27.041769406840679</v>
      </c>
      <c r="AZ17" s="264">
        <f t="shared" si="21"/>
        <v>23.160435559981849</v>
      </c>
      <c r="BA17" s="264">
        <f t="shared" si="22"/>
        <v>11.98364211924363</v>
      </c>
      <c r="BB17" s="264">
        <f t="shared" si="23"/>
        <v>5.6555772706937963</v>
      </c>
      <c r="BC17" s="264">
        <f t="shared" si="24"/>
        <v>1.2006205487511847</v>
      </c>
      <c r="BD17" s="264">
        <f t="shared" si="25"/>
        <v>1.2321991346782378E-2</v>
      </c>
    </row>
    <row r="18" spans="1:56" ht="15">
      <c r="A18" s="259" t="str">
        <f>VLOOKUP(CONCATENATE($C18," - ",$B18),[2]ACHIEV!$B$17:$C$50,2,FALSE)</f>
        <v>LO12Med</v>
      </c>
      <c r="B18" s="259" t="str">
        <f>'SC-NR'!$C$7</f>
        <v>NR</v>
      </c>
      <c r="C18" s="259" t="str">
        <f>'SC-NR'!$C$8</f>
        <v>Irrigation Water Mgmt</v>
      </c>
      <c r="D18" s="259" t="s">
        <v>642</v>
      </c>
      <c r="E18" s="259" t="str">
        <f>'SC-NR'!$A$9</f>
        <v>Irrigation</v>
      </c>
      <c r="F18" s="260">
        <f t="shared" si="1"/>
        <v>6.7986672024281526E-4</v>
      </c>
      <c r="G18" s="261">
        <f>'SC-NR'!A389</f>
        <v>255.60571801108543</v>
      </c>
      <c r="H18" s="261">
        <f>'SC-NR'!B389</f>
        <v>26.422088503761714</v>
      </c>
      <c r="I18" s="254" t="str">
        <f>'SC-NR'!C389</f>
        <v>Royal City (Smyrna) _ Mint</v>
      </c>
      <c r="J18" s="265" t="str">
        <f>'SC-NR'!D389</f>
        <v>SIS</v>
      </c>
      <c r="K18" s="263">
        <f>'SC-NR'!E389</f>
        <v>5.3640835645610892E-3</v>
      </c>
      <c r="L18" s="263">
        <f>'SC-NR'!F389</f>
        <v>1.0842552158101634E-2</v>
      </c>
      <c r="M18" s="263">
        <f>'SC-NR'!G389</f>
        <v>1.6441612354363117E-2</v>
      </c>
      <c r="N18" s="263">
        <f>'SC-NR'!H389</f>
        <v>2.2167102679647804E-2</v>
      </c>
      <c r="O18" s="263">
        <f>'SC-NR'!I389</f>
        <v>2.8210808029706061E-2</v>
      </c>
      <c r="P18" s="263">
        <f>'SC-NR'!J389</f>
        <v>3.3701533659024389E-2</v>
      </c>
      <c r="Q18" s="263">
        <f>'SC-NR'!K389</f>
        <v>3.8265760310529889E-2</v>
      </c>
      <c r="R18" s="263">
        <f>'SC-NR'!L389</f>
        <v>4.2106362291006658E-2</v>
      </c>
      <c r="S18" s="263">
        <f>'SC-NR'!M389</f>
        <v>4.5333230749332994E-2</v>
      </c>
      <c r="T18" s="263">
        <f>'SC-NR'!N389</f>
        <v>4.8451032911180955E-2</v>
      </c>
      <c r="U18" s="263">
        <f>'SC-NR'!O389</f>
        <v>5.0813765002471235E-2</v>
      </c>
      <c r="V18" s="263">
        <f>'SC-NR'!P389</f>
        <v>5.2837152489316558E-2</v>
      </c>
      <c r="W18" s="263">
        <f>'SC-NR'!Q389</f>
        <v>5.4619725279730115E-2</v>
      </c>
      <c r="X18" s="263">
        <f>'SC-NR'!R389</f>
        <v>5.617321278090686E-2</v>
      </c>
      <c r="Y18" s="263">
        <f>'SC-NR'!S389</f>
        <v>5.7956844172870128E-2</v>
      </c>
      <c r="Z18" s="263">
        <f>'SC-NR'!T389</f>
        <v>5.92654825751412E-2</v>
      </c>
      <c r="AA18" s="263">
        <f>'SC-NR'!U389</f>
        <v>5.9979945030117887E-2</v>
      </c>
      <c r="AB18" s="263">
        <f>'SC-NR'!V389</f>
        <v>6.0693032157832602E-2</v>
      </c>
      <c r="AC18" s="263">
        <f>'SC-NR'!W389</f>
        <v>6.1386567727648451E-2</v>
      </c>
      <c r="AD18" s="263">
        <f>'SC-NR'!X389</f>
        <v>6.254315714243526E-2</v>
      </c>
      <c r="AE18" s="263">
        <f>'SC-NR'!Y389</f>
        <v>6.2738291934230903E-2</v>
      </c>
      <c r="AF18" s="264">
        <f t="shared" si="2"/>
        <v>0</v>
      </c>
      <c r="AG18" s="264">
        <f t="shared" si="3"/>
        <v>8.9543361801147445E-3</v>
      </c>
      <c r="AH18" s="264">
        <f t="shared" si="4"/>
        <v>0.49301809808295083</v>
      </c>
      <c r="AI18" s="264">
        <f t="shared" si="5"/>
        <v>5.9386683416518169</v>
      </c>
      <c r="AJ18" s="264">
        <f t="shared" si="6"/>
        <v>23.522780452806142</v>
      </c>
      <c r="AK18" s="264">
        <f t="shared" si="7"/>
        <v>31.175446867082048</v>
      </c>
      <c r="AL18" s="264">
        <f t="shared" si="8"/>
        <v>30.181685043483583</v>
      </c>
      <c r="AM18" s="264">
        <f t="shared" si="9"/>
        <v>30.613582061482891</v>
      </c>
      <c r="AN18" s="264">
        <f t="shared" si="10"/>
        <v>14.391803123618676</v>
      </c>
      <c r="AO18" s="264">
        <f t="shared" si="11"/>
        <v>8.2756849982533236</v>
      </c>
      <c r="AP18" s="264">
        <f t="shared" si="12"/>
        <v>2.3389885014674783</v>
      </c>
      <c r="AQ18" s="264">
        <f t="shared" si="13"/>
        <v>1.6027767284221752E-2</v>
      </c>
      <c r="AR18" s="264"/>
      <c r="AS18" s="264">
        <f t="shared" si="14"/>
        <v>0</v>
      </c>
      <c r="AT18" s="264">
        <f t="shared" si="15"/>
        <v>6.1236755784315217E-3</v>
      </c>
      <c r="AU18" s="264">
        <f t="shared" si="16"/>
        <v>0.18179017983437756</v>
      </c>
      <c r="AV18" s="264">
        <f t="shared" si="17"/>
        <v>3.9138487179985533</v>
      </c>
      <c r="AW18" s="264">
        <f t="shared" si="18"/>
        <v>15.25278025669942</v>
      </c>
      <c r="AX18" s="264">
        <f t="shared" si="19"/>
        <v>22.916300645066766</v>
      </c>
      <c r="AY18" s="264">
        <f t="shared" si="20"/>
        <v>25.993793059948146</v>
      </c>
      <c r="AZ18" s="264">
        <f t="shared" si="21"/>
        <v>22.262876369774062</v>
      </c>
      <c r="BA18" s="264">
        <f t="shared" si="22"/>
        <v>11.51922822303551</v>
      </c>
      <c r="BB18" s="264">
        <f t="shared" si="23"/>
        <v>5.4364011096023992</v>
      </c>
      <c r="BC18" s="264">
        <f t="shared" si="24"/>
        <v>1.1540917170850851</v>
      </c>
      <c r="BD18" s="264">
        <f t="shared" si="25"/>
        <v>1.1844465069423627E-2</v>
      </c>
    </row>
    <row r="19" spans="1:56" ht="15">
      <c r="A19" s="259" t="str">
        <f>VLOOKUP(CONCATENATE($C19," - ",$B19),[2]ACHIEV!$B$17:$C$50,2,FALSE)</f>
        <v>LO12Med</v>
      </c>
      <c r="B19" s="259" t="str">
        <f>'SC-NR'!$C$7</f>
        <v>NR</v>
      </c>
      <c r="C19" s="259" t="str">
        <f>'SC-NR'!$C$8</f>
        <v>Irrigation Water Mgmt</v>
      </c>
      <c r="D19" s="259" t="s">
        <v>642</v>
      </c>
      <c r="E19" s="259" t="str">
        <f>'SC-NR'!$A$9</f>
        <v>Irrigation</v>
      </c>
      <c r="F19" s="260">
        <f t="shared" si="1"/>
        <v>6.6251875596001818E-4</v>
      </c>
      <c r="G19" s="261">
        <f>'SC-NR'!A390</f>
        <v>249.08350014910317</v>
      </c>
      <c r="H19" s="261">
        <f>'SC-NR'!B390</f>
        <v>27.117901634482362</v>
      </c>
      <c r="I19" s="262" t="str">
        <f>'SC-NR'!C390</f>
        <v>Quincy _ Mint</v>
      </c>
      <c r="J19" s="262" t="str">
        <f>'SC-NR'!D390</f>
        <v>SIS</v>
      </c>
      <c r="K19" s="263">
        <f>'SC-NR'!E390</f>
        <v>3.0252445890106084E-3</v>
      </c>
      <c r="L19" s="263">
        <f>'SC-NR'!F390</f>
        <v>6.115000233044691E-3</v>
      </c>
      <c r="M19" s="263">
        <f>'SC-NR'!G390</f>
        <v>9.2727673256739977E-3</v>
      </c>
      <c r="N19" s="263">
        <f>'SC-NR'!H390</f>
        <v>1.2501838688475816E-2</v>
      </c>
      <c r="O19" s="263">
        <f>'SC-NR'!I390</f>
        <v>1.5910377479450861E-2</v>
      </c>
      <c r="P19" s="263">
        <f>'SC-NR'!J390</f>
        <v>1.9007045866494588E-2</v>
      </c>
      <c r="Q19" s="263">
        <f>'SC-NR'!K390</f>
        <v>2.1581185850388526E-2</v>
      </c>
      <c r="R19" s="263">
        <f>'SC-NR'!L390</f>
        <v>2.3747214813237369E-2</v>
      </c>
      <c r="S19" s="263">
        <f>'SC-NR'!M390</f>
        <v>2.5567109344242781E-2</v>
      </c>
      <c r="T19" s="263">
        <f>'SC-NR'!N390</f>
        <v>2.7325492487647058E-2</v>
      </c>
      <c r="U19" s="263">
        <f>'SC-NR'!O390</f>
        <v>2.865802998234258E-2</v>
      </c>
      <c r="V19" s="263">
        <f>'SC-NR'!P390</f>
        <v>2.9799183354093123E-2</v>
      </c>
      <c r="W19" s="263">
        <f>'SC-NR'!Q390</f>
        <v>3.0804521660965204E-2</v>
      </c>
      <c r="X19" s="263">
        <f>'SC-NR'!R390</f>
        <v>3.1680660073140576E-2</v>
      </c>
      <c r="Y19" s="263">
        <f>'SC-NR'!S390</f>
        <v>3.2686595411839547E-2</v>
      </c>
      <c r="Z19" s="263">
        <f>'SC-NR'!T390</f>
        <v>3.3424643430255523E-2</v>
      </c>
      <c r="AA19" s="263">
        <f>'SC-NR'!U390</f>
        <v>3.382758712976263E-2</v>
      </c>
      <c r="AB19" s="263">
        <f>'SC-NR'!V390</f>
        <v>3.4229755169959547E-2</v>
      </c>
      <c r="AC19" s="263">
        <f>'SC-NR'!W390</f>
        <v>3.4620896490675249E-2</v>
      </c>
      <c r="AD19" s="263">
        <f>'SC-NR'!X390</f>
        <v>3.5273191673380347E-2</v>
      </c>
      <c r="AE19" s="263">
        <f>'SC-NR'!Y390</f>
        <v>3.5383244111211035E-2</v>
      </c>
      <c r="AF19" s="264">
        <f t="shared" si="2"/>
        <v>0</v>
      </c>
      <c r="AG19" s="264">
        <f t="shared" si="3"/>
        <v>8.7258509496958951E-3</v>
      </c>
      <c r="AH19" s="264">
        <f t="shared" si="4"/>
        <v>0.48043789654983138</v>
      </c>
      <c r="AI19" s="264">
        <f t="shared" si="5"/>
        <v>5.7871330433192885</v>
      </c>
      <c r="AJ19" s="264">
        <f t="shared" si="6"/>
        <v>22.922556404507951</v>
      </c>
      <c r="AK19" s="264">
        <f t="shared" si="7"/>
        <v>30.37995192278294</v>
      </c>
      <c r="AL19" s="264">
        <f t="shared" si="8"/>
        <v>29.411547634872115</v>
      </c>
      <c r="AM19" s="264">
        <f t="shared" si="9"/>
        <v>29.832424060424383</v>
      </c>
      <c r="AN19" s="264">
        <f t="shared" si="10"/>
        <v>14.024571607323226</v>
      </c>
      <c r="AO19" s="264">
        <f t="shared" si="11"/>
        <v>8.064516715572708</v>
      </c>
      <c r="AP19" s="264">
        <f t="shared" si="12"/>
        <v>2.2793052021189846</v>
      </c>
      <c r="AQ19" s="264">
        <f t="shared" si="13"/>
        <v>1.5618791339230128E-2</v>
      </c>
      <c r="AR19" s="264"/>
      <c r="AS19" s="264">
        <f t="shared" si="14"/>
        <v>0</v>
      </c>
      <c r="AT19" s="264">
        <f t="shared" si="15"/>
        <v>5.9674195034524072E-3</v>
      </c>
      <c r="AU19" s="264">
        <f t="shared" si="16"/>
        <v>0.17715149190800916</v>
      </c>
      <c r="AV19" s="264">
        <f t="shared" si="17"/>
        <v>3.8139801617852709</v>
      </c>
      <c r="AW19" s="264">
        <f t="shared" si="18"/>
        <v>14.863579433614465</v>
      </c>
      <c r="AX19" s="264">
        <f t="shared" si="19"/>
        <v>22.33155196823424</v>
      </c>
      <c r="AY19" s="264">
        <f t="shared" si="20"/>
        <v>25.330516891028825</v>
      </c>
      <c r="AZ19" s="264">
        <f t="shared" si="21"/>
        <v>21.694800932933692</v>
      </c>
      <c r="BA19" s="264">
        <f t="shared" si="22"/>
        <v>11.22529537733417</v>
      </c>
      <c r="BB19" s="264">
        <f t="shared" si="23"/>
        <v>5.2976820203040482</v>
      </c>
      <c r="BC19" s="264">
        <f t="shared" si="24"/>
        <v>1.1246430894483133</v>
      </c>
      <c r="BD19" s="264">
        <f t="shared" si="25"/>
        <v>1.1542233248310494E-2</v>
      </c>
    </row>
    <row r="20" spans="1:56" ht="15">
      <c r="A20" s="259" t="str">
        <f>VLOOKUP(CONCATENATE($C20," - ",$B20),[2]ACHIEV!$B$17:$C$50,2,FALSE)</f>
        <v>LO12Med</v>
      </c>
      <c r="B20" s="259" t="str">
        <f>'SC-NR'!$C$7</f>
        <v>NR</v>
      </c>
      <c r="C20" s="259" t="str">
        <f>'SC-NR'!$C$8</f>
        <v>Irrigation Water Mgmt</v>
      </c>
      <c r="D20" s="259" t="s">
        <v>642</v>
      </c>
      <c r="E20" s="259" t="str">
        <f>'SC-NR'!$A$9</f>
        <v>Irrigation</v>
      </c>
      <c r="F20" s="260">
        <f t="shared" si="1"/>
        <v>6.6095743917456661E-4</v>
      </c>
      <c r="G20" s="261">
        <f>'SC-NR'!A391</f>
        <v>248.4965005415248</v>
      </c>
      <c r="H20" s="261">
        <f>'SC-NR'!B391</f>
        <v>27.182316398087735</v>
      </c>
      <c r="I20" s="262" t="str">
        <f>'SC-NR'!C391</f>
        <v>Connell _ Mint</v>
      </c>
      <c r="J20" s="262" t="str">
        <f>'SC-NR'!D391</f>
        <v>SIS</v>
      </c>
      <c r="K20" s="263">
        <f>'SC-NR'!E391</f>
        <v>0</v>
      </c>
      <c r="L20" s="263">
        <f>'SC-NR'!F391</f>
        <v>0</v>
      </c>
      <c r="M20" s="263">
        <f>'SC-NR'!G391</f>
        <v>0</v>
      </c>
      <c r="N20" s="263">
        <f>'SC-NR'!H391</f>
        <v>0</v>
      </c>
      <c r="O20" s="263">
        <f>'SC-NR'!I391</f>
        <v>0</v>
      </c>
      <c r="P20" s="263">
        <f>'SC-NR'!J391</f>
        <v>0</v>
      </c>
      <c r="Q20" s="263">
        <f>'SC-NR'!K391</f>
        <v>0</v>
      </c>
      <c r="R20" s="263">
        <f>'SC-NR'!L391</f>
        <v>0</v>
      </c>
      <c r="S20" s="263">
        <f>'SC-NR'!M391</f>
        <v>0</v>
      </c>
      <c r="T20" s="263">
        <f>'SC-NR'!N391</f>
        <v>0</v>
      </c>
      <c r="U20" s="263">
        <f>'SC-NR'!O391</f>
        <v>0</v>
      </c>
      <c r="V20" s="263">
        <f>'SC-NR'!P391</f>
        <v>0</v>
      </c>
      <c r="W20" s="263">
        <f>'SC-NR'!Q391</f>
        <v>0</v>
      </c>
      <c r="X20" s="263">
        <f>'SC-NR'!R391</f>
        <v>0</v>
      </c>
      <c r="Y20" s="263">
        <f>'SC-NR'!S391</f>
        <v>0</v>
      </c>
      <c r="Z20" s="263">
        <f>'SC-NR'!T391</f>
        <v>0</v>
      </c>
      <c r="AA20" s="263">
        <f>'SC-NR'!U391</f>
        <v>0</v>
      </c>
      <c r="AB20" s="263">
        <f>'SC-NR'!V391</f>
        <v>0</v>
      </c>
      <c r="AC20" s="263">
        <f>'SC-NR'!W391</f>
        <v>0</v>
      </c>
      <c r="AD20" s="263">
        <f>'SC-NR'!X391</f>
        <v>0</v>
      </c>
      <c r="AE20" s="263">
        <f>'SC-NR'!Y391</f>
        <v>0</v>
      </c>
      <c r="AF20" s="264">
        <f t="shared" si="2"/>
        <v>0</v>
      </c>
      <c r="AG20" s="264">
        <f t="shared" si="3"/>
        <v>8.7052872789581993E-3</v>
      </c>
      <c r="AH20" s="264">
        <f t="shared" si="4"/>
        <v>0.47930567841185068</v>
      </c>
      <c r="AI20" s="264">
        <f t="shared" si="5"/>
        <v>5.7734948664693615</v>
      </c>
      <c r="AJ20" s="264">
        <f t="shared" si="6"/>
        <v>22.868536240161117</v>
      </c>
      <c r="AK20" s="264">
        <f t="shared" si="7"/>
        <v>30.308357377796025</v>
      </c>
      <c r="AL20" s="264">
        <f t="shared" si="8"/>
        <v>29.342235268097085</v>
      </c>
      <c r="AM20" s="264">
        <f t="shared" si="9"/>
        <v>29.76211984032912</v>
      </c>
      <c r="AN20" s="264">
        <f t="shared" si="10"/>
        <v>13.991520770856637</v>
      </c>
      <c r="AO20" s="264">
        <f t="shared" si="11"/>
        <v>8.0455115701314543</v>
      </c>
      <c r="AP20" s="264">
        <f t="shared" si="12"/>
        <v>2.2739337051776203</v>
      </c>
      <c r="AQ20" s="264">
        <f t="shared" si="13"/>
        <v>1.5581983504180883E-2</v>
      </c>
      <c r="AR20" s="264"/>
      <c r="AS20" s="264">
        <f t="shared" si="14"/>
        <v>0</v>
      </c>
      <c r="AT20" s="264">
        <f t="shared" si="15"/>
        <v>5.9533564567042872E-3</v>
      </c>
      <c r="AU20" s="264">
        <f t="shared" si="16"/>
        <v>0.17673400999463604</v>
      </c>
      <c r="AV20" s="264">
        <f t="shared" si="17"/>
        <v>3.8049919917260757</v>
      </c>
      <c r="AW20" s="264">
        <f t="shared" si="18"/>
        <v>14.828551359536821</v>
      </c>
      <c r="AX20" s="264">
        <f t="shared" si="19"/>
        <v>22.278924587319313</v>
      </c>
      <c r="AY20" s="264">
        <f t="shared" si="20"/>
        <v>25.27082203582609</v>
      </c>
      <c r="AZ20" s="264">
        <f t="shared" si="21"/>
        <v>21.64367414361806</v>
      </c>
      <c r="BA20" s="264">
        <f t="shared" si="22"/>
        <v>11.198841421221051</v>
      </c>
      <c r="BB20" s="264">
        <f t="shared" si="23"/>
        <v>5.2851973022671963</v>
      </c>
      <c r="BC20" s="264">
        <f t="shared" si="24"/>
        <v>1.1219927129610039</v>
      </c>
      <c r="BD20" s="264">
        <f t="shared" si="25"/>
        <v>1.1515032384410314E-2</v>
      </c>
    </row>
    <row r="21" spans="1:56" ht="15">
      <c r="A21" s="259" t="str">
        <f>VLOOKUP(CONCATENATE($C21," - ",$B21),[2]ACHIEV!$B$17:$C$50,2,FALSE)</f>
        <v>LO12Med</v>
      </c>
      <c r="B21" s="259" t="str">
        <f>'SC-NR'!$C$7</f>
        <v>NR</v>
      </c>
      <c r="C21" s="259" t="str">
        <f>'SC-NR'!$C$8</f>
        <v>Irrigation Water Mgmt</v>
      </c>
      <c r="D21" s="259" t="s">
        <v>642</v>
      </c>
      <c r="E21" s="259" t="str">
        <f>'SC-NR'!$A$9</f>
        <v>Irrigation</v>
      </c>
      <c r="F21" s="260">
        <f t="shared" si="1"/>
        <v>6.5263041631882389E-4</v>
      </c>
      <c r="G21" s="261">
        <f>'SC-NR'!A392</f>
        <v>245.36583596777325</v>
      </c>
      <c r="H21" s="261">
        <f>'SC-NR'!B392</f>
        <v>27.531067037405734</v>
      </c>
      <c r="I21" s="262" t="str">
        <f>'SC-NR'!C392</f>
        <v>Othello _ Mint</v>
      </c>
      <c r="J21" s="262" t="str">
        <f>'SC-NR'!D392</f>
        <v>SIS</v>
      </c>
      <c r="K21" s="263">
        <f>'SC-NR'!E392</f>
        <v>4.018645163766895E-4</v>
      </c>
      <c r="L21" s="263">
        <f>'SC-NR'!F392</f>
        <v>8.1229848992128272E-4</v>
      </c>
      <c r="M21" s="263">
        <f>'SC-NR'!G392</f>
        <v>1.2317669025314246E-3</v>
      </c>
      <c r="N21" s="263">
        <f>'SC-NR'!H392</f>
        <v>1.6607071628568085E-3</v>
      </c>
      <c r="O21" s="263">
        <f>'SC-NR'!I392</f>
        <v>2.1134873439245323E-3</v>
      </c>
      <c r="P21" s="263">
        <f>'SC-NR'!J392</f>
        <v>2.5248395857428705E-3</v>
      </c>
      <c r="Q21" s="263">
        <f>'SC-NR'!K392</f>
        <v>2.8667807046431938E-3</v>
      </c>
      <c r="R21" s="263">
        <f>'SC-NR'!L392</f>
        <v>3.1545095662285074E-3</v>
      </c>
      <c r="S21" s="263">
        <f>'SC-NR'!M392</f>
        <v>3.3962589567458064E-3</v>
      </c>
      <c r="T21" s="263">
        <f>'SC-NR'!N392</f>
        <v>3.6298373570166375E-3</v>
      </c>
      <c r="U21" s="263">
        <f>'SC-NR'!O392</f>
        <v>3.8068476846459653E-3</v>
      </c>
      <c r="V21" s="263">
        <f>'SC-NR'!P392</f>
        <v>3.9584351131520812E-3</v>
      </c>
      <c r="W21" s="263">
        <f>'SC-NR'!Q392</f>
        <v>4.0919812713548585E-3</v>
      </c>
      <c r="X21" s="263">
        <f>'SC-NR'!R392</f>
        <v>4.2083648988363786E-3</v>
      </c>
      <c r="Y21" s="263">
        <f>'SC-NR'!S392</f>
        <v>4.341990364975859E-3</v>
      </c>
      <c r="Z21" s="263">
        <f>'SC-NR'!T392</f>
        <v>4.4400304742155906E-3</v>
      </c>
      <c r="AA21" s="263">
        <f>'SC-NR'!U392</f>
        <v>4.4935563198671043E-3</v>
      </c>
      <c r="AB21" s="263">
        <f>'SC-NR'!V392</f>
        <v>4.5469791292369584E-3</v>
      </c>
      <c r="AC21" s="263">
        <f>'SC-NR'!W392</f>
        <v>4.5989371819032928E-3</v>
      </c>
      <c r="AD21" s="263">
        <f>'SC-NR'!X392</f>
        <v>4.6855861388454337E-3</v>
      </c>
      <c r="AE21" s="263">
        <f>'SC-NR'!Y392</f>
        <v>4.7002051782003207E-3</v>
      </c>
      <c r="AF21" s="264">
        <f t="shared" si="2"/>
        <v>0</v>
      </c>
      <c r="AG21" s="264">
        <f t="shared" si="3"/>
        <v>8.59561436835715E-3</v>
      </c>
      <c r="AH21" s="264">
        <f t="shared" si="4"/>
        <v>0.47326718167595327</v>
      </c>
      <c r="AI21" s="264">
        <f t="shared" si="5"/>
        <v>5.7007579232697463</v>
      </c>
      <c r="AJ21" s="264">
        <f t="shared" si="6"/>
        <v>22.580428696977982</v>
      </c>
      <c r="AK21" s="264">
        <f t="shared" si="7"/>
        <v>29.92651980453245</v>
      </c>
      <c r="AL21" s="264">
        <f t="shared" si="8"/>
        <v>28.972569311963575</v>
      </c>
      <c r="AM21" s="264">
        <f t="shared" si="9"/>
        <v>29.387163999821034</v>
      </c>
      <c r="AN21" s="264">
        <f t="shared" si="10"/>
        <v>13.81524964303482</v>
      </c>
      <c r="AO21" s="264">
        <f t="shared" si="11"/>
        <v>7.9441507944447576</v>
      </c>
      <c r="AP21" s="264">
        <f t="shared" si="12"/>
        <v>2.245285721490343</v>
      </c>
      <c r="AQ21" s="264">
        <f t="shared" si="13"/>
        <v>1.5385675050584902E-2</v>
      </c>
      <c r="AR21" s="264"/>
      <c r="AS21" s="264">
        <f t="shared" si="14"/>
        <v>0</v>
      </c>
      <c r="AT21" s="264">
        <f t="shared" si="15"/>
        <v>5.8783535407143112E-3</v>
      </c>
      <c r="AU21" s="264">
        <f t="shared" si="16"/>
        <v>0.17450743978997918</v>
      </c>
      <c r="AV21" s="264">
        <f t="shared" si="17"/>
        <v>3.7570550847436994</v>
      </c>
      <c r="AW21" s="264">
        <f t="shared" si="18"/>
        <v>14.64173496445604</v>
      </c>
      <c r="AX21" s="264">
        <f t="shared" si="19"/>
        <v>21.998245222439699</v>
      </c>
      <c r="AY21" s="264">
        <f t="shared" si="20"/>
        <v>24.952449474744814</v>
      </c>
      <c r="AZ21" s="264">
        <f t="shared" si="21"/>
        <v>21.370997933934682</v>
      </c>
      <c r="BA21" s="264">
        <f t="shared" si="22"/>
        <v>11.057753655284406</v>
      </c>
      <c r="BB21" s="264">
        <f t="shared" si="23"/>
        <v>5.2186121394039873</v>
      </c>
      <c r="BC21" s="264">
        <f t="shared" si="24"/>
        <v>1.1078573716953535</v>
      </c>
      <c r="BD21" s="264">
        <f t="shared" si="25"/>
        <v>1.136996111027601E-2</v>
      </c>
    </row>
    <row r="22" spans="1:56" ht="15">
      <c r="A22" s="259" t="str">
        <f>VLOOKUP(CONCATENATE($C22," - ",$B22),[2]ACHIEV!$B$17:$C$50,2,FALSE)</f>
        <v>LO12Med</v>
      </c>
      <c r="B22" s="259" t="str">
        <f>'SC-NR'!$C$7</f>
        <v>NR</v>
      </c>
      <c r="C22" s="259" t="str">
        <f>'SC-NR'!$C$8</f>
        <v>Irrigation Water Mgmt</v>
      </c>
      <c r="D22" s="259" t="s">
        <v>642</v>
      </c>
      <c r="E22" s="259" t="str">
        <f>'SC-NR'!$A$9</f>
        <v>Irrigation</v>
      </c>
      <c r="F22" s="260">
        <f t="shared" si="1"/>
        <v>6.3979292274955421E-4</v>
      </c>
      <c r="G22" s="261">
        <f>'SC-NR'!A393</f>
        <v>240.53939474990642</v>
      </c>
      <c r="H22" s="261">
        <f>'SC-NR'!B393</f>
        <v>28.086510114329293</v>
      </c>
      <c r="I22" s="262" t="str">
        <f>'SC-NR'!C393</f>
        <v>Lind _ Mint</v>
      </c>
      <c r="J22" s="262" t="str">
        <f>'SC-NR'!D393</f>
        <v>SIS</v>
      </c>
      <c r="K22" s="263">
        <f>'SC-NR'!E393</f>
        <v>0</v>
      </c>
      <c r="L22" s="263">
        <f>'SC-NR'!F393</f>
        <v>0</v>
      </c>
      <c r="M22" s="263">
        <f>'SC-NR'!G393</f>
        <v>0</v>
      </c>
      <c r="N22" s="263">
        <f>'SC-NR'!H393</f>
        <v>0</v>
      </c>
      <c r="O22" s="263">
        <f>'SC-NR'!I393</f>
        <v>0</v>
      </c>
      <c r="P22" s="263">
        <f>'SC-NR'!J393</f>
        <v>0</v>
      </c>
      <c r="Q22" s="263">
        <f>'SC-NR'!K393</f>
        <v>0</v>
      </c>
      <c r="R22" s="263">
        <f>'SC-NR'!L393</f>
        <v>0</v>
      </c>
      <c r="S22" s="263">
        <f>'SC-NR'!M393</f>
        <v>0</v>
      </c>
      <c r="T22" s="263">
        <f>'SC-NR'!N393</f>
        <v>0</v>
      </c>
      <c r="U22" s="263">
        <f>'SC-NR'!O393</f>
        <v>0</v>
      </c>
      <c r="V22" s="263">
        <f>'SC-NR'!P393</f>
        <v>0</v>
      </c>
      <c r="W22" s="263">
        <f>'SC-NR'!Q393</f>
        <v>0</v>
      </c>
      <c r="X22" s="263">
        <f>'SC-NR'!R393</f>
        <v>0</v>
      </c>
      <c r="Y22" s="263">
        <f>'SC-NR'!S393</f>
        <v>0</v>
      </c>
      <c r="Z22" s="263">
        <f>'SC-NR'!T393</f>
        <v>0</v>
      </c>
      <c r="AA22" s="263">
        <f>'SC-NR'!U393</f>
        <v>0</v>
      </c>
      <c r="AB22" s="263">
        <f>'SC-NR'!V393</f>
        <v>0</v>
      </c>
      <c r="AC22" s="263">
        <f>'SC-NR'!W393</f>
        <v>0</v>
      </c>
      <c r="AD22" s="263">
        <f>'SC-NR'!X393</f>
        <v>0</v>
      </c>
      <c r="AE22" s="263">
        <f>'SC-NR'!Y393</f>
        <v>0</v>
      </c>
      <c r="AF22" s="264">
        <f t="shared" si="2"/>
        <v>0</v>
      </c>
      <c r="AG22" s="264">
        <f t="shared" si="3"/>
        <v>8.4265352978472024E-3</v>
      </c>
      <c r="AH22" s="264">
        <f t="shared" si="4"/>
        <v>0.46395783254144501</v>
      </c>
      <c r="AI22" s="264">
        <f t="shared" si="5"/>
        <v>5.5886218025036758</v>
      </c>
      <c r="AJ22" s="264">
        <f t="shared" si="6"/>
        <v>22.136262901237323</v>
      </c>
      <c r="AK22" s="264">
        <f t="shared" si="7"/>
        <v>29.337853545751116</v>
      </c>
      <c r="AL22" s="264">
        <f t="shared" si="8"/>
        <v>28.40266762959109</v>
      </c>
      <c r="AM22" s="264">
        <f t="shared" si="9"/>
        <v>28.809107079037744</v>
      </c>
      <c r="AN22" s="264">
        <f t="shared" si="10"/>
        <v>13.543498320976189</v>
      </c>
      <c r="AO22" s="264">
        <f t="shared" si="11"/>
        <v>7.7878862652611041</v>
      </c>
      <c r="AP22" s="264">
        <f t="shared" si="12"/>
        <v>2.201120079972458</v>
      </c>
      <c r="AQ22" s="264">
        <f t="shared" si="13"/>
        <v>1.5083032851291103E-2</v>
      </c>
      <c r="AR22" s="264"/>
      <c r="AS22" s="264">
        <f t="shared" si="14"/>
        <v>0</v>
      </c>
      <c r="AT22" s="264">
        <f t="shared" si="15"/>
        <v>5.7627240452297673E-3</v>
      </c>
      <c r="AU22" s="264">
        <f t="shared" si="16"/>
        <v>0.17107481072446659</v>
      </c>
      <c r="AV22" s="264">
        <f t="shared" si="17"/>
        <v>3.683152353145871</v>
      </c>
      <c r="AW22" s="264">
        <f t="shared" si="18"/>
        <v>14.353726355373176</v>
      </c>
      <c r="AX22" s="264">
        <f t="shared" si="19"/>
        <v>21.565531201583632</v>
      </c>
      <c r="AY22" s="264">
        <f t="shared" si="20"/>
        <v>24.461625109744521</v>
      </c>
      <c r="AZ22" s="264">
        <f t="shared" si="21"/>
        <v>20.950622110672814</v>
      </c>
      <c r="BA22" s="264">
        <f t="shared" si="22"/>
        <v>10.840243349465418</v>
      </c>
      <c r="BB22" s="264">
        <f t="shared" si="23"/>
        <v>5.1159600133232086</v>
      </c>
      <c r="BC22" s="264">
        <f t="shared" si="24"/>
        <v>1.0860653872441426</v>
      </c>
      <c r="BD22" s="264">
        <f t="shared" si="25"/>
        <v>1.1146309562652295E-2</v>
      </c>
    </row>
    <row r="23" spans="1:56" ht="15">
      <c r="A23" s="259" t="str">
        <f>VLOOKUP(CONCATENATE($C23," - ",$B23),[2]ACHIEV!$B$17:$C$50,2,FALSE)</f>
        <v>LO12Med</v>
      </c>
      <c r="B23" s="259" t="str">
        <f>'SC-NR'!$C$7</f>
        <v>NR</v>
      </c>
      <c r="C23" s="259" t="str">
        <f>'SC-NR'!$C$8</f>
        <v>Irrigation Water Mgmt</v>
      </c>
      <c r="D23" s="259" t="s">
        <v>642</v>
      </c>
      <c r="E23" s="259" t="str">
        <f>'SC-NR'!$A$9</f>
        <v>Irrigation</v>
      </c>
      <c r="F23" s="260">
        <f t="shared" si="1"/>
        <v>6.3059850167967177E-4</v>
      </c>
      <c r="G23" s="261">
        <f>'SC-NR'!A394</f>
        <v>237.08261928305578</v>
      </c>
      <c r="H23" s="261">
        <f>'SC-NR'!B394</f>
        <v>28.498226435885776</v>
      </c>
      <c r="I23" s="254" t="str">
        <f>'SC-NR'!C394</f>
        <v>Eltopia _ Mint</v>
      </c>
      <c r="J23" s="254" t="str">
        <f>'SC-NR'!D394</f>
        <v>SIS</v>
      </c>
      <c r="K23" s="263">
        <f>'SC-NR'!E394</f>
        <v>0</v>
      </c>
      <c r="L23" s="263">
        <f>'SC-NR'!F394</f>
        <v>0</v>
      </c>
      <c r="M23" s="263">
        <f>'SC-NR'!G394</f>
        <v>0</v>
      </c>
      <c r="N23" s="263">
        <f>'SC-NR'!H394</f>
        <v>0</v>
      </c>
      <c r="O23" s="263">
        <f>'SC-NR'!I394</f>
        <v>0</v>
      </c>
      <c r="P23" s="263">
        <f>'SC-NR'!J394</f>
        <v>0</v>
      </c>
      <c r="Q23" s="263">
        <f>'SC-NR'!K394</f>
        <v>0</v>
      </c>
      <c r="R23" s="263">
        <f>'SC-NR'!L394</f>
        <v>0</v>
      </c>
      <c r="S23" s="263">
        <f>'SC-NR'!M394</f>
        <v>0</v>
      </c>
      <c r="T23" s="263">
        <f>'SC-NR'!N394</f>
        <v>0</v>
      </c>
      <c r="U23" s="263">
        <f>'SC-NR'!O394</f>
        <v>0</v>
      </c>
      <c r="V23" s="263">
        <f>'SC-NR'!P394</f>
        <v>0</v>
      </c>
      <c r="W23" s="263">
        <f>'SC-NR'!Q394</f>
        <v>0</v>
      </c>
      <c r="X23" s="263">
        <f>'SC-NR'!R394</f>
        <v>0</v>
      </c>
      <c r="Y23" s="263">
        <f>'SC-NR'!S394</f>
        <v>0</v>
      </c>
      <c r="Z23" s="263">
        <f>'SC-NR'!T394</f>
        <v>0</v>
      </c>
      <c r="AA23" s="263">
        <f>'SC-NR'!U394</f>
        <v>0</v>
      </c>
      <c r="AB23" s="263">
        <f>'SC-NR'!V394</f>
        <v>0</v>
      </c>
      <c r="AC23" s="263">
        <f>'SC-NR'!W394</f>
        <v>0</v>
      </c>
      <c r="AD23" s="263">
        <f>'SC-NR'!X394</f>
        <v>0</v>
      </c>
      <c r="AE23" s="263">
        <f>'SC-NR'!Y394</f>
        <v>0</v>
      </c>
      <c r="AF23" s="264">
        <f t="shared" si="2"/>
        <v>0</v>
      </c>
      <c r="AG23" s="264">
        <f t="shared" si="3"/>
        <v>8.3054381257252115E-3</v>
      </c>
      <c r="AH23" s="264">
        <f t="shared" si="4"/>
        <v>0.45729032572889167</v>
      </c>
      <c r="AI23" s="264">
        <f t="shared" si="5"/>
        <v>5.5083080943874352</v>
      </c>
      <c r="AJ23" s="264">
        <f t="shared" si="6"/>
        <v>21.818144155639281</v>
      </c>
      <c r="AK23" s="264">
        <f t="shared" si="7"/>
        <v>28.916241225272582</v>
      </c>
      <c r="AL23" s="264">
        <f t="shared" si="8"/>
        <v>27.994494803027006</v>
      </c>
      <c r="AM23" s="264">
        <f t="shared" si="9"/>
        <v>28.39509333847673</v>
      </c>
      <c r="AN23" s="264">
        <f t="shared" si="10"/>
        <v>13.3488656173396</v>
      </c>
      <c r="AO23" s="264">
        <f t="shared" si="11"/>
        <v>7.6759670754403766</v>
      </c>
      <c r="AP23" s="264">
        <f t="shared" si="12"/>
        <v>2.1694879313177555</v>
      </c>
      <c r="AQ23" s="264">
        <f t="shared" si="13"/>
        <v>1.486627560044554E-2</v>
      </c>
      <c r="AR23" s="264"/>
      <c r="AS23" s="264">
        <f t="shared" si="14"/>
        <v>0</v>
      </c>
      <c r="AT23" s="264">
        <f t="shared" si="15"/>
        <v>5.6799083254908357E-3</v>
      </c>
      <c r="AU23" s="264">
        <f t="shared" si="16"/>
        <v>0.16861630612349132</v>
      </c>
      <c r="AV23" s="264">
        <f t="shared" si="17"/>
        <v>3.6302220183528306</v>
      </c>
      <c r="AW23" s="264">
        <f t="shared" si="18"/>
        <v>14.147449919138147</v>
      </c>
      <c r="AX23" s="264">
        <f t="shared" si="19"/>
        <v>21.255614402862388</v>
      </c>
      <c r="AY23" s="264">
        <f t="shared" si="20"/>
        <v>24.110088740217279</v>
      </c>
      <c r="AZ23" s="264">
        <f t="shared" si="21"/>
        <v>20.649542129147417</v>
      </c>
      <c r="BA23" s="264">
        <f t="shared" si="22"/>
        <v>10.684458941243705</v>
      </c>
      <c r="BB23" s="264">
        <f t="shared" si="23"/>
        <v>5.0424388959950814</v>
      </c>
      <c r="BC23" s="264">
        <f t="shared" si="24"/>
        <v>1.0704576145966533</v>
      </c>
      <c r="BD23" s="264">
        <f t="shared" si="25"/>
        <v>1.0986126697462333E-2</v>
      </c>
    </row>
    <row r="24" spans="1:56" ht="15">
      <c r="A24" s="259" t="str">
        <f>VLOOKUP(CONCATENATE($C24," - ",$B24),[2]ACHIEV!$B$17:$C$50,2,FALSE)</f>
        <v>LO12Med</v>
      </c>
      <c r="B24" s="259" t="str">
        <f>'SC-NR'!$C$7</f>
        <v>NR</v>
      </c>
      <c r="C24" s="259" t="str">
        <f>'SC-NR'!$C$8</f>
        <v>Irrigation Water Mgmt</v>
      </c>
      <c r="D24" s="259" t="s">
        <v>642</v>
      </c>
      <c r="E24" s="259" t="str">
        <f>'SC-NR'!$A$9</f>
        <v>Irrigation</v>
      </c>
      <c r="F24" s="260">
        <f t="shared" si="1"/>
        <v>6.3580289096451081E-4</v>
      </c>
      <c r="G24" s="261">
        <f>'SC-NR'!A395</f>
        <v>239.03928464165045</v>
      </c>
      <c r="H24" s="261">
        <f>'SC-NR'!B395</f>
        <v>28.263716956532335</v>
      </c>
      <c r="I24" s="254" t="str">
        <f>'SC-NR'!C395</f>
        <v>Odessa _ Mint</v>
      </c>
      <c r="J24" s="254" t="str">
        <f>'SC-NR'!D395</f>
        <v>SIS</v>
      </c>
      <c r="K24" s="263">
        <f>'SC-NR'!E395</f>
        <v>2.334865967851248E-4</v>
      </c>
      <c r="L24" s="263">
        <f>'SC-NR'!F395</f>
        <v>4.719521188271245E-4</v>
      </c>
      <c r="M24" s="263">
        <f>'SC-NR'!G395</f>
        <v>7.1566672444160935E-4</v>
      </c>
      <c r="N24" s="263">
        <f>'SC-NR'!H395</f>
        <v>9.6488455165982942E-4</v>
      </c>
      <c r="O24" s="263">
        <f>'SC-NR'!I395</f>
        <v>1.2279535693537431E-3</v>
      </c>
      <c r="P24" s="263">
        <f>'SC-NR'!J395</f>
        <v>1.4669526128325337E-3</v>
      </c>
      <c r="Q24" s="263">
        <f>'SC-NR'!K395</f>
        <v>1.6656232217053433E-3</v>
      </c>
      <c r="R24" s="263">
        <f>'SC-NR'!L395</f>
        <v>1.8327960621793724E-3</v>
      </c>
      <c r="S24" s="263">
        <f>'SC-NR'!M395</f>
        <v>1.9732544509311009E-3</v>
      </c>
      <c r="T24" s="263">
        <f>'SC-NR'!N395</f>
        <v>2.1089654269920693E-3</v>
      </c>
      <c r="U24" s="263">
        <f>'SC-NR'!O395</f>
        <v>2.211809886529401E-3</v>
      </c>
      <c r="V24" s="263">
        <f>'SC-NR'!P395</f>
        <v>2.2998834321024697E-3</v>
      </c>
      <c r="W24" s="263">
        <f>'SC-NR'!Q395</f>
        <v>2.3774748509060809E-3</v>
      </c>
      <c r="X24" s="263">
        <f>'SC-NR'!R395</f>
        <v>2.445094697881314E-3</v>
      </c>
      <c r="Y24" s="263">
        <f>'SC-NR'!S395</f>
        <v>2.5227321952499245E-3</v>
      </c>
      <c r="Z24" s="263">
        <f>'SC-NR'!T395</f>
        <v>2.5796943069118813E-3</v>
      </c>
      <c r="AA24" s="263">
        <f>'SC-NR'!U395</f>
        <v>2.6107932644757362E-3</v>
      </c>
      <c r="AB24" s="263">
        <f>'SC-NR'!V395</f>
        <v>2.641832357110567E-3</v>
      </c>
      <c r="AC24" s="263">
        <f>'SC-NR'!W395</f>
        <v>2.6720204140259305E-3</v>
      </c>
      <c r="AD24" s="263">
        <f>'SC-NR'!X395</f>
        <v>2.7223641723000186E-3</v>
      </c>
      <c r="AE24" s="263">
        <f>'SC-NR'!Y395</f>
        <v>2.7308579546772632E-3</v>
      </c>
      <c r="AF24" s="264">
        <f t="shared" si="2"/>
        <v>0</v>
      </c>
      <c r="AG24" s="264">
        <f t="shared" si="3"/>
        <v>8.3739836948508659E-3</v>
      </c>
      <c r="AH24" s="264">
        <f t="shared" si="4"/>
        <v>0.46106438618882745</v>
      </c>
      <c r="AI24" s="264">
        <f t="shared" si="5"/>
        <v>5.5537686838871929</v>
      </c>
      <c r="AJ24" s="264">
        <f t="shared" si="6"/>
        <v>21.998211370128736</v>
      </c>
      <c r="AK24" s="264">
        <f t="shared" si="7"/>
        <v>29.154889708562315</v>
      </c>
      <c r="AL24" s="264">
        <f t="shared" si="8"/>
        <v>28.225536025610445</v>
      </c>
      <c r="AM24" s="264">
        <f t="shared" si="9"/>
        <v>28.62944073879428</v>
      </c>
      <c r="AN24" s="264">
        <f t="shared" si="10"/>
        <v>13.459035072228234</v>
      </c>
      <c r="AO24" s="264">
        <f t="shared" si="11"/>
        <v>7.7393175602445607</v>
      </c>
      <c r="AP24" s="264">
        <f t="shared" si="12"/>
        <v>2.1873929211223038</v>
      </c>
      <c r="AQ24" s="264">
        <f t="shared" si="13"/>
        <v>1.4988968383943027E-2</v>
      </c>
      <c r="AR24" s="264"/>
      <c r="AS24" s="264">
        <f t="shared" si="14"/>
        <v>0</v>
      </c>
      <c r="AT24" s="264">
        <f t="shared" si="15"/>
        <v>5.7267851479845698E-3</v>
      </c>
      <c r="AU24" s="264">
        <f t="shared" si="16"/>
        <v>0.17000791250140185</v>
      </c>
      <c r="AV24" s="264">
        <f t="shared" si="17"/>
        <v>3.6601825852168153</v>
      </c>
      <c r="AW24" s="264">
        <f t="shared" si="18"/>
        <v>14.264210166063632</v>
      </c>
      <c r="AX24" s="264">
        <f t="shared" si="19"/>
        <v>21.431039005912147</v>
      </c>
      <c r="AY24" s="264">
        <f t="shared" si="20"/>
        <v>24.309071590893073</v>
      </c>
      <c r="AZ24" s="264">
        <f t="shared" si="21"/>
        <v>20.819964760199525</v>
      </c>
      <c r="BA24" s="264">
        <f t="shared" si="22"/>
        <v>10.772638794954107</v>
      </c>
      <c r="BB24" s="264">
        <f t="shared" si="23"/>
        <v>5.0840546227845866</v>
      </c>
      <c r="BC24" s="264">
        <f t="shared" si="24"/>
        <v>1.0792922028876848</v>
      </c>
      <c r="BD24" s="264">
        <f t="shared" si="25"/>
        <v>1.1076796243796273E-2</v>
      </c>
    </row>
    <row r="25" spans="1:56" ht="15">
      <c r="A25" s="259" t="str">
        <f>VLOOKUP(CONCATENATE($C25," - ",$B25),[2]ACHIEV!$B$17:$C$50,2,FALSE)</f>
        <v>LO12Med</v>
      </c>
      <c r="B25" s="259" t="str">
        <f>'SC-NR'!$C$7</f>
        <v>NR</v>
      </c>
      <c r="C25" s="259" t="str">
        <f>'SC-NR'!$C$8</f>
        <v>Irrigation Water Mgmt</v>
      </c>
      <c r="D25" s="259" t="s">
        <v>642</v>
      </c>
      <c r="E25" s="259" t="str">
        <f>'SC-NR'!$A$9</f>
        <v>Irrigation</v>
      </c>
      <c r="F25" s="260">
        <f t="shared" si="1"/>
        <v>5.074279552718129E-4</v>
      </c>
      <c r="G25" s="261">
        <f>'SC-NR'!A396</f>
        <v>190.77487246298162</v>
      </c>
      <c r="H25" s="261">
        <f>'SC-NR'!B396</f>
        <v>35.452401270068862</v>
      </c>
      <c r="I25" s="254" t="str">
        <f>'SC-NR'!C396</f>
        <v>Ritzville _ Mint</v>
      </c>
      <c r="J25" s="254" t="str">
        <f>'SC-NR'!D396</f>
        <v>SIS</v>
      </c>
      <c r="K25" s="263">
        <f>'SC-NR'!E396</f>
        <v>0</v>
      </c>
      <c r="L25" s="263">
        <f>'SC-NR'!F396</f>
        <v>0</v>
      </c>
      <c r="M25" s="263">
        <f>'SC-NR'!G396</f>
        <v>0</v>
      </c>
      <c r="N25" s="263">
        <f>'SC-NR'!H396</f>
        <v>0</v>
      </c>
      <c r="O25" s="263">
        <f>'SC-NR'!I396</f>
        <v>0</v>
      </c>
      <c r="P25" s="263">
        <f>'SC-NR'!J396</f>
        <v>0</v>
      </c>
      <c r="Q25" s="263">
        <f>'SC-NR'!K396</f>
        <v>0</v>
      </c>
      <c r="R25" s="263">
        <f>'SC-NR'!L396</f>
        <v>0</v>
      </c>
      <c r="S25" s="263">
        <f>'SC-NR'!M396</f>
        <v>0</v>
      </c>
      <c r="T25" s="263">
        <f>'SC-NR'!N396</f>
        <v>0</v>
      </c>
      <c r="U25" s="263">
        <f>'SC-NR'!O396</f>
        <v>0</v>
      </c>
      <c r="V25" s="263">
        <f>'SC-NR'!P396</f>
        <v>0</v>
      </c>
      <c r="W25" s="263">
        <f>'SC-NR'!Q396</f>
        <v>0</v>
      </c>
      <c r="X25" s="263">
        <f>'SC-NR'!R396</f>
        <v>0</v>
      </c>
      <c r="Y25" s="263">
        <f>'SC-NR'!S396</f>
        <v>0</v>
      </c>
      <c r="Z25" s="263">
        <f>'SC-NR'!T396</f>
        <v>0</v>
      </c>
      <c r="AA25" s="263">
        <f>'SC-NR'!U396</f>
        <v>0</v>
      </c>
      <c r="AB25" s="263">
        <f>'SC-NR'!V396</f>
        <v>0</v>
      </c>
      <c r="AC25" s="263">
        <f>'SC-NR'!W396</f>
        <v>0</v>
      </c>
      <c r="AD25" s="263">
        <f>'SC-NR'!X396</f>
        <v>0</v>
      </c>
      <c r="AE25" s="263">
        <f>'SC-NR'!Y396</f>
        <v>0</v>
      </c>
      <c r="AF25" s="264">
        <f t="shared" si="2"/>
        <v>0</v>
      </c>
      <c r="AG25" s="264">
        <f t="shared" si="3"/>
        <v>6.683192989751373E-3</v>
      </c>
      <c r="AH25" s="264">
        <f t="shared" si="4"/>
        <v>0.36797089484374362</v>
      </c>
      <c r="AI25" s="264">
        <f t="shared" si="5"/>
        <v>4.4324074762264782</v>
      </c>
      <c r="AJ25" s="264">
        <f t="shared" si="6"/>
        <v>17.556553412722117</v>
      </c>
      <c r="AK25" s="264">
        <f t="shared" si="7"/>
        <v>23.268227120748914</v>
      </c>
      <c r="AL25" s="264">
        <f t="shared" si="8"/>
        <v>22.526519201885556</v>
      </c>
      <c r="AM25" s="264">
        <f t="shared" si="9"/>
        <v>22.848871530961333</v>
      </c>
      <c r="AN25" s="264">
        <f t="shared" si="10"/>
        <v>10.741521851641906</v>
      </c>
      <c r="AO25" s="264">
        <f t="shared" si="11"/>
        <v>6.176672268408006</v>
      </c>
      <c r="AP25" s="264">
        <f t="shared" si="12"/>
        <v>1.7457365059434486</v>
      </c>
      <c r="AQ25" s="264">
        <f t="shared" si="13"/>
        <v>1.1962546391005009E-2</v>
      </c>
      <c r="AR25" s="264"/>
      <c r="AS25" s="264">
        <f t="shared" si="14"/>
        <v>0</v>
      </c>
      <c r="AT25" s="264">
        <f t="shared" si="15"/>
        <v>4.5704901931391184E-3</v>
      </c>
      <c r="AU25" s="264">
        <f t="shared" si="16"/>
        <v>0.13568162184627569</v>
      </c>
      <c r="AV25" s="264">
        <f t="shared" si="17"/>
        <v>2.9211552692385223</v>
      </c>
      <c r="AW25" s="264">
        <f t="shared" si="18"/>
        <v>11.38412407523496</v>
      </c>
      <c r="AX25" s="264">
        <f t="shared" si="19"/>
        <v>17.103898797351441</v>
      </c>
      <c r="AY25" s="264">
        <f t="shared" si="20"/>
        <v>19.400827940890107</v>
      </c>
      <c r="AZ25" s="264">
        <f t="shared" si="21"/>
        <v>16.616206527580793</v>
      </c>
      <c r="BA25" s="264">
        <f t="shared" si="22"/>
        <v>8.5975357367641916</v>
      </c>
      <c r="BB25" s="264">
        <f t="shared" si="23"/>
        <v>4.0575333619767848</v>
      </c>
      <c r="BC25" s="264">
        <f t="shared" si="24"/>
        <v>0.86137235837557391</v>
      </c>
      <c r="BD25" s="264">
        <f t="shared" si="25"/>
        <v>8.8402807675590986E-3</v>
      </c>
    </row>
    <row r="26" spans="1:56" ht="15">
      <c r="A26" s="259" t="str">
        <f>VLOOKUP(CONCATENATE($C26," - ",$B26),[2]ACHIEV!$B$17:$C$50,2,FALSE)</f>
        <v>LO12Med</v>
      </c>
      <c r="B26" s="259" t="str">
        <f>'SC-NR'!$C$7</f>
        <v>NR</v>
      </c>
      <c r="C26" s="259" t="str">
        <f>'SC-NR'!$C$8</f>
        <v>Irrigation Water Mgmt</v>
      </c>
      <c r="D26" s="259" t="s">
        <v>642</v>
      </c>
      <c r="E26" s="259" t="str">
        <f>'SC-NR'!$A$9</f>
        <v>Irrigation</v>
      </c>
      <c r="F26" s="260">
        <f t="shared" si="1"/>
        <v>4.7758945670540196E-4</v>
      </c>
      <c r="G26" s="261">
        <f>'SC-NR'!A397</f>
        <v>179.55665774037209</v>
      </c>
      <c r="H26" s="261">
        <f>'SC-NR'!B397</f>
        <v>37.67680649756867</v>
      </c>
      <c r="I26" s="254" t="str">
        <f>'SC-NR'!C397</f>
        <v>Wilbur _ Mint</v>
      </c>
      <c r="J26" s="265" t="str">
        <f>'SC-NR'!D397</f>
        <v>SIS</v>
      </c>
      <c r="K26" s="263">
        <f>'SC-NR'!E397</f>
        <v>0</v>
      </c>
      <c r="L26" s="263">
        <f>'SC-NR'!F397</f>
        <v>0</v>
      </c>
      <c r="M26" s="263">
        <f>'SC-NR'!G397</f>
        <v>0</v>
      </c>
      <c r="N26" s="263">
        <f>'SC-NR'!H397</f>
        <v>0</v>
      </c>
      <c r="O26" s="263">
        <f>'SC-NR'!I397</f>
        <v>0</v>
      </c>
      <c r="P26" s="263">
        <f>'SC-NR'!J397</f>
        <v>0</v>
      </c>
      <c r="Q26" s="263">
        <f>'SC-NR'!K397</f>
        <v>0</v>
      </c>
      <c r="R26" s="263">
        <f>'SC-NR'!L397</f>
        <v>0</v>
      </c>
      <c r="S26" s="263">
        <f>'SC-NR'!M397</f>
        <v>0</v>
      </c>
      <c r="T26" s="263">
        <f>'SC-NR'!N397</f>
        <v>0</v>
      </c>
      <c r="U26" s="263">
        <f>'SC-NR'!O397</f>
        <v>0</v>
      </c>
      <c r="V26" s="263">
        <f>'SC-NR'!P397</f>
        <v>0</v>
      </c>
      <c r="W26" s="263">
        <f>'SC-NR'!Q397</f>
        <v>0</v>
      </c>
      <c r="X26" s="263">
        <f>'SC-NR'!R397</f>
        <v>0</v>
      </c>
      <c r="Y26" s="263">
        <f>'SC-NR'!S397</f>
        <v>0</v>
      </c>
      <c r="Z26" s="263">
        <f>'SC-NR'!T397</f>
        <v>0</v>
      </c>
      <c r="AA26" s="263">
        <f>'SC-NR'!U397</f>
        <v>0</v>
      </c>
      <c r="AB26" s="263">
        <f>'SC-NR'!V397</f>
        <v>0</v>
      </c>
      <c r="AC26" s="263">
        <f>'SC-NR'!W397</f>
        <v>0</v>
      </c>
      <c r="AD26" s="263">
        <f>'SC-NR'!X397</f>
        <v>0</v>
      </c>
      <c r="AE26" s="263">
        <f>'SC-NR'!Y397</f>
        <v>0</v>
      </c>
      <c r="AF26" s="264">
        <f t="shared" si="2"/>
        <v>0</v>
      </c>
      <c r="AG26" s="264">
        <f t="shared" si="3"/>
        <v>6.2901983934309496E-3</v>
      </c>
      <c r="AH26" s="264">
        <f t="shared" si="4"/>
        <v>0.34633294820677812</v>
      </c>
      <c r="AI26" s="264">
        <f t="shared" si="5"/>
        <v>4.171766763094527</v>
      </c>
      <c r="AJ26" s="264">
        <f t="shared" si="6"/>
        <v>16.524168049649223</v>
      </c>
      <c r="AK26" s="264">
        <f t="shared" si="7"/>
        <v>21.899975816554448</v>
      </c>
      <c r="AL26" s="264">
        <f t="shared" si="8"/>
        <v>21.20188285907382</v>
      </c>
      <c r="AM26" s="264">
        <f t="shared" si="9"/>
        <v>21.505279769140696</v>
      </c>
      <c r="AN26" s="264">
        <f t="shared" si="10"/>
        <v>10.109883643613731</v>
      </c>
      <c r="AO26" s="264">
        <f t="shared" si="11"/>
        <v>5.8134628221973461</v>
      </c>
      <c r="AP26" s="264">
        <f t="shared" si="12"/>
        <v>1.6430812310640388</v>
      </c>
      <c r="AQ26" s="264">
        <f t="shared" si="13"/>
        <v>1.1259107765619414E-2</v>
      </c>
      <c r="AR26" s="264"/>
      <c r="AS26" s="264">
        <f t="shared" si="14"/>
        <v>0</v>
      </c>
      <c r="AT26" s="264">
        <f t="shared" si="15"/>
        <v>4.3017297441750391E-3</v>
      </c>
      <c r="AU26" s="264">
        <f t="shared" si="16"/>
        <v>0.12770307861292202</v>
      </c>
      <c r="AV26" s="264">
        <f t="shared" si="17"/>
        <v>2.7493813525516759</v>
      </c>
      <c r="AW26" s="264">
        <f t="shared" si="18"/>
        <v>10.714698659528835</v>
      </c>
      <c r="AX26" s="264">
        <f t="shared" si="19"/>
        <v>16.098131073199493</v>
      </c>
      <c r="AY26" s="264">
        <f t="shared" si="20"/>
        <v>18.259992930348876</v>
      </c>
      <c r="AZ26" s="264">
        <f t="shared" si="21"/>
        <v>15.639116776215358</v>
      </c>
      <c r="BA26" s="264">
        <f t="shared" si="22"/>
        <v>8.0919712421578858</v>
      </c>
      <c r="BB26" s="264">
        <f t="shared" si="23"/>
        <v>3.8189365283836194</v>
      </c>
      <c r="BC26" s="264">
        <f t="shared" si="24"/>
        <v>0.81072071884032637</v>
      </c>
      <c r="BD26" s="264">
        <f t="shared" si="25"/>
        <v>8.3204420352445112E-3</v>
      </c>
    </row>
    <row r="27" spans="1:56" ht="15">
      <c r="A27" s="259" t="str">
        <f>VLOOKUP(CONCATENATE($C27," - ",$B27),[2]ACHIEV!$B$17:$C$50,2,FALSE)</f>
        <v>LO12Med</v>
      </c>
      <c r="B27" s="259" t="str">
        <f>'SC-NR'!$C$7</f>
        <v>NR</v>
      </c>
      <c r="C27" s="259" t="str">
        <f>'SC-NR'!$C$8</f>
        <v>Irrigation Water Mgmt</v>
      </c>
      <c r="D27" s="259" t="s">
        <v>642</v>
      </c>
      <c r="E27" s="259" t="str">
        <f>'SC-NR'!$A$9</f>
        <v>Irrigation</v>
      </c>
      <c r="F27" s="260">
        <f t="shared" si="1"/>
        <v>6.6893750274465318E-4</v>
      </c>
      <c r="G27" s="261">
        <f>'SC-NR'!A398</f>
        <v>251.49672075803662</v>
      </c>
      <c r="H27" s="261">
        <f>'SC-NR'!B398</f>
        <v>26.856244499124777</v>
      </c>
      <c r="I27" s="254" t="str">
        <f>'SC-NR'!C398</f>
        <v>Mattawa (PRD) _ Onions</v>
      </c>
      <c r="J27" s="265" t="str">
        <f>'SC-NR'!D398</f>
        <v>SIS</v>
      </c>
      <c r="K27" s="263">
        <f>'SC-NR'!E398</f>
        <v>4.2729022123674009E-3</v>
      </c>
      <c r="L27" s="263">
        <f>'SC-NR'!F398</f>
        <v>8.6369208358617802E-3</v>
      </c>
      <c r="M27" s="263">
        <f>'SC-NR'!G398</f>
        <v>1.3096999880462108E-2</v>
      </c>
      <c r="N27" s="263">
        <f>'SC-NR'!H398</f>
        <v>1.7657790178254362E-2</v>
      </c>
      <c r="O27" s="263">
        <f>'SC-NR'!I398</f>
        <v>2.2472063045249419E-2</v>
      </c>
      <c r="P27" s="263">
        <f>'SC-NR'!J398</f>
        <v>2.6845845333806365E-2</v>
      </c>
      <c r="Q27" s="263">
        <f>'SC-NR'!K398</f>
        <v>3.0481600430130977E-2</v>
      </c>
      <c r="R27" s="263">
        <f>'SC-NR'!L398</f>
        <v>3.3540933213017002E-2</v>
      </c>
      <c r="S27" s="263">
        <f>'SC-NR'!M398</f>
        <v>3.6111380374894753E-2</v>
      </c>
      <c r="T27" s="263">
        <f>'SC-NR'!N398</f>
        <v>3.8594947902272393E-2</v>
      </c>
      <c r="U27" s="263">
        <f>'SC-NR'!O398</f>
        <v>4.0477044454012408E-2</v>
      </c>
      <c r="V27" s="263">
        <f>'SC-NR'!P398</f>
        <v>4.2088827112682692E-2</v>
      </c>
      <c r="W27" s="263">
        <f>'SC-NR'!Q398</f>
        <v>4.3508782474710551E-2</v>
      </c>
      <c r="X27" s="263">
        <f>'SC-NR'!R398</f>
        <v>4.4746253908697499E-2</v>
      </c>
      <c r="Y27" s="263">
        <f>'SC-NR'!S398</f>
        <v>4.6167052527704734E-2</v>
      </c>
      <c r="Z27" s="263">
        <f>'SC-NR'!T398</f>
        <v>4.7209482955372868E-2</v>
      </c>
      <c r="AA27" s="263">
        <f>'SC-NR'!U398</f>
        <v>4.7778606864010774E-2</v>
      </c>
      <c r="AB27" s="263">
        <f>'SC-NR'!V398</f>
        <v>4.8346635219451241E-2</v>
      </c>
      <c r="AC27" s="263">
        <f>'SC-NR'!W398</f>
        <v>4.889908926587961E-2</v>
      </c>
      <c r="AD27" s="263">
        <f>'SC-NR'!X398</f>
        <v>4.9820401063088285E-2</v>
      </c>
      <c r="AE27" s="263">
        <f>'SC-NR'!Y398</f>
        <v>4.9975840827129643E-2</v>
      </c>
      <c r="AF27" s="264">
        <f t="shared" si="2"/>
        <v>0</v>
      </c>
      <c r="AG27" s="264">
        <f t="shared" si="3"/>
        <v>8.8103904849508707E-3</v>
      </c>
      <c r="AH27" s="264">
        <f t="shared" si="4"/>
        <v>0.48509257111708559</v>
      </c>
      <c r="AI27" s="264">
        <f t="shared" si="5"/>
        <v>5.8432011037023237</v>
      </c>
      <c r="AJ27" s="264">
        <f t="shared" si="6"/>
        <v>23.144639302378284</v>
      </c>
      <c r="AK27" s="264">
        <f t="shared" si="7"/>
        <v>30.674285052173612</v>
      </c>
      <c r="AL27" s="264">
        <f t="shared" si="8"/>
        <v>29.696498476058359</v>
      </c>
      <c r="AM27" s="264">
        <f t="shared" si="9"/>
        <v>30.121452520816032</v>
      </c>
      <c r="AN27" s="264">
        <f t="shared" si="10"/>
        <v>14.160447268352543</v>
      </c>
      <c r="AO27" s="264">
        <f t="shared" si="11"/>
        <v>8.1426489801645374</v>
      </c>
      <c r="AP27" s="264">
        <f t="shared" si="12"/>
        <v>2.3013880228779273</v>
      </c>
      <c r="AQ27" s="264">
        <f t="shared" si="13"/>
        <v>1.5770112438877031E-2</v>
      </c>
      <c r="AR27" s="264"/>
      <c r="AS27" s="264">
        <f t="shared" si="14"/>
        <v>0</v>
      </c>
      <c r="AT27" s="264">
        <f t="shared" si="15"/>
        <v>6.0252342511946796E-3</v>
      </c>
      <c r="AU27" s="264">
        <f t="shared" si="16"/>
        <v>0.1788678064407655</v>
      </c>
      <c r="AV27" s="264">
        <f t="shared" si="17"/>
        <v>3.8509315275841853</v>
      </c>
      <c r="AW27" s="264">
        <f t="shared" si="18"/>
        <v>15.007583738155899</v>
      </c>
      <c r="AX27" s="264">
        <f t="shared" si="19"/>
        <v>22.547908978662274</v>
      </c>
      <c r="AY27" s="264">
        <f t="shared" si="20"/>
        <v>25.575929073528975</v>
      </c>
      <c r="AZ27" s="264">
        <f t="shared" si="21"/>
        <v>21.904988844564631</v>
      </c>
      <c r="BA27" s="264">
        <f t="shared" si="22"/>
        <v>11.334050530243665</v>
      </c>
      <c r="BB27" s="264">
        <f t="shared" si="23"/>
        <v>5.3490080833444384</v>
      </c>
      <c r="BC27" s="264">
        <f t="shared" si="24"/>
        <v>1.1355390816739188</v>
      </c>
      <c r="BD27" s="264">
        <f t="shared" si="25"/>
        <v>1.1654059022122354E-2</v>
      </c>
    </row>
    <row r="28" spans="1:56" ht="15">
      <c r="A28" s="259" t="str">
        <f>VLOOKUP(CONCATENATE($C28," - ",$B28),[2]ACHIEV!$B$17:$C$50,2,FALSE)</f>
        <v>LO12Med</v>
      </c>
      <c r="B28" s="259" t="str">
        <f>'SC-NR'!$C$7</f>
        <v>NR</v>
      </c>
      <c r="C28" s="259" t="str">
        <f>'SC-NR'!$C$8</f>
        <v>Irrigation Water Mgmt</v>
      </c>
      <c r="D28" s="259" t="s">
        <v>642</v>
      </c>
      <c r="E28" s="259" t="str">
        <f>'SC-NR'!$A$9</f>
        <v>Irrigation</v>
      </c>
      <c r="F28" s="260">
        <f t="shared" si="1"/>
        <v>6.4985474203357646E-4</v>
      </c>
      <c r="G28" s="261">
        <f>'SC-NR'!A399</f>
        <v>244.32228110985614</v>
      </c>
      <c r="H28" s="261">
        <f>'SC-NR'!B399</f>
        <v>27.649303372679054</v>
      </c>
      <c r="I28" s="254" t="str">
        <f>'SC-NR'!C399</f>
        <v>Pasco (Richland) _ Onions</v>
      </c>
      <c r="J28" s="265" t="str">
        <f>'SC-NR'!D399</f>
        <v>SIS</v>
      </c>
      <c r="K28" s="263">
        <f>'SC-NR'!E399</f>
        <v>5.8649277105526469E-3</v>
      </c>
      <c r="L28" s="263">
        <f>'SC-NR'!F399</f>
        <v>1.1854920573066415E-2</v>
      </c>
      <c r="M28" s="263">
        <f>'SC-NR'!G399</f>
        <v>1.7976764668683753E-2</v>
      </c>
      <c r="N28" s="263">
        <f>'SC-NR'!H399</f>
        <v>2.4236843666541587E-2</v>
      </c>
      <c r="O28" s="263">
        <f>'SC-NR'!I399</f>
        <v>3.0844849406077873E-2</v>
      </c>
      <c r="P28" s="263">
        <f>'SC-NR'!J399</f>
        <v>3.684824374303125E-2</v>
      </c>
      <c r="Q28" s="263">
        <f>'SC-NR'!K399</f>
        <v>4.1838631950722759E-2</v>
      </c>
      <c r="R28" s="263">
        <f>'SC-NR'!L399</f>
        <v>4.6037830697236812E-2</v>
      </c>
      <c r="S28" s="263">
        <f>'SC-NR'!M399</f>
        <v>4.9565991661130175E-2</v>
      </c>
      <c r="T28" s="263">
        <f>'SC-NR'!N399</f>
        <v>5.2974902815283539E-2</v>
      </c>
      <c r="U28" s="263">
        <f>'SC-NR'!O399</f>
        <v>5.5558243053748714E-2</v>
      </c>
      <c r="V28" s="263">
        <f>'SC-NR'!P399</f>
        <v>5.7770554103335349E-2</v>
      </c>
      <c r="W28" s="263">
        <f>'SC-NR'!Q399</f>
        <v>5.9719565603388147E-2</v>
      </c>
      <c r="X28" s="263">
        <f>'SC-NR'!R399</f>
        <v>6.1418102135116122E-2</v>
      </c>
      <c r="Y28" s="263">
        <f>'SC-NR'!S399</f>
        <v>6.3368271078278915E-2</v>
      </c>
      <c r="Z28" s="263">
        <f>'SC-NR'!T399</f>
        <v>6.479909696609315E-2</v>
      </c>
      <c r="AA28" s="263">
        <f>'SC-NR'!U399</f>
        <v>6.5580268735680444E-2</v>
      </c>
      <c r="AB28" s="263">
        <f>'SC-NR'!V399</f>
        <v>6.6359936763785543E-2</v>
      </c>
      <c r="AC28" s="263">
        <f>'SC-NR'!W399</f>
        <v>6.7118227706257055E-2</v>
      </c>
      <c r="AD28" s="263">
        <f>'SC-NR'!X399</f>
        <v>6.8382807802162049E-2</v>
      </c>
      <c r="AE28" s="263">
        <f>'SC-NR'!Y399</f>
        <v>6.859616231722894E-2</v>
      </c>
      <c r="AF28" s="264">
        <f t="shared" si="2"/>
        <v>0</v>
      </c>
      <c r="AG28" s="264">
        <f t="shared" si="3"/>
        <v>8.5590567314901347E-3</v>
      </c>
      <c r="AH28" s="264">
        <f t="shared" si="4"/>
        <v>0.47125434943065425</v>
      </c>
      <c r="AI28" s="264">
        <f t="shared" si="5"/>
        <v>5.6765122755365427</v>
      </c>
      <c r="AJ28" s="264">
        <f t="shared" si="6"/>
        <v>22.484392849250273</v>
      </c>
      <c r="AK28" s="264">
        <f t="shared" si="7"/>
        <v>29.799240613444596</v>
      </c>
      <c r="AL28" s="264">
        <f t="shared" si="8"/>
        <v>28.849347326585743</v>
      </c>
      <c r="AM28" s="264">
        <f t="shared" si="9"/>
        <v>29.262178719651676</v>
      </c>
      <c r="AN28" s="264">
        <f t="shared" si="10"/>
        <v>13.756492600427549</v>
      </c>
      <c r="AO28" s="264">
        <f t="shared" si="11"/>
        <v>7.9103638692158604</v>
      </c>
      <c r="AP28" s="264">
        <f t="shared" si="12"/>
        <v>2.2357363935945842</v>
      </c>
      <c r="AQ28" s="264">
        <f t="shared" si="13"/>
        <v>1.5320238899386244E-2</v>
      </c>
      <c r="AR28" s="264"/>
      <c r="AS28" s="264">
        <f t="shared" si="14"/>
        <v>0</v>
      </c>
      <c r="AT28" s="264">
        <f t="shared" si="15"/>
        <v>5.8533525687176537E-3</v>
      </c>
      <c r="AU28" s="264">
        <f t="shared" si="16"/>
        <v>0.17376524972176027</v>
      </c>
      <c r="AV28" s="264">
        <f t="shared" si="17"/>
        <v>3.7410761157495749</v>
      </c>
      <c r="AW28" s="264">
        <f t="shared" si="18"/>
        <v>14.579462832762449</v>
      </c>
      <c r="AX28" s="264">
        <f t="shared" si="19"/>
        <v>21.904685434146497</v>
      </c>
      <c r="AY28" s="264">
        <f t="shared" si="20"/>
        <v>24.846325287717725</v>
      </c>
      <c r="AZ28" s="264">
        <f t="shared" si="21"/>
        <v>21.280105864040227</v>
      </c>
      <c r="BA28" s="264">
        <f t="shared" si="22"/>
        <v>11.010724399972194</v>
      </c>
      <c r="BB28" s="264">
        <f t="shared" si="23"/>
        <v>5.1964170851162521</v>
      </c>
      <c r="BC28" s="264">
        <f t="shared" si="24"/>
        <v>1.10314559127347</v>
      </c>
      <c r="BD28" s="264">
        <f t="shared" si="25"/>
        <v>1.132160401889791E-2</v>
      </c>
    </row>
    <row r="29" spans="1:56" ht="15">
      <c r="A29" s="259" t="str">
        <f>VLOOKUP(CONCATENATE($C29," - ",$B29),[2]ACHIEV!$B$17:$C$50,2,FALSE)</f>
        <v>LO12Med</v>
      </c>
      <c r="B29" s="259" t="str">
        <f>'SC-NR'!$C$7</f>
        <v>NR</v>
      </c>
      <c r="C29" s="259" t="str">
        <f>'SC-NR'!$C$8</f>
        <v>Irrigation Water Mgmt</v>
      </c>
      <c r="D29" s="259" t="s">
        <v>642</v>
      </c>
      <c r="E29" s="259" t="str">
        <f>'SC-NR'!$A$9</f>
        <v>Irrigation</v>
      </c>
      <c r="F29" s="260">
        <f t="shared" si="1"/>
        <v>6.4204815810631774E-4</v>
      </c>
      <c r="G29" s="261">
        <f>'SC-NR'!A400</f>
        <v>241.38728307196408</v>
      </c>
      <c r="H29" s="261">
        <f>'SC-NR'!B400</f>
        <v>27.987323995457032</v>
      </c>
      <c r="I29" s="254" t="str">
        <f>'SC-NR'!C400</f>
        <v>Moses Lake (Ephrata) _ Onions</v>
      </c>
      <c r="J29" s="265" t="str">
        <f>'SC-NR'!D400</f>
        <v>SIS</v>
      </c>
      <c r="K29" s="263">
        <f>'SC-NR'!E400</f>
        <v>9.9241967815182647E-3</v>
      </c>
      <c r="L29" s="263">
        <f>'SC-NR'!F400</f>
        <v>2.0060019560802778E-2</v>
      </c>
      <c r="M29" s="263">
        <f>'SC-NR'!G400</f>
        <v>3.0418951242325128E-2</v>
      </c>
      <c r="N29" s="263">
        <f>'SC-NR'!H400</f>
        <v>4.1011793798731801E-2</v>
      </c>
      <c r="O29" s="263">
        <f>'SC-NR'!I400</f>
        <v>5.2193372247612765E-2</v>
      </c>
      <c r="P29" s="263">
        <f>'SC-NR'!J400</f>
        <v>6.2351872010496204E-2</v>
      </c>
      <c r="Q29" s="263">
        <f>'SC-NR'!K400</f>
        <v>7.0796237744141718E-2</v>
      </c>
      <c r="R29" s="263">
        <f>'SC-NR'!L400</f>
        <v>7.7901811204173929E-2</v>
      </c>
      <c r="S29" s="263">
        <f>'SC-NR'!M400</f>
        <v>8.3871904172165418E-2</v>
      </c>
      <c r="T29" s="263">
        <f>'SC-NR'!N400</f>
        <v>8.9640211434275349E-2</v>
      </c>
      <c r="U29" s="263">
        <f>'SC-NR'!O400</f>
        <v>9.4011548669006045E-2</v>
      </c>
      <c r="V29" s="263">
        <f>'SC-NR'!P400</f>
        <v>9.7755057759241065E-2</v>
      </c>
      <c r="W29" s="263">
        <f>'SC-NR'!Q400</f>
        <v>0.10105303083078693</v>
      </c>
      <c r="X29" s="263">
        <f>'SC-NR'!R400</f>
        <v>0.10392716869119675</v>
      </c>
      <c r="Y29" s="263">
        <f>'SC-NR'!S400</f>
        <v>0.10722710030234518</v>
      </c>
      <c r="Z29" s="263">
        <f>'SC-NR'!T400</f>
        <v>0.10964823801649119</v>
      </c>
      <c r="AA29" s="263">
        <f>'SC-NR'!U400</f>
        <v>0.11097007909350946</v>
      </c>
      <c r="AB29" s="263">
        <f>'SC-NR'!V400</f>
        <v>0.11228937565043913</v>
      </c>
      <c r="AC29" s="263">
        <f>'SC-NR'!W400</f>
        <v>0.11357249948454705</v>
      </c>
      <c r="AD29" s="263">
        <f>'SC-NR'!X400</f>
        <v>0.11571232836857091</v>
      </c>
      <c r="AE29" s="263">
        <f>'SC-NR'!Y400</f>
        <v>0.1160733510948936</v>
      </c>
      <c r="AF29" s="264">
        <f t="shared" si="2"/>
        <v>0</v>
      </c>
      <c r="AG29" s="264">
        <f t="shared" si="3"/>
        <v>8.4562383778016507E-3</v>
      </c>
      <c r="AH29" s="264">
        <f t="shared" si="4"/>
        <v>0.46559325874075042</v>
      </c>
      <c r="AI29" s="264">
        <f t="shared" si="5"/>
        <v>5.6083213912869034</v>
      </c>
      <c r="AJ29" s="264">
        <f t="shared" si="6"/>
        <v>22.214292027516084</v>
      </c>
      <c r="AK29" s="264">
        <f t="shared" si="7"/>
        <v>29.441267888509994</v>
      </c>
      <c r="AL29" s="264">
        <f t="shared" si="8"/>
        <v>28.502785492710576</v>
      </c>
      <c r="AM29" s="264">
        <f t="shared" si="9"/>
        <v>28.910657619175343</v>
      </c>
      <c r="AN29" s="264">
        <f t="shared" si="10"/>
        <v>13.591238418094596</v>
      </c>
      <c r="AO29" s="264">
        <f t="shared" si="11"/>
        <v>7.8153381420095824</v>
      </c>
      <c r="AP29" s="264">
        <f t="shared" si="12"/>
        <v>2.2088789088877614</v>
      </c>
      <c r="AQ29" s="264">
        <f t="shared" si="13"/>
        <v>1.5136199724140011E-2</v>
      </c>
      <c r="AR29" s="264"/>
      <c r="AS29" s="264">
        <f t="shared" si="14"/>
        <v>0</v>
      </c>
      <c r="AT29" s="264">
        <f t="shared" si="15"/>
        <v>5.7830373349770509E-3</v>
      </c>
      <c r="AU29" s="264">
        <f t="shared" si="16"/>
        <v>0.17167784015489446</v>
      </c>
      <c r="AV29" s="264">
        <f t="shared" si="17"/>
        <v>3.6961352654535968</v>
      </c>
      <c r="AW29" s="264">
        <f t="shared" si="18"/>
        <v>14.404322462374216</v>
      </c>
      <c r="AX29" s="264">
        <f t="shared" si="19"/>
        <v>21.641548529571857</v>
      </c>
      <c r="AY29" s="264">
        <f t="shared" si="20"/>
        <v>24.547851011704026</v>
      </c>
      <c r="AZ29" s="264">
        <f t="shared" si="21"/>
        <v>21.024471917462058</v>
      </c>
      <c r="BA29" s="264">
        <f t="shared" si="22"/>
        <v>10.878454619406588</v>
      </c>
      <c r="BB29" s="264">
        <f t="shared" si="23"/>
        <v>5.1339934949319925</v>
      </c>
      <c r="BC29" s="264">
        <f t="shared" si="24"/>
        <v>1.0898937088369225</v>
      </c>
      <c r="BD29" s="264">
        <f t="shared" si="25"/>
        <v>1.1185599699397E-2</v>
      </c>
    </row>
    <row r="30" spans="1:56" ht="15">
      <c r="A30" s="259" t="str">
        <f>VLOOKUP(CONCATENATE($C30," - ",$B30),[2]ACHIEV!$B$17:$C$50,2,FALSE)</f>
        <v>LO12Med</v>
      </c>
      <c r="B30" s="259" t="str">
        <f>'SC-NR'!$C$7</f>
        <v>NR</v>
      </c>
      <c r="C30" s="259" t="str">
        <f>'SC-NR'!$C$8</f>
        <v>Irrigation Water Mgmt</v>
      </c>
      <c r="D30" s="259" t="s">
        <v>642</v>
      </c>
      <c r="E30" s="259" t="str">
        <f>'SC-NR'!$A$9</f>
        <v>Irrigation</v>
      </c>
      <c r="F30" s="260">
        <f t="shared" si="1"/>
        <v>6.2244495846675713E-4</v>
      </c>
      <c r="G30" s="261">
        <f>'SC-NR'!A401</f>
        <v>234.01717688792414</v>
      </c>
      <c r="H30" s="261">
        <f>'SC-NR'!B401</f>
        <v>28.873509140884178</v>
      </c>
      <c r="I30" s="254" t="str">
        <f>'SC-NR'!C401</f>
        <v>Royal City (Smyrna) _ Onions</v>
      </c>
      <c r="J30" s="265" t="str">
        <f>'SC-NR'!D401</f>
        <v>SIS</v>
      </c>
      <c r="K30" s="263">
        <f>'SC-NR'!E401</f>
        <v>5.0703454758940052E-3</v>
      </c>
      <c r="L30" s="263">
        <f>'SC-NR'!F401</f>
        <v>1.0248812237971484E-2</v>
      </c>
      <c r="M30" s="263">
        <f>'SC-NR'!G401</f>
        <v>1.5541266986986097E-2</v>
      </c>
      <c r="N30" s="263">
        <f>'SC-NR'!H401</f>
        <v>2.0953228530589958E-2</v>
      </c>
      <c r="O30" s="263">
        <f>'SC-NR'!I401</f>
        <v>2.6665979592441033E-2</v>
      </c>
      <c r="P30" s="263">
        <f>'SC-NR'!J401</f>
        <v>3.1856032193023034E-2</v>
      </c>
      <c r="Q30" s="263">
        <f>'SC-NR'!K401</f>
        <v>3.6170321050547453E-2</v>
      </c>
      <c r="R30" s="263">
        <f>'SC-NR'!L401</f>
        <v>3.9800611041753683E-2</v>
      </c>
      <c r="S30" s="263">
        <f>'SC-NR'!M401</f>
        <v>4.2850775658329468E-2</v>
      </c>
      <c r="T30" s="263">
        <f>'SC-NR'!N401</f>
        <v>4.5797846466565817E-2</v>
      </c>
      <c r="U30" s="263">
        <f>'SC-NR'!O401</f>
        <v>4.8031194964149024E-2</v>
      </c>
      <c r="V30" s="263">
        <f>'SC-NR'!P401</f>
        <v>4.9943781423033948E-2</v>
      </c>
      <c r="W30" s="263">
        <f>'SC-NR'!Q401</f>
        <v>5.1628740237441358E-2</v>
      </c>
      <c r="X30" s="263">
        <f>'SC-NR'!R401</f>
        <v>5.3097158510319972E-2</v>
      </c>
      <c r="Y30" s="263">
        <f>'SC-NR'!S401</f>
        <v>5.4783117957084015E-2</v>
      </c>
      <c r="Z30" s="263">
        <f>'SC-NR'!T401</f>
        <v>5.6020095107547012E-2</v>
      </c>
      <c r="AA30" s="263">
        <f>'SC-NR'!U401</f>
        <v>5.669543348225476E-2</v>
      </c>
      <c r="AB30" s="263">
        <f>'SC-NR'!V401</f>
        <v>5.7369471842845146E-2</v>
      </c>
      <c r="AC30" s="263">
        <f>'SC-NR'!W401</f>
        <v>5.8025029292028012E-2</v>
      </c>
      <c r="AD30" s="263">
        <f>'SC-NR'!X401</f>
        <v>5.9118283682297934E-2</v>
      </c>
      <c r="AE30" s="263">
        <f>'SC-NR'!Y401</f>
        <v>5.9302732861148781E-2</v>
      </c>
      <c r="AF30" s="264">
        <f t="shared" si="2"/>
        <v>0</v>
      </c>
      <c r="AG30" s="264">
        <f t="shared" si="3"/>
        <v>8.1980500674283512E-3</v>
      </c>
      <c r="AH30" s="264">
        <f t="shared" si="4"/>
        <v>0.45137763100832551</v>
      </c>
      <c r="AI30" s="264">
        <f t="shared" si="5"/>
        <v>5.4370865041711465</v>
      </c>
      <c r="AJ30" s="264">
        <f t="shared" si="6"/>
        <v>21.536038852939132</v>
      </c>
      <c r="AK30" s="264">
        <f t="shared" si="7"/>
        <v>28.542358601452005</v>
      </c>
      <c r="AL30" s="264">
        <f t="shared" si="8"/>
        <v>27.632530220979614</v>
      </c>
      <c r="AM30" s="264">
        <f t="shared" si="9"/>
        <v>28.027949077979233</v>
      </c>
      <c r="AN30" s="264">
        <f t="shared" si="10"/>
        <v>13.176266804680738</v>
      </c>
      <c r="AO30" s="264">
        <f t="shared" si="11"/>
        <v>7.5767179825804876</v>
      </c>
      <c r="AP30" s="264">
        <f t="shared" si="12"/>
        <v>2.1414367806239638</v>
      </c>
      <c r="AQ30" s="264">
        <f t="shared" si="13"/>
        <v>1.4674056906299478E-2</v>
      </c>
      <c r="AR30" s="264"/>
      <c r="AS30" s="264">
        <f t="shared" si="14"/>
        <v>0</v>
      </c>
      <c r="AT30" s="264">
        <f t="shared" si="15"/>
        <v>5.6064679702506519E-3</v>
      </c>
      <c r="AU30" s="264">
        <f t="shared" si="16"/>
        <v>0.16643612279809819</v>
      </c>
      <c r="AV30" s="264">
        <f t="shared" si="17"/>
        <v>3.5832837969325877</v>
      </c>
      <c r="AW30" s="264">
        <f t="shared" si="18"/>
        <v>13.964525532288219</v>
      </c>
      <c r="AX30" s="264">
        <f t="shared" si="19"/>
        <v>20.980782524751103</v>
      </c>
      <c r="AY30" s="264">
        <f t="shared" si="20"/>
        <v>23.7983489408252</v>
      </c>
      <c r="AZ30" s="264">
        <f t="shared" si="21"/>
        <v>20.382546673832444</v>
      </c>
      <c r="BA30" s="264">
        <f t="shared" si="22"/>
        <v>10.546310503764076</v>
      </c>
      <c r="BB30" s="264">
        <f t="shared" si="23"/>
        <v>4.9772409240248559</v>
      </c>
      <c r="BC30" s="264">
        <f t="shared" si="24"/>
        <v>1.0566167596073706</v>
      </c>
      <c r="BD30" s="264">
        <f t="shared" si="25"/>
        <v>1.0844077741539162E-2</v>
      </c>
    </row>
    <row r="31" spans="1:56" ht="15">
      <c r="A31" s="259" t="str">
        <f>VLOOKUP(CONCATENATE($C31," - ",$B31),[2]ACHIEV!$B$17:$C$50,2,FALSE)</f>
        <v>LO12Med</v>
      </c>
      <c r="B31" s="259" t="str">
        <f>'SC-NR'!$C$7</f>
        <v>NR</v>
      </c>
      <c r="C31" s="259" t="str">
        <f>'SC-NR'!$C$8</f>
        <v>Irrigation Water Mgmt</v>
      </c>
      <c r="D31" s="259" t="s">
        <v>642</v>
      </c>
      <c r="E31" s="259" t="str">
        <f>'SC-NR'!$A$9</f>
        <v>Irrigation</v>
      </c>
      <c r="F31" s="260">
        <f t="shared" si="1"/>
        <v>6.0422959596982022E-4</v>
      </c>
      <c r="G31" s="261">
        <f>'SC-NR'!A402</f>
        <v>227.1688481328427</v>
      </c>
      <c r="H31" s="261">
        <f>'SC-NR'!B402</f>
        <v>29.748494794180516</v>
      </c>
      <c r="I31" s="254" t="str">
        <f>'SC-NR'!C402</f>
        <v>Quincy _ Onions</v>
      </c>
      <c r="J31" s="265" t="str">
        <f>'SC-NR'!D402</f>
        <v>SIS</v>
      </c>
      <c r="K31" s="263">
        <f>'SC-NR'!E402</f>
        <v>3.6869916857835104E-3</v>
      </c>
      <c r="L31" s="263">
        <f>'SC-NR'!F402</f>
        <v>7.4526056834213041E-3</v>
      </c>
      <c r="M31" s="263">
        <f>'SC-NR'!G402</f>
        <v>1.1301108068470671E-2</v>
      </c>
      <c r="N31" s="263">
        <f>'SC-NR'!H402</f>
        <v>1.5236511939846766E-2</v>
      </c>
      <c r="O31" s="263">
        <f>'SC-NR'!I402</f>
        <v>1.9390640246908925E-2</v>
      </c>
      <c r="P31" s="263">
        <f>'SC-NR'!J402</f>
        <v>2.3164679092605313E-2</v>
      </c>
      <c r="Q31" s="263">
        <f>'SC-NR'!K402</f>
        <v>2.6301890792160415E-2</v>
      </c>
      <c r="R31" s="263">
        <f>'SC-NR'!L402</f>
        <v>2.8941720578551929E-2</v>
      </c>
      <c r="S31" s="263">
        <f>'SC-NR'!M402</f>
        <v>3.1159701904489707E-2</v>
      </c>
      <c r="T31" s="263">
        <f>'SC-NR'!N402</f>
        <v>3.3302716738299779E-2</v>
      </c>
      <c r="U31" s="263">
        <f>'SC-NR'!O402</f>
        <v>3.4926735728957325E-2</v>
      </c>
      <c r="V31" s="263">
        <f>'SC-NR'!P402</f>
        <v>3.6317506911271571E-2</v>
      </c>
      <c r="W31" s="263">
        <f>'SC-NR'!Q402</f>
        <v>3.7542754612664618E-2</v>
      </c>
      <c r="X31" s="263">
        <f>'SC-NR'!R402</f>
        <v>3.861054101678562E-2</v>
      </c>
      <c r="Y31" s="263">
        <f>'SC-NR'!S402</f>
        <v>3.9836516345752956E-2</v>
      </c>
      <c r="Z31" s="263">
        <f>'SC-NR'!T402</f>
        <v>4.0736006230800113E-2</v>
      </c>
      <c r="AA31" s="263">
        <f>'SC-NR'!U402</f>
        <v>4.1227090513809253E-2</v>
      </c>
      <c r="AB31" s="263">
        <f>'SC-NR'!V402</f>
        <v>4.171722946848426E-2</v>
      </c>
      <c r="AC31" s="263">
        <f>'SC-NR'!W402</f>
        <v>4.2193929700486597E-2</v>
      </c>
      <c r="AD31" s="263">
        <f>'SC-NR'!X402</f>
        <v>4.2988909030107304E-2</v>
      </c>
      <c r="AE31" s="263">
        <f>'SC-NR'!Y402</f>
        <v>4.3123034523548695E-2</v>
      </c>
      <c r="AF31" s="264">
        <f t="shared" si="2"/>
        <v>0</v>
      </c>
      <c r="AG31" s="264">
        <f t="shared" si="3"/>
        <v>7.9581405754885568E-3</v>
      </c>
      <c r="AH31" s="264">
        <f t="shared" si="4"/>
        <v>0.43816841939855006</v>
      </c>
      <c r="AI31" s="264">
        <f t="shared" si="5"/>
        <v>5.27797444092199</v>
      </c>
      <c r="AJ31" s="264">
        <f t="shared" si="6"/>
        <v>20.905803602226026</v>
      </c>
      <c r="AK31" s="264">
        <f t="shared" si="7"/>
        <v>27.707088909937937</v>
      </c>
      <c r="AL31" s="264">
        <f t="shared" si="8"/>
        <v>26.823885941937565</v>
      </c>
      <c r="AM31" s="264">
        <f t="shared" si="9"/>
        <v>27.207733176867798</v>
      </c>
      <c r="AN31" s="264">
        <f t="shared" si="10"/>
        <v>12.790673712570515</v>
      </c>
      <c r="AO31" s="264">
        <f t="shared" si="11"/>
        <v>7.3549912857658404</v>
      </c>
      <c r="AP31" s="264">
        <f t="shared" si="12"/>
        <v>2.0787693163080445</v>
      </c>
      <c r="AQ31" s="264">
        <f t="shared" si="13"/>
        <v>1.4244632164058271E-2</v>
      </c>
      <c r="AR31" s="264"/>
      <c r="AS31" s="264">
        <f t="shared" si="14"/>
        <v>0</v>
      </c>
      <c r="AT31" s="264">
        <f t="shared" si="15"/>
        <v>5.44239909152258E-3</v>
      </c>
      <c r="AU31" s="264">
        <f t="shared" si="16"/>
        <v>0.16156550047541135</v>
      </c>
      <c r="AV31" s="264">
        <f t="shared" si="17"/>
        <v>3.4784218129086404</v>
      </c>
      <c r="AW31" s="264">
        <f t="shared" si="18"/>
        <v>13.555864668049013</v>
      </c>
      <c r="AX31" s="264">
        <f t="shared" si="19"/>
        <v>20.366796414076944</v>
      </c>
      <c r="AY31" s="264">
        <f t="shared" si="20"/>
        <v>23.101908963459909</v>
      </c>
      <c r="AZ31" s="264">
        <f t="shared" si="21"/>
        <v>19.786067465150051</v>
      </c>
      <c r="BA31" s="264">
        <f t="shared" si="22"/>
        <v>10.237681015777667</v>
      </c>
      <c r="BB31" s="264">
        <f t="shared" si="23"/>
        <v>4.8315858802615859</v>
      </c>
      <c r="BC31" s="264">
        <f t="shared" si="24"/>
        <v>1.0256957005887601</v>
      </c>
      <c r="BD31" s="264">
        <f t="shared" si="25"/>
        <v>1.0526734329370372E-2</v>
      </c>
    </row>
    <row r="32" spans="1:56" ht="15">
      <c r="A32" s="259" t="str">
        <f>VLOOKUP(CONCATENATE($C32," - ",$B32),[2]ACHIEV!$B$17:$C$50,2,FALSE)</f>
        <v>LO12Med</v>
      </c>
      <c r="B32" s="259" t="str">
        <f>'SC-NR'!$C$7</f>
        <v>NR</v>
      </c>
      <c r="C32" s="259" t="str">
        <f>'SC-NR'!$C$8</f>
        <v>Irrigation Water Mgmt</v>
      </c>
      <c r="D32" s="259" t="s">
        <v>642</v>
      </c>
      <c r="E32" s="259" t="str">
        <f>'SC-NR'!$A$9</f>
        <v>Irrigation</v>
      </c>
      <c r="F32" s="260">
        <f t="shared" si="1"/>
        <v>6.038826366841643E-4</v>
      </c>
      <c r="G32" s="261">
        <f>'SC-NR'!A403</f>
        <v>227.03840377560309</v>
      </c>
      <c r="H32" s="261">
        <f>'SC-NR'!B403</f>
        <v>29.765673484069989</v>
      </c>
      <c r="I32" s="254" t="str">
        <f>'SC-NR'!C403</f>
        <v>Connell _ Onions</v>
      </c>
      <c r="J32" s="265" t="str">
        <f>'SC-NR'!D403</f>
        <v>SIS</v>
      </c>
      <c r="K32" s="263">
        <f>'SC-NR'!E403</f>
        <v>2.779896241185644E-3</v>
      </c>
      <c r="L32" s="263">
        <f>'SC-NR'!F403</f>
        <v>5.6190716692595547E-3</v>
      </c>
      <c r="M32" s="263">
        <f>'SC-NR'!G403</f>
        <v>8.520742794704262E-3</v>
      </c>
      <c r="N32" s="263">
        <f>'SC-NR'!H403</f>
        <v>1.1487935390166003E-2</v>
      </c>
      <c r="O32" s="263">
        <f>'SC-NR'!I403</f>
        <v>1.4620040545361366E-2</v>
      </c>
      <c r="P32" s="263">
        <f>'SC-NR'!J403</f>
        <v>1.7465568090675183E-2</v>
      </c>
      <c r="Q32" s="263">
        <f>'SC-NR'!K403</f>
        <v>1.9830944461070647E-2</v>
      </c>
      <c r="R32" s="263">
        <f>'SC-NR'!L403</f>
        <v>2.1821307750702044E-2</v>
      </c>
      <c r="S32" s="263">
        <f>'SC-NR'!M403</f>
        <v>2.3493608226661508E-2</v>
      </c>
      <c r="T32" s="263">
        <f>'SC-NR'!N403</f>
        <v>2.5109385909123993E-2</v>
      </c>
      <c r="U32" s="263">
        <f>'SC-NR'!O403</f>
        <v>2.6333854167392822E-2</v>
      </c>
      <c r="V32" s="263">
        <f>'SC-NR'!P403</f>
        <v>2.7382459619087272E-2</v>
      </c>
      <c r="W32" s="263">
        <f>'SC-NR'!Q403</f>
        <v>2.83062646530821E-2</v>
      </c>
      <c r="X32" s="263">
        <f>'SC-NR'!R403</f>
        <v>2.9111347947045181E-2</v>
      </c>
      <c r="Y32" s="263">
        <f>'SC-NR'!S403</f>
        <v>3.0035701593386102E-2</v>
      </c>
      <c r="Z32" s="263">
        <f>'SC-NR'!T403</f>
        <v>3.0713893670701771E-2</v>
      </c>
      <c r="AA32" s="263">
        <f>'SC-NR'!U403</f>
        <v>3.1084158501432549E-2</v>
      </c>
      <c r="AB32" s="263">
        <f>'SC-NR'!V403</f>
        <v>3.145371057908259E-2</v>
      </c>
      <c r="AC32" s="263">
        <f>'SC-NR'!W403</f>
        <v>3.1813130207888722E-2</v>
      </c>
      <c r="AD32" s="263">
        <f>'SC-NR'!X403</f>
        <v>3.2412524033145818E-2</v>
      </c>
      <c r="AE32" s="263">
        <f>'SC-NR'!Y403</f>
        <v>3.2513651181466381E-2</v>
      </c>
      <c r="AF32" s="264">
        <f t="shared" si="2"/>
        <v>0</v>
      </c>
      <c r="AG32" s="264">
        <f t="shared" si="3"/>
        <v>7.9535708708801806E-3</v>
      </c>
      <c r="AH32" s="264">
        <f t="shared" si="4"/>
        <v>0.43791681536788768</v>
      </c>
      <c r="AI32" s="264">
        <f t="shared" si="5"/>
        <v>5.2749437349553396</v>
      </c>
      <c r="AJ32" s="264">
        <f t="shared" si="6"/>
        <v>20.893799121260063</v>
      </c>
      <c r="AK32" s="264">
        <f t="shared" si="7"/>
        <v>27.691179011051958</v>
      </c>
      <c r="AL32" s="264">
        <f t="shared" si="8"/>
        <v>26.808483193765337</v>
      </c>
      <c r="AM32" s="264">
        <f t="shared" si="9"/>
        <v>27.19211001684663</v>
      </c>
      <c r="AN32" s="264">
        <f t="shared" si="10"/>
        <v>12.783329082244606</v>
      </c>
      <c r="AO32" s="264">
        <f t="shared" si="11"/>
        <v>7.3507679201122285</v>
      </c>
      <c r="AP32" s="264">
        <f t="shared" si="12"/>
        <v>2.0775756503210752</v>
      </c>
      <c r="AQ32" s="264">
        <f t="shared" si="13"/>
        <v>1.4236452645158439E-2</v>
      </c>
      <c r="AR32" s="264"/>
      <c r="AS32" s="264">
        <f t="shared" si="14"/>
        <v>0</v>
      </c>
      <c r="AT32" s="264">
        <f t="shared" si="15"/>
        <v>5.4392739700229982E-3</v>
      </c>
      <c r="AU32" s="264">
        <f t="shared" si="16"/>
        <v>0.16147272671688398</v>
      </c>
      <c r="AV32" s="264">
        <f t="shared" si="17"/>
        <v>3.476424441784375</v>
      </c>
      <c r="AW32" s="264">
        <f t="shared" si="18"/>
        <v>13.548080651587314</v>
      </c>
      <c r="AX32" s="264">
        <f t="shared" si="19"/>
        <v>20.355101440540295</v>
      </c>
      <c r="AY32" s="264">
        <f t="shared" si="20"/>
        <v>23.088643440081526</v>
      </c>
      <c r="AZ32" s="264">
        <f t="shared" si="21"/>
        <v>19.774705956413246</v>
      </c>
      <c r="BA32" s="264">
        <f t="shared" si="22"/>
        <v>10.231802358863641</v>
      </c>
      <c r="BB32" s="264">
        <f t="shared" si="23"/>
        <v>4.8288114984756199</v>
      </c>
      <c r="BC32" s="264">
        <f t="shared" si="24"/>
        <v>1.0251067280360249</v>
      </c>
      <c r="BD32" s="264">
        <f t="shared" si="25"/>
        <v>1.052068969294811E-2</v>
      </c>
    </row>
    <row r="33" spans="1:56" ht="15">
      <c r="A33" s="259" t="str">
        <f>VLOOKUP(CONCATENATE($C33," - ",$B33),[2]ACHIEV!$B$17:$C$50,2,FALSE)</f>
        <v>LO12Med</v>
      </c>
      <c r="B33" s="259" t="str">
        <f>'SC-NR'!$C$7</f>
        <v>NR</v>
      </c>
      <c r="C33" s="259" t="str">
        <f>'SC-NR'!$C$8</f>
        <v>Irrigation Water Mgmt</v>
      </c>
      <c r="D33" s="259" t="s">
        <v>642</v>
      </c>
      <c r="E33" s="259" t="str">
        <f>'SC-NR'!$A$9</f>
        <v>Irrigation</v>
      </c>
      <c r="F33" s="260">
        <f t="shared" si="1"/>
        <v>5.9711693061387347E-4</v>
      </c>
      <c r="G33" s="261">
        <f>'SC-NR'!A404</f>
        <v>224.49473880943</v>
      </c>
      <c r="H33" s="261">
        <f>'SC-NR'!B404</f>
        <v>30.104648164272977</v>
      </c>
      <c r="I33" s="254" t="str">
        <f>'SC-NR'!C404</f>
        <v>Othello _ Onions</v>
      </c>
      <c r="J33" s="265" t="str">
        <f>'SC-NR'!D404</f>
        <v>SIS</v>
      </c>
      <c r="K33" s="263">
        <f>'SC-NR'!E404</f>
        <v>3.1341522333296823E-3</v>
      </c>
      <c r="L33" s="263">
        <f>'SC-NR'!F404</f>
        <v>6.335137894908683E-3</v>
      </c>
      <c r="M33" s="263">
        <f>'SC-NR'!G404</f>
        <v>9.6065833911341183E-3</v>
      </c>
      <c r="N33" s="263">
        <f>'SC-NR'!H404</f>
        <v>1.2951900083896489E-2</v>
      </c>
      <c r="O33" s="263">
        <f>'SC-NR'!I404</f>
        <v>1.6483144963378812E-2</v>
      </c>
      <c r="P33" s="263">
        <f>'SC-NR'!J404</f>
        <v>1.969129222406316E-2</v>
      </c>
      <c r="Q33" s="263">
        <f>'SC-NR'!K404</f>
        <v>2.2358100259595563E-2</v>
      </c>
      <c r="R33" s="263">
        <f>'SC-NR'!L404</f>
        <v>2.46021054339308E-2</v>
      </c>
      <c r="S33" s="263">
        <f>'SC-NR'!M404</f>
        <v>2.6487515469699338E-2</v>
      </c>
      <c r="T33" s="263">
        <f>'SC-NR'!N404</f>
        <v>2.8309199731517035E-2</v>
      </c>
      <c r="U33" s="263">
        <f>'SC-NR'!O404</f>
        <v>2.9689708064683368E-2</v>
      </c>
      <c r="V33" s="263">
        <f>'SC-NR'!P404</f>
        <v>3.0871942519919055E-2</v>
      </c>
      <c r="W33" s="263">
        <f>'SC-NR'!Q404</f>
        <v>3.1913472620057323E-2</v>
      </c>
      <c r="X33" s="263">
        <f>'SC-NR'!R404</f>
        <v>3.2821151678868052E-2</v>
      </c>
      <c r="Y33" s="263">
        <f>'SC-NR'!S404</f>
        <v>3.3863300303749878E-2</v>
      </c>
      <c r="Z33" s="263">
        <f>'SC-NR'!T404</f>
        <v>3.462791776761566E-2</v>
      </c>
      <c r="AA33" s="263">
        <f>'SC-NR'!U404</f>
        <v>3.504536728568234E-2</v>
      </c>
      <c r="AB33" s="263">
        <f>'SC-NR'!V404</f>
        <v>3.5462013221001322E-2</v>
      </c>
      <c r="AC33" s="263">
        <f>'SC-NR'!W404</f>
        <v>3.586723547916907E-2</v>
      </c>
      <c r="AD33" s="263">
        <f>'SC-NR'!X404</f>
        <v>3.6543013038144542E-2</v>
      </c>
      <c r="AE33" s="263">
        <f>'SC-NR'!Y404</f>
        <v>3.665702732150642E-2</v>
      </c>
      <c r="AF33" s="264">
        <f t="shared" si="2"/>
        <v>0</v>
      </c>
      <c r="AG33" s="264">
        <f t="shared" si="3"/>
        <v>7.8644616310168305E-3</v>
      </c>
      <c r="AH33" s="264">
        <f t="shared" si="4"/>
        <v>0.43301053676997114</v>
      </c>
      <c r="AI33" s="264">
        <f t="shared" si="5"/>
        <v>5.2158449686056541</v>
      </c>
      <c r="AJ33" s="264">
        <f t="shared" si="6"/>
        <v>20.65971174242377</v>
      </c>
      <c r="AK33" s="264">
        <f t="shared" si="7"/>
        <v>27.380935982775306</v>
      </c>
      <c r="AL33" s="264">
        <f t="shared" si="8"/>
        <v>26.508129604406864</v>
      </c>
      <c r="AM33" s="264">
        <f t="shared" si="9"/>
        <v>26.887458396433814</v>
      </c>
      <c r="AN33" s="264">
        <f t="shared" si="10"/>
        <v>12.640108790889382</v>
      </c>
      <c r="AO33" s="264">
        <f t="shared" si="11"/>
        <v>7.268412289866788</v>
      </c>
      <c r="AP33" s="264">
        <f t="shared" si="12"/>
        <v>2.0542991635751622</v>
      </c>
      <c r="AQ33" s="264">
        <f t="shared" si="13"/>
        <v>1.4076952026611706E-2</v>
      </c>
      <c r="AR33" s="264"/>
      <c r="AS33" s="264">
        <f t="shared" si="14"/>
        <v>0</v>
      </c>
      <c r="AT33" s="264">
        <f t="shared" si="15"/>
        <v>5.3783341007811432E-3</v>
      </c>
      <c r="AU33" s="264">
        <f t="shared" si="16"/>
        <v>0.15966363842560033</v>
      </c>
      <c r="AV33" s="264">
        <f t="shared" si="17"/>
        <v>3.4374757048611948</v>
      </c>
      <c r="AW33" s="264">
        <f t="shared" si="18"/>
        <v>13.396292330584183</v>
      </c>
      <c r="AX33" s="264">
        <f t="shared" si="19"/>
        <v>20.127049456575612</v>
      </c>
      <c r="AY33" s="264">
        <f t="shared" si="20"/>
        <v>22.829965734202993</v>
      </c>
      <c r="AZ33" s="264">
        <f t="shared" si="21"/>
        <v>19.553156536045503</v>
      </c>
      <c r="BA33" s="264">
        <f t="shared" si="22"/>
        <v>10.11716854904012</v>
      </c>
      <c r="BB33" s="264">
        <f t="shared" si="23"/>
        <v>4.7747110536492627</v>
      </c>
      <c r="BC33" s="264">
        <f t="shared" si="24"/>
        <v>1.0136217632576838</v>
      </c>
      <c r="BD33" s="264">
        <f t="shared" si="25"/>
        <v>1.040281928271399E-2</v>
      </c>
    </row>
    <row r="34" spans="1:56" ht="15">
      <c r="A34" s="259" t="str">
        <f>VLOOKUP(CONCATENATE($C34," - ",$B34),[2]ACHIEV!$B$17:$C$50,2,FALSE)</f>
        <v>LO12Med</v>
      </c>
      <c r="B34" s="259" t="str">
        <f>'SC-NR'!$C$7</f>
        <v>NR</v>
      </c>
      <c r="C34" s="259" t="str">
        <f>'SC-NR'!$C$8</f>
        <v>Irrigation Water Mgmt</v>
      </c>
      <c r="D34" s="259" t="s">
        <v>642</v>
      </c>
      <c r="E34" s="259" t="str">
        <f>'SC-NR'!$A$9</f>
        <v>Irrigation</v>
      </c>
      <c r="F34" s="260">
        <f t="shared" si="1"/>
        <v>5.8341203883046386E-4</v>
      </c>
      <c r="G34" s="261">
        <f>'SC-NR'!A405</f>
        <v>219.34218669846402</v>
      </c>
      <c r="H34" s="261">
        <f>'SC-NR'!B405</f>
        <v>30.815381850474541</v>
      </c>
      <c r="I34" s="254" t="str">
        <f>'SC-NR'!C405</f>
        <v>Lind _ Onions</v>
      </c>
      <c r="J34" s="265" t="str">
        <f>'SC-NR'!D405</f>
        <v>SIS</v>
      </c>
      <c r="K34" s="263">
        <f>'SC-NR'!E405</f>
        <v>1.4326418657028791E-3</v>
      </c>
      <c r="L34" s="263">
        <f>'SC-NR'!F405</f>
        <v>2.8958337367055013E-3</v>
      </c>
      <c r="M34" s="263">
        <f>'SC-NR'!G405</f>
        <v>4.3912332675312528E-3</v>
      </c>
      <c r="N34" s="263">
        <f>'SC-NR'!H405</f>
        <v>5.920399814426912E-3</v>
      </c>
      <c r="O34" s="263">
        <f>'SC-NR'!I405</f>
        <v>7.5345553741332982E-3</v>
      </c>
      <c r="P34" s="263">
        <f>'SC-NR'!J405</f>
        <v>9.0010208597978321E-3</v>
      </c>
      <c r="Q34" s="263">
        <f>'SC-NR'!K405</f>
        <v>1.0220036579221787E-2</v>
      </c>
      <c r="R34" s="263">
        <f>'SC-NR'!L405</f>
        <v>1.1245786294062898E-2</v>
      </c>
      <c r="S34" s="263">
        <f>'SC-NR'!M405</f>
        <v>1.2107619782089974E-2</v>
      </c>
      <c r="T34" s="263">
        <f>'SC-NR'!N405</f>
        <v>1.2940323794300461E-2</v>
      </c>
      <c r="U34" s="263">
        <f>'SC-NR'!O405</f>
        <v>1.3571363350392676E-2</v>
      </c>
      <c r="V34" s="263">
        <f>'SC-NR'!P405</f>
        <v>1.4111770595974269E-2</v>
      </c>
      <c r="W34" s="263">
        <f>'SC-NR'!Q405</f>
        <v>1.4587860943462774E-2</v>
      </c>
      <c r="X34" s="263">
        <f>'SC-NR'!R405</f>
        <v>1.5002767088239445E-2</v>
      </c>
      <c r="Y34" s="263">
        <f>'SC-NR'!S405</f>
        <v>1.547914016750887E-2</v>
      </c>
      <c r="Z34" s="263">
        <f>'SC-NR'!T405</f>
        <v>1.5828651904154129E-2</v>
      </c>
      <c r="AA34" s="263">
        <f>'SC-NR'!U405</f>
        <v>1.6019470859927842E-2</v>
      </c>
      <c r="AB34" s="263">
        <f>'SC-NR'!V405</f>
        <v>1.6209922492674077E-2</v>
      </c>
      <c r="AC34" s="263">
        <f>'SC-NR'!W405</f>
        <v>1.6395152286489491E-2</v>
      </c>
      <c r="AD34" s="263">
        <f>'SC-NR'!X405</f>
        <v>1.6704054710754385E-2</v>
      </c>
      <c r="AE34" s="263">
        <f>'SC-NR'!Y405</f>
        <v>1.6756171399246823E-2</v>
      </c>
      <c r="AF34" s="264">
        <f t="shared" si="2"/>
        <v>0</v>
      </c>
      <c r="AG34" s="264">
        <f t="shared" si="3"/>
        <v>7.6839582989859387E-3</v>
      </c>
      <c r="AH34" s="264">
        <f t="shared" si="4"/>
        <v>0.42307217755880677</v>
      </c>
      <c r="AI34" s="264">
        <f t="shared" si="5"/>
        <v>5.0961320829229555</v>
      </c>
      <c r="AJ34" s="264">
        <f t="shared" si="6"/>
        <v>20.1855347442682</v>
      </c>
      <c r="AK34" s="264">
        <f t="shared" si="7"/>
        <v>26.752494976779012</v>
      </c>
      <c r="AL34" s="264">
        <f t="shared" si="8"/>
        <v>25.899721051603805</v>
      </c>
      <c r="AM34" s="264">
        <f t="shared" si="9"/>
        <v>26.270343575597593</v>
      </c>
      <c r="AN34" s="264">
        <f t="shared" si="10"/>
        <v>12.349995893015977</v>
      </c>
      <c r="AO34" s="264">
        <f t="shared" si="11"/>
        <v>7.1015893465491029</v>
      </c>
      <c r="AP34" s="264">
        <f t="shared" si="12"/>
        <v>2.0071493570898524</v>
      </c>
      <c r="AQ34" s="264">
        <f t="shared" si="13"/>
        <v>1.3753861030068324E-2</v>
      </c>
      <c r="AR34" s="264"/>
      <c r="AS34" s="264">
        <f t="shared" si="14"/>
        <v>0</v>
      </c>
      <c r="AT34" s="264">
        <f t="shared" si="15"/>
        <v>5.2548918015476427E-3</v>
      </c>
      <c r="AU34" s="264">
        <f t="shared" si="16"/>
        <v>0.1559990749637693</v>
      </c>
      <c r="AV34" s="264">
        <f t="shared" si="17"/>
        <v>3.3585795454527014</v>
      </c>
      <c r="AW34" s="264">
        <f t="shared" si="18"/>
        <v>13.088823680347067</v>
      </c>
      <c r="AX34" s="264">
        <f t="shared" si="19"/>
        <v>19.665098001877915</v>
      </c>
      <c r="AY34" s="264">
        <f t="shared" si="20"/>
        <v>22.30597756075673</v>
      </c>
      <c r="AZ34" s="264">
        <f t="shared" si="21"/>
        <v>19.104376940941613</v>
      </c>
      <c r="BA34" s="264">
        <f t="shared" si="22"/>
        <v>9.8849616009360606</v>
      </c>
      <c r="BB34" s="264">
        <f t="shared" si="23"/>
        <v>4.6651229731035651</v>
      </c>
      <c r="BC34" s="264">
        <f t="shared" si="24"/>
        <v>0.99035734742463422</v>
      </c>
      <c r="BD34" s="264">
        <f t="shared" si="25"/>
        <v>1.0164056144034617E-2</v>
      </c>
    </row>
    <row r="35" spans="1:56" ht="15">
      <c r="A35" s="259" t="str">
        <f>VLOOKUP(CONCATENATE($C35," - ",$B35),[2]ACHIEV!$B$17:$C$50,2,FALSE)</f>
        <v>LO12Med</v>
      </c>
      <c r="B35" s="259" t="str">
        <f>'SC-NR'!$C$7</f>
        <v>NR</v>
      </c>
      <c r="C35" s="259" t="str">
        <f>'SC-NR'!$C$8</f>
        <v>Irrigation Water Mgmt</v>
      </c>
      <c r="D35" s="259" t="s">
        <v>642</v>
      </c>
      <c r="E35" s="259" t="str">
        <f>'SC-NR'!$A$9</f>
        <v>Irrigation</v>
      </c>
      <c r="F35" s="260">
        <f t="shared" si="1"/>
        <v>5.7855460883128075E-4</v>
      </c>
      <c r="G35" s="261">
        <f>'SC-NR'!A406</f>
        <v>217.51596569710898</v>
      </c>
      <c r="H35" s="261">
        <f>'SC-NR'!B406</f>
        <v>31.075369589799937</v>
      </c>
      <c r="I35" s="254" t="str">
        <f>'SC-NR'!C406</f>
        <v>Eltopia _ Onions</v>
      </c>
      <c r="J35" s="265" t="str">
        <f>'SC-NR'!D406</f>
        <v>SIS</v>
      </c>
      <c r="K35" s="263">
        <f>'SC-NR'!E406</f>
        <v>2.206184019419809E-3</v>
      </c>
      <c r="L35" s="263">
        <f>'SC-NR'!F406</f>
        <v>4.459413246088546E-3</v>
      </c>
      <c r="M35" s="263">
        <f>'SC-NR'!G406</f>
        <v>6.7622403702540419E-3</v>
      </c>
      <c r="N35" s="263">
        <f>'SC-NR'!H406</f>
        <v>9.1170667086128039E-3</v>
      </c>
      <c r="O35" s="263">
        <f>'SC-NR'!I406</f>
        <v>1.1602771116625978E-2</v>
      </c>
      <c r="P35" s="263">
        <f>'SC-NR'!J406</f>
        <v>1.386104151689556E-2</v>
      </c>
      <c r="Q35" s="263">
        <f>'SC-NR'!K406</f>
        <v>1.5738253864236267E-2</v>
      </c>
      <c r="R35" s="263">
        <f>'SC-NR'!L406</f>
        <v>1.731784795748623E-2</v>
      </c>
      <c r="S35" s="263">
        <f>'SC-NR'!M406</f>
        <v>1.864502072424977E-2</v>
      </c>
      <c r="T35" s="263">
        <f>'SC-NR'!N406</f>
        <v>1.9927335815428691E-2</v>
      </c>
      <c r="U35" s="263">
        <f>'SC-NR'!O406</f>
        <v>2.0899099532238251E-2</v>
      </c>
      <c r="V35" s="263">
        <f>'SC-NR'!P406</f>
        <v>2.1731294833606085E-2</v>
      </c>
      <c r="W35" s="263">
        <f>'SC-NR'!Q406</f>
        <v>2.2464445903370368E-2</v>
      </c>
      <c r="X35" s="263">
        <f>'SC-NR'!R406</f>
        <v>2.3103376907746873E-2</v>
      </c>
      <c r="Y35" s="263">
        <f>'SC-NR'!S406</f>
        <v>2.3836963367786831E-2</v>
      </c>
      <c r="Z35" s="263">
        <f>'SC-NR'!T406</f>
        <v>2.4375190838619634E-2</v>
      </c>
      <c r="AA35" s="263">
        <f>'SC-NR'!U406</f>
        <v>2.4669040781797019E-2</v>
      </c>
      <c r="AB35" s="263">
        <f>'SC-NR'!V406</f>
        <v>2.496232506916567E-2</v>
      </c>
      <c r="AC35" s="263">
        <f>'SC-NR'!W406</f>
        <v>2.5247568032406516E-2</v>
      </c>
      <c r="AD35" s="263">
        <f>'SC-NR'!X406</f>
        <v>2.5723259556079032E-2</v>
      </c>
      <c r="AE35" s="263">
        <f>'SC-NR'!Y406</f>
        <v>2.5803516184095897E-2</v>
      </c>
      <c r="AF35" s="264">
        <f t="shared" si="2"/>
        <v>0</v>
      </c>
      <c r="AG35" s="264">
        <f t="shared" si="3"/>
        <v>7.6199824344686607E-3</v>
      </c>
      <c r="AH35" s="264">
        <f t="shared" si="4"/>
        <v>0.41954972112953337</v>
      </c>
      <c r="AI35" s="264">
        <f t="shared" si="5"/>
        <v>5.0537021993898481</v>
      </c>
      <c r="AJ35" s="264">
        <f t="shared" si="6"/>
        <v>20.017472010744704</v>
      </c>
      <c r="AK35" s="264">
        <f t="shared" si="7"/>
        <v>26.529756392375262</v>
      </c>
      <c r="AL35" s="264">
        <f t="shared" si="8"/>
        <v>25.684082577192591</v>
      </c>
      <c r="AM35" s="264">
        <f t="shared" si="9"/>
        <v>26.051619335301211</v>
      </c>
      <c r="AN35" s="264">
        <f t="shared" si="10"/>
        <v>12.247171068453252</v>
      </c>
      <c r="AO35" s="264">
        <f t="shared" si="11"/>
        <v>7.0424622273985307</v>
      </c>
      <c r="AP35" s="264">
        <f t="shared" si="12"/>
        <v>1.990438033272274</v>
      </c>
      <c r="AQ35" s="264">
        <f t="shared" si="13"/>
        <v>1.3639347765470669E-2</v>
      </c>
      <c r="AR35" s="264"/>
      <c r="AS35" s="264">
        <f t="shared" si="14"/>
        <v>0</v>
      </c>
      <c r="AT35" s="264">
        <f t="shared" si="15"/>
        <v>5.2111401005534904E-3</v>
      </c>
      <c r="AU35" s="264">
        <f t="shared" si="16"/>
        <v>0.15470024234438615</v>
      </c>
      <c r="AV35" s="264">
        <f t="shared" si="17"/>
        <v>3.3306163497129821</v>
      </c>
      <c r="AW35" s="264">
        <f t="shared" si="18"/>
        <v>12.97984744988328</v>
      </c>
      <c r="AX35" s="264">
        <f t="shared" si="19"/>
        <v>19.501368372364809</v>
      </c>
      <c r="AY35" s="264">
        <f t="shared" si="20"/>
        <v>22.120260233459319</v>
      </c>
      <c r="AZ35" s="264">
        <f t="shared" si="21"/>
        <v>18.945315818626309</v>
      </c>
      <c r="BA35" s="264">
        <f t="shared" si="22"/>
        <v>9.8026604041396865</v>
      </c>
      <c r="BB35" s="264">
        <f t="shared" si="23"/>
        <v>4.6262816281000267</v>
      </c>
      <c r="BC35" s="264">
        <f t="shared" si="24"/>
        <v>0.98211173168633814</v>
      </c>
      <c r="BD35" s="264">
        <f t="shared" si="25"/>
        <v>1.007943123412294E-2</v>
      </c>
    </row>
    <row r="36" spans="1:56" ht="15">
      <c r="A36" s="259" t="str">
        <f>VLOOKUP(CONCATENATE($C36," - ",$B36),[2]ACHIEV!$B$17:$C$50,2,FALSE)</f>
        <v>LO12Med</v>
      </c>
      <c r="B36" s="259" t="str">
        <f>'SC-NR'!$C$7</f>
        <v>NR</v>
      </c>
      <c r="C36" s="259" t="str">
        <f>'SC-NR'!$C$8</f>
        <v>Irrigation Water Mgmt</v>
      </c>
      <c r="D36" s="259" t="s">
        <v>642</v>
      </c>
      <c r="E36" s="259" t="str">
        <f>'SC-NR'!$A$9</f>
        <v>Irrigation</v>
      </c>
      <c r="F36" s="260">
        <f t="shared" si="1"/>
        <v>5.8323855918763579E-4</v>
      </c>
      <c r="G36" s="261">
        <f>'SC-NR'!A407</f>
        <v>219.27696451984414</v>
      </c>
      <c r="H36" s="261">
        <f>'SC-NR'!B407</f>
        <v>30.824592557437363</v>
      </c>
      <c r="I36" s="254" t="str">
        <f>'SC-NR'!C407</f>
        <v>Odessa _ Onions</v>
      </c>
      <c r="J36" s="265" t="str">
        <f>'SC-NR'!D407</f>
        <v>SIS</v>
      </c>
      <c r="K36" s="263">
        <f>'SC-NR'!E407</f>
        <v>0</v>
      </c>
      <c r="L36" s="263">
        <f>'SC-NR'!F407</f>
        <v>0</v>
      </c>
      <c r="M36" s="263">
        <f>'SC-NR'!G407</f>
        <v>0</v>
      </c>
      <c r="N36" s="263">
        <f>'SC-NR'!H407</f>
        <v>0</v>
      </c>
      <c r="O36" s="263">
        <f>'SC-NR'!I407</f>
        <v>0</v>
      </c>
      <c r="P36" s="263">
        <f>'SC-NR'!J407</f>
        <v>0</v>
      </c>
      <c r="Q36" s="263">
        <f>'SC-NR'!K407</f>
        <v>0</v>
      </c>
      <c r="R36" s="263">
        <f>'SC-NR'!L407</f>
        <v>0</v>
      </c>
      <c r="S36" s="263">
        <f>'SC-NR'!M407</f>
        <v>0</v>
      </c>
      <c r="T36" s="263">
        <f>'SC-NR'!N407</f>
        <v>0</v>
      </c>
      <c r="U36" s="263">
        <f>'SC-NR'!O407</f>
        <v>0</v>
      </c>
      <c r="V36" s="263">
        <f>'SC-NR'!P407</f>
        <v>0</v>
      </c>
      <c r="W36" s="263">
        <f>'SC-NR'!Q407</f>
        <v>0</v>
      </c>
      <c r="X36" s="263">
        <f>'SC-NR'!R407</f>
        <v>0</v>
      </c>
      <c r="Y36" s="263">
        <f>'SC-NR'!S407</f>
        <v>0</v>
      </c>
      <c r="Z36" s="263">
        <f>'SC-NR'!T407</f>
        <v>0</v>
      </c>
      <c r="AA36" s="263">
        <f>'SC-NR'!U407</f>
        <v>0</v>
      </c>
      <c r="AB36" s="263">
        <f>'SC-NR'!V407</f>
        <v>0</v>
      </c>
      <c r="AC36" s="263">
        <f>'SC-NR'!W407</f>
        <v>0</v>
      </c>
      <c r="AD36" s="263">
        <f>'SC-NR'!X407</f>
        <v>0</v>
      </c>
      <c r="AE36" s="263">
        <f>'SC-NR'!Y407</f>
        <v>0</v>
      </c>
      <c r="AF36" s="264">
        <f t="shared" si="2"/>
        <v>0</v>
      </c>
      <c r="AG36" s="264">
        <f t="shared" si="3"/>
        <v>7.6816734466817489E-3</v>
      </c>
      <c r="AH36" s="264">
        <f t="shared" si="4"/>
        <v>0.42294637554347553</v>
      </c>
      <c r="AI36" s="264">
        <f t="shared" si="5"/>
        <v>5.0946167299396299</v>
      </c>
      <c r="AJ36" s="264">
        <f t="shared" si="6"/>
        <v>20.179532503785214</v>
      </c>
      <c r="AK36" s="264">
        <f t="shared" si="7"/>
        <v>26.744540027336015</v>
      </c>
      <c r="AL36" s="264">
        <f t="shared" si="8"/>
        <v>25.892019677517684</v>
      </c>
      <c r="AM36" s="264">
        <f t="shared" si="9"/>
        <v>26.262531995587004</v>
      </c>
      <c r="AN36" s="264">
        <f t="shared" si="10"/>
        <v>12.34632357785302</v>
      </c>
      <c r="AO36" s="264">
        <f t="shared" si="11"/>
        <v>7.0994776637222952</v>
      </c>
      <c r="AP36" s="264">
        <f t="shared" si="12"/>
        <v>2.0065525240963669</v>
      </c>
      <c r="AQ36" s="264">
        <f t="shared" si="13"/>
        <v>1.3749771270618405E-2</v>
      </c>
      <c r="AR36" s="264"/>
      <c r="AS36" s="264">
        <f t="shared" si="14"/>
        <v>0</v>
      </c>
      <c r="AT36" s="264">
        <f t="shared" si="15"/>
        <v>5.2533292407978506E-3</v>
      </c>
      <c r="AU36" s="264">
        <f t="shared" si="16"/>
        <v>0.15595268808450558</v>
      </c>
      <c r="AV36" s="264">
        <f t="shared" si="17"/>
        <v>3.3575808598905681</v>
      </c>
      <c r="AW36" s="264">
        <f t="shared" si="18"/>
        <v>13.084931672116216</v>
      </c>
      <c r="AX36" s="264">
        <f t="shared" si="19"/>
        <v>19.659250515109587</v>
      </c>
      <c r="AY36" s="264">
        <f t="shared" si="20"/>
        <v>22.299344799067534</v>
      </c>
      <c r="AZ36" s="264">
        <f t="shared" si="21"/>
        <v>19.098696186573207</v>
      </c>
      <c r="BA36" s="264">
        <f t="shared" si="22"/>
        <v>9.8820222724790465</v>
      </c>
      <c r="BB36" s="264">
        <f t="shared" si="23"/>
        <v>4.6637357822105807</v>
      </c>
      <c r="BC36" s="264">
        <f t="shared" si="24"/>
        <v>0.99006286114826636</v>
      </c>
      <c r="BD36" s="264">
        <f t="shared" si="25"/>
        <v>1.0161033825823484E-2</v>
      </c>
    </row>
    <row r="37" spans="1:56" ht="15">
      <c r="A37" s="259" t="str">
        <f>VLOOKUP(CONCATENATE($C37," - ",$B37),[2]ACHIEV!$B$17:$C$50,2,FALSE)</f>
        <v>LO12Med</v>
      </c>
      <c r="B37" s="259" t="str">
        <f>'SC-NR'!$C$7</f>
        <v>NR</v>
      </c>
      <c r="C37" s="259" t="str">
        <f>'SC-NR'!$C$8</f>
        <v>Irrigation Water Mgmt</v>
      </c>
      <c r="D37" s="259" t="s">
        <v>642</v>
      </c>
      <c r="E37" s="259" t="str">
        <f>'SC-NR'!$A$9</f>
        <v>Irrigation</v>
      </c>
      <c r="F37" s="260">
        <f t="shared" si="1"/>
        <v>5.0829535348595272E-4</v>
      </c>
      <c r="G37" s="261">
        <f>'SC-NR'!A408</f>
        <v>191.10098335608075</v>
      </c>
      <c r="H37" s="261">
        <f>'SC-NR'!B408</f>
        <v>35.391644587085018</v>
      </c>
      <c r="I37" s="254" t="str">
        <f>'SC-NR'!C408</f>
        <v>Ritzville _ Onions</v>
      </c>
      <c r="J37" s="265" t="str">
        <f>'SC-NR'!D408</f>
        <v>SIS</v>
      </c>
      <c r="K37" s="263">
        <f>'SC-NR'!E408</f>
        <v>0</v>
      </c>
      <c r="L37" s="263">
        <f>'SC-NR'!F408</f>
        <v>0</v>
      </c>
      <c r="M37" s="263">
        <f>'SC-NR'!G408</f>
        <v>0</v>
      </c>
      <c r="N37" s="263">
        <f>'SC-NR'!H408</f>
        <v>0</v>
      </c>
      <c r="O37" s="263">
        <f>'SC-NR'!I408</f>
        <v>0</v>
      </c>
      <c r="P37" s="263">
        <f>'SC-NR'!J408</f>
        <v>0</v>
      </c>
      <c r="Q37" s="263">
        <f>'SC-NR'!K408</f>
        <v>0</v>
      </c>
      <c r="R37" s="263">
        <f>'SC-NR'!L408</f>
        <v>0</v>
      </c>
      <c r="S37" s="263">
        <f>'SC-NR'!M408</f>
        <v>0</v>
      </c>
      <c r="T37" s="263">
        <f>'SC-NR'!N408</f>
        <v>0</v>
      </c>
      <c r="U37" s="263">
        <f>'SC-NR'!O408</f>
        <v>0</v>
      </c>
      <c r="V37" s="263">
        <f>'SC-NR'!P408</f>
        <v>0</v>
      </c>
      <c r="W37" s="263">
        <f>'SC-NR'!Q408</f>
        <v>0</v>
      </c>
      <c r="X37" s="263">
        <f>'SC-NR'!R408</f>
        <v>0</v>
      </c>
      <c r="Y37" s="263">
        <f>'SC-NR'!S408</f>
        <v>0</v>
      </c>
      <c r="Z37" s="263">
        <f>'SC-NR'!T408</f>
        <v>0</v>
      </c>
      <c r="AA37" s="263">
        <f>'SC-NR'!U408</f>
        <v>0</v>
      </c>
      <c r="AB37" s="263">
        <f>'SC-NR'!V408</f>
        <v>0</v>
      </c>
      <c r="AC37" s="263">
        <f>'SC-NR'!W408</f>
        <v>0</v>
      </c>
      <c r="AD37" s="263">
        <f>'SC-NR'!X408</f>
        <v>0</v>
      </c>
      <c r="AE37" s="263">
        <f>'SC-NR'!Y408</f>
        <v>0</v>
      </c>
      <c r="AF37" s="264">
        <f t="shared" si="2"/>
        <v>0</v>
      </c>
      <c r="AG37" s="264">
        <f t="shared" si="3"/>
        <v>6.6946172512723163E-3</v>
      </c>
      <c r="AH37" s="264">
        <f t="shared" si="4"/>
        <v>0.36859990492039962</v>
      </c>
      <c r="AI37" s="264">
        <f t="shared" si="5"/>
        <v>4.4399842411431045</v>
      </c>
      <c r="AJ37" s="264">
        <f t="shared" si="6"/>
        <v>17.586564615137029</v>
      </c>
      <c r="AK37" s="264">
        <f t="shared" si="7"/>
        <v>23.308001867963871</v>
      </c>
      <c r="AL37" s="264">
        <f t="shared" si="8"/>
        <v>22.56502607231613</v>
      </c>
      <c r="AM37" s="264">
        <f t="shared" si="9"/>
        <v>22.887929431014257</v>
      </c>
      <c r="AN37" s="264">
        <f t="shared" si="10"/>
        <v>10.759883427456678</v>
      </c>
      <c r="AO37" s="264">
        <f t="shared" si="11"/>
        <v>6.1872306825420367</v>
      </c>
      <c r="AP37" s="264">
        <f t="shared" si="12"/>
        <v>1.7487206709108734</v>
      </c>
      <c r="AQ37" s="264">
        <f t="shared" si="13"/>
        <v>1.198299518825459E-2</v>
      </c>
      <c r="AR37" s="264"/>
      <c r="AS37" s="264">
        <f t="shared" si="14"/>
        <v>0</v>
      </c>
      <c r="AT37" s="264">
        <f t="shared" si="15"/>
        <v>4.5783029968880741E-3</v>
      </c>
      <c r="AU37" s="264">
        <f t="shared" si="16"/>
        <v>0.1359135562425941</v>
      </c>
      <c r="AV37" s="264">
        <f t="shared" si="17"/>
        <v>2.9261486970491868</v>
      </c>
      <c r="AW37" s="264">
        <f t="shared" si="18"/>
        <v>11.403584116389208</v>
      </c>
      <c r="AX37" s="264">
        <f t="shared" si="19"/>
        <v>17.13313623119307</v>
      </c>
      <c r="AY37" s="264">
        <f t="shared" si="20"/>
        <v>19.433991749336073</v>
      </c>
      <c r="AZ37" s="264">
        <f t="shared" si="21"/>
        <v>16.644610299422816</v>
      </c>
      <c r="BA37" s="264">
        <f t="shared" si="22"/>
        <v>8.6122323790492601</v>
      </c>
      <c r="BB37" s="264">
        <f t="shared" si="23"/>
        <v>4.0644693164417021</v>
      </c>
      <c r="BC37" s="264">
        <f t="shared" si="24"/>
        <v>0.86284478975741252</v>
      </c>
      <c r="BD37" s="264">
        <f t="shared" si="25"/>
        <v>8.8553923586147561E-3</v>
      </c>
    </row>
    <row r="38" spans="1:56" ht="15">
      <c r="A38" s="259" t="str">
        <f>VLOOKUP(CONCATENATE($C38," - ",$B38),[2]ACHIEV!$B$17:$C$50,2,FALSE)</f>
        <v>LO12Med</v>
      </c>
      <c r="B38" s="259" t="str">
        <f>'SC-NR'!$C$7</f>
        <v>NR</v>
      </c>
      <c r="C38" s="259" t="str">
        <f>'SC-NR'!$C$8</f>
        <v>Irrigation Water Mgmt</v>
      </c>
      <c r="D38" s="259" t="s">
        <v>642</v>
      </c>
      <c r="E38" s="259" t="str">
        <f>'SC-NR'!$A$9</f>
        <v>Irrigation</v>
      </c>
      <c r="F38" s="260">
        <f t="shared" si="1"/>
        <v>4.7967121241933769E-4</v>
      </c>
      <c r="G38" s="261">
        <f>'SC-NR'!A409</f>
        <v>180.33932388380998</v>
      </c>
      <c r="H38" s="261">
        <f>'SC-NR'!B409</f>
        <v>37.512635120544324</v>
      </c>
      <c r="I38" s="254" t="str">
        <f>'SC-NR'!C409</f>
        <v>Wilbur _ Onions</v>
      </c>
      <c r="J38" s="265" t="str">
        <f>'SC-NR'!D409</f>
        <v>SIS</v>
      </c>
      <c r="K38" s="263">
        <f>'SC-NR'!E409</f>
        <v>0</v>
      </c>
      <c r="L38" s="263">
        <f>'SC-NR'!F409</f>
        <v>0</v>
      </c>
      <c r="M38" s="263">
        <f>'SC-NR'!G409</f>
        <v>0</v>
      </c>
      <c r="N38" s="263">
        <f>'SC-NR'!H409</f>
        <v>0</v>
      </c>
      <c r="O38" s="263">
        <f>'SC-NR'!I409</f>
        <v>0</v>
      </c>
      <c r="P38" s="263">
        <f>'SC-NR'!J409</f>
        <v>0</v>
      </c>
      <c r="Q38" s="263">
        <f>'SC-NR'!K409</f>
        <v>0</v>
      </c>
      <c r="R38" s="263">
        <f>'SC-NR'!L409</f>
        <v>0</v>
      </c>
      <c r="S38" s="263">
        <f>'SC-NR'!M409</f>
        <v>0</v>
      </c>
      <c r="T38" s="263">
        <f>'SC-NR'!N409</f>
        <v>0</v>
      </c>
      <c r="U38" s="263">
        <f>'SC-NR'!O409</f>
        <v>0</v>
      </c>
      <c r="V38" s="263">
        <f>'SC-NR'!P409</f>
        <v>0</v>
      </c>
      <c r="W38" s="263">
        <f>'SC-NR'!Q409</f>
        <v>0</v>
      </c>
      <c r="X38" s="263">
        <f>'SC-NR'!R409</f>
        <v>0</v>
      </c>
      <c r="Y38" s="263">
        <f>'SC-NR'!S409</f>
        <v>0</v>
      </c>
      <c r="Z38" s="263">
        <f>'SC-NR'!T409</f>
        <v>0</v>
      </c>
      <c r="AA38" s="263">
        <f>'SC-NR'!U409</f>
        <v>0</v>
      </c>
      <c r="AB38" s="263">
        <f>'SC-NR'!V409</f>
        <v>0</v>
      </c>
      <c r="AC38" s="263">
        <f>'SC-NR'!W409</f>
        <v>0</v>
      </c>
      <c r="AD38" s="263">
        <f>'SC-NR'!X409</f>
        <v>0</v>
      </c>
      <c r="AE38" s="263">
        <f>'SC-NR'!Y409</f>
        <v>0</v>
      </c>
      <c r="AF38" s="264">
        <f t="shared" si="2"/>
        <v>0</v>
      </c>
      <c r="AG38" s="264">
        <f t="shared" si="3"/>
        <v>6.3176166210812132E-3</v>
      </c>
      <c r="AH38" s="264">
        <f t="shared" si="4"/>
        <v>0.34784257239075256</v>
      </c>
      <c r="AI38" s="264">
        <f t="shared" si="5"/>
        <v>4.1899509988944317</v>
      </c>
      <c r="AJ38" s="264">
        <f t="shared" si="6"/>
        <v>16.596194935445009</v>
      </c>
      <c r="AK38" s="264">
        <f t="shared" si="7"/>
        <v>21.995435209870344</v>
      </c>
      <c r="AL38" s="264">
        <f t="shared" si="8"/>
        <v>21.294299348107202</v>
      </c>
      <c r="AM38" s="264">
        <f t="shared" si="9"/>
        <v>21.599018729267723</v>
      </c>
      <c r="AN38" s="264">
        <f t="shared" si="10"/>
        <v>10.153951425569186</v>
      </c>
      <c r="AO38" s="264">
        <f t="shared" si="11"/>
        <v>5.8388030161190212</v>
      </c>
      <c r="AP38" s="264">
        <f t="shared" si="12"/>
        <v>1.6502432269858582</v>
      </c>
      <c r="AQ38" s="264">
        <f t="shared" si="13"/>
        <v>1.1308184879018411E-2</v>
      </c>
      <c r="AR38" s="264"/>
      <c r="AS38" s="264">
        <f t="shared" si="14"/>
        <v>0</v>
      </c>
      <c r="AT38" s="264">
        <f t="shared" si="15"/>
        <v>4.3204804731725339E-3</v>
      </c>
      <c r="AU38" s="264">
        <f t="shared" si="16"/>
        <v>0.12825972116408627</v>
      </c>
      <c r="AV38" s="264">
        <f t="shared" si="17"/>
        <v>2.7613655792972702</v>
      </c>
      <c r="AW38" s="264">
        <f t="shared" si="18"/>
        <v>10.761402758299031</v>
      </c>
      <c r="AX38" s="264">
        <f t="shared" si="19"/>
        <v>16.168300914419397</v>
      </c>
      <c r="AY38" s="264">
        <f t="shared" si="20"/>
        <v>18.339586070619195</v>
      </c>
      <c r="AZ38" s="264">
        <f t="shared" si="21"/>
        <v>15.707285828636206</v>
      </c>
      <c r="BA38" s="264">
        <f t="shared" si="22"/>
        <v>8.1272431836420491</v>
      </c>
      <c r="BB38" s="264">
        <f t="shared" si="23"/>
        <v>3.8355828190994226</v>
      </c>
      <c r="BC38" s="264">
        <f t="shared" si="24"/>
        <v>0.81425455415673909</v>
      </c>
      <c r="BD38" s="264">
        <f t="shared" si="25"/>
        <v>8.3567098537780885E-3</v>
      </c>
    </row>
    <row r="39" spans="1:56" ht="15">
      <c r="A39" s="259" t="str">
        <f>VLOOKUP(CONCATENATE($C39," - ",$B39),[2]ACHIEV!$B$17:$C$50,2,FALSE)</f>
        <v>LO12Med</v>
      </c>
      <c r="B39" s="259" t="str">
        <f>'SC-NR'!$C$7</f>
        <v>NR</v>
      </c>
      <c r="C39" s="259" t="str">
        <f>'SC-NR'!$C$8</f>
        <v>Irrigation Water Mgmt</v>
      </c>
      <c r="D39" s="259" t="s">
        <v>642</v>
      </c>
      <c r="E39" s="259" t="str">
        <f>'SC-NR'!$A$9</f>
        <v>Irrigation</v>
      </c>
      <c r="F39" s="260">
        <f t="shared" si="1"/>
        <v>6.5072214024771628E-4</v>
      </c>
      <c r="G39" s="261">
        <f>'SC-NR'!A410</f>
        <v>244.64839200295523</v>
      </c>
      <c r="H39" s="261">
        <f>'SC-NR'!B410</f>
        <v>27.612246163493317</v>
      </c>
      <c r="I39" s="262" t="str">
        <f>'SC-NR'!C410</f>
        <v>Mattawa (PRD) _ Orchard*</v>
      </c>
      <c r="J39" s="262" t="str">
        <f>'SC-NR'!D410</f>
        <v>SIS</v>
      </c>
      <c r="K39" s="263">
        <f>'SC-NR'!E410</f>
        <v>5.8942387132075905E-2</v>
      </c>
      <c r="L39" s="263">
        <f>'SC-NR'!F410</f>
        <v>0.11914167613360886</v>
      </c>
      <c r="M39" s="263">
        <f>'SC-NR'!G410</f>
        <v>0.18066606696230481</v>
      </c>
      <c r="N39" s="263">
        <f>'SC-NR'!H410</f>
        <v>0.24357971534457021</v>
      </c>
      <c r="O39" s="263">
        <f>'SC-NR'!I410</f>
        <v>0.30999001939144238</v>
      </c>
      <c r="P39" s="263">
        <f>'SC-NR'!J410</f>
        <v>0.37032399289951046</v>
      </c>
      <c r="Q39" s="263">
        <f>'SC-NR'!K410</f>
        <v>0.42047727836078741</v>
      </c>
      <c r="R39" s="263">
        <f>'SC-NR'!L410</f>
        <v>0.46267912813230594</v>
      </c>
      <c r="S39" s="263">
        <f>'SC-NR'!M410</f>
        <v>0.49813706379004746</v>
      </c>
      <c r="T39" s="263">
        <f>'SC-NR'!N410</f>
        <v>0.53239654163244798</v>
      </c>
      <c r="U39" s="263">
        <f>'SC-NR'!O410</f>
        <v>0.55835905096662286</v>
      </c>
      <c r="V39" s="263">
        <f>'SC-NR'!P410</f>
        <v>0.58059272557895969</v>
      </c>
      <c r="W39" s="263">
        <f>'SC-NR'!Q410</f>
        <v>0.60018024584016894</v>
      </c>
      <c r="X39" s="263">
        <f>'SC-NR'!R410</f>
        <v>0.6172504984932321</v>
      </c>
      <c r="Y39" s="263">
        <f>'SC-NR'!S410</f>
        <v>0.63684965103078661</v>
      </c>
      <c r="Z39" s="263">
        <f>'SC-NR'!T410</f>
        <v>0.65122941793676214</v>
      </c>
      <c r="AA39" s="263">
        <f>'SC-NR'!U410</f>
        <v>0.65908017605894953</v>
      </c>
      <c r="AB39" s="263">
        <f>'SC-NR'!V410</f>
        <v>0.66691582161420282</v>
      </c>
      <c r="AC39" s="263">
        <f>'SC-NR'!W410</f>
        <v>0.67453662795585367</v>
      </c>
      <c r="AD39" s="263">
        <f>'SC-NR'!X410</f>
        <v>0.68724562851833892</v>
      </c>
      <c r="AE39" s="263">
        <f>'SC-NR'!Y410</f>
        <v>0.6893898364342903</v>
      </c>
      <c r="AF39" s="264">
        <f t="shared" si="2"/>
        <v>0</v>
      </c>
      <c r="AG39" s="264">
        <f t="shared" si="3"/>
        <v>8.5704809930110763E-3</v>
      </c>
      <c r="AH39" s="264">
        <f t="shared" si="4"/>
        <v>0.4718833595073102</v>
      </c>
      <c r="AI39" s="264">
        <f t="shared" si="5"/>
        <v>5.6840890404531681</v>
      </c>
      <c r="AJ39" s="264">
        <f t="shared" si="6"/>
        <v>22.514404051665181</v>
      </c>
      <c r="AK39" s="264">
        <f t="shared" si="7"/>
        <v>29.839015360659548</v>
      </c>
      <c r="AL39" s="264">
        <f t="shared" si="8"/>
        <v>28.887854197016313</v>
      </c>
      <c r="AM39" s="264">
        <f t="shared" si="9"/>
        <v>29.3012366197046</v>
      </c>
      <c r="AN39" s="264">
        <f t="shared" si="10"/>
        <v>13.774854176242322</v>
      </c>
      <c r="AO39" s="264">
        <f t="shared" si="11"/>
        <v>7.9209222833498902</v>
      </c>
      <c r="AP39" s="264">
        <f t="shared" si="12"/>
        <v>2.2387205585620085</v>
      </c>
      <c r="AQ39" s="264">
        <f t="shared" si="13"/>
        <v>1.5340687696635824E-2</v>
      </c>
      <c r="AR39" s="264"/>
      <c r="AS39" s="264">
        <f t="shared" si="14"/>
        <v>0</v>
      </c>
      <c r="AT39" s="264">
        <f t="shared" si="15"/>
        <v>5.8611653724666085E-3</v>
      </c>
      <c r="AU39" s="264">
        <f t="shared" si="16"/>
        <v>0.17399718411807866</v>
      </c>
      <c r="AV39" s="264">
        <f t="shared" si="17"/>
        <v>3.7460695435602385</v>
      </c>
      <c r="AW39" s="264">
        <f t="shared" si="18"/>
        <v>14.598922873916695</v>
      </c>
      <c r="AX39" s="264">
        <f t="shared" si="19"/>
        <v>21.933922867988123</v>
      </c>
      <c r="AY39" s="264">
        <f t="shared" si="20"/>
        <v>24.879489096163688</v>
      </c>
      <c r="AZ39" s="264">
        <f t="shared" si="21"/>
        <v>21.308509635882242</v>
      </c>
      <c r="BA39" s="264">
        <f t="shared" si="22"/>
        <v>11.025421042257259</v>
      </c>
      <c r="BB39" s="264">
        <f t="shared" si="23"/>
        <v>5.2033530395811685</v>
      </c>
      <c r="BC39" s="264">
        <f t="shared" si="24"/>
        <v>1.1046180226553086</v>
      </c>
      <c r="BD39" s="264">
        <f t="shared" si="25"/>
        <v>1.1336715609953566E-2</v>
      </c>
    </row>
    <row r="40" spans="1:56" ht="15">
      <c r="A40" s="259" t="str">
        <f>VLOOKUP(CONCATENATE($C40," - ",$B40),[2]ACHIEV!$B$17:$C$50,2,FALSE)</f>
        <v>LO12Med</v>
      </c>
      <c r="B40" s="259" t="str">
        <f>'SC-NR'!$C$7</f>
        <v>NR</v>
      </c>
      <c r="C40" s="259" t="str">
        <f>'SC-NR'!$C$8</f>
        <v>Irrigation Water Mgmt</v>
      </c>
      <c r="D40" s="259" t="s">
        <v>642</v>
      </c>
      <c r="E40" s="259" t="str">
        <f>'SC-NR'!$A$9</f>
        <v>Irrigation</v>
      </c>
      <c r="F40" s="260">
        <f t="shared" si="1"/>
        <v>6.333741759649192E-4</v>
      </c>
      <c r="G40" s="261">
        <f>'SC-NR'!A411</f>
        <v>238.12617414097292</v>
      </c>
      <c r="H40" s="261">
        <f>'SC-NR'!B411</f>
        <v>28.372675117805933</v>
      </c>
      <c r="I40" s="262" t="str">
        <f>'SC-NR'!C411</f>
        <v>Pasco (Richland) _ Orchard*</v>
      </c>
      <c r="J40" s="262" t="str">
        <f>'SC-NR'!D411</f>
        <v>SIS</v>
      </c>
      <c r="K40" s="263">
        <f>'SC-NR'!E411</f>
        <v>1.0993036239589879E-2</v>
      </c>
      <c r="L40" s="263">
        <f>'SC-NR'!F411</f>
        <v>2.2220490670787584E-2</v>
      </c>
      <c r="M40" s="263">
        <f>'SC-NR'!G411</f>
        <v>3.3695082910885167E-2</v>
      </c>
      <c r="N40" s="263">
        <f>'SC-NR'!H411</f>
        <v>4.5428778308754282E-2</v>
      </c>
      <c r="O40" s="263">
        <f>'SC-NR'!I411</f>
        <v>5.7814616660254656E-2</v>
      </c>
      <c r="P40" s="263">
        <f>'SC-NR'!J411</f>
        <v>6.9067190394101835E-2</v>
      </c>
      <c r="Q40" s="263">
        <f>'SC-NR'!K411</f>
        <v>7.8421017265329421E-2</v>
      </c>
      <c r="R40" s="263">
        <f>'SC-NR'!L411</f>
        <v>8.6291863467680932E-2</v>
      </c>
      <c r="S40" s="263">
        <f>'SC-NR'!M411</f>
        <v>9.2904937532583845E-2</v>
      </c>
      <c r="T40" s="263">
        <f>'SC-NR'!N411</f>
        <v>9.9294493500634975E-2</v>
      </c>
      <c r="U40" s="263">
        <f>'SC-NR'!O411</f>
        <v>0.10413662528165271</v>
      </c>
      <c r="V40" s="263">
        <f>'SC-NR'!P411</f>
        <v>0.10828331160782727</v>
      </c>
      <c r="W40" s="263">
        <f>'SC-NR'!Q411</f>
        <v>0.11193647753055588</v>
      </c>
      <c r="X40" s="263">
        <f>'SC-NR'!R411</f>
        <v>0.11512016104194116</v>
      </c>
      <c r="Y40" s="263">
        <f>'SC-NR'!S411</f>
        <v>0.11877549643967125</v>
      </c>
      <c r="Z40" s="263">
        <f>'SC-NR'!T411</f>
        <v>0.12145739153089025</v>
      </c>
      <c r="AA40" s="263">
        <f>'SC-NR'!U411</f>
        <v>0.12292159535338003</v>
      </c>
      <c r="AB40" s="263">
        <f>'SC-NR'!V411</f>
        <v>0.12438298061007939</v>
      </c>
      <c r="AC40" s="263">
        <f>'SC-NR'!W411</f>
        <v>0.12580429732908066</v>
      </c>
      <c r="AD40" s="263">
        <f>'SC-NR'!X411</f>
        <v>0.12817458653096367</v>
      </c>
      <c r="AE40" s="263">
        <f>'SC-NR'!Y411</f>
        <v>0.12857449153095035</v>
      </c>
      <c r="AF40" s="264">
        <f t="shared" si="2"/>
        <v>0</v>
      </c>
      <c r="AG40" s="264">
        <f t="shared" si="3"/>
        <v>8.3419957625922251E-3</v>
      </c>
      <c r="AH40" s="264">
        <f t="shared" si="4"/>
        <v>0.45930315797419069</v>
      </c>
      <c r="AI40" s="264">
        <f t="shared" si="5"/>
        <v>5.5325537421206388</v>
      </c>
      <c r="AJ40" s="264">
        <f t="shared" si="6"/>
        <v>21.914180003366987</v>
      </c>
      <c r="AK40" s="264">
        <f t="shared" si="7"/>
        <v>29.043520416360437</v>
      </c>
      <c r="AL40" s="264">
        <f t="shared" si="8"/>
        <v>28.117716788404838</v>
      </c>
      <c r="AM40" s="264">
        <f t="shared" si="9"/>
        <v>28.520078618646089</v>
      </c>
      <c r="AN40" s="264">
        <f t="shared" si="10"/>
        <v>13.40762265994687</v>
      </c>
      <c r="AO40" s="264">
        <f t="shared" si="11"/>
        <v>7.7097540006692737</v>
      </c>
      <c r="AP40" s="264">
        <f t="shared" si="12"/>
        <v>2.1790372592135143</v>
      </c>
      <c r="AQ40" s="264">
        <f t="shared" si="13"/>
        <v>1.4931711751644199E-2</v>
      </c>
      <c r="AR40" s="264"/>
      <c r="AS40" s="264">
        <f t="shared" si="14"/>
        <v>0</v>
      </c>
      <c r="AT40" s="264">
        <f t="shared" si="15"/>
        <v>5.7049092974874932E-3</v>
      </c>
      <c r="AU40" s="264">
        <f t="shared" si="16"/>
        <v>0.16935849619171026</v>
      </c>
      <c r="AV40" s="264">
        <f t="shared" si="17"/>
        <v>3.6462009873469552</v>
      </c>
      <c r="AW40" s="264">
        <f t="shared" si="18"/>
        <v>14.209722050831738</v>
      </c>
      <c r="AX40" s="264">
        <f t="shared" si="19"/>
        <v>21.349174191155591</v>
      </c>
      <c r="AY40" s="264">
        <f t="shared" si="20"/>
        <v>24.216212927244367</v>
      </c>
      <c r="AZ40" s="264">
        <f t="shared" si="21"/>
        <v>20.740434199041871</v>
      </c>
      <c r="BA40" s="264">
        <f t="shared" si="22"/>
        <v>10.731488196555919</v>
      </c>
      <c r="BB40" s="264">
        <f t="shared" si="23"/>
        <v>5.0646339502828166</v>
      </c>
      <c r="BC40" s="264">
        <f t="shared" si="24"/>
        <v>1.0751693950185366</v>
      </c>
      <c r="BD40" s="264">
        <f t="shared" si="25"/>
        <v>1.1034483788840433E-2</v>
      </c>
    </row>
    <row r="41" spans="1:56" ht="15">
      <c r="A41" s="259" t="str">
        <f>VLOOKUP(CONCATENATE($C41," - ",$B41),[2]ACHIEV!$B$17:$C$50,2,FALSE)</f>
        <v>LO12Med</v>
      </c>
      <c r="B41" s="259" t="str">
        <f>'SC-NR'!$C$7</f>
        <v>NR</v>
      </c>
      <c r="C41" s="259" t="str">
        <f>'SC-NR'!$C$8</f>
        <v>Irrigation Water Mgmt</v>
      </c>
      <c r="D41" s="259" t="s">
        <v>642</v>
      </c>
      <c r="E41" s="259" t="str">
        <f>'SC-NR'!$A$9</f>
        <v>Irrigation</v>
      </c>
      <c r="F41" s="260">
        <f t="shared" si="1"/>
        <v>6.2247965439532276E-4</v>
      </c>
      <c r="G41" s="261">
        <f>'SC-NR'!A412</f>
        <v>234.03022132364811</v>
      </c>
      <c r="H41" s="261">
        <f>'SC-NR'!B412</f>
        <v>28.871891364611987</v>
      </c>
      <c r="I41" s="262" t="str">
        <f>'SC-NR'!C412</f>
        <v>Moses Lake (Ephrata) _ Orchard*</v>
      </c>
      <c r="J41" s="262" t="str">
        <f>'SC-NR'!D412</f>
        <v>SIS</v>
      </c>
      <c r="K41" s="263">
        <f>'SC-NR'!E412</f>
        <v>3.281130480676922E-2</v>
      </c>
      <c r="L41" s="263">
        <f>'SC-NR'!F412</f>
        <v>6.6322285896729061E-2</v>
      </c>
      <c r="M41" s="263">
        <f>'SC-NR'!G412</f>
        <v>0.10057090796233564</v>
      </c>
      <c r="N41" s="263">
        <f>'SC-NR'!H412</f>
        <v>0.1355928844043629</v>
      </c>
      <c r="O41" s="263">
        <f>'SC-NR'!I412</f>
        <v>0.17256133502902971</v>
      </c>
      <c r="P41" s="263">
        <f>'SC-NR'!J412</f>
        <v>0.20614729059171952</v>
      </c>
      <c r="Q41" s="263">
        <f>'SC-NR'!K412</f>
        <v>0.23406598911072377</v>
      </c>
      <c r="R41" s="263">
        <f>'SC-NR'!L412</f>
        <v>0.25755838267734338</v>
      </c>
      <c r="S41" s="263">
        <f>'SC-NR'!M412</f>
        <v>0.2772966591756808</v>
      </c>
      <c r="T41" s="263">
        <f>'SC-NR'!N412</f>
        <v>0.29636779328989521</v>
      </c>
      <c r="U41" s="263">
        <f>'SC-NR'!O412</f>
        <v>0.31082027559949993</v>
      </c>
      <c r="V41" s="263">
        <f>'SC-NR'!P412</f>
        <v>0.32319703721665738</v>
      </c>
      <c r="W41" s="263">
        <f>'SC-NR'!Q412</f>
        <v>0.3341007709975643</v>
      </c>
      <c r="X41" s="263">
        <f>'SC-NR'!R412</f>
        <v>0.34360322398904503</v>
      </c>
      <c r="Y41" s="263">
        <f>'SC-NR'!S412</f>
        <v>0.35451343307886513</v>
      </c>
      <c r="Z41" s="263">
        <f>'SC-NR'!T412</f>
        <v>0.3625181803916101</v>
      </c>
      <c r="AA41" s="263">
        <f>'SC-NR'!U412</f>
        <v>0.36688844142522076</v>
      </c>
      <c r="AB41" s="263">
        <f>'SC-NR'!V412</f>
        <v>0.37125028978563968</v>
      </c>
      <c r="AC41" s="263">
        <f>'SC-NR'!W412</f>
        <v>0.37549254416174699</v>
      </c>
      <c r="AD41" s="263">
        <f>'SC-NR'!X412</f>
        <v>0.38256723033471646</v>
      </c>
      <c r="AE41" s="263">
        <f>'SC-NR'!Y412</f>
        <v>0.38376084095896401</v>
      </c>
      <c r="AF41" s="264">
        <f t="shared" si="2"/>
        <v>0</v>
      </c>
      <c r="AG41" s="264">
        <f t="shared" si="3"/>
        <v>8.198507037889189E-3</v>
      </c>
      <c r="AH41" s="264">
        <f t="shared" si="4"/>
        <v>0.45140279141139178</v>
      </c>
      <c r="AI41" s="264">
        <f t="shared" si="5"/>
        <v>5.4373895747678116</v>
      </c>
      <c r="AJ41" s="264">
        <f t="shared" si="6"/>
        <v>21.537239301035729</v>
      </c>
      <c r="AK41" s="264">
        <f t="shared" si="7"/>
        <v>28.543949591340603</v>
      </c>
      <c r="AL41" s="264">
        <f t="shared" si="8"/>
        <v>27.634070495796838</v>
      </c>
      <c r="AM41" s="264">
        <f t="shared" si="9"/>
        <v>28.029511393981352</v>
      </c>
      <c r="AN41" s="264">
        <f t="shared" si="10"/>
        <v>13.177001267713329</v>
      </c>
      <c r="AO41" s="264">
        <f t="shared" si="11"/>
        <v>7.5771403191458493</v>
      </c>
      <c r="AP41" s="264">
        <f t="shared" si="12"/>
        <v>2.1415561472226607</v>
      </c>
      <c r="AQ41" s="264">
        <f t="shared" si="13"/>
        <v>1.4674874858189461E-2</v>
      </c>
      <c r="AR41" s="264"/>
      <c r="AS41" s="264">
        <f t="shared" si="14"/>
        <v>0</v>
      </c>
      <c r="AT41" s="264">
        <f t="shared" si="15"/>
        <v>5.6067804824006104E-3</v>
      </c>
      <c r="AU41" s="264">
        <f t="shared" si="16"/>
        <v>0.16644540017395093</v>
      </c>
      <c r="AV41" s="264">
        <f t="shared" si="17"/>
        <v>3.5834835340450146</v>
      </c>
      <c r="AW41" s="264">
        <f t="shared" si="18"/>
        <v>13.965303933934388</v>
      </c>
      <c r="AX41" s="264">
        <f t="shared" si="19"/>
        <v>20.981952022104768</v>
      </c>
      <c r="AY41" s="264">
        <f t="shared" si="20"/>
        <v>23.79967549316304</v>
      </c>
      <c r="AZ41" s="264">
        <f t="shared" si="21"/>
        <v>20.383682824706124</v>
      </c>
      <c r="BA41" s="264">
        <f t="shared" si="22"/>
        <v>10.546898369455478</v>
      </c>
      <c r="BB41" s="264">
        <f t="shared" si="23"/>
        <v>4.9775183622034529</v>
      </c>
      <c r="BC41" s="264">
        <f t="shared" si="24"/>
        <v>1.0566756568626443</v>
      </c>
      <c r="BD41" s="264">
        <f t="shared" si="25"/>
        <v>1.0844682205181389E-2</v>
      </c>
    </row>
    <row r="42" spans="1:56" ht="15">
      <c r="A42" s="259" t="str">
        <f>VLOOKUP(CONCATENATE($C42," - ",$B42),[2]ACHIEV!$B$17:$C$50,2,FALSE)</f>
        <v>LO12Med</v>
      </c>
      <c r="B42" s="259" t="str">
        <f>'SC-NR'!$C$7</f>
        <v>NR</v>
      </c>
      <c r="C42" s="259" t="str">
        <f>'SC-NR'!$C$8</f>
        <v>Irrigation Water Mgmt</v>
      </c>
      <c r="D42" s="259" t="s">
        <v>642</v>
      </c>
      <c r="E42" s="259" t="str">
        <f>'SC-NR'!$A$9</f>
        <v>Irrigation</v>
      </c>
      <c r="F42" s="260">
        <f t="shared" si="1"/>
        <v>6.0003138861338345E-4</v>
      </c>
      <c r="G42" s="261">
        <f>'SC-NR'!A413</f>
        <v>225.59047141024303</v>
      </c>
      <c r="H42" s="261">
        <f>'SC-NR'!B413</f>
        <v>29.957691086540258</v>
      </c>
      <c r="I42" s="262" t="str">
        <f>'SC-NR'!C413</f>
        <v>Royal City (Smyrna) _ Orchard*</v>
      </c>
      <c r="J42" s="262" t="str">
        <f>'SC-NR'!D413</f>
        <v>SIS</v>
      </c>
      <c r="K42" s="263">
        <f>'SC-NR'!E413</f>
        <v>4.6099930351734521E-2</v>
      </c>
      <c r="L42" s="263">
        <f>'SC-NR'!F413</f>
        <v>9.3182906885685896E-2</v>
      </c>
      <c r="M42" s="263">
        <f>'SC-NR'!G413</f>
        <v>0.1413022700492505</v>
      </c>
      <c r="N42" s="263">
        <f>'SC-NR'!H413</f>
        <v>0.19050819722177978</v>
      </c>
      <c r="O42" s="263">
        <f>'SC-NR'!I413</f>
        <v>0.24244892341493857</v>
      </c>
      <c r="P42" s="263">
        <f>'SC-NR'!J413</f>
        <v>0.28963723919069601</v>
      </c>
      <c r="Q42" s="263">
        <f>'SC-NR'!K413</f>
        <v>0.32886305068514288</v>
      </c>
      <c r="R42" s="263">
        <f>'SC-NR'!L413</f>
        <v>0.36186989736785291</v>
      </c>
      <c r="S42" s="263">
        <f>'SC-NR'!M413</f>
        <v>0.38960220418086666</v>
      </c>
      <c r="T42" s="263">
        <f>'SC-NR'!N413</f>
        <v>0.41639717498655343</v>
      </c>
      <c r="U42" s="263">
        <f>'SC-NR'!O413</f>
        <v>0.43670293337702742</v>
      </c>
      <c r="V42" s="263">
        <f>'SC-NR'!P413</f>
        <v>0.45409230121506794</v>
      </c>
      <c r="W42" s="263">
        <f>'SC-NR'!Q413</f>
        <v>0.46941206282875308</v>
      </c>
      <c r="X42" s="263">
        <f>'SC-NR'!R413</f>
        <v>0.48276302292185852</v>
      </c>
      <c r="Y42" s="263">
        <f>'SC-NR'!S413</f>
        <v>0.49809188235386137</v>
      </c>
      <c r="Z42" s="263">
        <f>'SC-NR'!T413</f>
        <v>0.50933856381849618</v>
      </c>
      <c r="AA42" s="263">
        <f>'SC-NR'!U413</f>
        <v>0.5154787868439088</v>
      </c>
      <c r="AB42" s="263">
        <f>'SC-NR'!V413</f>
        <v>0.5216071900514111</v>
      </c>
      <c r="AC42" s="263">
        <f>'SC-NR'!W413</f>
        <v>0.52756756353928702</v>
      </c>
      <c r="AD42" s="263">
        <f>'SC-NR'!X413</f>
        <v>0.53750750776750267</v>
      </c>
      <c r="AE42" s="263">
        <f>'SC-NR'!Y413</f>
        <v>0.5391845324079112</v>
      </c>
      <c r="AF42" s="264">
        <f t="shared" si="2"/>
        <v>0</v>
      </c>
      <c r="AG42" s="264">
        <f t="shared" si="3"/>
        <v>7.902847149727197E-3</v>
      </c>
      <c r="AH42" s="264">
        <f t="shared" si="4"/>
        <v>0.4351240106275352</v>
      </c>
      <c r="AI42" s="264">
        <f t="shared" si="5"/>
        <v>5.2413028987255181</v>
      </c>
      <c r="AJ42" s="264">
        <f t="shared" si="6"/>
        <v>20.760549382537867</v>
      </c>
      <c r="AK42" s="264">
        <f t="shared" si="7"/>
        <v>27.514579133417556</v>
      </c>
      <c r="AL42" s="264">
        <f t="shared" si="8"/>
        <v>26.637512689053594</v>
      </c>
      <c r="AM42" s="264">
        <f t="shared" si="9"/>
        <v>27.018692940611643</v>
      </c>
      <c r="AN42" s="264">
        <f t="shared" si="10"/>
        <v>12.701803685627018</v>
      </c>
      <c r="AO42" s="264">
        <f t="shared" si="11"/>
        <v>7.303888561357132</v>
      </c>
      <c r="AP42" s="264">
        <f t="shared" si="12"/>
        <v>2.0643259578657092</v>
      </c>
      <c r="AQ42" s="264">
        <f t="shared" si="13"/>
        <v>1.4145659985370299E-2</v>
      </c>
      <c r="AR42" s="264"/>
      <c r="AS42" s="264">
        <f t="shared" si="14"/>
        <v>0</v>
      </c>
      <c r="AT42" s="264">
        <f t="shared" si="15"/>
        <v>5.4045851213776345E-3</v>
      </c>
      <c r="AU42" s="264">
        <f t="shared" si="16"/>
        <v>0.16044293799723022</v>
      </c>
      <c r="AV42" s="264">
        <f t="shared" si="17"/>
        <v>3.4542536223050262</v>
      </c>
      <c r="AW42" s="264">
        <f t="shared" si="18"/>
        <v>13.461678068862454</v>
      </c>
      <c r="AX42" s="264">
        <f t="shared" si="19"/>
        <v>20.225287234283474</v>
      </c>
      <c r="AY42" s="264">
        <f t="shared" si="20"/>
        <v>22.941396130581438</v>
      </c>
      <c r="AZ42" s="264">
        <f t="shared" si="21"/>
        <v>19.648593209434686</v>
      </c>
      <c r="BA42" s="264">
        <f t="shared" si="22"/>
        <v>10.166549267117944</v>
      </c>
      <c r="BB42" s="264">
        <f t="shared" si="23"/>
        <v>4.7980158606513861</v>
      </c>
      <c r="BC42" s="264">
        <f t="shared" si="24"/>
        <v>1.0185691327006614</v>
      </c>
      <c r="BD42" s="264">
        <f t="shared" si="25"/>
        <v>1.0453594228660996E-2</v>
      </c>
    </row>
    <row r="43" spans="1:56" ht="15">
      <c r="A43" s="259" t="str">
        <f>VLOOKUP(CONCATENATE($C43," - ",$B43),[2]ACHIEV!$B$17:$C$50,2,FALSE)</f>
        <v>LO12Med</v>
      </c>
      <c r="B43" s="259" t="str">
        <f>'SC-NR'!$C$7</f>
        <v>NR</v>
      </c>
      <c r="C43" s="259" t="str">
        <f>'SC-NR'!$C$8</f>
        <v>Irrigation Water Mgmt</v>
      </c>
      <c r="D43" s="259" t="s">
        <v>642</v>
      </c>
      <c r="E43" s="259" t="str">
        <f>'SC-NR'!$A$9</f>
        <v>Irrigation</v>
      </c>
      <c r="F43" s="260">
        <f t="shared" si="1"/>
        <v>5.8362021440185735E-4</v>
      </c>
      <c r="G43" s="261">
        <f>'SC-NR'!A414</f>
        <v>219.42045331280775</v>
      </c>
      <c r="H43" s="261">
        <f>'SC-NR'!B414</f>
        <v>30.804336230068301</v>
      </c>
      <c r="I43" s="254" t="str">
        <f>'SC-NR'!C414</f>
        <v>Quincy _ Orchard*</v>
      </c>
      <c r="J43" s="254" t="str">
        <f>'SC-NR'!D414</f>
        <v>SIS</v>
      </c>
      <c r="K43" s="263">
        <f>'SC-NR'!E414</f>
        <v>3.1265251653779351E-2</v>
      </c>
      <c r="L43" s="263">
        <f>'SC-NR'!F414</f>
        <v>6.3197211175440346E-2</v>
      </c>
      <c r="M43" s="263">
        <f>'SC-NR'!G414</f>
        <v>9.5832054379099155E-2</v>
      </c>
      <c r="N43" s="263">
        <f>'SC-NR'!H414</f>
        <v>0.12920381186698837</v>
      </c>
      <c r="O43" s="263">
        <f>'SC-NR'!I414</f>
        <v>0.16443032659529222</v>
      </c>
      <c r="P43" s="263">
        <f>'SC-NR'!J414</f>
        <v>0.19643372782801335</v>
      </c>
      <c r="Q43" s="263">
        <f>'SC-NR'!K414</f>
        <v>0.22303691048664939</v>
      </c>
      <c r="R43" s="263">
        <f>'SC-NR'!L414</f>
        <v>0.24542235358729858</v>
      </c>
      <c r="S43" s="263">
        <f>'SC-NR'!M414</f>
        <v>0.26423057183910925</v>
      </c>
      <c r="T43" s="263">
        <f>'SC-NR'!N414</f>
        <v>0.28240308314017998</v>
      </c>
      <c r="U43" s="263">
        <f>'SC-NR'!O414</f>
        <v>0.29617457132367836</v>
      </c>
      <c r="V43" s="263">
        <f>'SC-NR'!P414</f>
        <v>0.30796814579132437</v>
      </c>
      <c r="W43" s="263">
        <f>'SC-NR'!Q414</f>
        <v>0.31835810079718374</v>
      </c>
      <c r="X43" s="263">
        <f>'SC-NR'!R414</f>
        <v>0.32741280270119227</v>
      </c>
      <c r="Y43" s="263">
        <f>'SC-NR'!S414</f>
        <v>0.33780892790247352</v>
      </c>
      <c r="Z43" s="263">
        <f>'SC-NR'!T414</f>
        <v>0.34543649531046794</v>
      </c>
      <c r="AA43" s="263">
        <f>'SC-NR'!U414</f>
        <v>0.34960083171260814</v>
      </c>
      <c r="AB43" s="263">
        <f>'SC-NR'!V414</f>
        <v>0.35375715184273554</v>
      </c>
      <c r="AC43" s="263">
        <f>'SC-NR'!W414</f>
        <v>0.35779951320048853</v>
      </c>
      <c r="AD43" s="263">
        <f>'SC-NR'!X414</f>
        <v>0.36454084350941829</v>
      </c>
      <c r="AE43" s="263">
        <f>'SC-NR'!Y414</f>
        <v>0.36567821176598408</v>
      </c>
      <c r="AF43" s="264">
        <f t="shared" si="2"/>
        <v>0</v>
      </c>
      <c r="AG43" s="264">
        <f t="shared" si="3"/>
        <v>7.6867001217509629E-3</v>
      </c>
      <c r="AH43" s="264">
        <f t="shared" si="4"/>
        <v>0.42322313997720412</v>
      </c>
      <c r="AI43" s="264">
        <f t="shared" si="5"/>
        <v>5.0979505065029453</v>
      </c>
      <c r="AJ43" s="264">
        <f t="shared" si="6"/>
        <v>20.192737432847775</v>
      </c>
      <c r="AK43" s="264">
        <f t="shared" si="7"/>
        <v>26.762040916110596</v>
      </c>
      <c r="AL43" s="264">
        <f t="shared" si="8"/>
        <v>25.908962700507136</v>
      </c>
      <c r="AM43" s="264">
        <f t="shared" si="9"/>
        <v>26.27971747161029</v>
      </c>
      <c r="AN43" s="264">
        <f t="shared" si="10"/>
        <v>12.35440267121152</v>
      </c>
      <c r="AO43" s="264">
        <f t="shared" si="11"/>
        <v>7.1041233659412688</v>
      </c>
      <c r="AP43" s="264">
        <f t="shared" si="12"/>
        <v>2.0078655566820336</v>
      </c>
      <c r="AQ43" s="264">
        <f t="shared" si="13"/>
        <v>1.3758768741408221E-2</v>
      </c>
      <c r="AR43" s="264"/>
      <c r="AS43" s="264">
        <f t="shared" si="14"/>
        <v>0</v>
      </c>
      <c r="AT43" s="264">
        <f t="shared" si="15"/>
        <v>5.2567668744473908E-3</v>
      </c>
      <c r="AU43" s="264">
        <f t="shared" si="16"/>
        <v>0.15605473921888569</v>
      </c>
      <c r="AV43" s="264">
        <f t="shared" si="17"/>
        <v>3.3597779681272604</v>
      </c>
      <c r="AW43" s="264">
        <f t="shared" si="18"/>
        <v>13.093494090224084</v>
      </c>
      <c r="AX43" s="264">
        <f t="shared" si="19"/>
        <v>19.672114985999901</v>
      </c>
      <c r="AY43" s="264">
        <f t="shared" si="20"/>
        <v>22.313936874783757</v>
      </c>
      <c r="AZ43" s="264">
        <f t="shared" si="21"/>
        <v>19.111193846183692</v>
      </c>
      <c r="BA43" s="264">
        <f t="shared" si="22"/>
        <v>9.8884887950844753</v>
      </c>
      <c r="BB43" s="264">
        <f t="shared" si="23"/>
        <v>4.6667876021751447</v>
      </c>
      <c r="BC43" s="264">
        <f t="shared" si="24"/>
        <v>0.99071073095627527</v>
      </c>
      <c r="BD43" s="264">
        <f t="shared" si="25"/>
        <v>1.0167682925887971E-2</v>
      </c>
    </row>
    <row r="44" spans="1:56" ht="15">
      <c r="A44" s="259" t="str">
        <f>VLOOKUP(CONCATENATE($C44," - ",$B44),[2]ACHIEV!$B$17:$C$50,2,FALSE)</f>
        <v>LO12Med</v>
      </c>
      <c r="B44" s="259" t="str">
        <f>'SC-NR'!$C$7</f>
        <v>NR</v>
      </c>
      <c r="C44" s="259" t="str">
        <f>'SC-NR'!$C$8</f>
        <v>Irrigation Water Mgmt</v>
      </c>
      <c r="D44" s="259" t="s">
        <v>642</v>
      </c>
      <c r="E44" s="259" t="str">
        <f>'SC-NR'!$A$9</f>
        <v>Irrigation</v>
      </c>
      <c r="F44" s="260">
        <f t="shared" si="1"/>
        <v>5.7983835818820766E-4</v>
      </c>
      <c r="G44" s="261">
        <f>'SC-NR'!A415</f>
        <v>217.99860981889563</v>
      </c>
      <c r="H44" s="261">
        <f>'SC-NR'!B415</f>
        <v>31.006235062018376</v>
      </c>
      <c r="I44" s="254" t="str">
        <f>'SC-NR'!C415</f>
        <v>Connell _ Orchard*</v>
      </c>
      <c r="J44" s="254" t="str">
        <f>'SC-NR'!D415</f>
        <v>SIS</v>
      </c>
      <c r="K44" s="263">
        <f>'SC-NR'!E415</f>
        <v>5.3405738352636728E-3</v>
      </c>
      <c r="L44" s="263">
        <f>'SC-NR'!F415</f>
        <v>1.0795031372293193E-2</v>
      </c>
      <c r="M44" s="263">
        <f>'SC-NR'!G415</f>
        <v>1.6369551982631049E-2</v>
      </c>
      <c r="N44" s="263">
        <f>'SC-NR'!H415</f>
        <v>2.2069948603460478E-2</v>
      </c>
      <c r="O44" s="263">
        <f>'SC-NR'!I415</f>
        <v>2.8087165574837997E-2</v>
      </c>
      <c r="P44" s="263">
        <f>'SC-NR'!J415</f>
        <v>3.35538264274544E-2</v>
      </c>
      <c r="Q44" s="263">
        <f>'SC-NR'!K415</f>
        <v>3.8098048966097475E-2</v>
      </c>
      <c r="R44" s="263">
        <f>'SC-NR'!L415</f>
        <v>4.1921818339137509E-2</v>
      </c>
      <c r="S44" s="263">
        <f>'SC-NR'!M415</f>
        <v>4.5134544064036851E-2</v>
      </c>
      <c r="T44" s="263">
        <f>'SC-NR'!N415</f>
        <v>4.8238681508707006E-2</v>
      </c>
      <c r="U44" s="263">
        <f>'SC-NR'!O415</f>
        <v>5.0591058207282012E-2</v>
      </c>
      <c r="V44" s="263">
        <f>'SC-NR'!P415</f>
        <v>5.2605577582453274E-2</v>
      </c>
      <c r="W44" s="263">
        <f>'SC-NR'!Q415</f>
        <v>5.4380337704915044E-2</v>
      </c>
      <c r="X44" s="263">
        <f>'SC-NR'!R415</f>
        <v>5.5927016574164254E-2</v>
      </c>
      <c r="Y44" s="263">
        <f>'SC-NR'!S415</f>
        <v>5.7702830658532156E-2</v>
      </c>
      <c r="Z44" s="263">
        <f>'SC-NR'!T415</f>
        <v>5.9005733554595069E-2</v>
      </c>
      <c r="AA44" s="263">
        <f>'SC-NR'!U415</f>
        <v>5.9717064660347347E-2</v>
      </c>
      <c r="AB44" s="263">
        <f>'SC-NR'!V415</f>
        <v>6.0427026466628057E-2</v>
      </c>
      <c r="AC44" s="263">
        <f>'SC-NR'!W415</f>
        <v>6.1117522405664829E-2</v>
      </c>
      <c r="AD44" s="263">
        <f>'SC-NR'!X415</f>
        <v>6.2269042715221892E-2</v>
      </c>
      <c r="AE44" s="263">
        <f>'SC-NR'!Y415</f>
        <v>6.2463322269384412E-2</v>
      </c>
      <c r="AF44" s="264">
        <f t="shared" si="2"/>
        <v>0</v>
      </c>
      <c r="AG44" s="264">
        <f t="shared" si="3"/>
        <v>7.6368903415196549E-3</v>
      </c>
      <c r="AH44" s="264">
        <f t="shared" si="4"/>
        <v>0.42048065604298412</v>
      </c>
      <c r="AI44" s="264">
        <f t="shared" si="5"/>
        <v>5.0649158114664541</v>
      </c>
      <c r="AJ44" s="264">
        <f t="shared" si="6"/>
        <v>20.06188859031877</v>
      </c>
      <c r="AK44" s="264">
        <f t="shared" si="7"/>
        <v>26.588623018253394</v>
      </c>
      <c r="AL44" s="264">
        <f t="shared" si="8"/>
        <v>25.74107274542984</v>
      </c>
      <c r="AM44" s="264">
        <f t="shared" si="9"/>
        <v>26.10942502737954</v>
      </c>
      <c r="AN44" s="264">
        <f t="shared" si="10"/>
        <v>12.274346200659114</v>
      </c>
      <c r="AO44" s="264">
        <f t="shared" si="11"/>
        <v>7.058088680316895</v>
      </c>
      <c r="AP44" s="264">
        <f t="shared" si="12"/>
        <v>1.9948545974240623</v>
      </c>
      <c r="AQ44" s="264">
        <f t="shared" si="13"/>
        <v>1.3669611985400048E-2</v>
      </c>
      <c r="AR44" s="264"/>
      <c r="AS44" s="264">
        <f t="shared" si="14"/>
        <v>0</v>
      </c>
      <c r="AT44" s="264">
        <f t="shared" si="15"/>
        <v>5.2227030501019447E-3</v>
      </c>
      <c r="AU44" s="264">
        <f t="shared" si="16"/>
        <v>0.15504350525093738</v>
      </c>
      <c r="AV44" s="264">
        <f t="shared" si="17"/>
        <v>3.338006622872765</v>
      </c>
      <c r="AW44" s="264">
        <f t="shared" si="18"/>
        <v>13.008648310791566</v>
      </c>
      <c r="AX44" s="264">
        <f t="shared" si="19"/>
        <v>19.544639774450413</v>
      </c>
      <c r="AY44" s="264">
        <f t="shared" si="20"/>
        <v>22.169342669959349</v>
      </c>
      <c r="AZ44" s="264">
        <f t="shared" si="21"/>
        <v>18.987353400952497</v>
      </c>
      <c r="BA44" s="264">
        <f t="shared" si="22"/>
        <v>9.8244114347215845</v>
      </c>
      <c r="BB44" s="264">
        <f t="shared" si="23"/>
        <v>4.6365468407081041</v>
      </c>
      <c r="BC44" s="264">
        <f t="shared" si="24"/>
        <v>0.98429093013145919</v>
      </c>
      <c r="BD44" s="264">
        <f t="shared" si="25"/>
        <v>1.0101796388885311E-2</v>
      </c>
    </row>
    <row r="45" spans="1:56" ht="15">
      <c r="A45" s="259" t="str">
        <f>VLOOKUP(CONCATENATE($C45," - ",$B45),[2]ACHIEV!$B$17:$C$50,2,FALSE)</f>
        <v>LO12Med</v>
      </c>
      <c r="B45" s="259" t="str">
        <f>'SC-NR'!$C$7</f>
        <v>NR</v>
      </c>
      <c r="C45" s="259" t="str">
        <f>'SC-NR'!$C$8</f>
        <v>Irrigation Water Mgmt</v>
      </c>
      <c r="D45" s="259" t="s">
        <v>642</v>
      </c>
      <c r="E45" s="259" t="str">
        <f>'SC-NR'!$A$9</f>
        <v>Irrigation</v>
      </c>
      <c r="F45" s="260">
        <f t="shared" si="1"/>
        <v>5.7446048926054066E-4</v>
      </c>
      <c r="G45" s="261">
        <f>'SC-NR'!A416</f>
        <v>215.97672228168116</v>
      </c>
      <c r="H45" s="261">
        <f>'SC-NR'!B416</f>
        <v>31.29791675273373</v>
      </c>
      <c r="I45" s="254" t="str">
        <f>'SC-NR'!C416</f>
        <v>Othello _ Orchard*</v>
      </c>
      <c r="J45" s="254" t="str">
        <f>'SC-NR'!D416</f>
        <v>SIS</v>
      </c>
      <c r="K45" s="263">
        <f>'SC-NR'!E416</f>
        <v>1.1193652664901844E-2</v>
      </c>
      <c r="L45" s="263">
        <f>'SC-NR'!F416</f>
        <v>2.262600151509802E-2</v>
      </c>
      <c r="M45" s="263">
        <f>'SC-NR'!G416</f>
        <v>3.4309998293391382E-2</v>
      </c>
      <c r="N45" s="263">
        <f>'SC-NR'!H416</f>
        <v>4.6257826709210761E-2</v>
      </c>
      <c r="O45" s="263">
        <f>'SC-NR'!I416</f>
        <v>5.886969930279079E-2</v>
      </c>
      <c r="P45" s="263">
        <f>'SC-NR'!J416</f>
        <v>7.0327625868088994E-2</v>
      </c>
      <c r="Q45" s="263">
        <f>'SC-NR'!K416</f>
        <v>7.9852154560814723E-2</v>
      </c>
      <c r="R45" s="263">
        <f>'SC-NR'!L416</f>
        <v>8.7866639062438745E-2</v>
      </c>
      <c r="S45" s="263">
        <f>'SC-NR'!M416</f>
        <v>9.4600397827210664E-2</v>
      </c>
      <c r="T45" s="263">
        <f>'SC-NR'!N416</f>
        <v>0.1011065594217424</v>
      </c>
      <c r="U45" s="263">
        <f>'SC-NR'!O416</f>
        <v>0.10603705725083143</v>
      </c>
      <c r="V45" s="263">
        <f>'SC-NR'!P416</f>
        <v>0.11025941815584994</v>
      </c>
      <c r="W45" s="263">
        <f>'SC-NR'!Q416</f>
        <v>0.1139792522012442</v>
      </c>
      <c r="X45" s="263">
        <f>'SC-NR'!R416</f>
        <v>0.11722103605829</v>
      </c>
      <c r="Y45" s="263">
        <f>'SC-NR'!S416</f>
        <v>0.12094307917032453</v>
      </c>
      <c r="Z45" s="263">
        <f>'SC-NR'!T416</f>
        <v>0.12367391726459888</v>
      </c>
      <c r="AA45" s="263">
        <f>'SC-NR'!U416</f>
        <v>0.12516484194294639</v>
      </c>
      <c r="AB45" s="263">
        <f>'SC-NR'!V416</f>
        <v>0.1266528966183407</v>
      </c>
      <c r="AC45" s="263">
        <f>'SC-NR'!W416</f>
        <v>0.12810015152886495</v>
      </c>
      <c r="AD45" s="263">
        <f>'SC-NR'!X416</f>
        <v>0.1305136971101753</v>
      </c>
      <c r="AE45" s="263">
        <f>'SC-NR'!Y416</f>
        <v>0.13092090014046162</v>
      </c>
      <c r="AF45" s="264">
        <f t="shared" si="2"/>
        <v>0</v>
      </c>
      <c r="AG45" s="264">
        <f t="shared" si="3"/>
        <v>7.5660599200898125E-3</v>
      </c>
      <c r="AH45" s="264">
        <f t="shared" si="4"/>
        <v>0.41658079356771721</v>
      </c>
      <c r="AI45" s="264">
        <f t="shared" si="5"/>
        <v>5.0179398689833716</v>
      </c>
      <c r="AJ45" s="264">
        <f t="shared" si="6"/>
        <v>19.875819135346333</v>
      </c>
      <c r="AK45" s="264">
        <f t="shared" si="7"/>
        <v>26.342019585520674</v>
      </c>
      <c r="AL45" s="264">
        <f t="shared" si="8"/>
        <v>25.502330148760286</v>
      </c>
      <c r="AM45" s="264">
        <f t="shared" si="9"/>
        <v>25.867266047051405</v>
      </c>
      <c r="AN45" s="264">
        <f t="shared" si="10"/>
        <v>12.160504430607526</v>
      </c>
      <c r="AO45" s="264">
        <f t="shared" si="11"/>
        <v>6.9926265126859057</v>
      </c>
      <c r="AP45" s="264">
        <f t="shared" si="12"/>
        <v>1.9763527746260297</v>
      </c>
      <c r="AQ45" s="264">
        <f t="shared" si="13"/>
        <v>1.3542829442452647E-2</v>
      </c>
      <c r="AR45" s="264"/>
      <c r="AS45" s="264">
        <f t="shared" si="14"/>
        <v>0</v>
      </c>
      <c r="AT45" s="264">
        <f t="shared" si="15"/>
        <v>5.1742636668584202E-3</v>
      </c>
      <c r="AU45" s="264">
        <f t="shared" si="16"/>
        <v>0.15360551199376321</v>
      </c>
      <c r="AV45" s="264">
        <f t="shared" si="17"/>
        <v>3.3070473704466479</v>
      </c>
      <c r="AW45" s="264">
        <f t="shared" si="18"/>
        <v>12.887996055635233</v>
      </c>
      <c r="AX45" s="264">
        <f t="shared" si="19"/>
        <v>19.363367684632333</v>
      </c>
      <c r="AY45" s="264">
        <f t="shared" si="20"/>
        <v>21.963727057594362</v>
      </c>
      <c r="AZ45" s="264">
        <f t="shared" si="21"/>
        <v>18.811250015531986</v>
      </c>
      <c r="BA45" s="264">
        <f t="shared" si="22"/>
        <v>9.7332922525541701</v>
      </c>
      <c r="BB45" s="264">
        <f t="shared" si="23"/>
        <v>4.5935439230256163</v>
      </c>
      <c r="BC45" s="264">
        <f t="shared" si="24"/>
        <v>0.9751618555640601</v>
      </c>
      <c r="BD45" s="264">
        <f t="shared" si="25"/>
        <v>1.0008104524340242E-2</v>
      </c>
    </row>
    <row r="46" spans="1:56" ht="15">
      <c r="A46" s="259" t="str">
        <f>VLOOKUP(CONCATENATE($C46," - ",$B46),[2]ACHIEV!$B$17:$C$50,2,FALSE)</f>
        <v>LO12Med</v>
      </c>
      <c r="B46" s="259" t="str">
        <f>'SC-NR'!$C$7</f>
        <v>NR</v>
      </c>
      <c r="C46" s="259" t="str">
        <f>'SC-NR'!$C$8</f>
        <v>Irrigation Water Mgmt</v>
      </c>
      <c r="D46" s="259" t="s">
        <v>642</v>
      </c>
      <c r="E46" s="259" t="str">
        <f>'SC-NR'!$A$9</f>
        <v>Irrigation</v>
      </c>
      <c r="F46" s="260">
        <f t="shared" si="1"/>
        <v>5.6065150969143403E-4</v>
      </c>
      <c r="G46" s="261">
        <f>'SC-NR'!A417</f>
        <v>210.78503686354321</v>
      </c>
      <c r="H46" s="261">
        <f>'SC-NR'!B417</f>
        <v>32.072511394794198</v>
      </c>
      <c r="I46" s="254" t="str">
        <f>'SC-NR'!C417</f>
        <v>Lind _ Orchard*</v>
      </c>
      <c r="J46" s="265" t="str">
        <f>'SC-NR'!D417</f>
        <v>SIS</v>
      </c>
      <c r="K46" s="263">
        <f>'SC-NR'!E417</f>
        <v>1.8446793152694131E-3</v>
      </c>
      <c r="L46" s="263">
        <f>'SC-NR'!F417</f>
        <v>3.7286950231202039E-3</v>
      </c>
      <c r="M46" s="263">
        <f>'SC-NR'!G417</f>
        <v>5.6541815306811599E-3</v>
      </c>
      <c r="N46" s="263">
        <f>'SC-NR'!H417</f>
        <v>7.6231466755580565E-3</v>
      </c>
      <c r="O46" s="263">
        <f>'SC-NR'!I417</f>
        <v>9.7015442457397925E-3</v>
      </c>
      <c r="P46" s="263">
        <f>'SC-NR'!J417</f>
        <v>1.1589775081877397E-2</v>
      </c>
      <c r="Q46" s="263">
        <f>'SC-NR'!K417</f>
        <v>1.3159387932403987E-2</v>
      </c>
      <c r="R46" s="263">
        <f>'SC-NR'!L417</f>
        <v>1.4480150173763279E-2</v>
      </c>
      <c r="S46" s="263">
        <f>'SC-NR'!M417</f>
        <v>1.558985277748417E-2</v>
      </c>
      <c r="T46" s="263">
        <f>'SC-NR'!N417</f>
        <v>1.6662048071953598E-2</v>
      </c>
      <c r="U46" s="263">
        <f>'SC-NR'!O417</f>
        <v>1.7474578854494278E-2</v>
      </c>
      <c r="V46" s="263">
        <f>'SC-NR'!P417</f>
        <v>1.8170410863603544E-2</v>
      </c>
      <c r="W46" s="263">
        <f>'SC-NR'!Q417</f>
        <v>1.8783428001547222E-2</v>
      </c>
      <c r="X46" s="263">
        <f>'SC-NR'!R417</f>
        <v>1.9317663947997242E-2</v>
      </c>
      <c r="Y46" s="263">
        <f>'SC-NR'!S417</f>
        <v>1.9931045133286265E-2</v>
      </c>
      <c r="Z46" s="263">
        <f>'SC-NR'!T417</f>
        <v>2.0381078799388216E-2</v>
      </c>
      <c r="AA46" s="263">
        <f>'SC-NR'!U417</f>
        <v>2.0626778572027753E-2</v>
      </c>
      <c r="AB46" s="263">
        <f>'SC-NR'!V417</f>
        <v>2.0872005377063147E-2</v>
      </c>
      <c r="AC46" s="263">
        <f>'SC-NR'!W417</f>
        <v>2.1110508507121598E-2</v>
      </c>
      <c r="AD46" s="263">
        <f>'SC-NR'!X417</f>
        <v>2.1508253349094692E-2</v>
      </c>
      <c r="AE46" s="263">
        <f>'SC-NR'!Y417</f>
        <v>2.1575359148208816E-2</v>
      </c>
      <c r="AF46" s="264">
        <f t="shared" si="2"/>
        <v>0</v>
      </c>
      <c r="AG46" s="264">
        <f t="shared" si="3"/>
        <v>7.3841856766764047E-3</v>
      </c>
      <c r="AH46" s="264">
        <f t="shared" si="4"/>
        <v>0.40656695314735397</v>
      </c>
      <c r="AI46" s="264">
        <f t="shared" si="5"/>
        <v>4.8973177715106768</v>
      </c>
      <c r="AJ46" s="264">
        <f t="shared" si="6"/>
        <v>19.398040792900968</v>
      </c>
      <c r="AK46" s="264">
        <f t="shared" si="7"/>
        <v>25.708805609858576</v>
      </c>
      <c r="AL46" s="264">
        <f t="shared" si="8"/>
        <v>24.889300771505546</v>
      </c>
      <c r="AM46" s="264">
        <f t="shared" si="9"/>
        <v>25.245464278208825</v>
      </c>
      <c r="AN46" s="264">
        <f t="shared" si="10"/>
        <v>11.868188143636344</v>
      </c>
      <c r="AO46" s="264">
        <f t="shared" si="11"/>
        <v>6.8245365596721328</v>
      </c>
      <c r="AP46" s="264">
        <f t="shared" si="12"/>
        <v>1.9288448683446278</v>
      </c>
      <c r="AQ46" s="264">
        <f t="shared" si="13"/>
        <v>1.321728459023931E-2</v>
      </c>
      <c r="AR46" s="264"/>
      <c r="AS46" s="264">
        <f t="shared" si="14"/>
        <v>0</v>
      </c>
      <c r="AT46" s="264">
        <f t="shared" si="15"/>
        <v>5.0498838311750427E-3</v>
      </c>
      <c r="AU46" s="264">
        <f t="shared" si="16"/>
        <v>0.14991311640437391</v>
      </c>
      <c r="AV46" s="264">
        <f t="shared" si="17"/>
        <v>3.2275519997008737</v>
      </c>
      <c r="AW46" s="264">
        <f t="shared" si="18"/>
        <v>12.578192200459602</v>
      </c>
      <c r="AX46" s="264">
        <f t="shared" si="19"/>
        <v>18.897907737873634</v>
      </c>
      <c r="AY46" s="264">
        <f t="shared" si="20"/>
        <v>21.435759227134579</v>
      </c>
      <c r="AZ46" s="264">
        <f t="shared" si="21"/>
        <v>18.359061967807044</v>
      </c>
      <c r="BA46" s="264">
        <f t="shared" si="22"/>
        <v>9.4993217073759002</v>
      </c>
      <c r="BB46" s="264">
        <f t="shared" si="23"/>
        <v>4.4831235279441266</v>
      </c>
      <c r="BC46" s="264">
        <f t="shared" si="24"/>
        <v>0.95172074796518946</v>
      </c>
      <c r="BD46" s="264">
        <f t="shared" si="25"/>
        <v>9.7675279947341855E-3</v>
      </c>
    </row>
    <row r="47" spans="1:56" ht="15">
      <c r="A47" s="259" t="str">
        <f>VLOOKUP(CONCATENATE($C47," - ",$B47),[2]ACHIEV!$B$17:$C$50,2,FALSE)</f>
        <v>LO12Med</v>
      </c>
      <c r="B47" s="259" t="str">
        <f>'SC-NR'!$C$7</f>
        <v>NR</v>
      </c>
      <c r="C47" s="259" t="str">
        <f>'SC-NR'!$C$8</f>
        <v>Irrigation Water Mgmt</v>
      </c>
      <c r="D47" s="259" t="s">
        <v>642</v>
      </c>
      <c r="E47" s="259" t="str">
        <f>'SC-NR'!$A$9</f>
        <v>Irrigation</v>
      </c>
      <c r="F47" s="260">
        <f t="shared" si="1"/>
        <v>5.5756357204909631E-4</v>
      </c>
      <c r="G47" s="261">
        <f>'SC-NR'!A418</f>
        <v>209.62408208411043</v>
      </c>
      <c r="H47" s="261">
        <f>'SC-NR'!B418</f>
        <v>32.250973986296344</v>
      </c>
      <c r="I47" s="254" t="str">
        <f>'SC-NR'!C418</f>
        <v>Eltopia _ Orchard*</v>
      </c>
      <c r="J47" s="265" t="str">
        <f>'SC-NR'!D418</f>
        <v>SIS</v>
      </c>
      <c r="K47" s="263">
        <f>'SC-NR'!E418</f>
        <v>1.6235598793470918E-2</v>
      </c>
      <c r="L47" s="263">
        <f>'SC-NR'!F418</f>
        <v>3.2817409463796132E-2</v>
      </c>
      <c r="M47" s="263">
        <f>'SC-NR'!G418</f>
        <v>4.9764217594745162E-2</v>
      </c>
      <c r="N47" s="263">
        <f>'SC-NR'!H418</f>
        <v>6.7093694792184688E-2</v>
      </c>
      <c r="O47" s="263">
        <f>'SC-NR'!I418</f>
        <v>8.5386320943233174E-2</v>
      </c>
      <c r="P47" s="263">
        <f>'SC-NR'!J418</f>
        <v>0.10200523027410129</v>
      </c>
      <c r="Q47" s="263">
        <f>'SC-NR'!K418</f>
        <v>0.11581988320118966</v>
      </c>
      <c r="R47" s="263">
        <f>'SC-NR'!L418</f>
        <v>0.12744432419468729</v>
      </c>
      <c r="S47" s="263">
        <f>'SC-NR'!M418</f>
        <v>0.13721116339809167</v>
      </c>
      <c r="T47" s="263">
        <f>'SC-NR'!N418</f>
        <v>0.14664788905829709</v>
      </c>
      <c r="U47" s="263">
        <f>'SC-NR'!O418</f>
        <v>0.15379922624925421</v>
      </c>
      <c r="V47" s="263">
        <f>'SC-NR'!P418</f>
        <v>0.15992346108727692</v>
      </c>
      <c r="W47" s="263">
        <f>'SC-NR'!Q418</f>
        <v>0.16531881637900242</v>
      </c>
      <c r="X47" s="263">
        <f>'SC-NR'!R418</f>
        <v>0.17002079379904309</v>
      </c>
      <c r="Y47" s="263">
        <f>'SC-NR'!S418</f>
        <v>0.17541935318515606</v>
      </c>
      <c r="Z47" s="263">
        <f>'SC-NR'!T418</f>
        <v>0.17938024003736161</v>
      </c>
      <c r="AA47" s="263">
        <f>'SC-NR'!U418</f>
        <v>0.18154272047458594</v>
      </c>
      <c r="AB47" s="263">
        <f>'SC-NR'!V418</f>
        <v>0.18370103817620659</v>
      </c>
      <c r="AC47" s="263">
        <f>'SC-NR'!W418</f>
        <v>0.18580017871438212</v>
      </c>
      <c r="AD47" s="263">
        <f>'SC-NR'!X418</f>
        <v>0.18930085529431359</v>
      </c>
      <c r="AE47" s="263">
        <f>'SC-NR'!Y418</f>
        <v>0.18989147439114729</v>
      </c>
      <c r="AF47" s="264">
        <f t="shared" si="2"/>
        <v>0</v>
      </c>
      <c r="AG47" s="264">
        <f t="shared" si="3"/>
        <v>7.3435153056618518E-3</v>
      </c>
      <c r="AH47" s="264">
        <f t="shared" si="4"/>
        <v>0.40432767727445884</v>
      </c>
      <c r="AI47" s="264">
        <f t="shared" si="5"/>
        <v>4.8703444884074871</v>
      </c>
      <c r="AJ47" s="264">
        <f t="shared" si="6"/>
        <v>19.291200912303893</v>
      </c>
      <c r="AK47" s="264">
        <f t="shared" si="7"/>
        <v>25.56720750977334</v>
      </c>
      <c r="AL47" s="264">
        <f t="shared" si="8"/>
        <v>24.75221631277271</v>
      </c>
      <c r="AM47" s="264">
        <f t="shared" si="9"/>
        <v>25.106418154020417</v>
      </c>
      <c r="AN47" s="264">
        <f t="shared" si="10"/>
        <v>11.802820933735758</v>
      </c>
      <c r="AO47" s="264">
        <f t="shared" si="11"/>
        <v>6.7869486053549855</v>
      </c>
      <c r="AP47" s="264">
        <f t="shared" si="12"/>
        <v>1.9182212410605963</v>
      </c>
      <c r="AQ47" s="264">
        <f t="shared" si="13"/>
        <v>1.3144486872030804E-2</v>
      </c>
      <c r="AR47" s="264"/>
      <c r="AS47" s="264">
        <f t="shared" si="14"/>
        <v>0</v>
      </c>
      <c r="AT47" s="264">
        <f t="shared" si="15"/>
        <v>5.022070249828761E-3</v>
      </c>
      <c r="AU47" s="264">
        <f t="shared" si="16"/>
        <v>0.14908742995348037</v>
      </c>
      <c r="AV47" s="264">
        <f t="shared" si="17"/>
        <v>3.2097753966949103</v>
      </c>
      <c r="AW47" s="264">
        <f t="shared" si="18"/>
        <v>12.508914453950483</v>
      </c>
      <c r="AX47" s="264">
        <f t="shared" si="19"/>
        <v>18.793822473397448</v>
      </c>
      <c r="AY47" s="264">
        <f t="shared" si="20"/>
        <v>21.317696069066944</v>
      </c>
      <c r="AZ47" s="264">
        <f t="shared" si="21"/>
        <v>18.257944540049465</v>
      </c>
      <c r="BA47" s="264">
        <f t="shared" si="22"/>
        <v>9.4470016608410656</v>
      </c>
      <c r="BB47" s="264">
        <f t="shared" si="23"/>
        <v>4.4584315300490216</v>
      </c>
      <c r="BC47" s="264">
        <f t="shared" si="24"/>
        <v>0.94647889224584436</v>
      </c>
      <c r="BD47" s="264">
        <f t="shared" si="25"/>
        <v>9.7137307305760513E-3</v>
      </c>
    </row>
    <row r="48" spans="1:56" ht="15">
      <c r="A48" s="259" t="str">
        <f>VLOOKUP(CONCATENATE($C48," - ",$B48),[2]ACHIEV!$B$17:$C$50,2,FALSE)</f>
        <v>LO12Med</v>
      </c>
      <c r="B48" s="259" t="str">
        <f>'SC-NR'!$C$7</f>
        <v>NR</v>
      </c>
      <c r="C48" s="259" t="str">
        <f>'SC-NR'!$C$8</f>
        <v>Irrigation Water Mgmt</v>
      </c>
      <c r="D48" s="259" t="s">
        <v>642</v>
      </c>
      <c r="E48" s="259" t="str">
        <f>'SC-NR'!$A$9</f>
        <v>Irrigation</v>
      </c>
      <c r="F48" s="260">
        <f t="shared" si="1"/>
        <v>5.5912488883454788E-4</v>
      </c>
      <c r="G48" s="261">
        <f>'SC-NR'!A419</f>
        <v>210.21108169168878</v>
      </c>
      <c r="H48" s="261">
        <f>'SC-NR'!B419</f>
        <v>32.160493719308214</v>
      </c>
      <c r="I48" s="254" t="str">
        <f>'SC-NR'!C419</f>
        <v>Odessa _ Orchard*</v>
      </c>
      <c r="J48" s="265" t="str">
        <f>'SC-NR'!D419</f>
        <v>SIS</v>
      </c>
      <c r="K48" s="263">
        <f>'SC-NR'!E419</f>
        <v>1.1220451998241769E-3</v>
      </c>
      <c r="L48" s="263">
        <f>'SC-NR'!F419</f>
        <v>2.2680171657312102E-3</v>
      </c>
      <c r="M48" s="263">
        <f>'SC-NR'!G419</f>
        <v>3.4392141728486515E-3</v>
      </c>
      <c r="N48" s="263">
        <f>'SC-NR'!H419</f>
        <v>4.6368575090875996E-3</v>
      </c>
      <c r="O48" s="263">
        <f>'SC-NR'!I419</f>
        <v>5.9010642455349337E-3</v>
      </c>
      <c r="P48" s="263">
        <f>'SC-NR'!J419</f>
        <v>7.0496001066522145E-3</v>
      </c>
      <c r="Q48" s="263">
        <f>'SC-NR'!K419</f>
        <v>8.0043332952002139E-3</v>
      </c>
      <c r="R48" s="263">
        <f>'SC-NR'!L419</f>
        <v>8.8077005367360565E-3</v>
      </c>
      <c r="S48" s="263">
        <f>'SC-NR'!M419</f>
        <v>9.4826885790644678E-3</v>
      </c>
      <c r="T48" s="263">
        <f>'SC-NR'!N419</f>
        <v>1.0134862414091063E-2</v>
      </c>
      <c r="U48" s="263">
        <f>'SC-NR'!O419</f>
        <v>1.0629092634331811E-2</v>
      </c>
      <c r="V48" s="263">
        <f>'SC-NR'!P419</f>
        <v>1.1052339623248707E-2</v>
      </c>
      <c r="W48" s="263">
        <f>'SC-NR'!Q419</f>
        <v>1.1425213613511457E-2</v>
      </c>
      <c r="X48" s="263">
        <f>'SC-NR'!R419</f>
        <v>1.1750168132340779E-2</v>
      </c>
      <c r="Y48" s="263">
        <f>'SC-NR'!S419</f>
        <v>1.2123263558152226E-2</v>
      </c>
      <c r="Z48" s="263">
        <f>'SC-NR'!T419</f>
        <v>1.2397001172397235E-2</v>
      </c>
      <c r="AA48" s="263">
        <f>'SC-NR'!U419</f>
        <v>1.2546450590627319E-2</v>
      </c>
      <c r="AB48" s="263">
        <f>'SC-NR'!V419</f>
        <v>1.2695612321439051E-2</v>
      </c>
      <c r="AC48" s="263">
        <f>'SC-NR'!W419</f>
        <v>1.2840684307669914E-2</v>
      </c>
      <c r="AD48" s="263">
        <f>'SC-NR'!X419</f>
        <v>1.3082616705890334E-2</v>
      </c>
      <c r="AE48" s="263">
        <f>'SC-NR'!Y419</f>
        <v>1.3123434499613671E-2</v>
      </c>
      <c r="AF48" s="264">
        <f t="shared" si="2"/>
        <v>0</v>
      </c>
      <c r="AG48" s="264">
        <f t="shared" si="3"/>
        <v>7.3640789763995459E-3</v>
      </c>
      <c r="AH48" s="264">
        <f t="shared" si="4"/>
        <v>0.40545989541243949</v>
      </c>
      <c r="AI48" s="264">
        <f t="shared" si="5"/>
        <v>4.8839826652574141</v>
      </c>
      <c r="AJ48" s="264">
        <f t="shared" si="6"/>
        <v>19.345221076650727</v>
      </c>
      <c r="AK48" s="264">
        <f t="shared" si="7"/>
        <v>25.638802054760255</v>
      </c>
      <c r="AL48" s="264">
        <f t="shared" si="8"/>
        <v>24.821528679547736</v>
      </c>
      <c r="AM48" s="264">
        <f t="shared" si="9"/>
        <v>25.176722374115677</v>
      </c>
      <c r="AN48" s="264">
        <f t="shared" si="10"/>
        <v>11.835871770202345</v>
      </c>
      <c r="AO48" s="264">
        <f t="shared" si="11"/>
        <v>6.8059537507962391</v>
      </c>
      <c r="AP48" s="264">
        <f t="shared" si="12"/>
        <v>1.9235927380019602</v>
      </c>
      <c r="AQ48" s="264">
        <f t="shared" si="13"/>
        <v>1.3181294707080047E-2</v>
      </c>
      <c r="AR48" s="264"/>
      <c r="AS48" s="264">
        <f t="shared" si="14"/>
        <v>0</v>
      </c>
      <c r="AT48" s="264">
        <f t="shared" si="15"/>
        <v>5.0361332965768802E-3</v>
      </c>
      <c r="AU48" s="264">
        <f t="shared" si="16"/>
        <v>0.1495049118668535</v>
      </c>
      <c r="AV48" s="264">
        <f t="shared" si="17"/>
        <v>3.2187635667541046</v>
      </c>
      <c r="AW48" s="264">
        <f t="shared" si="18"/>
        <v>12.543942528028127</v>
      </c>
      <c r="AX48" s="264">
        <f t="shared" si="19"/>
        <v>18.846449854312372</v>
      </c>
      <c r="AY48" s="264">
        <f t="shared" si="20"/>
        <v>21.377390924269676</v>
      </c>
      <c r="AZ48" s="264">
        <f t="shared" si="21"/>
        <v>18.309071329365093</v>
      </c>
      <c r="BA48" s="264">
        <f t="shared" si="22"/>
        <v>9.4734556169541833</v>
      </c>
      <c r="BB48" s="264">
        <f t="shared" si="23"/>
        <v>4.4709162480858717</v>
      </c>
      <c r="BC48" s="264">
        <f t="shared" si="24"/>
        <v>0.94912926873315351</v>
      </c>
      <c r="BD48" s="264">
        <f t="shared" si="25"/>
        <v>9.7409315944762299E-3</v>
      </c>
    </row>
    <row r="49" spans="1:56" ht="15">
      <c r="A49" s="259" t="str">
        <f>VLOOKUP(CONCATENATE($C49," - ",$B49),[2]ACHIEV!$B$17:$C$50,2,FALSE)</f>
        <v>LO12Med</v>
      </c>
      <c r="B49" s="259" t="str">
        <f>'SC-NR'!$C$7</f>
        <v>NR</v>
      </c>
      <c r="C49" s="259" t="str">
        <f>'SC-NR'!$C$8</f>
        <v>Irrigation Water Mgmt</v>
      </c>
      <c r="D49" s="259" t="s">
        <v>642</v>
      </c>
      <c r="E49" s="259" t="str">
        <f>'SC-NR'!$A$9</f>
        <v>Irrigation</v>
      </c>
      <c r="F49" s="260">
        <f t="shared" si="1"/>
        <v>4.4671008028202334E-4</v>
      </c>
      <c r="G49" s="261">
        <f>'SC-NR'!A420</f>
        <v>167.94710994604367</v>
      </c>
      <c r="H49" s="261">
        <f>'SC-NR'!B420</f>
        <v>40.291700563266957</v>
      </c>
      <c r="I49" s="254" t="str">
        <f>'SC-NR'!C420</f>
        <v>Ritzville _ Orchard*</v>
      </c>
      <c r="J49" s="265" t="str">
        <f>'SC-NR'!D420</f>
        <v>SIS</v>
      </c>
      <c r="K49" s="263">
        <f>'SC-NR'!E420</f>
        <v>1.5377225782455782E-3</v>
      </c>
      <c r="L49" s="263">
        <f>'SC-NR'!F420</f>
        <v>3.1082359285881924E-3</v>
      </c>
      <c r="M49" s="263">
        <f>'SC-NR'!G420</f>
        <v>4.7133192903817712E-3</v>
      </c>
      <c r="N49" s="263">
        <f>'SC-NR'!H420</f>
        <v>6.3546463947698776E-3</v>
      </c>
      <c r="O49" s="263">
        <f>'SC-NR'!I420</f>
        <v>8.0871962443747284E-3</v>
      </c>
      <c r="P49" s="263">
        <f>'SC-NR'!J420</f>
        <v>9.6612233208610582E-3</v>
      </c>
      <c r="Q49" s="263">
        <f>'SC-NR'!K420</f>
        <v>1.0969650807080601E-2</v>
      </c>
      <c r="R49" s="263">
        <f>'SC-NR'!L420</f>
        <v>1.2070636708652221E-2</v>
      </c>
      <c r="S49" s="263">
        <f>'SC-NR'!M420</f>
        <v>1.2995683536442071E-2</v>
      </c>
      <c r="T49" s="263">
        <f>'SC-NR'!N420</f>
        <v>1.3889464313917481E-2</v>
      </c>
      <c r="U49" s="263">
        <f>'SC-NR'!O420</f>
        <v>1.4566789049707599E-2</v>
      </c>
      <c r="V49" s="263">
        <f>'SC-NR'!P420</f>
        <v>1.5146833820750652E-2</v>
      </c>
      <c r="W49" s="263">
        <f>'SC-NR'!Q420</f>
        <v>1.5657844209420731E-2</v>
      </c>
      <c r="X49" s="263">
        <f>'SC-NR'!R420</f>
        <v>1.6103182686502654E-2</v>
      </c>
      <c r="Y49" s="263">
        <f>'SC-NR'!S420</f>
        <v>1.6614496544625577E-2</v>
      </c>
      <c r="Z49" s="263">
        <f>'SC-NR'!T420</f>
        <v>1.6989644096618663E-2</v>
      </c>
      <c r="AA49" s="263">
        <f>'SC-NR'!U420</f>
        <v>1.7194459147522208E-2</v>
      </c>
      <c r="AB49" s="263">
        <f>'SC-NR'!V420</f>
        <v>1.7398879933169107E-2</v>
      </c>
      <c r="AC49" s="263">
        <f>'SC-NR'!W420</f>
        <v>1.7597695871005733E-2</v>
      </c>
      <c r="AD49" s="263">
        <f>'SC-NR'!X420</f>
        <v>1.7929255518701684E-2</v>
      </c>
      <c r="AE49" s="263">
        <f>'SC-NR'!Y420</f>
        <v>1.7985194836487087E-2</v>
      </c>
      <c r="AF49" s="264">
        <f t="shared" si="2"/>
        <v>0</v>
      </c>
      <c r="AG49" s="264">
        <f t="shared" si="3"/>
        <v>5.8834946832853974E-3</v>
      </c>
      <c r="AH49" s="264">
        <f t="shared" si="4"/>
        <v>0.3239401894778256</v>
      </c>
      <c r="AI49" s="264">
        <f t="shared" si="5"/>
        <v>3.9020339320626261</v>
      </c>
      <c r="AJ49" s="264">
        <f t="shared" si="6"/>
        <v>15.455769243678445</v>
      </c>
      <c r="AK49" s="264">
        <f t="shared" si="7"/>
        <v>20.483994815702037</v>
      </c>
      <c r="AL49" s="264">
        <f t="shared" si="8"/>
        <v>19.831038271745403</v>
      </c>
      <c r="AM49" s="264">
        <f t="shared" si="9"/>
        <v>20.114818527256556</v>
      </c>
      <c r="AN49" s="264">
        <f t="shared" si="10"/>
        <v>9.4562115446078323</v>
      </c>
      <c r="AO49" s="264">
        <f t="shared" si="11"/>
        <v>5.4375832790258514</v>
      </c>
      <c r="AP49" s="264">
        <f t="shared" si="12"/>
        <v>1.5368449582237198</v>
      </c>
      <c r="AQ49" s="264">
        <f t="shared" si="13"/>
        <v>1.0531130583534325E-2</v>
      </c>
      <c r="AR49" s="264"/>
      <c r="AS49" s="264">
        <f t="shared" si="14"/>
        <v>0</v>
      </c>
      <c r="AT49" s="264">
        <f t="shared" si="15"/>
        <v>4.0235939307122154E-3</v>
      </c>
      <c r="AU49" s="264">
        <f t="shared" si="16"/>
        <v>0.1194462141039863</v>
      </c>
      <c r="AV49" s="264">
        <f t="shared" si="17"/>
        <v>2.5716153224920326</v>
      </c>
      <c r="AW49" s="264">
        <f t="shared" si="18"/>
        <v>10.021921194437615</v>
      </c>
      <c r="AX49" s="264">
        <f t="shared" si="19"/>
        <v>15.057278428437595</v>
      </c>
      <c r="AY49" s="264">
        <f t="shared" si="20"/>
        <v>17.079361349672489</v>
      </c>
      <c r="AZ49" s="264">
        <f t="shared" si="21"/>
        <v>14.627942498639504</v>
      </c>
      <c r="BA49" s="264">
        <f t="shared" si="22"/>
        <v>7.5687707768095027</v>
      </c>
      <c r="BB49" s="264">
        <f t="shared" si="23"/>
        <v>3.5720165494325542</v>
      </c>
      <c r="BC49" s="264">
        <f t="shared" si="24"/>
        <v>0.7583021616468727</v>
      </c>
      <c r="BD49" s="264">
        <f t="shared" si="25"/>
        <v>7.7824693936631387E-3</v>
      </c>
    </row>
    <row r="50" spans="1:56" ht="15">
      <c r="A50" s="259" t="str">
        <f>VLOOKUP(CONCATENATE($C50," - ",$B50),[2]ACHIEV!$B$17:$C$50,2,FALSE)</f>
        <v>LO12Med</v>
      </c>
      <c r="B50" s="259" t="str">
        <f>'SC-NR'!$C$7</f>
        <v>NR</v>
      </c>
      <c r="C50" s="259" t="str">
        <f>'SC-NR'!$C$8</f>
        <v>Irrigation Water Mgmt</v>
      </c>
      <c r="D50" s="259" t="s">
        <v>642</v>
      </c>
      <c r="E50" s="259" t="str">
        <f>'SC-NR'!$A$9</f>
        <v>Irrigation</v>
      </c>
      <c r="F50" s="260">
        <f t="shared" si="1"/>
        <v>4.1891864150098249E-4</v>
      </c>
      <c r="G50" s="261">
        <f>'SC-NR'!A421</f>
        <v>157.49851693114806</v>
      </c>
      <c r="H50" s="261">
        <f>'SC-NR'!B421</f>
        <v>42.974706620323715</v>
      </c>
      <c r="I50" s="254" t="str">
        <f>'SC-NR'!C421</f>
        <v>Wilbur _ Orchard*</v>
      </c>
      <c r="J50" s="265" t="str">
        <f>'SC-NR'!D421</f>
        <v>SIS</v>
      </c>
      <c r="K50" s="263">
        <f>'SC-NR'!E421</f>
        <v>5.6563377277739444E-4</v>
      </c>
      <c r="L50" s="263">
        <f>'SC-NR'!F421</f>
        <v>1.1433292583734247E-3</v>
      </c>
      <c r="M50" s="263">
        <f>'SC-NR'!G421</f>
        <v>1.733740929761743E-3</v>
      </c>
      <c r="N50" s="263">
        <f>'SC-NR'!H421</f>
        <v>2.3374844499200157E-3</v>
      </c>
      <c r="O50" s="263">
        <f>'SC-NR'!I421</f>
        <v>2.9747832200759379E-3</v>
      </c>
      <c r="P50" s="263">
        <f>'SC-NR'!J421</f>
        <v>3.5537711898972072E-3</v>
      </c>
      <c r="Q50" s="263">
        <f>'SC-NR'!K421</f>
        <v>4.0350613692222634E-3</v>
      </c>
      <c r="R50" s="263">
        <f>'SC-NR'!L421</f>
        <v>4.4400465193988265E-3</v>
      </c>
      <c r="S50" s="263">
        <f>'SC-NR'!M421</f>
        <v>4.7803144809940232E-3</v>
      </c>
      <c r="T50" s="263">
        <f>'SC-NR'!N421</f>
        <v>5.1090815813484474E-3</v>
      </c>
      <c r="U50" s="263">
        <f>'SC-NR'!O421</f>
        <v>5.3582277869907722E-3</v>
      </c>
      <c r="V50" s="263">
        <f>'SC-NR'!P421</f>
        <v>5.5715906632770856E-3</v>
      </c>
      <c r="W50" s="263">
        <f>'SC-NR'!Q421</f>
        <v>5.7595600266466965E-3</v>
      </c>
      <c r="X50" s="263">
        <f>'SC-NR'!R421</f>
        <v>5.9233727237602302E-3</v>
      </c>
      <c r="Y50" s="263">
        <f>'SC-NR'!S421</f>
        <v>6.111453714918863E-3</v>
      </c>
      <c r="Z50" s="263">
        <f>'SC-NR'!T421</f>
        <v>6.2494474780228374E-3</v>
      </c>
      <c r="AA50" s="263">
        <f>'SC-NR'!U421</f>
        <v>6.3247863665864303E-3</v>
      </c>
      <c r="AB50" s="263">
        <f>'SC-NR'!V421</f>
        <v>6.3999802291565535E-3</v>
      </c>
      <c r="AC50" s="263">
        <f>'SC-NR'!W421</f>
        <v>6.4731124121639146E-3</v>
      </c>
      <c r="AD50" s="263">
        <f>'SC-NR'!X421</f>
        <v>6.5950728600887784E-3</v>
      </c>
      <c r="AE50" s="263">
        <f>'SC-NR'!Y421</f>
        <v>6.6156495023343828E-3</v>
      </c>
      <c r="AF50" s="264">
        <f t="shared" si="2"/>
        <v>0</v>
      </c>
      <c r="AG50" s="264">
        <f t="shared" si="3"/>
        <v>5.517461344154399E-3</v>
      </c>
      <c r="AH50" s="264">
        <f t="shared" si="4"/>
        <v>0.30378670662176827</v>
      </c>
      <c r="AI50" s="264">
        <f t="shared" si="5"/>
        <v>3.6592743841339144</v>
      </c>
      <c r="AJ50" s="264">
        <f t="shared" si="6"/>
        <v>14.494210318304741</v>
      </c>
      <c r="AK50" s="264">
        <f t="shared" si="7"/>
        <v>19.209611914934868</v>
      </c>
      <c r="AL50" s="264">
        <f t="shared" si="8"/>
        <v>18.597278143149826</v>
      </c>
      <c r="AM50" s="264">
        <f t="shared" si="9"/>
        <v>18.863403409560828</v>
      </c>
      <c r="AN50" s="264">
        <f t="shared" si="10"/>
        <v>8.8679066555025212</v>
      </c>
      <c r="AO50" s="264">
        <f t="shared" si="11"/>
        <v>5.0992916901715057</v>
      </c>
      <c r="AP50" s="264">
        <f t="shared" si="12"/>
        <v>1.4412323126674325</v>
      </c>
      <c r="AQ50" s="264">
        <f t="shared" si="13"/>
        <v>9.8759511196577429E-3</v>
      </c>
      <c r="AR50" s="264"/>
      <c r="AS50" s="264">
        <f t="shared" si="14"/>
        <v>0</v>
      </c>
      <c r="AT50" s="264">
        <f t="shared" si="15"/>
        <v>3.773271698595673E-3</v>
      </c>
      <c r="AU50" s="264">
        <f t="shared" si="16"/>
        <v>0.11201503604594412</v>
      </c>
      <c r="AV50" s="264">
        <f t="shared" si="17"/>
        <v>2.4116258954383536</v>
      </c>
      <c r="AW50" s="264">
        <f t="shared" si="18"/>
        <v>9.3984214758555158</v>
      </c>
      <c r="AX50" s="264">
        <f t="shared" si="19"/>
        <v>14.120511048151885</v>
      </c>
      <c r="AY50" s="264">
        <f t="shared" si="20"/>
        <v>16.016792927063737</v>
      </c>
      <c r="AZ50" s="264">
        <f t="shared" si="21"/>
        <v>13.717885648821232</v>
      </c>
      <c r="BA50" s="264">
        <f t="shared" si="22"/>
        <v>7.097890357995956</v>
      </c>
      <c r="BB50" s="264">
        <f t="shared" si="23"/>
        <v>3.3497885683765949</v>
      </c>
      <c r="BC50" s="264">
        <f t="shared" si="24"/>
        <v>0.71112546017276446</v>
      </c>
      <c r="BD50" s="264">
        <f t="shared" si="25"/>
        <v>7.2982940162399021E-3</v>
      </c>
    </row>
    <row r="51" spans="1:56" ht="15">
      <c r="A51" s="259" t="str">
        <f>VLOOKUP(CONCATENATE($C51," - ",$B51),[2]ACHIEV!$B$17:$C$50,2,FALSE)</f>
        <v>LO12Med</v>
      </c>
      <c r="B51" s="259" t="str">
        <f>'SC-NR'!$C$7</f>
        <v>NR</v>
      </c>
      <c r="C51" s="259" t="str">
        <f>'SC-NR'!$C$8</f>
        <v>Irrigation Water Mgmt</v>
      </c>
      <c r="D51" s="259" t="s">
        <v>642</v>
      </c>
      <c r="E51" s="259" t="str">
        <f>'SC-NR'!$A$9</f>
        <v>Irrigation</v>
      </c>
      <c r="F51" s="260">
        <f t="shared" si="1"/>
        <v>5.797689663310765E-4</v>
      </c>
      <c r="G51" s="261">
        <f>'SC-NR'!A422</f>
        <v>217.97252094744772</v>
      </c>
      <c r="H51" s="261">
        <f>'SC-NR'!B422</f>
        <v>31.009964236168045</v>
      </c>
      <c r="I51" s="254" t="str">
        <f>'SC-NR'!C422</f>
        <v>Mattawa (PRD) _ Late Potatoes</v>
      </c>
      <c r="J51" s="265" t="str">
        <f>'SC-NR'!D422</f>
        <v>SIS</v>
      </c>
      <c r="K51" s="263">
        <f>'SC-NR'!E422</f>
        <v>1.5742376979224974E-2</v>
      </c>
      <c r="L51" s="263">
        <f>'SC-NR'!F422</f>
        <v>3.1820448252787716E-2</v>
      </c>
      <c r="M51" s="263">
        <f>'SC-NR'!G422</f>
        <v>4.8252428716562192E-2</v>
      </c>
      <c r="N51" s="263">
        <f>'SC-NR'!H422</f>
        <v>6.5055453130092575E-2</v>
      </c>
      <c r="O51" s="263">
        <f>'SC-NR'!I422</f>
        <v>8.2792366962038219E-2</v>
      </c>
      <c r="P51" s="263">
        <f>'SC-NR'!J422</f>
        <v>9.8906409874659026E-2</v>
      </c>
      <c r="Q51" s="263">
        <f>'SC-NR'!K422</f>
        <v>0.11230138698525599</v>
      </c>
      <c r="R51" s="263">
        <f>'SC-NR'!L422</f>
        <v>0.12357268868593532</v>
      </c>
      <c r="S51" s="263">
        <f>'SC-NR'!M422</f>
        <v>0.13304282074520352</v>
      </c>
      <c r="T51" s="263">
        <f>'SC-NR'!N422</f>
        <v>0.14219286779195742</v>
      </c>
      <c r="U51" s="263">
        <f>'SC-NR'!O422</f>
        <v>0.14912695426438688</v>
      </c>
      <c r="V51" s="263">
        <f>'SC-NR'!P422</f>
        <v>0.15506514076159367</v>
      </c>
      <c r="W51" s="263">
        <f>'SC-NR'!Q422</f>
        <v>0.16029659036931346</v>
      </c>
      <c r="X51" s="263">
        <f>'SC-NR'!R422</f>
        <v>0.16485572625556427</v>
      </c>
      <c r="Y51" s="263">
        <f>'SC-NR'!S422</f>
        <v>0.1700902826203779</v>
      </c>
      <c r="Z51" s="263">
        <f>'SC-NR'!T422</f>
        <v>0.17393084155464714</v>
      </c>
      <c r="AA51" s="263">
        <f>'SC-NR'!U422</f>
        <v>0.17602762792428045</v>
      </c>
      <c r="AB51" s="263">
        <f>'SC-NR'!V422</f>
        <v>0.17812037801819813</v>
      </c>
      <c r="AC51" s="263">
        <f>'SC-NR'!W422</f>
        <v>0.18015574869375472</v>
      </c>
      <c r="AD51" s="263">
        <f>'SC-NR'!X422</f>
        <v>0.18355007809944235</v>
      </c>
      <c r="AE51" s="263">
        <f>'SC-NR'!Y422</f>
        <v>0.18412275475841625</v>
      </c>
      <c r="AF51" s="264">
        <f t="shared" si="2"/>
        <v>0</v>
      </c>
      <c r="AG51" s="264">
        <f t="shared" si="3"/>
        <v>7.6359764005979793E-3</v>
      </c>
      <c r="AH51" s="264">
        <f t="shared" si="4"/>
        <v>0.42043033523685169</v>
      </c>
      <c r="AI51" s="264">
        <f t="shared" si="5"/>
        <v>5.0643096702731247</v>
      </c>
      <c r="AJ51" s="264">
        <f t="shared" si="6"/>
        <v>20.059487694125579</v>
      </c>
      <c r="AK51" s="264">
        <f t="shared" si="7"/>
        <v>26.585441038476198</v>
      </c>
      <c r="AL51" s="264">
        <f t="shared" si="8"/>
        <v>25.737992195795396</v>
      </c>
      <c r="AM51" s="264">
        <f t="shared" si="9"/>
        <v>26.106300395375307</v>
      </c>
      <c r="AN51" s="264">
        <f t="shared" si="10"/>
        <v>12.272877274593933</v>
      </c>
      <c r="AO51" s="264">
        <f t="shared" si="11"/>
        <v>7.0572440071861733</v>
      </c>
      <c r="AP51" s="264">
        <f t="shared" si="12"/>
        <v>1.9946158642266685</v>
      </c>
      <c r="AQ51" s="264">
        <f t="shared" si="13"/>
        <v>1.3667976081620082E-2</v>
      </c>
      <c r="AR51" s="264"/>
      <c r="AS51" s="264">
        <f t="shared" si="14"/>
        <v>0</v>
      </c>
      <c r="AT51" s="264">
        <f t="shared" si="15"/>
        <v>5.2220780258020287E-3</v>
      </c>
      <c r="AU51" s="264">
        <f t="shared" si="16"/>
        <v>0.15502495049923193</v>
      </c>
      <c r="AV51" s="264">
        <f t="shared" si="17"/>
        <v>3.337607148647912</v>
      </c>
      <c r="AW51" s="264">
        <f t="shared" si="18"/>
        <v>13.007091507499227</v>
      </c>
      <c r="AX51" s="264">
        <f t="shared" si="19"/>
        <v>19.542300779743083</v>
      </c>
      <c r="AY51" s="264">
        <f t="shared" si="20"/>
        <v>22.166689565283672</v>
      </c>
      <c r="AZ51" s="264">
        <f t="shared" si="21"/>
        <v>18.985081099205136</v>
      </c>
      <c r="BA51" s="264">
        <f t="shared" si="22"/>
        <v>9.8232357033387796</v>
      </c>
      <c r="BB51" s="264">
        <f t="shared" si="23"/>
        <v>4.6359919643509109</v>
      </c>
      <c r="BC51" s="264">
        <f t="shared" si="24"/>
        <v>0.98417313562091213</v>
      </c>
      <c r="BD51" s="264">
        <f t="shared" si="25"/>
        <v>1.0100587461600859E-2</v>
      </c>
    </row>
    <row r="52" spans="1:56" ht="15">
      <c r="A52" s="259" t="str">
        <f>VLOOKUP(CONCATENATE($C52," - ",$B52),[2]ACHIEV!$B$17:$C$50,2,FALSE)</f>
        <v>LO12Med</v>
      </c>
      <c r="B52" s="259" t="str">
        <f>'SC-NR'!$C$7</f>
        <v>NR</v>
      </c>
      <c r="C52" s="259" t="str">
        <f>'SC-NR'!$C$8</f>
        <v>Irrigation Water Mgmt</v>
      </c>
      <c r="D52" s="259" t="s">
        <v>642</v>
      </c>
      <c r="E52" s="259" t="str">
        <f>'SC-NR'!$A$9</f>
        <v>Irrigation</v>
      </c>
      <c r="F52" s="260">
        <f t="shared" si="1"/>
        <v>5.6398231883373121E-4</v>
      </c>
      <c r="G52" s="261">
        <f>'SC-NR'!A423</f>
        <v>212.03730269304384</v>
      </c>
      <c r="H52" s="261">
        <f>'SC-NR'!B423</f>
        <v>31.882203272375712</v>
      </c>
      <c r="I52" s="254" t="str">
        <f>'SC-NR'!C423</f>
        <v>Pasco (Richland) _ Late Potatoes</v>
      </c>
      <c r="J52" s="265" t="str">
        <f>'SC-NR'!D423</f>
        <v>SIS</v>
      </c>
      <c r="K52" s="263">
        <f>'SC-NR'!E423</f>
        <v>2.9181850303428836E-2</v>
      </c>
      <c r="L52" s="263">
        <f>'SC-NR'!F423</f>
        <v>5.898598151513524E-2</v>
      </c>
      <c r="M52" s="263">
        <f>'SC-NR'!G423</f>
        <v>8.9446158826067698E-2</v>
      </c>
      <c r="N52" s="263">
        <f>'SC-NR'!H423</f>
        <v>0.12059414516431914</v>
      </c>
      <c r="O52" s="263">
        <f>'SC-NR'!I423</f>
        <v>0.15347329454383909</v>
      </c>
      <c r="P52" s="263">
        <f>'SC-NR'!J423</f>
        <v>0.18334410685380326</v>
      </c>
      <c r="Q52" s="263">
        <f>'SC-NR'!K423</f>
        <v>0.20817455128891929</v>
      </c>
      <c r="R52" s="263">
        <f>'SC-NR'!L423</f>
        <v>0.22906831081380399</v>
      </c>
      <c r="S52" s="263">
        <f>'SC-NR'!M423</f>
        <v>0.24662321859373898</v>
      </c>
      <c r="T52" s="263">
        <f>'SC-NR'!N423</f>
        <v>0.26358478059546725</v>
      </c>
      <c r="U52" s="263">
        <f>'SC-NR'!O423</f>
        <v>0.27643858746951844</v>
      </c>
      <c r="V52" s="263">
        <f>'SC-NR'!P423</f>
        <v>0.28744628152131363</v>
      </c>
      <c r="W52" s="263">
        <f>'SC-NR'!Q423</f>
        <v>0.29714388814856424</v>
      </c>
      <c r="X52" s="263">
        <f>'SC-NR'!R423</f>
        <v>0.30559521802848882</v>
      </c>
      <c r="Y52" s="263">
        <f>'SC-NR'!S423</f>
        <v>0.31529858369203767</v>
      </c>
      <c r="Z52" s="263">
        <f>'SC-NR'!T423</f>
        <v>0.32241787806856315</v>
      </c>
      <c r="AA52" s="263">
        <f>'SC-NR'!U423</f>
        <v>0.32630471841279191</v>
      </c>
      <c r="AB52" s="263">
        <f>'SC-NR'!V423</f>
        <v>0.33018407665988431</v>
      </c>
      <c r="AC52" s="263">
        <f>'SC-NR'!W423</f>
        <v>0.33395706992795721</v>
      </c>
      <c r="AD52" s="263">
        <f>'SC-NR'!X423</f>
        <v>0.34024918278537508</v>
      </c>
      <c r="AE52" s="263">
        <f>'SC-NR'!Y423</f>
        <v>0.34131076100551927</v>
      </c>
      <c r="AF52" s="264">
        <f t="shared" si="2"/>
        <v>0</v>
      </c>
      <c r="AG52" s="264">
        <f t="shared" si="3"/>
        <v>7.4280548409168257E-3</v>
      </c>
      <c r="AH52" s="264">
        <f t="shared" si="4"/>
        <v>0.408982351841713</v>
      </c>
      <c r="AI52" s="264">
        <f t="shared" si="5"/>
        <v>4.9264125487905224</v>
      </c>
      <c r="AJ52" s="264">
        <f t="shared" si="6"/>
        <v>19.513283810174222</v>
      </c>
      <c r="AK52" s="264">
        <f t="shared" si="7"/>
        <v>25.861540639164009</v>
      </c>
      <c r="AL52" s="264">
        <f t="shared" si="8"/>
        <v>25.037167153958954</v>
      </c>
      <c r="AM52" s="264">
        <f t="shared" si="9"/>
        <v>25.395446614412062</v>
      </c>
      <c r="AN52" s="264">
        <f t="shared" si="10"/>
        <v>11.938696594765073</v>
      </c>
      <c r="AO52" s="264">
        <f t="shared" si="11"/>
        <v>6.8650808699468122</v>
      </c>
      <c r="AP52" s="264">
        <f t="shared" si="12"/>
        <v>1.9403040618195389</v>
      </c>
      <c r="AQ52" s="264">
        <f t="shared" si="13"/>
        <v>1.3295807971677703E-2</v>
      </c>
      <c r="AR52" s="264"/>
      <c r="AS52" s="264">
        <f t="shared" si="14"/>
        <v>0</v>
      </c>
      <c r="AT52" s="264">
        <f t="shared" si="15"/>
        <v>5.0798849975710334E-3</v>
      </c>
      <c r="AU52" s="264">
        <f t="shared" si="16"/>
        <v>0.15080374448623668</v>
      </c>
      <c r="AV52" s="264">
        <f t="shared" si="17"/>
        <v>3.2467267624938243</v>
      </c>
      <c r="AW52" s="264">
        <f t="shared" si="18"/>
        <v>12.652918758491916</v>
      </c>
      <c r="AX52" s="264">
        <f t="shared" si="19"/>
        <v>19.010179483825482</v>
      </c>
      <c r="AY52" s="264">
        <f t="shared" si="20"/>
        <v>21.56310825156709</v>
      </c>
      <c r="AZ52" s="264">
        <f t="shared" si="21"/>
        <v>18.468132451680397</v>
      </c>
      <c r="BA52" s="264">
        <f t="shared" si="22"/>
        <v>9.5557568137505591</v>
      </c>
      <c r="BB52" s="264">
        <f t="shared" si="23"/>
        <v>4.5097575930894109</v>
      </c>
      <c r="BC52" s="264">
        <f t="shared" si="24"/>
        <v>0.95737488447144981</v>
      </c>
      <c r="BD52" s="264">
        <f t="shared" si="25"/>
        <v>9.8255565043879074E-3</v>
      </c>
    </row>
    <row r="53" spans="1:56" ht="15">
      <c r="A53" s="259" t="str">
        <f>VLOOKUP(CONCATENATE($C53," - ",$B53),[2]ACHIEV!$B$17:$C$50,2,FALSE)</f>
        <v>LO12Med</v>
      </c>
      <c r="B53" s="259" t="str">
        <f>'SC-NR'!$C$7</f>
        <v>NR</v>
      </c>
      <c r="C53" s="259" t="str">
        <f>'SC-NR'!$C$8</f>
        <v>Irrigation Water Mgmt</v>
      </c>
      <c r="D53" s="259" t="s">
        <v>642</v>
      </c>
      <c r="E53" s="259" t="str">
        <f>'SC-NR'!$A$9</f>
        <v>Irrigation</v>
      </c>
      <c r="F53" s="260">
        <f t="shared" si="1"/>
        <v>5.6172708347696756E-4</v>
      </c>
      <c r="G53" s="261">
        <f>'SC-NR'!A424</f>
        <v>211.18941437098616</v>
      </c>
      <c r="H53" s="261">
        <f>'SC-NR'!B424</f>
        <v>32.010811004618098</v>
      </c>
      <c r="I53" s="254" t="str">
        <f>'SC-NR'!C424</f>
        <v>Moses Lake (Ephrata) _ Late Potatoes</v>
      </c>
      <c r="J53" s="265" t="str">
        <f>'SC-NR'!D424</f>
        <v>SIS</v>
      </c>
      <c r="K53" s="263">
        <f>'SC-NR'!E424</f>
        <v>6.3245735556505783E-2</v>
      </c>
      <c r="L53" s="263">
        <f>'SC-NR'!F424</f>
        <v>0.12784013863606308</v>
      </c>
      <c r="M53" s="263">
        <f>'SC-NR'!G424</f>
        <v>0.19385638843449177</v>
      </c>
      <c r="N53" s="263">
        <f>'SC-NR'!H424</f>
        <v>0.26136332464940465</v>
      </c>
      <c r="O53" s="263">
        <f>'SC-NR'!I424</f>
        <v>0.33262220526725345</v>
      </c>
      <c r="P53" s="263">
        <f>'SC-NR'!J424</f>
        <v>0.39736112608859808</v>
      </c>
      <c r="Q53" s="263">
        <f>'SC-NR'!K424</f>
        <v>0.45117607291907175</v>
      </c>
      <c r="R53" s="263">
        <f>'SC-NR'!L424</f>
        <v>0.4964590544967275</v>
      </c>
      <c r="S53" s="263">
        <f>'SC-NR'!M424</f>
        <v>0.53450575282545409</v>
      </c>
      <c r="T53" s="263">
        <f>'SC-NR'!N424</f>
        <v>0.57126649465067469</v>
      </c>
      <c r="U53" s="263">
        <f>'SC-NR'!O424</f>
        <v>0.59912451126023536</v>
      </c>
      <c r="V53" s="263">
        <f>'SC-NR'!P424</f>
        <v>0.62298145315555309</v>
      </c>
      <c r="W53" s="263">
        <f>'SC-NR'!Q424</f>
        <v>0.64399904655353057</v>
      </c>
      <c r="X53" s="263">
        <f>'SC-NR'!R424</f>
        <v>0.66231558814115221</v>
      </c>
      <c r="Y53" s="263">
        <f>'SC-NR'!S424</f>
        <v>0.6833456630810123</v>
      </c>
      <c r="Z53" s="263">
        <f>'SC-NR'!T424</f>
        <v>0.69877528816663426</v>
      </c>
      <c r="AA53" s="263">
        <f>'SC-NR'!U424</f>
        <v>0.7071992254428997</v>
      </c>
      <c r="AB53" s="263">
        <f>'SC-NR'!V424</f>
        <v>0.71560694679275938</v>
      </c>
      <c r="AC53" s="263">
        <f>'SC-NR'!W424</f>
        <v>0.72378414364655108</v>
      </c>
      <c r="AD53" s="263">
        <f>'SC-NR'!X424</f>
        <v>0.73742102073741844</v>
      </c>
      <c r="AE53" s="263">
        <f>'SC-NR'!Y424</f>
        <v>0.73972177599062094</v>
      </c>
      <c r="AF53" s="264">
        <f t="shared" si="2"/>
        <v>0</v>
      </c>
      <c r="AG53" s="264">
        <f t="shared" si="3"/>
        <v>7.3983517609623756E-3</v>
      </c>
      <c r="AH53" s="264">
        <f t="shared" si="4"/>
        <v>0.40734692564240749</v>
      </c>
      <c r="AI53" s="264">
        <f t="shared" si="5"/>
        <v>4.9067129600072947</v>
      </c>
      <c r="AJ53" s="264">
        <f t="shared" si="6"/>
        <v>19.435254683895458</v>
      </c>
      <c r="AK53" s="264">
        <f t="shared" si="7"/>
        <v>25.758126296405127</v>
      </c>
      <c r="AL53" s="264">
        <f t="shared" si="8"/>
        <v>24.937049290839465</v>
      </c>
      <c r="AM53" s="264">
        <f t="shared" si="9"/>
        <v>25.293896074274461</v>
      </c>
      <c r="AN53" s="264">
        <f t="shared" si="10"/>
        <v>11.890956497646664</v>
      </c>
      <c r="AO53" s="264">
        <f t="shared" si="11"/>
        <v>6.8376289931983329</v>
      </c>
      <c r="AP53" s="264">
        <f t="shared" si="12"/>
        <v>1.9325452329042347</v>
      </c>
      <c r="AQ53" s="264">
        <f t="shared" si="13"/>
        <v>1.3242641098828794E-2</v>
      </c>
      <c r="AR53" s="264"/>
      <c r="AS53" s="264">
        <f t="shared" si="14"/>
        <v>0</v>
      </c>
      <c r="AT53" s="264">
        <f t="shared" si="15"/>
        <v>5.059571707823749E-3</v>
      </c>
      <c r="AU53" s="264">
        <f t="shared" si="16"/>
        <v>0.15020071505580879</v>
      </c>
      <c r="AV53" s="264">
        <f t="shared" si="17"/>
        <v>3.233743850186098</v>
      </c>
      <c r="AW53" s="264">
        <f t="shared" si="18"/>
        <v>12.602322651490873</v>
      </c>
      <c r="AX53" s="264">
        <f t="shared" si="19"/>
        <v>18.934162155837257</v>
      </c>
      <c r="AY53" s="264">
        <f t="shared" si="20"/>
        <v>21.476882349607582</v>
      </c>
      <c r="AZ53" s="264">
        <f t="shared" si="21"/>
        <v>18.394282644891153</v>
      </c>
      <c r="BA53" s="264">
        <f t="shared" si="22"/>
        <v>9.517545543809387</v>
      </c>
      <c r="BB53" s="264">
        <f t="shared" si="23"/>
        <v>4.4917241114806252</v>
      </c>
      <c r="BC53" s="264">
        <f t="shared" si="24"/>
        <v>0.95354656287866957</v>
      </c>
      <c r="BD53" s="264">
        <f t="shared" si="25"/>
        <v>9.7862663676432024E-3</v>
      </c>
    </row>
    <row r="54" spans="1:56" ht="15">
      <c r="A54" s="259" t="str">
        <f>VLOOKUP(CONCATENATE($C54," - ",$B54),[2]ACHIEV!$B$17:$C$50,2,FALSE)</f>
        <v>LO12Med</v>
      </c>
      <c r="B54" s="259" t="str">
        <f>'SC-NR'!$C$7</f>
        <v>NR</v>
      </c>
      <c r="C54" s="259" t="str">
        <f>'SC-NR'!$C$8</f>
        <v>Irrigation Water Mgmt</v>
      </c>
      <c r="D54" s="259" t="s">
        <v>642</v>
      </c>
      <c r="E54" s="259" t="str">
        <f>'SC-NR'!$A$9</f>
        <v>Irrigation</v>
      </c>
      <c r="F54" s="260">
        <f t="shared" si="1"/>
        <v>5.3830733169519163E-4</v>
      </c>
      <c r="G54" s="261">
        <f>'SC-NR'!A425</f>
        <v>202.38442025731007</v>
      </c>
      <c r="H54" s="261">
        <f>'SC-NR'!B425</f>
        <v>33.410052546679196</v>
      </c>
      <c r="I54" s="254" t="str">
        <f>'SC-NR'!C425</f>
        <v>Royal City (Smyrna) _ Late Potatoes</v>
      </c>
      <c r="J54" s="265" t="str">
        <f>'SC-NR'!D425</f>
        <v>SIS</v>
      </c>
      <c r="K54" s="263">
        <f>'SC-NR'!E425</f>
        <v>1.406745564708969E-2</v>
      </c>
      <c r="L54" s="263">
        <f>'SC-NR'!F425</f>
        <v>2.843488915665909E-2</v>
      </c>
      <c r="M54" s="263">
        <f>'SC-NR'!G425</f>
        <v>4.3118577437853578E-2</v>
      </c>
      <c r="N54" s="263">
        <f>'SC-NR'!H425</f>
        <v>5.8133832185357476E-2</v>
      </c>
      <c r="O54" s="263">
        <f>'SC-NR'!I425</f>
        <v>7.3983614526132738E-2</v>
      </c>
      <c r="P54" s="263">
        <f>'SC-NR'!J425</f>
        <v>8.8383192446782513E-2</v>
      </c>
      <c r="Q54" s="263">
        <f>'SC-NR'!K425</f>
        <v>0.10035300149441097</v>
      </c>
      <c r="R54" s="263">
        <f>'SC-NR'!L425</f>
        <v>0.11042508507928003</v>
      </c>
      <c r="S54" s="263">
        <f>'SC-NR'!M425</f>
        <v>0.11888763574057136</v>
      </c>
      <c r="T54" s="263">
        <f>'SC-NR'!N425</f>
        <v>0.12706415706062751</v>
      </c>
      <c r="U54" s="263">
        <f>'SC-NR'!O425</f>
        <v>0.13326048649885117</v>
      </c>
      <c r="V54" s="263">
        <f>'SC-NR'!P425</f>
        <v>0.13856687544404314</v>
      </c>
      <c r="W54" s="263">
        <f>'SC-NR'!Q425</f>
        <v>0.14324172127092827</v>
      </c>
      <c r="X54" s="263">
        <f>'SC-NR'!R425</f>
        <v>0.14731578467021839</v>
      </c>
      <c r="Y54" s="263">
        <f>'SC-NR'!S425</f>
        <v>0.15199340670857922</v>
      </c>
      <c r="Z54" s="263">
        <f>'SC-NR'!T425</f>
        <v>0.15542534665889074</v>
      </c>
      <c r="AA54" s="263">
        <f>'SC-NR'!U425</f>
        <v>0.15729904395982341</v>
      </c>
      <c r="AB54" s="263">
        <f>'SC-NR'!V425</f>
        <v>0.15916913442744984</v>
      </c>
      <c r="AC54" s="263">
        <f>'SC-NR'!W425</f>
        <v>0.16098795040051195</v>
      </c>
      <c r="AD54" s="263">
        <f>'SC-NR'!X425</f>
        <v>0.16402113772852076</v>
      </c>
      <c r="AE54" s="263">
        <f>'SC-NR'!Y425</f>
        <v>0.16453288404935085</v>
      </c>
      <c r="AF54" s="264">
        <f t="shared" si="2"/>
        <v>0</v>
      </c>
      <c r="AG54" s="264">
        <f t="shared" si="3"/>
        <v>7.0898966998969269E-3</v>
      </c>
      <c r="AH54" s="264">
        <f t="shared" si="4"/>
        <v>0.3903636535726962</v>
      </c>
      <c r="AI54" s="264">
        <f t="shared" si="5"/>
        <v>4.7021403072583796</v>
      </c>
      <c r="AJ54" s="264">
        <f t="shared" si="6"/>
        <v>18.624952218692897</v>
      </c>
      <c r="AK54" s="264">
        <f t="shared" si="7"/>
        <v>24.68420812160133</v>
      </c>
      <c r="AL54" s="264">
        <f t="shared" si="8"/>
        <v>23.897363789213976</v>
      </c>
      <c r="AM54" s="264">
        <f t="shared" si="9"/>
        <v>24.239332772845476</v>
      </c>
      <c r="AN54" s="264">
        <f t="shared" si="10"/>
        <v>11.395193950647807</v>
      </c>
      <c r="AO54" s="264">
        <f t="shared" si="11"/>
        <v>6.5525518115795016</v>
      </c>
      <c r="AP54" s="264">
        <f t="shared" si="12"/>
        <v>1.8519727787837679</v>
      </c>
      <c r="AQ54" s="264">
        <f t="shared" si="13"/>
        <v>1.26905235730901E-2</v>
      </c>
      <c r="AR54" s="264"/>
      <c r="AS54" s="264">
        <f t="shared" si="14"/>
        <v>0</v>
      </c>
      <c r="AT54" s="264">
        <f t="shared" si="15"/>
        <v>4.8486260066019429E-3</v>
      </c>
      <c r="AU54" s="264">
        <f t="shared" si="16"/>
        <v>0.14393848635521145</v>
      </c>
      <c r="AV54" s="264">
        <f t="shared" si="17"/>
        <v>3.0989212992981661</v>
      </c>
      <c r="AW54" s="264">
        <f t="shared" si="18"/>
        <v>12.076901540326181</v>
      </c>
      <c r="AX54" s="264">
        <f t="shared" si="19"/>
        <v>18.144751442113343</v>
      </c>
      <c r="AY54" s="264">
        <f t="shared" si="20"/>
        <v>20.581459521566497</v>
      </c>
      <c r="AZ54" s="264">
        <f t="shared" si="21"/>
        <v>17.627380805156651</v>
      </c>
      <c r="BA54" s="264">
        <f t="shared" si="22"/>
        <v>9.1207362021125764</v>
      </c>
      <c r="BB54" s="264">
        <f t="shared" si="23"/>
        <v>4.3044533409278509</v>
      </c>
      <c r="BC54" s="264">
        <f t="shared" si="24"/>
        <v>0.91379091556902758</v>
      </c>
      <c r="BD54" s="264">
        <f t="shared" si="25"/>
        <v>9.3782534091404746E-3</v>
      </c>
    </row>
    <row r="55" spans="1:56" ht="15">
      <c r="A55" s="259" t="str">
        <f>VLOOKUP(CONCATENATE($C55," - ",$B55),[2]ACHIEV!$B$17:$C$50,2,FALSE)</f>
        <v>LO12Med</v>
      </c>
      <c r="B55" s="259" t="str">
        <f>'SC-NR'!$C$7</f>
        <v>NR</v>
      </c>
      <c r="C55" s="259" t="str">
        <f>'SC-NR'!$C$8</f>
        <v>Irrigation Water Mgmt</v>
      </c>
      <c r="D55" s="259" t="s">
        <v>642</v>
      </c>
      <c r="E55" s="259" t="str">
        <f>'SC-NR'!$A$9</f>
        <v>Irrigation</v>
      </c>
      <c r="F55" s="260">
        <f t="shared" si="1"/>
        <v>5.2651071598288962E-4</v>
      </c>
      <c r="G55" s="261">
        <f>'SC-NR'!A426</f>
        <v>197.94931211116213</v>
      </c>
      <c r="H55" s="261">
        <f>'SC-NR'!B426</f>
        <v>34.161997386992027</v>
      </c>
      <c r="I55" s="254" t="str">
        <f>'SC-NR'!C426</f>
        <v>Quincy _ Late Potatoes</v>
      </c>
      <c r="J55" s="265" t="str">
        <f>'SC-NR'!D426</f>
        <v>SIS</v>
      </c>
      <c r="K55" s="263">
        <f>'SC-NR'!E426</f>
        <v>1.2089327031552259E-2</v>
      </c>
      <c r="L55" s="263">
        <f>'SC-NR'!F426</f>
        <v>2.443644982750726E-2</v>
      </c>
      <c r="M55" s="263">
        <f>'SC-NR'!G426</f>
        <v>3.7055356480854819E-2</v>
      </c>
      <c r="N55" s="263">
        <f>'SC-NR'!H426</f>
        <v>4.9959205596042638E-2</v>
      </c>
      <c r="O55" s="263">
        <f>'SC-NR'!I426</f>
        <v>6.3580233229152364E-2</v>
      </c>
      <c r="P55" s="263">
        <f>'SC-NR'!J426</f>
        <v>7.5954980373641762E-2</v>
      </c>
      <c r="Q55" s="263">
        <f>'SC-NR'!K426</f>
        <v>8.6241626353716377E-2</v>
      </c>
      <c r="R55" s="263">
        <f>'SC-NR'!L426</f>
        <v>9.4897400034566953E-2</v>
      </c>
      <c r="S55" s="263">
        <f>'SC-NR'!M426</f>
        <v>0.10216996907846472</v>
      </c>
      <c r="T55" s="263">
        <f>'SC-NR'!N426</f>
        <v>0.10919672947483165</v>
      </c>
      <c r="U55" s="263">
        <f>'SC-NR'!O426</f>
        <v>0.11452174736386392</v>
      </c>
      <c r="V55" s="263">
        <f>'SC-NR'!P426</f>
        <v>0.11908196585144172</v>
      </c>
      <c r="W55" s="263">
        <f>'SC-NR'!Q426</f>
        <v>0.12309944715304395</v>
      </c>
      <c r="X55" s="263">
        <f>'SC-NR'!R426</f>
        <v>0.1266006264719555</v>
      </c>
      <c r="Y55" s="263">
        <f>'SC-NR'!S426</f>
        <v>0.13062049360147723</v>
      </c>
      <c r="Z55" s="263">
        <f>'SC-NR'!T426</f>
        <v>0.13356984318201409</v>
      </c>
      <c r="AA55" s="263">
        <f>'SC-NR'!U426</f>
        <v>0.13518006609633321</v>
      </c>
      <c r="AB55" s="263">
        <f>'SC-NR'!V426</f>
        <v>0.13678718936075959</v>
      </c>
      <c r="AC55" s="263">
        <f>'SC-NR'!W426</f>
        <v>0.13835024821519484</v>
      </c>
      <c r="AD55" s="263">
        <f>'SC-NR'!X426</f>
        <v>0.14095691671845367</v>
      </c>
      <c r="AE55" s="263">
        <f>'SC-NR'!Y426</f>
        <v>0.14139670261754683</v>
      </c>
      <c r="AF55" s="264">
        <f t="shared" si="2"/>
        <v>0</v>
      </c>
      <c r="AG55" s="264">
        <f t="shared" si="3"/>
        <v>6.9345267432121089E-3</v>
      </c>
      <c r="AH55" s="264">
        <f t="shared" si="4"/>
        <v>0.38180911653017502</v>
      </c>
      <c r="AI55" s="264">
        <f t="shared" si="5"/>
        <v>4.5990963043922601</v>
      </c>
      <c r="AJ55" s="264">
        <f t="shared" si="6"/>
        <v>18.216799865850128</v>
      </c>
      <c r="AK55" s="264">
        <f t="shared" si="7"/>
        <v>24.143271559477935</v>
      </c>
      <c r="AL55" s="264">
        <f t="shared" si="8"/>
        <v>23.373670351358175</v>
      </c>
      <c r="AM55" s="264">
        <f t="shared" si="9"/>
        <v>23.708145332125689</v>
      </c>
      <c r="AN55" s="264">
        <f t="shared" si="10"/>
        <v>11.145476519566902</v>
      </c>
      <c r="AO55" s="264">
        <f t="shared" si="11"/>
        <v>6.408957379356683</v>
      </c>
      <c r="AP55" s="264">
        <f t="shared" si="12"/>
        <v>1.811388135226792</v>
      </c>
      <c r="AQ55" s="264">
        <f t="shared" si="13"/>
        <v>1.2412419930495796E-2</v>
      </c>
      <c r="AR55" s="264"/>
      <c r="AS55" s="264">
        <f t="shared" si="14"/>
        <v>0</v>
      </c>
      <c r="AT55" s="264">
        <f t="shared" si="15"/>
        <v>4.7423718756161451E-3</v>
      </c>
      <c r="AU55" s="264">
        <f t="shared" si="16"/>
        <v>0.14078417856528094</v>
      </c>
      <c r="AV55" s="264">
        <f t="shared" si="17"/>
        <v>3.0310106810731337</v>
      </c>
      <c r="AW55" s="264">
        <f t="shared" si="18"/>
        <v>11.812244980628412</v>
      </c>
      <c r="AX55" s="264">
        <f t="shared" si="19"/>
        <v>17.747122341867222</v>
      </c>
      <c r="AY55" s="264">
        <f t="shared" si="20"/>
        <v>20.13043172670136</v>
      </c>
      <c r="AZ55" s="264">
        <f t="shared" si="21"/>
        <v>17.241089508105201</v>
      </c>
      <c r="BA55" s="264">
        <f t="shared" si="22"/>
        <v>8.9208618670356667</v>
      </c>
      <c r="BB55" s="264">
        <f t="shared" si="23"/>
        <v>4.210124360204972</v>
      </c>
      <c r="BC55" s="264">
        <f t="shared" si="24"/>
        <v>0.89376584877602283</v>
      </c>
      <c r="BD55" s="264">
        <f t="shared" si="25"/>
        <v>9.1727357707835442E-3</v>
      </c>
    </row>
    <row r="56" spans="1:56" ht="15">
      <c r="A56" s="259" t="str">
        <f>VLOOKUP(CONCATENATE($C56," - ",$B56),[2]ACHIEV!$B$17:$C$50,2,FALSE)</f>
        <v>LO12Med</v>
      </c>
      <c r="B56" s="259" t="str">
        <f>'SC-NR'!$C$7</f>
        <v>NR</v>
      </c>
      <c r="C56" s="259" t="str">
        <f>'SC-NR'!$C$8</f>
        <v>Irrigation Water Mgmt</v>
      </c>
      <c r="D56" s="259" t="s">
        <v>642</v>
      </c>
      <c r="E56" s="259" t="str">
        <f>'SC-NR'!$A$9</f>
        <v>Irrigation</v>
      </c>
      <c r="F56" s="260">
        <f t="shared" si="1"/>
        <v>5.3067422741076087E-4</v>
      </c>
      <c r="G56" s="261">
        <f>'SC-NR'!A427</f>
        <v>199.51464439803789</v>
      </c>
      <c r="H56" s="261">
        <f>'SC-NR'!B427</f>
        <v>33.89278774453016</v>
      </c>
      <c r="I56" s="254" t="str">
        <f>'SC-NR'!C427</f>
        <v>Connell _ Late Potatoes</v>
      </c>
      <c r="J56" s="265" t="str">
        <f>'SC-NR'!D427</f>
        <v>SIS</v>
      </c>
      <c r="K56" s="263">
        <f>'SC-NR'!E427</f>
        <v>8.3503162295745607E-3</v>
      </c>
      <c r="L56" s="263">
        <f>'SC-NR'!F427</f>
        <v>1.687869664334974E-2</v>
      </c>
      <c r="M56" s="263">
        <f>'SC-NR'!G427</f>
        <v>2.5594803069449529E-2</v>
      </c>
      <c r="N56" s="263">
        <f>'SC-NR'!H427</f>
        <v>3.450772439330084E-2</v>
      </c>
      <c r="O56" s="263">
        <f>'SC-NR'!I427</f>
        <v>4.3916013854855385E-2</v>
      </c>
      <c r="P56" s="263">
        <f>'SC-NR'!J427</f>
        <v>5.2463474904409238E-2</v>
      </c>
      <c r="Q56" s="263">
        <f>'SC-NR'!K427</f>
        <v>5.9568646817710999E-2</v>
      </c>
      <c r="R56" s="263">
        <f>'SC-NR'!L427</f>
        <v>6.5547345818746341E-2</v>
      </c>
      <c r="S56" s="263">
        <f>'SC-NR'!M427</f>
        <v>7.0570640428898324E-2</v>
      </c>
      <c r="T56" s="263">
        <f>'SC-NR'!N427</f>
        <v>7.5424150572678483E-2</v>
      </c>
      <c r="U56" s="263">
        <f>'SC-NR'!O427</f>
        <v>7.9102236473201248E-2</v>
      </c>
      <c r="V56" s="263">
        <f>'SC-NR'!P427</f>
        <v>8.2252061632851786E-2</v>
      </c>
      <c r="W56" s="263">
        <f>'SC-NR'!Q427</f>
        <v>8.5027008429081716E-2</v>
      </c>
      <c r="X56" s="263">
        <f>'SC-NR'!R427</f>
        <v>8.7445336133597784E-2</v>
      </c>
      <c r="Y56" s="263">
        <f>'SC-NR'!S427</f>
        <v>9.0221930864203603E-2</v>
      </c>
      <c r="Z56" s="263">
        <f>'SC-NR'!T427</f>
        <v>9.2259099815359319E-2</v>
      </c>
      <c r="AA56" s="263">
        <f>'SC-NR'!U427</f>
        <v>9.3371309825029794E-2</v>
      </c>
      <c r="AB56" s="263">
        <f>'SC-NR'!V427</f>
        <v>9.4481378850612543E-2</v>
      </c>
      <c r="AC56" s="263">
        <f>'SC-NR'!W427</f>
        <v>9.5561011793447656E-2</v>
      </c>
      <c r="AD56" s="263">
        <f>'SC-NR'!X427</f>
        <v>9.7361484743767698E-2</v>
      </c>
      <c r="AE56" s="263">
        <f>'SC-NR'!Y427</f>
        <v>9.7665252796460059E-2</v>
      </c>
      <c r="AF56" s="264">
        <f t="shared" si="2"/>
        <v>0</v>
      </c>
      <c r="AG56" s="264">
        <f t="shared" si="3"/>
        <v>6.9893631985126327E-3</v>
      </c>
      <c r="AH56" s="264">
        <f t="shared" si="4"/>
        <v>0.38482836489812366</v>
      </c>
      <c r="AI56" s="264">
        <f t="shared" si="5"/>
        <v>4.6354647759920669</v>
      </c>
      <c r="AJ56" s="264">
        <f t="shared" si="6"/>
        <v>18.360853637441693</v>
      </c>
      <c r="AK56" s="264">
        <f t="shared" si="7"/>
        <v>24.334190346109722</v>
      </c>
      <c r="AL56" s="264">
        <f t="shared" si="8"/>
        <v>23.558503329424926</v>
      </c>
      <c r="AM56" s="264">
        <f t="shared" si="9"/>
        <v>23.895623252379732</v>
      </c>
      <c r="AN56" s="264">
        <f t="shared" si="10"/>
        <v>11.233612083477809</v>
      </c>
      <c r="AO56" s="264">
        <f t="shared" si="11"/>
        <v>6.4596377672000305</v>
      </c>
      <c r="AP56" s="264">
        <f t="shared" si="12"/>
        <v>1.8257121270704306</v>
      </c>
      <c r="AQ56" s="264">
        <f t="shared" si="13"/>
        <v>1.2510574157293786E-2</v>
      </c>
      <c r="AR56" s="264"/>
      <c r="AS56" s="264">
        <f t="shared" si="14"/>
        <v>0</v>
      </c>
      <c r="AT56" s="264">
        <f t="shared" si="15"/>
        <v>4.7798733336111322E-3</v>
      </c>
      <c r="AU56" s="264">
        <f t="shared" si="16"/>
        <v>0.14189746366760936</v>
      </c>
      <c r="AV56" s="264">
        <f t="shared" si="17"/>
        <v>3.0549791345643214</v>
      </c>
      <c r="AW56" s="264">
        <f t="shared" si="18"/>
        <v>11.905653178168802</v>
      </c>
      <c r="AX56" s="264">
        <f t="shared" si="19"/>
        <v>17.88746202430703</v>
      </c>
      <c r="AY56" s="264">
        <f t="shared" si="20"/>
        <v>20.289618007241998</v>
      </c>
      <c r="AZ56" s="264">
        <f t="shared" si="21"/>
        <v>17.377427612946889</v>
      </c>
      <c r="BA56" s="264">
        <f t="shared" si="22"/>
        <v>8.9914057500039881</v>
      </c>
      <c r="BB56" s="264">
        <f t="shared" si="23"/>
        <v>4.2434169416365757</v>
      </c>
      <c r="BC56" s="264">
        <f t="shared" si="24"/>
        <v>0.90083351940884804</v>
      </c>
      <c r="BD56" s="264">
        <f t="shared" si="25"/>
        <v>9.2452714078506953E-3</v>
      </c>
    </row>
    <row r="57" spans="1:56" ht="15">
      <c r="A57" s="259" t="str">
        <f>VLOOKUP(CONCATENATE($C57," - ",$B57),[2]ACHIEV!$B$17:$C$50,2,FALSE)</f>
        <v>LO12Med</v>
      </c>
      <c r="B57" s="259" t="str">
        <f>'SC-NR'!$C$7</f>
        <v>NR</v>
      </c>
      <c r="C57" s="259" t="str">
        <f>'SC-NR'!$C$8</f>
        <v>Irrigation Water Mgmt</v>
      </c>
      <c r="D57" s="259" t="s">
        <v>642</v>
      </c>
      <c r="E57" s="259" t="str">
        <f>'SC-NR'!$A$9</f>
        <v>Irrigation</v>
      </c>
      <c r="F57" s="260">
        <f t="shared" si="1"/>
        <v>5.2130632669805047E-4</v>
      </c>
      <c r="G57" s="261">
        <f>'SC-NR'!A428</f>
        <v>195.99264675256742</v>
      </c>
      <c r="H57" s="261">
        <f>'SC-NR'!B428</f>
        <v>34.504556578460772</v>
      </c>
      <c r="I57" s="254" t="str">
        <f>'SC-NR'!C428</f>
        <v>Othello _ Late Potatoes</v>
      </c>
      <c r="J57" s="265" t="str">
        <f>'SC-NR'!D428</f>
        <v>SIS</v>
      </c>
      <c r="K57" s="263">
        <f>'SC-NR'!E428</f>
        <v>1.4110474041111999E-2</v>
      </c>
      <c r="L57" s="263">
        <f>'SC-NR'!F428</f>
        <v>2.8521843279452067E-2</v>
      </c>
      <c r="M57" s="263">
        <f>'SC-NR'!G428</f>
        <v>4.3250434399086414E-2</v>
      </c>
      <c r="N57" s="263">
        <f>'SC-NR'!H428</f>
        <v>5.8311605917986502E-2</v>
      </c>
      <c r="O57" s="263">
        <f>'SC-NR'!I428</f>
        <v>7.4209857022339801E-2</v>
      </c>
      <c r="P57" s="263">
        <f>'SC-NR'!J428</f>
        <v>8.8653468969631333E-2</v>
      </c>
      <c r="Q57" s="263">
        <f>'SC-NR'!K428</f>
        <v>0.10065988179088455</v>
      </c>
      <c r="R57" s="263">
        <f>'SC-NR'!L428</f>
        <v>0.11076276588944631</v>
      </c>
      <c r="S57" s="263">
        <f>'SC-NR'!M428</f>
        <v>0.11925119509963189</v>
      </c>
      <c r="T57" s="263">
        <f>'SC-NR'!N428</f>
        <v>0.12745272028852558</v>
      </c>
      <c r="U57" s="263">
        <f>'SC-NR'!O428</f>
        <v>0.13366799815267308</v>
      </c>
      <c r="V57" s="263">
        <f>'SC-NR'!P428</f>
        <v>0.13899061407850791</v>
      </c>
      <c r="W57" s="263">
        <f>'SC-NR'!Q428</f>
        <v>0.14367975562203289</v>
      </c>
      <c r="X57" s="263">
        <f>'SC-NR'!R428</f>
        <v>0.14776627754040278</v>
      </c>
      <c r="Y57" s="263">
        <f>'SC-NR'!S428</f>
        <v>0.15245820378508079</v>
      </c>
      <c r="Z57" s="263">
        <f>'SC-NR'!T428</f>
        <v>0.15590063863573156</v>
      </c>
      <c r="AA57" s="263">
        <f>'SC-NR'!U428</f>
        <v>0.15778006571828165</v>
      </c>
      <c r="AB57" s="263">
        <f>'SC-NR'!V428</f>
        <v>0.15965587493779981</v>
      </c>
      <c r="AC57" s="263">
        <f>'SC-NR'!W428</f>
        <v>0.16148025286493137</v>
      </c>
      <c r="AD57" s="263">
        <f>'SC-NR'!X428</f>
        <v>0.16452271570451046</v>
      </c>
      <c r="AE57" s="263">
        <f>'SC-NR'!Y428</f>
        <v>0.16503602694976052</v>
      </c>
      <c r="AF57" s="264">
        <f t="shared" si="2"/>
        <v>0</v>
      </c>
      <c r="AG57" s="264">
        <f t="shared" si="3"/>
        <v>6.8659811740864538E-3</v>
      </c>
      <c r="AH57" s="264">
        <f t="shared" si="4"/>
        <v>0.37803505607023918</v>
      </c>
      <c r="AI57" s="264">
        <f t="shared" si="5"/>
        <v>4.5536357148925006</v>
      </c>
      <c r="AJ57" s="264">
        <f t="shared" si="6"/>
        <v>18.036732651360669</v>
      </c>
      <c r="AK57" s="264">
        <f t="shared" si="7"/>
        <v>23.904623076188201</v>
      </c>
      <c r="AL57" s="264">
        <f t="shared" si="8"/>
        <v>23.142629128774733</v>
      </c>
      <c r="AM57" s="264">
        <f t="shared" si="9"/>
        <v>23.473797931808136</v>
      </c>
      <c r="AN57" s="264">
        <f t="shared" si="10"/>
        <v>11.035307064678266</v>
      </c>
      <c r="AO57" s="264">
        <f t="shared" si="11"/>
        <v>6.3456068945524979</v>
      </c>
      <c r="AP57" s="264">
        <f t="shared" si="12"/>
        <v>1.7934831454222437</v>
      </c>
      <c r="AQ57" s="264">
        <f t="shared" si="13"/>
        <v>1.2289727146998308E-2</v>
      </c>
      <c r="AR57" s="264"/>
      <c r="AS57" s="264">
        <f t="shared" si="14"/>
        <v>0</v>
      </c>
      <c r="AT57" s="264">
        <f t="shared" si="15"/>
        <v>4.6954950531224102E-3</v>
      </c>
      <c r="AU57" s="264">
        <f t="shared" si="16"/>
        <v>0.13939257218737042</v>
      </c>
      <c r="AV57" s="264">
        <f t="shared" si="17"/>
        <v>3.0010501142091486</v>
      </c>
      <c r="AW57" s="264">
        <f t="shared" si="18"/>
        <v>11.695484733702925</v>
      </c>
      <c r="AX57" s="264">
        <f t="shared" si="19"/>
        <v>17.571697738817463</v>
      </c>
      <c r="AY57" s="264">
        <f t="shared" si="20"/>
        <v>19.931448876025563</v>
      </c>
      <c r="AZ57" s="264">
        <f t="shared" si="21"/>
        <v>17.070666877053089</v>
      </c>
      <c r="BA57" s="264">
        <f t="shared" si="22"/>
        <v>8.8326820133252628</v>
      </c>
      <c r="BB57" s="264">
        <f t="shared" si="23"/>
        <v>4.168508633415466</v>
      </c>
      <c r="BC57" s="264">
        <f t="shared" si="24"/>
        <v>0.88493126048499127</v>
      </c>
      <c r="BD57" s="264">
        <f t="shared" si="25"/>
        <v>9.0820662244496045E-3</v>
      </c>
    </row>
    <row r="58" spans="1:56" ht="15">
      <c r="A58" s="259" t="str">
        <f>VLOOKUP(CONCATENATE($C58," - ",$B58),[2]ACHIEV!$B$17:$C$50,2,FALSE)</f>
        <v>LO12Med</v>
      </c>
      <c r="B58" s="259" t="str">
        <f>'SC-NR'!$C$7</f>
        <v>NR</v>
      </c>
      <c r="C58" s="259" t="str">
        <f>'SC-NR'!$C$8</f>
        <v>Irrigation Water Mgmt</v>
      </c>
      <c r="D58" s="259" t="s">
        <v>642</v>
      </c>
      <c r="E58" s="259" t="str">
        <f>'SC-NR'!$A$9</f>
        <v>Irrigation</v>
      </c>
      <c r="F58" s="260">
        <f t="shared" si="1"/>
        <v>5.1332626312796379E-4</v>
      </c>
      <c r="G58" s="261">
        <f>'SC-NR'!A429</f>
        <v>192.99242653605558</v>
      </c>
      <c r="H58" s="261">
        <f>'SC-NR'!B429</f>
        <v>35.043304902454814</v>
      </c>
      <c r="I58" s="254" t="str">
        <f>'SC-NR'!C429</f>
        <v>Lind _ Late Potatoes</v>
      </c>
      <c r="J58" s="265" t="str">
        <f>'SC-NR'!D429</f>
        <v>SIS</v>
      </c>
      <c r="K58" s="263">
        <f>'SC-NR'!E429</f>
        <v>2.1583370761148274E-2</v>
      </c>
      <c r="L58" s="263">
        <f>'SC-NR'!F429</f>
        <v>4.3626990595651581E-2</v>
      </c>
      <c r="M58" s="263">
        <f>'SC-NR'!G429</f>
        <v>6.6155832787502727E-2</v>
      </c>
      <c r="N58" s="263">
        <f>'SC-NR'!H429</f>
        <v>8.9193389714544796E-2</v>
      </c>
      <c r="O58" s="263">
        <f>'SC-NR'!I429</f>
        <v>0.11351134296255991</v>
      </c>
      <c r="P58" s="263">
        <f>'SC-NR'!J429</f>
        <v>0.13560428122106621</v>
      </c>
      <c r="Q58" s="263">
        <f>'SC-NR'!K429</f>
        <v>0.15396928148097885</v>
      </c>
      <c r="R58" s="263">
        <f>'SC-NR'!L429</f>
        <v>0.16942264560048675</v>
      </c>
      <c r="S58" s="263">
        <f>'SC-NR'!M429</f>
        <v>0.18240654070488954</v>
      </c>
      <c r="T58" s="263">
        <f>'SC-NR'!N429</f>
        <v>0.1949515876284045</v>
      </c>
      <c r="U58" s="263">
        <f>'SC-NR'!O429</f>
        <v>0.20445847209838089</v>
      </c>
      <c r="V58" s="263">
        <f>'SC-NR'!P429</f>
        <v>0.21259994152114967</v>
      </c>
      <c r="W58" s="263">
        <f>'SC-NR'!Q429</f>
        <v>0.21977244899258735</v>
      </c>
      <c r="X58" s="263">
        <f>'SC-NR'!R429</f>
        <v>0.22602318992664494</v>
      </c>
      <c r="Y58" s="263">
        <f>'SC-NR'!S429</f>
        <v>0.2331999568749272</v>
      </c>
      <c r="Z58" s="263">
        <f>'SC-NR'!T429</f>
        <v>0.23846550270182262</v>
      </c>
      <c r="AA58" s="263">
        <f>'SC-NR'!U429</f>
        <v>0.24134027299111521</v>
      </c>
      <c r="AB58" s="263">
        <f>'SC-NR'!V429</f>
        <v>0.24420950939976313</v>
      </c>
      <c r="AC58" s="263">
        <f>'SC-NR'!W429</f>
        <v>0.24700007654123618</v>
      </c>
      <c r="AD58" s="263">
        <f>'SC-NR'!X429</f>
        <v>0.25165382547286863</v>
      </c>
      <c r="AE58" s="263">
        <f>'SC-NR'!Y429</f>
        <v>0.25243898597774039</v>
      </c>
      <c r="AF58" s="264">
        <f t="shared" si="2"/>
        <v>0</v>
      </c>
      <c r="AG58" s="264">
        <f t="shared" si="3"/>
        <v>6.7608779680937816E-3</v>
      </c>
      <c r="AH58" s="264">
        <f t="shared" si="4"/>
        <v>0.37224816336500421</v>
      </c>
      <c r="AI58" s="264">
        <f t="shared" si="5"/>
        <v>4.4839294776595375</v>
      </c>
      <c r="AJ58" s="264">
        <f t="shared" si="6"/>
        <v>17.760629589143502</v>
      </c>
      <c r="AK58" s="264">
        <f t="shared" si="7"/>
        <v>23.53869540181061</v>
      </c>
      <c r="AL58" s="264">
        <f t="shared" si="8"/>
        <v>22.788365920813455</v>
      </c>
      <c r="AM58" s="264">
        <f t="shared" si="9"/>
        <v>23.114465251321221</v>
      </c>
      <c r="AN58" s="264">
        <f t="shared" si="10"/>
        <v>10.866380567182357</v>
      </c>
      <c r="AO58" s="264">
        <f t="shared" si="11"/>
        <v>6.2484694845194149</v>
      </c>
      <c r="AP58" s="264">
        <f t="shared" si="12"/>
        <v>1.7660288277219363</v>
      </c>
      <c r="AQ58" s="264">
        <f t="shared" si="13"/>
        <v>1.210159821230216E-2</v>
      </c>
      <c r="AR58" s="264"/>
      <c r="AS58" s="264">
        <f t="shared" si="14"/>
        <v>0</v>
      </c>
      <c r="AT58" s="264">
        <f t="shared" si="15"/>
        <v>4.6236172586320168E-3</v>
      </c>
      <c r="AU58" s="264">
        <f t="shared" si="16"/>
        <v>0.13725877574124093</v>
      </c>
      <c r="AV58" s="264">
        <f t="shared" si="17"/>
        <v>2.9551105783510385</v>
      </c>
      <c r="AW58" s="264">
        <f t="shared" si="18"/>
        <v>11.516452355083844</v>
      </c>
      <c r="AX58" s="264">
        <f t="shared" si="19"/>
        <v>17.302713347474498</v>
      </c>
      <c r="AY58" s="264">
        <f t="shared" si="20"/>
        <v>19.626341838322674</v>
      </c>
      <c r="AZ58" s="264">
        <f t="shared" si="21"/>
        <v>16.809352176106518</v>
      </c>
      <c r="BA58" s="264">
        <f t="shared" si="22"/>
        <v>8.6974729043026464</v>
      </c>
      <c r="BB58" s="264">
        <f t="shared" si="23"/>
        <v>4.1046978523382238</v>
      </c>
      <c r="BC58" s="264">
        <f t="shared" si="24"/>
        <v>0.87138489177207612</v>
      </c>
      <c r="BD58" s="264">
        <f t="shared" si="25"/>
        <v>8.9430395867375629E-3</v>
      </c>
    </row>
    <row r="59" spans="1:56" ht="15">
      <c r="A59" s="259" t="str">
        <f>VLOOKUP(CONCATENATE($C59," - ",$B59),[2]ACHIEV!$B$17:$C$50,2,FALSE)</f>
        <v>LO12Med</v>
      </c>
      <c r="B59" s="259" t="str">
        <f>'SC-NR'!$C$7</f>
        <v>NR</v>
      </c>
      <c r="C59" s="259" t="str">
        <f>'SC-NR'!$C$8</f>
        <v>Irrigation Water Mgmt</v>
      </c>
      <c r="D59" s="259" t="s">
        <v>642</v>
      </c>
      <c r="E59" s="259" t="str">
        <f>'SC-NR'!$A$9</f>
        <v>Irrigation</v>
      </c>
      <c r="F59" s="260">
        <f t="shared" si="1"/>
        <v>5.039583624152535E-4</v>
      </c>
      <c r="G59" s="261">
        <f>'SC-NR'!A430</f>
        <v>189.47042889058517</v>
      </c>
      <c r="H59" s="261">
        <f>'SC-NR'!B430</f>
        <v>35.697519454086262</v>
      </c>
      <c r="I59" s="262" t="str">
        <f>'SC-NR'!C430</f>
        <v>Eltopia _ Late Potatoes</v>
      </c>
      <c r="J59" s="262" t="str">
        <f>'SC-NR'!D430</f>
        <v>SIS</v>
      </c>
      <c r="K59" s="263">
        <f>'SC-NR'!E430</f>
        <v>1.2837071662487433E-2</v>
      </c>
      <c r="L59" s="263">
        <f>'SC-NR'!F430</f>
        <v>2.5947884178645762E-2</v>
      </c>
      <c r="M59" s="263">
        <f>'SC-NR'!G430</f>
        <v>3.9347290827872847E-2</v>
      </c>
      <c r="N59" s="263">
        <f>'SC-NR'!H430</f>
        <v>5.3049264095802733E-2</v>
      </c>
      <c r="O59" s="263">
        <f>'SC-NR'!I430</f>
        <v>6.7512774544862014E-2</v>
      </c>
      <c r="P59" s="263">
        <f>'SC-NR'!J430</f>
        <v>8.0652920020649971E-2</v>
      </c>
      <c r="Q59" s="263">
        <f>'SC-NR'!K430</f>
        <v>9.1575811863034082E-2</v>
      </c>
      <c r="R59" s="263">
        <f>'SC-NR'!L430</f>
        <v>0.10076695928963193</v>
      </c>
      <c r="S59" s="263">
        <f>'SC-NR'!M430</f>
        <v>0.10848934861231671</v>
      </c>
      <c r="T59" s="263">
        <f>'SC-NR'!N430</f>
        <v>0.11595072562096805</v>
      </c>
      <c r="U59" s="263">
        <f>'SC-NR'!O430</f>
        <v>0.12160510456754842</v>
      </c>
      <c r="V59" s="263">
        <f>'SC-NR'!P430</f>
        <v>0.1264473800200076</v>
      </c>
      <c r="W59" s="263">
        <f>'SC-NR'!Q430</f>
        <v>0.13071334910470273</v>
      </c>
      <c r="X59" s="263">
        <f>'SC-NR'!R430</f>
        <v>0.13443108208543719</v>
      </c>
      <c r="Y59" s="263">
        <f>'SC-NR'!S430</f>
        <v>0.13869958456540707</v>
      </c>
      <c r="Z59" s="263">
        <f>'SC-NR'!T430</f>
        <v>0.14183135623675525</v>
      </c>
      <c r="AA59" s="263">
        <f>'SC-NR'!U430</f>
        <v>0.14354117406943906</v>
      </c>
      <c r="AB59" s="263">
        <f>'SC-NR'!V430</f>
        <v>0.14524770053381936</v>
      </c>
      <c r="AC59" s="263">
        <f>'SC-NR'!W430</f>
        <v>0.14690743713244911</v>
      </c>
      <c r="AD59" s="263">
        <f>'SC-NR'!X430</f>
        <v>0.14967533234194655</v>
      </c>
      <c r="AE59" s="263">
        <f>'SC-NR'!Y430</f>
        <v>0.15014231971751146</v>
      </c>
      <c r="AF59" s="264">
        <f t="shared" si="2"/>
        <v>0</v>
      </c>
      <c r="AG59" s="264">
        <f t="shared" si="3"/>
        <v>6.6374959436676035E-3</v>
      </c>
      <c r="AH59" s="264">
        <f t="shared" si="4"/>
        <v>0.36545485453711973</v>
      </c>
      <c r="AI59" s="264">
        <f t="shared" si="5"/>
        <v>4.4021004165599722</v>
      </c>
      <c r="AJ59" s="264">
        <f t="shared" si="6"/>
        <v>17.436508603062478</v>
      </c>
      <c r="AK59" s="264">
        <f t="shared" si="7"/>
        <v>23.109128131889094</v>
      </c>
      <c r="AL59" s="264">
        <f t="shared" si="8"/>
        <v>22.372491720163261</v>
      </c>
      <c r="AM59" s="264">
        <f t="shared" si="9"/>
        <v>22.692639930749632</v>
      </c>
      <c r="AN59" s="264">
        <f t="shared" si="10"/>
        <v>10.668075548382816</v>
      </c>
      <c r="AO59" s="264">
        <f t="shared" si="11"/>
        <v>6.1344386118718823</v>
      </c>
      <c r="AP59" s="264">
        <f t="shared" si="12"/>
        <v>1.7337998460737498</v>
      </c>
      <c r="AQ59" s="264">
        <f t="shared" si="13"/>
        <v>1.1880751202006684E-2</v>
      </c>
      <c r="AR59" s="264"/>
      <c r="AS59" s="264">
        <f t="shared" si="14"/>
        <v>0</v>
      </c>
      <c r="AT59" s="264">
        <f t="shared" si="15"/>
        <v>4.5392389781432948E-3</v>
      </c>
      <c r="AU59" s="264">
        <f t="shared" si="16"/>
        <v>0.13475388426100202</v>
      </c>
      <c r="AV59" s="264">
        <f t="shared" si="17"/>
        <v>2.9011815579958657</v>
      </c>
      <c r="AW59" s="264">
        <f t="shared" si="18"/>
        <v>11.306283910617969</v>
      </c>
      <c r="AX59" s="264">
        <f t="shared" si="19"/>
        <v>16.986949061984937</v>
      </c>
      <c r="AY59" s="264">
        <f t="shared" si="20"/>
        <v>19.268172707106242</v>
      </c>
      <c r="AZ59" s="264">
        <f t="shared" si="21"/>
        <v>16.502591440212722</v>
      </c>
      <c r="BA59" s="264">
        <f t="shared" si="22"/>
        <v>8.5387491676239247</v>
      </c>
      <c r="BB59" s="264">
        <f t="shared" si="23"/>
        <v>4.0297895441171141</v>
      </c>
      <c r="BC59" s="264">
        <f t="shared" si="24"/>
        <v>0.85548263284821946</v>
      </c>
      <c r="BD59" s="264">
        <f t="shared" si="25"/>
        <v>8.7798344033364738E-3</v>
      </c>
    </row>
    <row r="60" spans="1:56" ht="15">
      <c r="A60" s="259" t="str">
        <f>VLOOKUP(CONCATENATE($C60," - ",$B60),[2]ACHIEV!$B$17:$C$50,2,FALSE)</f>
        <v>LO12Med</v>
      </c>
      <c r="B60" s="259" t="str">
        <f>'SC-NR'!$C$7</f>
        <v>NR</v>
      </c>
      <c r="C60" s="259" t="str">
        <f>'SC-NR'!$C$8</f>
        <v>Irrigation Water Mgmt</v>
      </c>
      <c r="D60" s="259" t="s">
        <v>642</v>
      </c>
      <c r="E60" s="259" t="str">
        <f>'SC-NR'!$A$9</f>
        <v>Irrigation</v>
      </c>
      <c r="F60" s="260">
        <f t="shared" si="1"/>
        <v>5.1107102777120026E-4</v>
      </c>
      <c r="G60" s="261">
        <f>'SC-NR'!A431</f>
        <v>192.14453821399789</v>
      </c>
      <c r="H60" s="261">
        <f>'SC-NR'!B431</f>
        <v>35.198609097360411</v>
      </c>
      <c r="I60" s="262" t="str">
        <f>'SC-NR'!C431</f>
        <v>Odessa _ Late Potatoes</v>
      </c>
      <c r="J60" s="262" t="str">
        <f>'SC-NR'!D431</f>
        <v>SIS</v>
      </c>
      <c r="K60" s="263">
        <f>'SC-NR'!E431</f>
        <v>6.2294984646680185E-3</v>
      </c>
      <c r="L60" s="263">
        <f>'SC-NR'!F431</f>
        <v>1.2591836277163541E-2</v>
      </c>
      <c r="M60" s="263">
        <f>'SC-NR'!G431</f>
        <v>1.9094221349355948E-2</v>
      </c>
      <c r="N60" s="263">
        <f>'SC-NR'!H431</f>
        <v>2.5743434166709031E-2</v>
      </c>
      <c r="O60" s="263">
        <f>'SC-NR'!I431</f>
        <v>3.2762201258226993E-2</v>
      </c>
      <c r="P60" s="263">
        <f>'SC-NR'!J431</f>
        <v>3.9138773596460244E-2</v>
      </c>
      <c r="Q60" s="263">
        <f>'SC-NR'!K431</f>
        <v>4.4439370161696058E-2</v>
      </c>
      <c r="R60" s="263">
        <f>'SC-NR'!L431</f>
        <v>4.8899596005090175E-2</v>
      </c>
      <c r="S60" s="263">
        <f>'SC-NR'!M431</f>
        <v>5.2647071573822167E-2</v>
      </c>
      <c r="T60" s="263">
        <f>'SC-NR'!N431</f>
        <v>5.6267884625409985E-2</v>
      </c>
      <c r="U60" s="263">
        <f>'SC-NR'!O431</f>
        <v>5.9011808309290738E-2</v>
      </c>
      <c r="V60" s="263">
        <f>'SC-NR'!P431</f>
        <v>6.1361639196715174E-2</v>
      </c>
      <c r="W60" s="263">
        <f>'SC-NR'!Q431</f>
        <v>6.3431803527189926E-2</v>
      </c>
      <c r="X60" s="263">
        <f>'SC-NR'!R431</f>
        <v>6.5235923072865451E-2</v>
      </c>
      <c r="Y60" s="263">
        <f>'SC-NR'!S431</f>
        <v>6.7307316794465305E-2</v>
      </c>
      <c r="Z60" s="263">
        <f>'SC-NR'!T431</f>
        <v>6.8827084490034426E-2</v>
      </c>
      <c r="AA60" s="263">
        <f>'SC-NR'!U431</f>
        <v>6.9656814808880529E-2</v>
      </c>
      <c r="AB60" s="263">
        <f>'SC-NR'!V431</f>
        <v>7.0484947911918172E-2</v>
      </c>
      <c r="AC60" s="263">
        <f>'SC-NR'!W431</f>
        <v>7.1290375104720333E-2</v>
      </c>
      <c r="AD60" s="263">
        <f>'SC-NR'!X431</f>
        <v>7.2633562975853966E-2</v>
      </c>
      <c r="AE60" s="263">
        <f>'SC-NR'!Y431</f>
        <v>7.2860179856680585E-2</v>
      </c>
      <c r="AF60" s="264">
        <f t="shared" si="2"/>
        <v>0</v>
      </c>
      <c r="AG60" s="264">
        <f t="shared" si="3"/>
        <v>6.7311748881393324E-3</v>
      </c>
      <c r="AH60" s="264">
        <f t="shared" si="4"/>
        <v>0.3706127371656987</v>
      </c>
      <c r="AI60" s="264">
        <f t="shared" si="5"/>
        <v>4.464229888876309</v>
      </c>
      <c r="AJ60" s="264">
        <f t="shared" si="6"/>
        <v>17.682600462864738</v>
      </c>
      <c r="AK60" s="264">
        <f t="shared" si="7"/>
        <v>23.435281059051729</v>
      </c>
      <c r="AL60" s="264">
        <f t="shared" si="8"/>
        <v>22.688248057693965</v>
      </c>
      <c r="AM60" s="264">
        <f t="shared" si="9"/>
        <v>23.012914711183619</v>
      </c>
      <c r="AN60" s="264">
        <f t="shared" si="10"/>
        <v>10.818640470063951</v>
      </c>
      <c r="AO60" s="264">
        <f t="shared" si="11"/>
        <v>6.2210176077709356</v>
      </c>
      <c r="AP60" s="264">
        <f t="shared" si="12"/>
        <v>1.7582699988066324</v>
      </c>
      <c r="AQ60" s="264">
        <f t="shared" si="13"/>
        <v>1.204843133945325E-2</v>
      </c>
      <c r="AR60" s="264"/>
      <c r="AS60" s="264">
        <f t="shared" si="14"/>
        <v>0</v>
      </c>
      <c r="AT60" s="264">
        <f t="shared" si="15"/>
        <v>4.6033039688847324E-3</v>
      </c>
      <c r="AU60" s="264">
        <f t="shared" si="16"/>
        <v>0.13665574631081306</v>
      </c>
      <c r="AV60" s="264">
        <f t="shared" si="17"/>
        <v>2.9421276660433118</v>
      </c>
      <c r="AW60" s="264">
        <f t="shared" si="18"/>
        <v>11.465856248082801</v>
      </c>
      <c r="AX60" s="264">
        <f t="shared" si="19"/>
        <v>17.226696019486273</v>
      </c>
      <c r="AY60" s="264">
        <f t="shared" si="20"/>
        <v>19.540115936363165</v>
      </c>
      <c r="AZ60" s="264">
        <f t="shared" si="21"/>
        <v>16.735502369317274</v>
      </c>
      <c r="BA60" s="264">
        <f t="shared" si="22"/>
        <v>8.6592616343614743</v>
      </c>
      <c r="BB60" s="264">
        <f t="shared" si="23"/>
        <v>4.086664370729439</v>
      </c>
      <c r="BC60" s="264">
        <f t="shared" si="24"/>
        <v>0.86755657017929599</v>
      </c>
      <c r="BD60" s="264">
        <f t="shared" si="25"/>
        <v>8.9037494499928579E-3</v>
      </c>
    </row>
    <row r="61" spans="1:56" ht="15">
      <c r="A61" s="259" t="str">
        <f>VLOOKUP(CONCATENATE($C61," - ",$B61),[2]ACHIEV!$B$17:$C$50,2,FALSE)</f>
        <v>LO12Med</v>
      </c>
      <c r="B61" s="259" t="str">
        <f>'SC-NR'!$C$7</f>
        <v>NR</v>
      </c>
      <c r="C61" s="259" t="str">
        <f>'SC-NR'!$C$8</f>
        <v>Irrigation Water Mgmt</v>
      </c>
      <c r="D61" s="259" t="s">
        <v>642</v>
      </c>
      <c r="E61" s="259" t="str">
        <f>'SC-NR'!$A$9</f>
        <v>Irrigation</v>
      </c>
      <c r="F61" s="260">
        <f t="shared" si="1"/>
        <v>4.0524844564613835E-4</v>
      </c>
      <c r="G61" s="261">
        <f>'SC-NR'!A432</f>
        <v>152.35900925590596</v>
      </c>
      <c r="H61" s="261">
        <f>'SC-NR'!B432</f>
        <v>44.429461269471069</v>
      </c>
      <c r="I61" s="262" t="str">
        <f>'SC-NR'!C432</f>
        <v>Ritzville _ Late Potatoes</v>
      </c>
      <c r="J61" s="262" t="str">
        <f>'SC-NR'!D432</f>
        <v>SIS</v>
      </c>
      <c r="K61" s="263">
        <f>'SC-NR'!E432</f>
        <v>1.570876021177956E-3</v>
      </c>
      <c r="L61" s="263">
        <f>'SC-NR'!F432</f>
        <v>3.1752497865731527E-3</v>
      </c>
      <c r="M61" s="263">
        <f>'SC-NR'!G432</f>
        <v>4.8149388961067725E-3</v>
      </c>
      <c r="N61" s="263">
        <f>'SC-NR'!H432</f>
        <v>6.491653166722732E-3</v>
      </c>
      <c r="O61" s="263">
        <f>'SC-NR'!I432</f>
        <v>8.2615569534934853E-3</v>
      </c>
      <c r="P61" s="263">
        <f>'SC-NR'!J432</f>
        <v>9.8695202012974315E-3</v>
      </c>
      <c r="Q61" s="263">
        <f>'SC-NR'!K432</f>
        <v>1.120615750677125E-2</v>
      </c>
      <c r="R61" s="263">
        <f>'SC-NR'!L432</f>
        <v>1.2330880767586668E-2</v>
      </c>
      <c r="S61" s="263">
        <f>'SC-NR'!M432</f>
        <v>1.3275871691697125E-2</v>
      </c>
      <c r="T61" s="263">
        <f>'SC-NR'!N432</f>
        <v>1.4188922466517503E-2</v>
      </c>
      <c r="U61" s="263">
        <f>'SC-NR'!O432</f>
        <v>1.4880850387103364E-2</v>
      </c>
      <c r="V61" s="263">
        <f>'SC-NR'!P432</f>
        <v>1.5473400977783236E-2</v>
      </c>
      <c r="W61" s="263">
        <f>'SC-NR'!Q432</f>
        <v>1.5995428798334922E-2</v>
      </c>
      <c r="X61" s="263">
        <f>'SC-NR'!R432</f>
        <v>1.6450368814728545E-2</v>
      </c>
      <c r="Y61" s="263">
        <f>'SC-NR'!S432</f>
        <v>1.6972706647562927E-2</v>
      </c>
      <c r="Z61" s="263">
        <f>'SC-NR'!T432</f>
        <v>1.735594241594314E-2</v>
      </c>
      <c r="AA61" s="263">
        <f>'SC-NR'!U432</f>
        <v>1.7565173298543436E-2</v>
      </c>
      <c r="AB61" s="263">
        <f>'SC-NR'!V432</f>
        <v>1.7774001415491188E-2</v>
      </c>
      <c r="AC61" s="263">
        <f>'SC-NR'!W432</f>
        <v>1.7977103843584492E-2</v>
      </c>
      <c r="AD61" s="263">
        <f>'SC-NR'!X432</f>
        <v>1.8315811948365016E-2</v>
      </c>
      <c r="AE61" s="263">
        <f>'SC-NR'!Y432</f>
        <v>1.8372957323085592E-2</v>
      </c>
      <c r="AF61" s="264">
        <f t="shared" si="2"/>
        <v>0</v>
      </c>
      <c r="AG61" s="264">
        <f t="shared" si="3"/>
        <v>5.3374149825843433E-3</v>
      </c>
      <c r="AH61" s="264">
        <f t="shared" si="4"/>
        <v>0.29387350781367005</v>
      </c>
      <c r="AI61" s="264">
        <f t="shared" si="5"/>
        <v>3.5398645690478805</v>
      </c>
      <c r="AJ61" s="264">
        <f t="shared" si="6"/>
        <v>14.021233768245763</v>
      </c>
      <c r="AK61" s="264">
        <f t="shared" si="7"/>
        <v>18.582761898827165</v>
      </c>
      <c r="AL61" s="264">
        <f t="shared" si="8"/>
        <v>17.990409865163983</v>
      </c>
      <c r="AM61" s="264">
        <f t="shared" si="9"/>
        <v>18.247850904726722</v>
      </c>
      <c r="AN61" s="264">
        <f t="shared" si="10"/>
        <v>8.5785282206617062</v>
      </c>
      <c r="AO61" s="264">
        <f t="shared" si="11"/>
        <v>4.9328910834191788</v>
      </c>
      <c r="AP61" s="264">
        <f t="shared" si="12"/>
        <v>1.3942018727808188</v>
      </c>
      <c r="AQ61" s="264">
        <f t="shared" si="13"/>
        <v>9.5536780750043408E-3</v>
      </c>
      <c r="AR61" s="264"/>
      <c r="AS61" s="264">
        <f t="shared" si="14"/>
        <v>0</v>
      </c>
      <c r="AT61" s="264">
        <f t="shared" si="15"/>
        <v>3.6501419115121292E-3</v>
      </c>
      <c r="AU61" s="264">
        <f t="shared" si="16"/>
        <v>0.10835974995996579</v>
      </c>
      <c r="AV61" s="264">
        <f t="shared" si="17"/>
        <v>2.3329294731422863</v>
      </c>
      <c r="AW61" s="264">
        <f t="shared" si="18"/>
        <v>9.0917312272645674</v>
      </c>
      <c r="AX61" s="264">
        <f t="shared" si="19"/>
        <v>13.659729090807849</v>
      </c>
      <c r="AY61" s="264">
        <f t="shared" si="20"/>
        <v>15.49413130595531</v>
      </c>
      <c r="AZ61" s="264">
        <f t="shared" si="21"/>
        <v>13.270242204591019</v>
      </c>
      <c r="BA61" s="264">
        <f t="shared" si="22"/>
        <v>6.8662712755832986</v>
      </c>
      <c r="BB61" s="264">
        <f t="shared" si="23"/>
        <v>3.2404779260094929</v>
      </c>
      <c r="BC61" s="264">
        <f t="shared" si="24"/>
        <v>0.68791994159498804</v>
      </c>
      <c r="BD61" s="264">
        <f t="shared" si="25"/>
        <v>7.0601353412027531E-3</v>
      </c>
    </row>
    <row r="62" spans="1:56" ht="15">
      <c r="A62" s="259" t="str">
        <f>VLOOKUP(CONCATENATE($C62," - ",$B62),[2]ACHIEV!$B$17:$C$50,2,FALSE)</f>
        <v>LO12Med</v>
      </c>
      <c r="B62" s="259" t="str">
        <f>'SC-NR'!$C$7</f>
        <v>NR</v>
      </c>
      <c r="C62" s="259" t="str">
        <f>'SC-NR'!$C$8</f>
        <v>Irrigation Water Mgmt</v>
      </c>
      <c r="D62" s="259" t="s">
        <v>642</v>
      </c>
      <c r="E62" s="259" t="str">
        <f>'SC-NR'!$A$9</f>
        <v>Irrigation</v>
      </c>
      <c r="F62" s="260">
        <f t="shared" si="1"/>
        <v>3.8096129565022265E-4</v>
      </c>
      <c r="G62" s="261">
        <f>'SC-NR'!A433</f>
        <v>143.22790424913083</v>
      </c>
      <c r="H62" s="261">
        <f>'SC-NR'!B433</f>
        <v>47.271568132818203</v>
      </c>
      <c r="I62" s="262" t="str">
        <f>'SC-NR'!C433</f>
        <v>Wilbur _ Late Potatoes</v>
      </c>
      <c r="J62" s="262" t="str">
        <f>'SC-NR'!D433</f>
        <v>SIS</v>
      </c>
      <c r="K62" s="263">
        <f>'SC-NR'!E433</f>
        <v>2.0843811529943305E-3</v>
      </c>
      <c r="L62" s="263">
        <f>'SC-NR'!F433</f>
        <v>4.2132101591437965E-3</v>
      </c>
      <c r="M62" s="263">
        <f>'SC-NR'!G433</f>
        <v>6.3888987753078323E-3</v>
      </c>
      <c r="N62" s="263">
        <f>'SC-NR'!H433</f>
        <v>8.6137157420903537E-3</v>
      </c>
      <c r="O62" s="263">
        <f>'SC-NR'!I433</f>
        <v>1.096218503312445E-2</v>
      </c>
      <c r="P62" s="263">
        <f>'SC-NR'!J433</f>
        <v>1.3095776890944533E-2</v>
      </c>
      <c r="Q62" s="263">
        <f>'SC-NR'!K433</f>
        <v>1.4869348815372767E-2</v>
      </c>
      <c r="R62" s="263">
        <f>'SC-NR'!L433</f>
        <v>1.6361733914879231E-2</v>
      </c>
      <c r="S62" s="263">
        <f>'SC-NR'!M433</f>
        <v>1.7615633806030088E-2</v>
      </c>
      <c r="T62" s="263">
        <f>'SC-NR'!N433</f>
        <v>1.8827152602615548E-2</v>
      </c>
      <c r="U62" s="263">
        <f>'SC-NR'!O433</f>
        <v>1.9745265488327706E-2</v>
      </c>
      <c r="V62" s="263">
        <f>'SC-NR'!P433</f>
        <v>2.0531515495812454E-2</v>
      </c>
      <c r="W62" s="263">
        <f>'SC-NR'!Q433</f>
        <v>2.1224189478881276E-2</v>
      </c>
      <c r="X62" s="263">
        <f>'SC-NR'!R433</f>
        <v>2.1827845262743027E-2</v>
      </c>
      <c r="Y62" s="263">
        <f>'SC-NR'!S433</f>
        <v>2.2520930598299588E-2</v>
      </c>
      <c r="Z62" s="263">
        <f>'SC-NR'!T433</f>
        <v>2.3029442665449242E-2</v>
      </c>
      <c r="AA62" s="263">
        <f>'SC-NR'!U433</f>
        <v>2.3307069226958143E-2</v>
      </c>
      <c r="AB62" s="263">
        <f>'SC-NR'!V433</f>
        <v>2.3584161362373637E-2</v>
      </c>
      <c r="AC62" s="263">
        <f>'SC-NR'!W433</f>
        <v>2.3853656133149766E-2</v>
      </c>
      <c r="AD62" s="263">
        <f>'SC-NR'!X433</f>
        <v>2.4303084847098522E-2</v>
      </c>
      <c r="AE62" s="263">
        <f>'SC-NR'!Y433</f>
        <v>2.4378910526810061E-2</v>
      </c>
      <c r="AF62" s="264">
        <f t="shared" si="2"/>
        <v>0</v>
      </c>
      <c r="AG62" s="264">
        <f t="shared" si="3"/>
        <v>5.0175356599979548E-3</v>
      </c>
      <c r="AH62" s="264">
        <f t="shared" si="4"/>
        <v>0.27626122566730293</v>
      </c>
      <c r="AI62" s="264">
        <f t="shared" si="5"/>
        <v>3.3277151513823404</v>
      </c>
      <c r="AJ62" s="264">
        <f t="shared" si="6"/>
        <v>13.180920100628297</v>
      </c>
      <c r="AK62" s="264">
        <f t="shared" si="7"/>
        <v>17.469068976808419</v>
      </c>
      <c r="AL62" s="264">
        <f t="shared" si="8"/>
        <v>16.912217493107924</v>
      </c>
      <c r="AM62" s="264">
        <f t="shared" si="9"/>
        <v>17.154229703244816</v>
      </c>
      <c r="AN62" s="264">
        <f t="shared" si="10"/>
        <v>8.0644040978480778</v>
      </c>
      <c r="AO62" s="264">
        <f t="shared" si="11"/>
        <v>4.6372554876663186</v>
      </c>
      <c r="AP62" s="264">
        <f t="shared" si="12"/>
        <v>1.3106452536929276</v>
      </c>
      <c r="AQ62" s="264">
        <f t="shared" si="13"/>
        <v>8.9811117520160692E-3</v>
      </c>
      <c r="AR62" s="264"/>
      <c r="AS62" s="264">
        <f t="shared" si="14"/>
        <v>0</v>
      </c>
      <c r="AT62" s="264">
        <f t="shared" si="15"/>
        <v>3.4313834065413688E-3</v>
      </c>
      <c r="AU62" s="264">
        <f t="shared" si="16"/>
        <v>0.10186558686305007</v>
      </c>
      <c r="AV62" s="264">
        <f t="shared" si="17"/>
        <v>2.1931134944436907</v>
      </c>
      <c r="AW62" s="264">
        <f t="shared" si="18"/>
        <v>8.5468500749456329</v>
      </c>
      <c r="AX62" s="264">
        <f t="shared" si="19"/>
        <v>12.841080943242314</v>
      </c>
      <c r="AY62" s="264">
        <f t="shared" si="20"/>
        <v>14.565544669468267</v>
      </c>
      <c r="AZ62" s="264">
        <f t="shared" si="21"/>
        <v>12.474936593014505</v>
      </c>
      <c r="BA62" s="264">
        <f t="shared" si="22"/>
        <v>6.4547652916014249</v>
      </c>
      <c r="BB62" s="264">
        <f t="shared" si="23"/>
        <v>3.0462712009918018</v>
      </c>
      <c r="BC62" s="264">
        <f t="shared" si="24"/>
        <v>0.64669186290350777</v>
      </c>
      <c r="BD62" s="264">
        <f t="shared" si="25"/>
        <v>6.6370107916443703E-3</v>
      </c>
    </row>
    <row r="63" spans="1:56" ht="15">
      <c r="A63" s="259" t="str">
        <f>VLOOKUP(CONCATENATE($C63," - ",$B63),[2]ACHIEV!$B$17:$C$50,2,FALSE)</f>
        <v>LO12Med</v>
      </c>
      <c r="B63" s="259" t="str">
        <f>'SC-NR'!$C$7</f>
        <v>NR</v>
      </c>
      <c r="C63" s="259" t="str">
        <f>'SC-NR'!$C$8</f>
        <v>Irrigation Water Mgmt</v>
      </c>
      <c r="D63" s="259" t="s">
        <v>642</v>
      </c>
      <c r="E63" s="259" t="str">
        <f>'SC-NR'!$A$9</f>
        <v>Irrigation</v>
      </c>
      <c r="F63" s="260">
        <f t="shared" ref="F63:F126" si="26">VLOOKUP($I63,MeasureOutput,14,FALSE)</f>
        <v>5.8046288490238825E-4</v>
      </c>
      <c r="G63" s="261">
        <f>'SC-NR'!A434</f>
        <v>218.233409661927</v>
      </c>
      <c r="H63" s="261">
        <f>'SC-NR'!B434</f>
        <v>30.972712617286238</v>
      </c>
      <c r="I63" s="254" t="str">
        <f>'SC-NR'!C434</f>
        <v>Mattawa (PRD) _ Field Corn</v>
      </c>
      <c r="J63" s="254" t="str">
        <f>'SC-NR'!D434</f>
        <v>SIS</v>
      </c>
      <c r="K63" s="263">
        <f>'SC-NR'!E434</f>
        <v>5.686527180835464E-3</v>
      </c>
      <c r="L63" s="263">
        <f>'SC-NR'!F434</f>
        <v>1.1494315257133051E-2</v>
      </c>
      <c r="M63" s="263">
        <f>'SC-NR'!G434</f>
        <v>1.7429943889678425E-2</v>
      </c>
      <c r="N63" s="263">
        <f>'SC-NR'!H434</f>
        <v>2.3499602567899611E-2</v>
      </c>
      <c r="O63" s="263">
        <f>'SC-NR'!I434</f>
        <v>2.9906604683437889E-2</v>
      </c>
      <c r="P63" s="263">
        <f>'SC-NR'!J434</f>
        <v>3.572738658547811E-2</v>
      </c>
      <c r="Q63" s="263">
        <f>'SC-NR'!K434</f>
        <v>4.0565976178815917E-2</v>
      </c>
      <c r="R63" s="263">
        <f>'SC-NR'!L434</f>
        <v>4.4637442868306003E-2</v>
      </c>
      <c r="S63" s="263">
        <f>'SC-NR'!M434</f>
        <v>4.8058283535010779E-2</v>
      </c>
      <c r="T63" s="263">
        <f>'SC-NR'!N434</f>
        <v>5.1363501756246058E-2</v>
      </c>
      <c r="U63" s="263">
        <f>'SC-NR'!O434</f>
        <v>5.3868261440998252E-2</v>
      </c>
      <c r="V63" s="263">
        <f>'SC-NR'!P434</f>
        <v>5.6013277976036085E-2</v>
      </c>
      <c r="W63" s="263">
        <f>'SC-NR'!Q434</f>
        <v>5.7903004059252652E-2</v>
      </c>
      <c r="X63" s="263">
        <f>'SC-NR'!R434</f>
        <v>5.9549874171212325E-2</v>
      </c>
      <c r="Y63" s="263">
        <f>'SC-NR'!S434</f>
        <v>6.1440722490205733E-2</v>
      </c>
      <c r="Z63" s="263">
        <f>'SC-NR'!T434</f>
        <v>6.2828025233504517E-2</v>
      </c>
      <c r="AA63" s="263">
        <f>'SC-NR'!U434</f>
        <v>6.35854351658839E-2</v>
      </c>
      <c r="AB63" s="263">
        <f>'SC-NR'!V434</f>
        <v>6.4341387097886518E-2</v>
      </c>
      <c r="AC63" s="263">
        <f>'SC-NR'!W434</f>
        <v>6.5076612196669409E-2</v>
      </c>
      <c r="AD63" s="263">
        <f>'SC-NR'!X434</f>
        <v>6.6302726045399107E-2</v>
      </c>
      <c r="AE63" s="263">
        <f>'SC-NR'!Y434</f>
        <v>6.6509590700678481E-2</v>
      </c>
      <c r="AF63" s="264">
        <f t="shared" ref="AF63:AF126" si="27">VLOOKUP($I63,MeasureOutput,15,FALSE)</f>
        <v>0</v>
      </c>
      <c r="AG63" s="264">
        <f t="shared" ref="AG63:AG126" si="28">VLOOKUP($I63,MeasureOutput,16,FALSE)</f>
        <v>7.6451158098147327E-3</v>
      </c>
      <c r="AH63" s="264">
        <f t="shared" ref="AH63:AH126" si="29">VLOOKUP($I63,MeasureOutput,17,FALSE)</f>
        <v>0.42093354329817639</v>
      </c>
      <c r="AI63" s="264">
        <f t="shared" ref="AI63:AI126" si="30">VLOOKUP($I63,MeasureOutput,18,FALSE)</f>
        <v>5.0703710822064254</v>
      </c>
      <c r="AJ63" s="264">
        <f t="shared" ref="AJ63:AJ126" si="31">VLOOKUP($I63,MeasureOutput,19,FALSE)</f>
        <v>20.083496656057502</v>
      </c>
      <c r="AK63" s="264">
        <f t="shared" ref="AK63:AK126" si="32">VLOOKUP($I63,MeasureOutput,20,FALSE)</f>
        <v>26.617260836248157</v>
      </c>
      <c r="AL63" s="264">
        <f t="shared" ref="AL63:AL126" si="33">VLOOKUP($I63,MeasureOutput,21,FALSE)</f>
        <v>25.768797692139849</v>
      </c>
      <c r="AM63" s="264">
        <f t="shared" ref="AM63:AM126" si="34">VLOOKUP($I63,MeasureOutput,22,FALSE)</f>
        <v>26.137546715417642</v>
      </c>
      <c r="AN63" s="264">
        <f t="shared" ref="AN63:AN126" si="35">VLOOKUP($I63,MeasureOutput,23,FALSE)</f>
        <v>12.287566535245748</v>
      </c>
      <c r="AO63" s="264">
        <f t="shared" ref="AO63:AO126" si="36">VLOOKUP($I63,MeasureOutput,24,FALSE)</f>
        <v>7.0656907384933971</v>
      </c>
      <c r="AP63" s="264">
        <f t="shared" ref="AP63:AP126" si="37">VLOOKUP($I63,MeasureOutput,25,FALSE)</f>
        <v>1.9970031962006081</v>
      </c>
      <c r="AQ63" s="264">
        <f t="shared" ref="AQ63:AQ126" si="38">VLOOKUP($I63,MeasureOutput,26,FALSE)</f>
        <v>1.3684335119419746E-2</v>
      </c>
      <c r="AR63" s="264"/>
      <c r="AS63" s="264">
        <f t="shared" ref="AS63:AS126" si="39">VLOOKUP($I63,MeasureOutput,28,FALSE)</f>
        <v>0</v>
      </c>
      <c r="AT63" s="264">
        <f t="shared" ref="AT63:AT126" si="40">VLOOKUP($I63,MeasureOutput,29,FALSE)</f>
        <v>5.2283282688011922E-3</v>
      </c>
      <c r="AU63" s="264">
        <f t="shared" ref="AU63:AU126" si="41">VLOOKUP($I63,MeasureOutput,30,FALSE)</f>
        <v>0.15521049801628664</v>
      </c>
      <c r="AV63" s="264">
        <f t="shared" ref="AV63:AV126" si="42">VLOOKUP($I63,MeasureOutput,31,FALSE)</f>
        <v>3.3416018908964427</v>
      </c>
      <c r="AW63" s="264">
        <f t="shared" ref="AW63:AW126" si="43">VLOOKUP($I63,MeasureOutput,32,FALSE)</f>
        <v>13.022659540422623</v>
      </c>
      <c r="AX63" s="264">
        <f t="shared" ref="AX63:AX126" si="44">VLOOKUP($I63,MeasureOutput,33,FALSE)</f>
        <v>19.565690726816381</v>
      </c>
      <c r="AY63" s="264">
        <f t="shared" ref="AY63:AY126" si="45">VLOOKUP($I63,MeasureOutput,34,FALSE)</f>
        <v>22.193220612040442</v>
      </c>
      <c r="AZ63" s="264">
        <f t="shared" ref="AZ63:AZ126" si="46">VLOOKUP($I63,MeasureOutput,35,FALSE)</f>
        <v>19.007804116678749</v>
      </c>
      <c r="BA63" s="264">
        <f t="shared" ref="BA63:BA126" si="47">VLOOKUP($I63,MeasureOutput,36,FALSE)</f>
        <v>9.8349930171668323</v>
      </c>
      <c r="BB63" s="264">
        <f t="shared" ref="BB63:BB126" si="48">VLOOKUP($I63,MeasureOutput,37,FALSE)</f>
        <v>4.6415407279228447</v>
      </c>
      <c r="BC63" s="264">
        <f t="shared" ref="BC63:BC126" si="49">VLOOKUP($I63,MeasureOutput,38,FALSE)</f>
        <v>0.98535108072638289</v>
      </c>
      <c r="BD63" s="264">
        <f t="shared" ref="BD63:BD126" si="50">VLOOKUP($I63,MeasureOutput,39,FALSE)</f>
        <v>1.0112676734445382E-2</v>
      </c>
    </row>
    <row r="64" spans="1:56" ht="15">
      <c r="A64" s="259" t="str">
        <f>VLOOKUP(CONCATENATE($C64," - ",$B64),[2]ACHIEV!$B$17:$C$50,2,FALSE)</f>
        <v>LO12Med</v>
      </c>
      <c r="B64" s="259" t="str">
        <f>'SC-NR'!$C$7</f>
        <v>NR</v>
      </c>
      <c r="C64" s="259" t="str">
        <f>'SC-NR'!$C$8</f>
        <v>Irrigation Water Mgmt</v>
      </c>
      <c r="D64" s="259" t="s">
        <v>642</v>
      </c>
      <c r="E64" s="259" t="str">
        <f>'SC-NR'!$A$9</f>
        <v>Irrigation</v>
      </c>
      <c r="F64" s="260">
        <f t="shared" si="26"/>
        <v>5.645027577622151E-4</v>
      </c>
      <c r="G64" s="261">
        <f>'SC-NR'!A435</f>
        <v>212.2329692289033</v>
      </c>
      <c r="H64" s="261">
        <f>'SC-NR'!B435</f>
        <v>31.852670495887544</v>
      </c>
      <c r="I64" s="254" t="str">
        <f>'SC-NR'!C435</f>
        <v>Pasco (Richland) _ Field Corn</v>
      </c>
      <c r="J64" s="254" t="str">
        <f>'SC-NR'!D435</f>
        <v>SIS</v>
      </c>
      <c r="K64" s="263">
        <f>'SC-NR'!E435</f>
        <v>1.186233663054358E-2</v>
      </c>
      <c r="L64" s="263">
        <f>'SC-NR'!F435</f>
        <v>2.3977628626699513E-2</v>
      </c>
      <c r="M64" s="263">
        <f>'SC-NR'!G435</f>
        <v>3.6359601439639032E-2</v>
      </c>
      <c r="N64" s="263">
        <f>'SC-NR'!H435</f>
        <v>4.9021166606550211E-2</v>
      </c>
      <c r="O64" s="263">
        <f>'SC-NR'!I435</f>
        <v>6.2386444476540744E-2</v>
      </c>
      <c r="P64" s="263">
        <f>'SC-NR'!J435</f>
        <v>7.4528842143728596E-2</v>
      </c>
      <c r="Q64" s="263">
        <f>'SC-NR'!K435</f>
        <v>8.4622345040655786E-2</v>
      </c>
      <c r="R64" s="263">
        <f>'SC-NR'!L435</f>
        <v>9.3115597058081381E-2</v>
      </c>
      <c r="S64" s="263">
        <f>'SC-NR'!M435</f>
        <v>0.10025161562573433</v>
      </c>
      <c r="T64" s="263">
        <f>'SC-NR'!N435</f>
        <v>0.10714644087335394</v>
      </c>
      <c r="U64" s="263">
        <f>'SC-NR'!O435</f>
        <v>0.11237147569940382</v>
      </c>
      <c r="V64" s="263">
        <f>'SC-NR'!P435</f>
        <v>0.11684607107326479</v>
      </c>
      <c r="W64" s="263">
        <f>'SC-NR'!Q435</f>
        <v>0.12078811974827706</v>
      </c>
      <c r="X64" s="263">
        <f>'SC-NR'!R435</f>
        <v>0.12422356057773183</v>
      </c>
      <c r="Y64" s="263">
        <f>'SC-NR'!S435</f>
        <v>0.12816795028412237</v>
      </c>
      <c r="Z64" s="263">
        <f>'SC-NR'!T435</f>
        <v>0.13106192258499313</v>
      </c>
      <c r="AA64" s="263">
        <f>'SC-NR'!U435</f>
        <v>0.13264191179448487</v>
      </c>
      <c r="AB64" s="263">
        <f>'SC-NR'!V435</f>
        <v>0.134218859553417</v>
      </c>
      <c r="AC64" s="263">
        <f>'SC-NR'!W435</f>
        <v>0.13575257026008172</v>
      </c>
      <c r="AD64" s="263">
        <f>'SC-NR'!X435</f>
        <v>0.13831029569750172</v>
      </c>
      <c r="AE64" s="263">
        <f>'SC-NR'!Y435</f>
        <v>0.13874182413302125</v>
      </c>
      <c r="AF64" s="264">
        <f t="shared" si="27"/>
        <v>0</v>
      </c>
      <c r="AG64" s="264">
        <f t="shared" si="28"/>
        <v>7.4349093978293909E-3</v>
      </c>
      <c r="AH64" s="264">
        <f t="shared" si="29"/>
        <v>0.40935975788770657</v>
      </c>
      <c r="AI64" s="264">
        <f t="shared" si="30"/>
        <v>4.9309586077404983</v>
      </c>
      <c r="AJ64" s="264">
        <f t="shared" si="31"/>
        <v>19.531290531623167</v>
      </c>
      <c r="AK64" s="264">
        <f t="shared" si="32"/>
        <v>25.885405487492978</v>
      </c>
      <c r="AL64" s="264">
        <f t="shared" si="33"/>
        <v>25.060271276217296</v>
      </c>
      <c r="AM64" s="264">
        <f t="shared" si="34"/>
        <v>25.418881354443819</v>
      </c>
      <c r="AN64" s="264">
        <f t="shared" si="35"/>
        <v>11.949713540253935</v>
      </c>
      <c r="AO64" s="264">
        <f t="shared" si="36"/>
        <v>6.871415918427231</v>
      </c>
      <c r="AP64" s="264">
        <f t="shared" si="37"/>
        <v>1.9420945607999935</v>
      </c>
      <c r="AQ64" s="264">
        <f t="shared" si="38"/>
        <v>1.3308077250027452E-2</v>
      </c>
      <c r="AR64" s="264"/>
      <c r="AS64" s="264">
        <f t="shared" si="39"/>
        <v>0</v>
      </c>
      <c r="AT64" s="264">
        <f t="shared" si="40"/>
        <v>5.0845726798204064E-3</v>
      </c>
      <c r="AU64" s="264">
        <f t="shared" si="41"/>
        <v>0.15094290512402772</v>
      </c>
      <c r="AV64" s="264">
        <f t="shared" si="42"/>
        <v>3.2497228191802225</v>
      </c>
      <c r="AW64" s="264">
        <f t="shared" si="43"/>
        <v>12.664594783184464</v>
      </c>
      <c r="AX64" s="264">
        <f t="shared" si="44"/>
        <v>19.027721944130459</v>
      </c>
      <c r="AY64" s="264">
        <f t="shared" si="45"/>
        <v>21.583006536634667</v>
      </c>
      <c r="AZ64" s="264">
        <f t="shared" si="46"/>
        <v>18.485174714785607</v>
      </c>
      <c r="BA64" s="264">
        <f t="shared" si="47"/>
        <v>9.5645747991215995</v>
      </c>
      <c r="BB64" s="264">
        <f t="shared" si="48"/>
        <v>4.5139191657683613</v>
      </c>
      <c r="BC64" s="264">
        <f t="shared" si="49"/>
        <v>0.95825834330055282</v>
      </c>
      <c r="BD64" s="264">
        <f t="shared" si="50"/>
        <v>9.8346234590213008E-3</v>
      </c>
    </row>
    <row r="65" spans="1:56" ht="15">
      <c r="A65" s="259" t="str">
        <f>VLOOKUP(CONCATENATE($C65," - ",$B65),[2]ACHIEV!$B$17:$C$50,2,FALSE)</f>
        <v>LO12Med</v>
      </c>
      <c r="B65" s="259" t="str">
        <f>'SC-NR'!$C$7</f>
        <v>NR</v>
      </c>
      <c r="C65" s="259" t="str">
        <f>'SC-NR'!$C$8</f>
        <v>Irrigation Water Mgmt</v>
      </c>
      <c r="D65" s="259" t="s">
        <v>642</v>
      </c>
      <c r="E65" s="259" t="str">
        <f>'SC-NR'!$A$9</f>
        <v>Irrigation</v>
      </c>
      <c r="F65" s="260">
        <f t="shared" si="26"/>
        <v>5.6138012419131164E-4</v>
      </c>
      <c r="G65" s="261">
        <f>'SC-NR'!A436</f>
        <v>211.05897001374652</v>
      </c>
      <c r="H65" s="261">
        <f>'SC-NR'!B436</f>
        <v>32.030688523754733</v>
      </c>
      <c r="I65" s="254" t="str">
        <f>'SC-NR'!C436</f>
        <v>Moses Lake (Ephrata) _ Field Corn</v>
      </c>
      <c r="J65" s="254" t="str">
        <f>'SC-NR'!D436</f>
        <v>SIS</v>
      </c>
      <c r="K65" s="263">
        <f>'SC-NR'!E436</f>
        <v>3.0715197682557611E-2</v>
      </c>
      <c r="L65" s="263">
        <f>'SC-NR'!F436</f>
        <v>6.2085373747674512E-2</v>
      </c>
      <c r="M65" s="263">
        <f>'SC-NR'!G436</f>
        <v>9.4146067563279326E-2</v>
      </c>
      <c r="N65" s="263">
        <f>'SC-NR'!H436</f>
        <v>0.12693071102643164</v>
      </c>
      <c r="O65" s="263">
        <f>'SC-NR'!I436</f>
        <v>0.1615374807249122</v>
      </c>
      <c r="P65" s="263">
        <f>'SC-NR'!J436</f>
        <v>0.19297784161701506</v>
      </c>
      <c r="Q65" s="263">
        <f>'SC-NR'!K436</f>
        <v>0.21911299074019253</v>
      </c>
      <c r="R65" s="263">
        <f>'SC-NR'!L436</f>
        <v>0.24110460359084337</v>
      </c>
      <c r="S65" s="263">
        <f>'SC-NR'!M436</f>
        <v>0.2595819262127203</v>
      </c>
      <c r="T65" s="263">
        <f>'SC-NR'!N436</f>
        <v>0.27743472596568269</v>
      </c>
      <c r="U65" s="263">
        <f>'SC-NR'!O436</f>
        <v>0.29096393041998386</v>
      </c>
      <c r="V65" s="263">
        <f>'SC-NR'!P436</f>
        <v>0.30255001887271904</v>
      </c>
      <c r="W65" s="263">
        <f>'SC-NR'!Q436</f>
        <v>0.31275718193834157</v>
      </c>
      <c r="X65" s="263">
        <f>'SC-NR'!R436</f>
        <v>0.32165258319779799</v>
      </c>
      <c r="Y65" s="263">
        <f>'SC-NR'!S436</f>
        <v>0.33186580790572634</v>
      </c>
      <c r="Z65" s="263">
        <f>'SC-NR'!T436</f>
        <v>0.33935918244714836</v>
      </c>
      <c r="AA65" s="263">
        <f>'SC-NR'!U436</f>
        <v>0.34345025509306265</v>
      </c>
      <c r="AB65" s="263">
        <f>'SC-NR'!V436</f>
        <v>0.34753345249836559</v>
      </c>
      <c r="AC65" s="263">
        <f>'SC-NR'!W436</f>
        <v>0.35150469602401019</v>
      </c>
      <c r="AD65" s="263">
        <f>'SC-NR'!X436</f>
        <v>0.35812742516034074</v>
      </c>
      <c r="AE65" s="263">
        <f>'SC-NR'!Y436</f>
        <v>0.35924478353714634</v>
      </c>
      <c r="AF65" s="264">
        <f t="shared" si="27"/>
        <v>0</v>
      </c>
      <c r="AG65" s="264">
        <f t="shared" si="28"/>
        <v>7.3937820563539976E-3</v>
      </c>
      <c r="AH65" s="264">
        <f t="shared" si="29"/>
        <v>0.40709532161174505</v>
      </c>
      <c r="AI65" s="264">
        <f t="shared" si="30"/>
        <v>4.9036822540406435</v>
      </c>
      <c r="AJ65" s="264">
        <f t="shared" si="31"/>
        <v>19.423250202929495</v>
      </c>
      <c r="AK65" s="264">
        <f t="shared" si="32"/>
        <v>25.742216397519144</v>
      </c>
      <c r="AL65" s="264">
        <f t="shared" si="33"/>
        <v>24.921646542667233</v>
      </c>
      <c r="AM65" s="264">
        <f t="shared" si="34"/>
        <v>25.278272914253289</v>
      </c>
      <c r="AN65" s="264">
        <f t="shared" si="35"/>
        <v>11.883611867320756</v>
      </c>
      <c r="AO65" s="264">
        <f t="shared" si="36"/>
        <v>6.8334056275447201</v>
      </c>
      <c r="AP65" s="264">
        <f t="shared" si="37"/>
        <v>1.9313515669172647</v>
      </c>
      <c r="AQ65" s="264">
        <f t="shared" si="38"/>
        <v>1.323446157992896E-2</v>
      </c>
      <c r="AR65" s="264"/>
      <c r="AS65" s="264">
        <f t="shared" si="39"/>
        <v>0</v>
      </c>
      <c r="AT65" s="264">
        <f t="shared" si="40"/>
        <v>5.0564465863241663E-3</v>
      </c>
      <c r="AU65" s="264">
        <f t="shared" si="41"/>
        <v>0.15010794129728142</v>
      </c>
      <c r="AV65" s="264">
        <f t="shared" si="42"/>
        <v>3.2317464790618322</v>
      </c>
      <c r="AW65" s="264">
        <f t="shared" si="43"/>
        <v>12.594538635029172</v>
      </c>
      <c r="AX65" s="264">
        <f t="shared" si="44"/>
        <v>18.922467182300604</v>
      </c>
      <c r="AY65" s="264">
        <f t="shared" si="45"/>
        <v>21.463616826229192</v>
      </c>
      <c r="AZ65" s="264">
        <f t="shared" si="46"/>
        <v>18.382921136154344</v>
      </c>
      <c r="BA65" s="264">
        <f t="shared" si="47"/>
        <v>9.5116668868953589</v>
      </c>
      <c r="BB65" s="264">
        <f t="shared" si="48"/>
        <v>4.4889497296946583</v>
      </c>
      <c r="BC65" s="264">
        <f t="shared" si="49"/>
        <v>0.95295759032593408</v>
      </c>
      <c r="BD65" s="264">
        <f t="shared" si="50"/>
        <v>9.7802217312209384E-3</v>
      </c>
    </row>
    <row r="66" spans="1:56" ht="15">
      <c r="A66" s="259" t="str">
        <f>VLOOKUP(CONCATENATE($C66," - ",$B66),[2]ACHIEV!$B$17:$C$50,2,FALSE)</f>
        <v>LO12Med</v>
      </c>
      <c r="B66" s="259" t="str">
        <f>'SC-NR'!$C$7</f>
        <v>NR</v>
      </c>
      <c r="C66" s="259" t="str">
        <f>'SC-NR'!$C$8</f>
        <v>Irrigation Water Mgmt</v>
      </c>
      <c r="D66" s="259" t="s">
        <v>642</v>
      </c>
      <c r="E66" s="259" t="str">
        <f>'SC-NR'!$A$9</f>
        <v>Irrigation</v>
      </c>
      <c r="F66" s="260">
        <f t="shared" si="26"/>
        <v>5.3848081133801948E-4</v>
      </c>
      <c r="G66" s="261">
        <f>'SC-NR'!A437</f>
        <v>202.44964243592989</v>
      </c>
      <c r="H66" s="261">
        <f>'SC-NR'!B437</f>
        <v>33.399240347096345</v>
      </c>
      <c r="I66" s="254" t="str">
        <f>'SC-NR'!C437</f>
        <v>Royal City (Smyrna) _ Field Corn</v>
      </c>
      <c r="J66" s="265" t="str">
        <f>'SC-NR'!D437</f>
        <v>SIS</v>
      </c>
      <c r="K66" s="263">
        <f>'SC-NR'!E437</f>
        <v>4.8218285032049285E-3</v>
      </c>
      <c r="L66" s="263">
        <f>'SC-NR'!F437</f>
        <v>9.7464788559270699E-3</v>
      </c>
      <c r="M66" s="263">
        <f>'SC-NR'!G437</f>
        <v>1.4779530209537525E-2</v>
      </c>
      <c r="N66" s="263">
        <f>'SC-NR'!H437</f>
        <v>1.9926230873873789E-2</v>
      </c>
      <c r="O66" s="263">
        <f>'SC-NR'!I437</f>
        <v>2.5358978214801441E-2</v>
      </c>
      <c r="P66" s="263">
        <f>'SC-NR'!J437</f>
        <v>3.0294646539888632E-2</v>
      </c>
      <c r="Q66" s="263">
        <f>'SC-NR'!K437</f>
        <v>3.4397475643580561E-2</v>
      </c>
      <c r="R66" s="263">
        <f>'SC-NR'!L437</f>
        <v>3.7849831274517395E-2</v>
      </c>
      <c r="S66" s="263">
        <f>'SC-NR'!M437</f>
        <v>4.0750495688332125E-2</v>
      </c>
      <c r="T66" s="263">
        <f>'SC-NR'!N437</f>
        <v>4.3553119314607154E-2</v>
      </c>
      <c r="U66" s="263">
        <f>'SC-NR'!O437</f>
        <v>4.5677002883179538E-2</v>
      </c>
      <c r="V66" s="263">
        <f>'SC-NR'!P437</f>
        <v>4.7495846184122281E-2</v>
      </c>
      <c r="W66" s="263">
        <f>'SC-NR'!Q437</f>
        <v>4.9098218739732691E-2</v>
      </c>
      <c r="X66" s="263">
        <f>'SC-NR'!R437</f>
        <v>5.0494664231752084E-2</v>
      </c>
      <c r="Y66" s="263">
        <f>'SC-NR'!S437</f>
        <v>5.2097988374910406E-2</v>
      </c>
      <c r="Z66" s="263">
        <f>'SC-NR'!T437</f>
        <v>5.3274336556759713E-2</v>
      </c>
      <c r="AA66" s="263">
        <f>'SC-NR'!U437</f>
        <v>5.3916574021633801E-2</v>
      </c>
      <c r="AB66" s="263">
        <f>'SC-NR'!V437</f>
        <v>5.4557575191041305E-2</v>
      </c>
      <c r="AC66" s="263">
        <f>'SC-NR'!W437</f>
        <v>5.5181001269005138E-2</v>
      </c>
      <c r="AD66" s="263">
        <f>'SC-NR'!X437</f>
        <v>5.6220671091371237E-2</v>
      </c>
      <c r="AE66" s="263">
        <f>'SC-NR'!Y437</f>
        <v>5.6396079712382204E-2</v>
      </c>
      <c r="AF66" s="264">
        <f t="shared" si="27"/>
        <v>0</v>
      </c>
      <c r="AG66" s="264">
        <f t="shared" si="28"/>
        <v>7.092181552201115E-3</v>
      </c>
      <c r="AH66" s="264">
        <f t="shared" si="29"/>
        <v>0.39048945558802739</v>
      </c>
      <c r="AI66" s="264">
        <f t="shared" si="30"/>
        <v>4.7036556602417043</v>
      </c>
      <c r="AJ66" s="264">
        <f t="shared" si="31"/>
        <v>18.630954459175879</v>
      </c>
      <c r="AK66" s="264">
        <f t="shared" si="32"/>
        <v>24.692163071044316</v>
      </c>
      <c r="AL66" s="264">
        <f t="shared" si="33"/>
        <v>23.905065163300087</v>
      </c>
      <c r="AM66" s="264">
        <f t="shared" si="34"/>
        <v>24.247144352856058</v>
      </c>
      <c r="AN66" s="264">
        <f t="shared" si="35"/>
        <v>11.39886626581076</v>
      </c>
      <c r="AO66" s="264">
        <f t="shared" si="36"/>
        <v>6.5546634944063067</v>
      </c>
      <c r="AP66" s="264">
        <f t="shared" si="37"/>
        <v>1.8525696117772525</v>
      </c>
      <c r="AQ66" s="264">
        <f t="shared" si="38"/>
        <v>1.2694613332540015E-2</v>
      </c>
      <c r="AR66" s="264"/>
      <c r="AS66" s="264">
        <f t="shared" si="39"/>
        <v>0</v>
      </c>
      <c r="AT66" s="264">
        <f t="shared" si="40"/>
        <v>4.8501885673517334E-3</v>
      </c>
      <c r="AU66" s="264">
        <f t="shared" si="41"/>
        <v>0.14398487323447512</v>
      </c>
      <c r="AV66" s="264">
        <f t="shared" si="42"/>
        <v>3.0999199848602985</v>
      </c>
      <c r="AW66" s="264">
        <f t="shared" si="43"/>
        <v>12.080793548557031</v>
      </c>
      <c r="AX66" s="264">
        <f t="shared" si="44"/>
        <v>18.150598928881664</v>
      </c>
      <c r="AY66" s="264">
        <f t="shared" si="45"/>
        <v>20.588092283255687</v>
      </c>
      <c r="AZ66" s="264">
        <f t="shared" si="46"/>
        <v>17.633061559525053</v>
      </c>
      <c r="BA66" s="264">
        <f t="shared" si="47"/>
        <v>9.1236755305695887</v>
      </c>
      <c r="BB66" s="264">
        <f t="shared" si="48"/>
        <v>4.3058405318208335</v>
      </c>
      <c r="BC66" s="264">
        <f t="shared" si="49"/>
        <v>0.91408540184539522</v>
      </c>
      <c r="BD66" s="264">
        <f t="shared" si="50"/>
        <v>9.381275727351604E-3</v>
      </c>
    </row>
    <row r="67" spans="1:56" ht="15">
      <c r="A67" s="259" t="str">
        <f>VLOOKUP(CONCATENATE($C67," - ",$B67),[2]ACHIEV!$B$17:$C$50,2,FALSE)</f>
        <v>LO12Med</v>
      </c>
      <c r="B67" s="259" t="str">
        <f>'SC-NR'!$C$7</f>
        <v>NR</v>
      </c>
      <c r="C67" s="259" t="str">
        <f>'SC-NR'!$C$8</f>
        <v>Irrigation Water Mgmt</v>
      </c>
      <c r="D67" s="259" t="s">
        <v>642</v>
      </c>
      <c r="E67" s="259" t="str">
        <f>'SC-NR'!$A$9</f>
        <v>Irrigation</v>
      </c>
      <c r="F67" s="260">
        <f t="shared" si="26"/>
        <v>5.2651071598288962E-4</v>
      </c>
      <c r="G67" s="261">
        <f>'SC-NR'!A438</f>
        <v>197.94931211116213</v>
      </c>
      <c r="H67" s="261">
        <f>'SC-NR'!B438</f>
        <v>34.161997386992027</v>
      </c>
      <c r="I67" s="254" t="str">
        <f>'SC-NR'!C438</f>
        <v>Quincy _ Field Corn</v>
      </c>
      <c r="J67" s="265" t="str">
        <f>'SC-NR'!D438</f>
        <v>SIS</v>
      </c>
      <c r="K67" s="263">
        <f>'SC-NR'!E438</f>
        <v>1.6942635217886248E-2</v>
      </c>
      <c r="L67" s="263">
        <f>'SC-NR'!F438</f>
        <v>3.4246559330149522E-2</v>
      </c>
      <c r="M67" s="263">
        <f>'SC-NR'!G438</f>
        <v>5.1931376005075219E-2</v>
      </c>
      <c r="N67" s="263">
        <f>'SC-NR'!H438</f>
        <v>7.0015526420948299E-2</v>
      </c>
      <c r="O67" s="263">
        <f>'SC-NR'!I438</f>
        <v>8.9104769509353282E-2</v>
      </c>
      <c r="P67" s="263">
        <f>'SC-NR'!J438</f>
        <v>0.10644740787420717</v>
      </c>
      <c r="Q67" s="263">
        <f>'SC-NR'!K438</f>
        <v>0.12086366859749433</v>
      </c>
      <c r="R67" s="263">
        <f>'SC-NR'!L438</f>
        <v>0.13299433688204665</v>
      </c>
      <c r="S67" s="263">
        <f>'SC-NR'!M438</f>
        <v>0.14318650755342197</v>
      </c>
      <c r="T67" s="263">
        <f>'SC-NR'!N438</f>
        <v>0.15303418872280536</v>
      </c>
      <c r="U67" s="263">
        <f>'SC-NR'!O438</f>
        <v>0.16049695611979323</v>
      </c>
      <c r="V67" s="263">
        <f>'SC-NR'!P438</f>
        <v>0.16688789236853915</v>
      </c>
      <c r="W67" s="263">
        <f>'SC-NR'!Q438</f>
        <v>0.17251820743984767</v>
      </c>
      <c r="X67" s="263">
        <f>'SC-NR'!R438</f>
        <v>0.1774249490539927</v>
      </c>
      <c r="Y67" s="263">
        <f>'SC-NR'!S438</f>
        <v>0.18305860775328198</v>
      </c>
      <c r="Z67" s="263">
        <f>'SC-NR'!T438</f>
        <v>0.18719198539644144</v>
      </c>
      <c r="AA67" s="263">
        <f>'SC-NR'!U438</f>
        <v>0.18944863867297113</v>
      </c>
      <c r="AB67" s="263">
        <f>'SC-NR'!V438</f>
        <v>0.19170094793289019</v>
      </c>
      <c r="AC67" s="263">
        <f>'SC-NR'!W438</f>
        <v>0.19389150295102039</v>
      </c>
      <c r="AD67" s="263">
        <f>'SC-NR'!X438</f>
        <v>0.19754462884209792</v>
      </c>
      <c r="AE67" s="263">
        <f>'SC-NR'!Y438</f>
        <v>0.19816096853105322</v>
      </c>
      <c r="AF67" s="264">
        <f t="shared" si="27"/>
        <v>0</v>
      </c>
      <c r="AG67" s="264">
        <f t="shared" si="28"/>
        <v>6.9345267432121089E-3</v>
      </c>
      <c r="AH67" s="264">
        <f t="shared" si="29"/>
        <v>0.38180911653017502</v>
      </c>
      <c r="AI67" s="264">
        <f t="shared" si="30"/>
        <v>4.5990963043922601</v>
      </c>
      <c r="AJ67" s="264">
        <f t="shared" si="31"/>
        <v>18.216799865850128</v>
      </c>
      <c r="AK67" s="264">
        <f t="shared" si="32"/>
        <v>24.143271559477935</v>
      </c>
      <c r="AL67" s="264">
        <f t="shared" si="33"/>
        <v>23.373670351358175</v>
      </c>
      <c r="AM67" s="264">
        <f t="shared" si="34"/>
        <v>23.708145332125689</v>
      </c>
      <c r="AN67" s="264">
        <f t="shared" si="35"/>
        <v>11.145476519566902</v>
      </c>
      <c r="AO67" s="264">
        <f t="shared" si="36"/>
        <v>6.408957379356683</v>
      </c>
      <c r="AP67" s="264">
        <f t="shared" si="37"/>
        <v>1.811388135226792</v>
      </c>
      <c r="AQ67" s="264">
        <f t="shared" si="38"/>
        <v>1.2412419930495796E-2</v>
      </c>
      <c r="AR67" s="264"/>
      <c r="AS67" s="264">
        <f t="shared" si="39"/>
        <v>0</v>
      </c>
      <c r="AT67" s="264">
        <f t="shared" si="40"/>
        <v>4.7423718756161451E-3</v>
      </c>
      <c r="AU67" s="264">
        <f t="shared" si="41"/>
        <v>0.14078417856528094</v>
      </c>
      <c r="AV67" s="264">
        <f t="shared" si="42"/>
        <v>3.0310106810731337</v>
      </c>
      <c r="AW67" s="264">
        <f t="shared" si="43"/>
        <v>11.812244980628412</v>
      </c>
      <c r="AX67" s="264">
        <f t="shared" si="44"/>
        <v>17.747122341867222</v>
      </c>
      <c r="AY67" s="264">
        <f t="shared" si="45"/>
        <v>20.13043172670136</v>
      </c>
      <c r="AZ67" s="264">
        <f t="shared" si="46"/>
        <v>17.241089508105201</v>
      </c>
      <c r="BA67" s="264">
        <f t="shared" si="47"/>
        <v>8.9208618670356667</v>
      </c>
      <c r="BB67" s="264">
        <f t="shared" si="48"/>
        <v>4.210124360204972</v>
      </c>
      <c r="BC67" s="264">
        <f t="shared" si="49"/>
        <v>0.89376584877602283</v>
      </c>
      <c r="BD67" s="264">
        <f t="shared" si="50"/>
        <v>9.1727357707835442E-3</v>
      </c>
    </row>
    <row r="68" spans="1:56" ht="15">
      <c r="A68" s="259" t="str">
        <f>VLOOKUP(CONCATENATE($C68," - ",$B68),[2]ACHIEV!$B$17:$C$50,2,FALSE)</f>
        <v>LO12Med</v>
      </c>
      <c r="B68" s="259" t="str">
        <f>'SC-NR'!$C$7</f>
        <v>NR</v>
      </c>
      <c r="C68" s="259" t="str">
        <f>'SC-NR'!$C$8</f>
        <v>Irrigation Water Mgmt</v>
      </c>
      <c r="D68" s="259" t="s">
        <v>642</v>
      </c>
      <c r="E68" s="259" t="str">
        <f>'SC-NR'!$A$9</f>
        <v>Irrigation</v>
      </c>
      <c r="F68" s="260">
        <f t="shared" si="26"/>
        <v>5.2945986991096501E-4</v>
      </c>
      <c r="G68" s="261">
        <f>'SC-NR'!A439</f>
        <v>199.05808914769909</v>
      </c>
      <c r="H68" s="261">
        <f>'SC-NR'!B439</f>
        <v>33.970869860821438</v>
      </c>
      <c r="I68" s="254" t="str">
        <f>'SC-NR'!C439</f>
        <v>Connell _ Field Corn</v>
      </c>
      <c r="J68" s="265" t="str">
        <f>'SC-NR'!D439</f>
        <v>SIS</v>
      </c>
      <c r="K68" s="263">
        <f>'SC-NR'!E439</f>
        <v>4.8176457124622955E-3</v>
      </c>
      <c r="L68" s="263">
        <f>'SC-NR'!F439</f>
        <v>9.7380240795896817E-3</v>
      </c>
      <c r="M68" s="263">
        <f>'SC-NR'!G439</f>
        <v>1.4766709413007777E-2</v>
      </c>
      <c r="N68" s="263">
        <f>'SC-NR'!H439</f>
        <v>1.9908945469803645E-2</v>
      </c>
      <c r="O68" s="263">
        <f>'SC-NR'!I439</f>
        <v>2.5336980066329541E-2</v>
      </c>
      <c r="P68" s="263">
        <f>'SC-NR'!J439</f>
        <v>3.0268366848063381E-2</v>
      </c>
      <c r="Q68" s="263">
        <f>'SC-NR'!K439</f>
        <v>3.4367636871298145E-2</v>
      </c>
      <c r="R68" s="263">
        <f>'SC-NR'!L439</f>
        <v>3.7816997687889403E-2</v>
      </c>
      <c r="S68" s="263">
        <f>'SC-NR'!M439</f>
        <v>4.0715145862843805E-2</v>
      </c>
      <c r="T68" s="263">
        <f>'SC-NR'!N439</f>
        <v>4.3515338297683614E-2</v>
      </c>
      <c r="U68" s="263">
        <f>'SC-NR'!O439</f>
        <v>4.5637379461341936E-2</v>
      </c>
      <c r="V68" s="263">
        <f>'SC-NR'!P439</f>
        <v>4.7454644970599126E-2</v>
      </c>
      <c r="W68" s="263">
        <f>'SC-NR'!Q439</f>
        <v>4.9055627516364247E-2</v>
      </c>
      <c r="X68" s="263">
        <f>'SC-NR'!R439</f>
        <v>5.0450861634052754E-2</v>
      </c>
      <c r="Y68" s="263">
        <f>'SC-NR'!S439</f>
        <v>5.2052794941892279E-2</v>
      </c>
      <c r="Z68" s="263">
        <f>'SC-NR'!T439</f>
        <v>5.3228122677186553E-2</v>
      </c>
      <c r="AA68" s="263">
        <f>'SC-NR'!U439</f>
        <v>5.3869803020437396E-2</v>
      </c>
      <c r="AB68" s="263">
        <f>'SC-NR'!V439</f>
        <v>5.4510248140670688E-2</v>
      </c>
      <c r="AC68" s="263">
        <f>'SC-NR'!W439</f>
        <v>5.5133133415321868E-2</v>
      </c>
      <c r="AD68" s="263">
        <f>'SC-NR'!X439</f>
        <v>5.6171901355485908E-2</v>
      </c>
      <c r="AE68" s="263">
        <f>'SC-NR'!Y439</f>
        <v>5.6347157814810568E-2</v>
      </c>
      <c r="AF68" s="264">
        <f t="shared" si="27"/>
        <v>0</v>
      </c>
      <c r="AG68" s="264">
        <f t="shared" si="28"/>
        <v>6.9733692323833123E-3</v>
      </c>
      <c r="AH68" s="264">
        <f t="shared" si="29"/>
        <v>0.38394775079080529</v>
      </c>
      <c r="AI68" s="264">
        <f t="shared" si="30"/>
        <v>4.6248573051087893</v>
      </c>
      <c r="AJ68" s="264">
        <f t="shared" si="31"/>
        <v>18.318837954060818</v>
      </c>
      <c r="AK68" s="264">
        <f t="shared" si="32"/>
        <v>24.278505700008782</v>
      </c>
      <c r="AL68" s="264">
        <f t="shared" si="33"/>
        <v>23.504593710822121</v>
      </c>
      <c r="AM68" s="264">
        <f t="shared" si="34"/>
        <v>23.840942192305633</v>
      </c>
      <c r="AN68" s="264">
        <f t="shared" si="35"/>
        <v>11.207905877337126</v>
      </c>
      <c r="AO68" s="264">
        <f t="shared" si="36"/>
        <v>6.444855987412387</v>
      </c>
      <c r="AP68" s="264">
        <f t="shared" si="37"/>
        <v>1.8215342961160357</v>
      </c>
      <c r="AQ68" s="264">
        <f t="shared" si="38"/>
        <v>1.2481945841144371E-2</v>
      </c>
      <c r="AR68" s="264"/>
      <c r="AS68" s="264">
        <f t="shared" si="39"/>
        <v>0</v>
      </c>
      <c r="AT68" s="264">
        <f t="shared" si="40"/>
        <v>4.7689354083625939E-3</v>
      </c>
      <c r="AU68" s="264">
        <f t="shared" si="41"/>
        <v>0.14157275551276355</v>
      </c>
      <c r="AV68" s="264">
        <f t="shared" si="42"/>
        <v>3.0479883356293915</v>
      </c>
      <c r="AW68" s="264">
        <f t="shared" si="43"/>
        <v>11.878409120552853</v>
      </c>
      <c r="AX68" s="264">
        <f t="shared" si="44"/>
        <v>17.846529616928752</v>
      </c>
      <c r="AY68" s="264">
        <f t="shared" si="45"/>
        <v>20.243188675417642</v>
      </c>
      <c r="AZ68" s="264">
        <f t="shared" si="46"/>
        <v>17.337662332368062</v>
      </c>
      <c r="BA68" s="264">
        <f t="shared" si="47"/>
        <v>8.9708304508048933</v>
      </c>
      <c r="BB68" s="264">
        <f t="shared" si="48"/>
        <v>4.2337066053856907</v>
      </c>
      <c r="BC68" s="264">
        <f t="shared" si="49"/>
        <v>0.89877211547427394</v>
      </c>
      <c r="BD68" s="264">
        <f t="shared" si="50"/>
        <v>9.2241151803727755E-3</v>
      </c>
    </row>
    <row r="69" spans="1:56" ht="15">
      <c r="A69" s="259" t="str">
        <f>VLOOKUP(CONCATENATE($C69," - ",$B69),[2]ACHIEV!$B$17:$C$50,2,FALSE)</f>
        <v>LO12Med</v>
      </c>
      <c r="B69" s="259" t="str">
        <f>'SC-NR'!$C$7</f>
        <v>NR</v>
      </c>
      <c r="C69" s="259" t="str">
        <f>'SC-NR'!$C$8</f>
        <v>Irrigation Water Mgmt</v>
      </c>
      <c r="D69" s="259" t="s">
        <v>642</v>
      </c>
      <c r="E69" s="259" t="str">
        <f>'SC-NR'!$A$9</f>
        <v>Irrigation</v>
      </c>
      <c r="F69" s="260">
        <f t="shared" si="26"/>
        <v>5.2095936741239455E-4</v>
      </c>
      <c r="G69" s="261">
        <f>'SC-NR'!A440</f>
        <v>195.86220239532778</v>
      </c>
      <c r="H69" s="261">
        <f>'SC-NR'!B440</f>
        <v>34.527637212184992</v>
      </c>
      <c r="I69" s="254" t="str">
        <f>'SC-NR'!C440</f>
        <v>Othello _ Field Corn</v>
      </c>
      <c r="J69" s="265" t="str">
        <f>'SC-NR'!D440</f>
        <v>SIS</v>
      </c>
      <c r="K69" s="263">
        <f>'SC-NR'!E440</f>
        <v>7.1635896407188406E-3</v>
      </c>
      <c r="L69" s="263">
        <f>'SC-NR'!F440</f>
        <v>1.4479937417806794E-2</v>
      </c>
      <c r="M69" s="263">
        <f>'SC-NR'!G440</f>
        <v>2.1957332043925349E-2</v>
      </c>
      <c r="N69" s="263">
        <f>'SC-NR'!H440</f>
        <v>2.9603570714258471E-2</v>
      </c>
      <c r="O69" s="263">
        <f>'SC-NR'!I440</f>
        <v>3.767477701001215E-2</v>
      </c>
      <c r="P69" s="263">
        <f>'SC-NR'!J440</f>
        <v>4.5007493729430491E-2</v>
      </c>
      <c r="Q69" s="263">
        <f>'SC-NR'!K440</f>
        <v>5.1102895929096448E-2</v>
      </c>
      <c r="R69" s="263">
        <f>'SC-NR'!L440</f>
        <v>5.6231916801037098E-2</v>
      </c>
      <c r="S69" s="263">
        <f>'SC-NR'!M440</f>
        <v>6.0541313025351942E-2</v>
      </c>
      <c r="T69" s="263">
        <f>'SC-NR'!N440</f>
        <v>6.4705054137810247E-2</v>
      </c>
      <c r="U69" s="263">
        <f>'SC-NR'!O440</f>
        <v>6.7860419435395045E-2</v>
      </c>
      <c r="V69" s="263">
        <f>'SC-NR'!P440</f>
        <v>7.0562599120977773E-2</v>
      </c>
      <c r="W69" s="263">
        <f>'SC-NR'!Q440</f>
        <v>7.2943177242392396E-2</v>
      </c>
      <c r="X69" s="263">
        <f>'SC-NR'!R440</f>
        <v>7.5017818108157233E-2</v>
      </c>
      <c r="Y69" s="263">
        <f>'SC-NR'!S440</f>
        <v>7.7399809963531033E-2</v>
      </c>
      <c r="Z69" s="263">
        <f>'SC-NR'!T440</f>
        <v>7.9147461428897975E-2</v>
      </c>
      <c r="AA69" s="263">
        <f>'SC-NR'!U440</f>
        <v>8.0101606862978722E-2</v>
      </c>
      <c r="AB69" s="263">
        <f>'SC-NR'!V440</f>
        <v>8.1053915584411745E-2</v>
      </c>
      <c r="AC69" s="263">
        <f>'SC-NR'!W440</f>
        <v>8.198011372499002E-2</v>
      </c>
      <c r="AD69" s="263">
        <f>'SC-NR'!X440</f>
        <v>8.3524707848219304E-2</v>
      </c>
      <c r="AE69" s="263">
        <f>'SC-NR'!Y440</f>
        <v>8.3785305125690213E-2</v>
      </c>
      <c r="AF69" s="264">
        <f t="shared" si="27"/>
        <v>0</v>
      </c>
      <c r="AG69" s="264">
        <f t="shared" si="28"/>
        <v>6.8614114694780758E-3</v>
      </c>
      <c r="AH69" s="264">
        <f t="shared" si="29"/>
        <v>0.37778345203957675</v>
      </c>
      <c r="AI69" s="264">
        <f t="shared" si="30"/>
        <v>4.5506050089258503</v>
      </c>
      <c r="AJ69" s="264">
        <f t="shared" si="31"/>
        <v>18.024728170394706</v>
      </c>
      <c r="AK69" s="264">
        <f t="shared" si="32"/>
        <v>23.888713177302218</v>
      </c>
      <c r="AL69" s="264">
        <f t="shared" si="33"/>
        <v>23.127226380602501</v>
      </c>
      <c r="AM69" s="264">
        <f t="shared" si="34"/>
        <v>23.458174771786965</v>
      </c>
      <c r="AN69" s="264">
        <f t="shared" si="35"/>
        <v>11.027962434352355</v>
      </c>
      <c r="AO69" s="264">
        <f t="shared" si="36"/>
        <v>6.3413835288988851</v>
      </c>
      <c r="AP69" s="264">
        <f t="shared" si="37"/>
        <v>1.7922894794352737</v>
      </c>
      <c r="AQ69" s="264">
        <f t="shared" si="38"/>
        <v>1.2281547628098475E-2</v>
      </c>
      <c r="AR69" s="264"/>
      <c r="AS69" s="264">
        <f t="shared" si="39"/>
        <v>0</v>
      </c>
      <c r="AT69" s="264">
        <f t="shared" si="40"/>
        <v>4.6923699316228275E-3</v>
      </c>
      <c r="AU69" s="264">
        <f t="shared" si="41"/>
        <v>0.13929979842884302</v>
      </c>
      <c r="AV69" s="264">
        <f t="shared" si="42"/>
        <v>2.9990527430848828</v>
      </c>
      <c r="AW69" s="264">
        <f t="shared" si="43"/>
        <v>11.687700717241224</v>
      </c>
      <c r="AX69" s="264">
        <f t="shared" si="44"/>
        <v>17.56000276528081</v>
      </c>
      <c r="AY69" s="264">
        <f t="shared" si="45"/>
        <v>19.918183352647176</v>
      </c>
      <c r="AZ69" s="264">
        <f t="shared" si="46"/>
        <v>17.059305368316281</v>
      </c>
      <c r="BA69" s="264">
        <f t="shared" si="47"/>
        <v>8.8268033564112365</v>
      </c>
      <c r="BB69" s="264">
        <f t="shared" si="48"/>
        <v>4.1657342516294982</v>
      </c>
      <c r="BC69" s="264">
        <f t="shared" si="49"/>
        <v>0.88434228793225578</v>
      </c>
      <c r="BD69" s="264">
        <f t="shared" si="50"/>
        <v>9.0760215880273405E-3</v>
      </c>
    </row>
    <row r="70" spans="1:56" ht="15">
      <c r="A70" s="259" t="str">
        <f>VLOOKUP(CONCATENATE($C70," - ",$B70),[2]ACHIEV!$B$17:$C$50,2,FALSE)</f>
        <v>LO12Med</v>
      </c>
      <c r="B70" s="259" t="str">
        <f>'SC-NR'!$C$7</f>
        <v>NR</v>
      </c>
      <c r="C70" s="259" t="str">
        <f>'SC-NR'!$C$8</f>
        <v>Irrigation Water Mgmt</v>
      </c>
      <c r="D70" s="259" t="s">
        <v>642</v>
      </c>
      <c r="E70" s="259" t="str">
        <f>'SC-NR'!$A$9</f>
        <v>Irrigation</v>
      </c>
      <c r="F70" s="260">
        <f t="shared" si="26"/>
        <v>5.128058241994799E-4</v>
      </c>
      <c r="G70" s="261">
        <f>'SC-NR'!A441</f>
        <v>192.79676000019612</v>
      </c>
      <c r="H70" s="261">
        <f>'SC-NR'!B441</f>
        <v>35.079023089052491</v>
      </c>
      <c r="I70" s="254" t="str">
        <f>'SC-NR'!C441</f>
        <v>Lind _ Field Corn</v>
      </c>
      <c r="J70" s="265" t="str">
        <f>'SC-NR'!D441</f>
        <v>SIS</v>
      </c>
      <c r="K70" s="263">
        <f>'SC-NR'!E441</f>
        <v>3.3022270614689727E-3</v>
      </c>
      <c r="L70" s="263">
        <f>'SC-NR'!F441</f>
        <v>6.674871619902086E-3</v>
      </c>
      <c r="M70" s="263">
        <f>'SC-NR'!G441</f>
        <v>1.0121754554583083E-2</v>
      </c>
      <c r="N70" s="263">
        <f>'SC-NR'!H441</f>
        <v>1.3646470168121616E-2</v>
      </c>
      <c r="O70" s="263">
        <f>'SC-NR'!I441</f>
        <v>1.7367084718268023E-2</v>
      </c>
      <c r="P70" s="263">
        <f>'SC-NR'!J441</f>
        <v>2.0747274930073542E-2</v>
      </c>
      <c r="Q70" s="263">
        <f>'SC-NR'!K441</f>
        <v>2.3557095579188024E-2</v>
      </c>
      <c r="R70" s="263">
        <f>'SC-NR'!L441</f>
        <v>2.5921439765779652E-2</v>
      </c>
      <c r="S70" s="263">
        <f>'SC-NR'!M441</f>
        <v>2.7907958472774819E-2</v>
      </c>
      <c r="T70" s="263">
        <f>'SC-NR'!N441</f>
        <v>2.9827333990930682E-2</v>
      </c>
      <c r="U70" s="263">
        <f>'SC-NR'!O441</f>
        <v>3.1281874688694471E-2</v>
      </c>
      <c r="V70" s="263">
        <f>'SC-NR'!P441</f>
        <v>3.2527508697650295E-2</v>
      </c>
      <c r="W70" s="263">
        <f>'SC-NR'!Q441</f>
        <v>3.3624892814935872E-2</v>
      </c>
      <c r="X70" s="263">
        <f>'SC-NR'!R441</f>
        <v>3.4581247876205201E-2</v>
      </c>
      <c r="Y70" s="263">
        <f>'SC-NR'!S441</f>
        <v>3.5679283687790962E-2</v>
      </c>
      <c r="Z70" s="263">
        <f>'SC-NR'!T441</f>
        <v>3.6484905206107227E-2</v>
      </c>
      <c r="AA70" s="263">
        <f>'SC-NR'!U441</f>
        <v>3.6924741242371641E-2</v>
      </c>
      <c r="AB70" s="263">
        <f>'SC-NR'!V441</f>
        <v>3.7363730602247014E-2</v>
      </c>
      <c r="AC70" s="263">
        <f>'SC-NR'!W441</f>
        <v>3.7790683668725698E-2</v>
      </c>
      <c r="AD70" s="263">
        <f>'SC-NR'!X441</f>
        <v>3.8502701074597356E-2</v>
      </c>
      <c r="AE70" s="263">
        <f>'SC-NR'!Y441</f>
        <v>3.8622829589066987E-2</v>
      </c>
      <c r="AF70" s="264">
        <f t="shared" si="27"/>
        <v>0</v>
      </c>
      <c r="AG70" s="264">
        <f t="shared" si="28"/>
        <v>6.7540234111812163E-3</v>
      </c>
      <c r="AH70" s="264">
        <f t="shared" si="29"/>
        <v>0.37187075731901065</v>
      </c>
      <c r="AI70" s="264">
        <f t="shared" si="30"/>
        <v>4.4793834187095616</v>
      </c>
      <c r="AJ70" s="264">
        <f t="shared" si="31"/>
        <v>17.742622867694553</v>
      </c>
      <c r="AK70" s="264">
        <f t="shared" si="32"/>
        <v>23.514830553481637</v>
      </c>
      <c r="AL70" s="264">
        <f t="shared" si="33"/>
        <v>22.765261798555109</v>
      </c>
      <c r="AM70" s="264">
        <f t="shared" si="34"/>
        <v>23.091030511289468</v>
      </c>
      <c r="AN70" s="264">
        <f t="shared" si="35"/>
        <v>10.855363621693495</v>
      </c>
      <c r="AO70" s="264">
        <f t="shared" si="36"/>
        <v>6.2421344360389961</v>
      </c>
      <c r="AP70" s="264">
        <f t="shared" si="37"/>
        <v>1.7642383287414816</v>
      </c>
      <c r="AQ70" s="264">
        <f t="shared" si="38"/>
        <v>1.2089328933952412E-2</v>
      </c>
      <c r="AR70" s="264"/>
      <c r="AS70" s="264">
        <f t="shared" si="39"/>
        <v>0</v>
      </c>
      <c r="AT70" s="264">
        <f t="shared" si="40"/>
        <v>4.6189295763826438E-3</v>
      </c>
      <c r="AU70" s="264">
        <f t="shared" si="41"/>
        <v>0.13711961510344989</v>
      </c>
      <c r="AV70" s="264">
        <f t="shared" si="42"/>
        <v>2.9521145216646398</v>
      </c>
      <c r="AW70" s="264">
        <f t="shared" si="43"/>
        <v>11.504776330391296</v>
      </c>
      <c r="AX70" s="264">
        <f t="shared" si="44"/>
        <v>17.285170887169524</v>
      </c>
      <c r="AY70" s="264">
        <f t="shared" si="45"/>
        <v>19.606443553255094</v>
      </c>
      <c r="AZ70" s="264">
        <f t="shared" si="46"/>
        <v>16.792309913001308</v>
      </c>
      <c r="BA70" s="264">
        <f t="shared" si="47"/>
        <v>8.688654918931606</v>
      </c>
      <c r="BB70" s="264">
        <f t="shared" si="48"/>
        <v>4.1005362796592735</v>
      </c>
      <c r="BC70" s="264">
        <f t="shared" si="49"/>
        <v>0.87050143294297311</v>
      </c>
      <c r="BD70" s="264">
        <f t="shared" si="50"/>
        <v>8.9339726321041694E-3</v>
      </c>
    </row>
    <row r="71" spans="1:56" ht="15">
      <c r="A71" s="259" t="str">
        <f>VLOOKUP(CONCATENATE($C71," - ",$B71),[2]ACHIEV!$B$17:$C$50,2,FALSE)</f>
        <v>LO12Med</v>
      </c>
      <c r="B71" s="259" t="str">
        <f>'SC-NR'!$C$7</f>
        <v>NR</v>
      </c>
      <c r="C71" s="259" t="str">
        <f>'SC-NR'!$C$8</f>
        <v>Irrigation Water Mgmt</v>
      </c>
      <c r="D71" s="259" t="s">
        <v>642</v>
      </c>
      <c r="E71" s="259" t="str">
        <f>'SC-NR'!$A$9</f>
        <v>Irrigation</v>
      </c>
      <c r="F71" s="260">
        <f t="shared" si="26"/>
        <v>5.044788013437374E-4</v>
      </c>
      <c r="G71" s="261">
        <f>'SC-NR'!A442</f>
        <v>189.66609542644463</v>
      </c>
      <c r="H71" s="261">
        <f>'SC-NR'!B442</f>
        <v>35.660536784472228</v>
      </c>
      <c r="I71" s="254" t="str">
        <f>'SC-NR'!C442</f>
        <v>Eltopia _ Field Corn</v>
      </c>
      <c r="J71" s="265" t="str">
        <f>'SC-NR'!D442</f>
        <v>SIS</v>
      </c>
      <c r="K71" s="263">
        <f>'SC-NR'!E442</f>
        <v>6.9257413584485521E-3</v>
      </c>
      <c r="L71" s="263">
        <f>'SC-NR'!F442</f>
        <v>1.3999168918362007E-2</v>
      </c>
      <c r="M71" s="263">
        <f>'SC-NR'!G442</f>
        <v>2.1228296187348564E-2</v>
      </c>
      <c r="N71" s="263">
        <f>'SC-NR'!H442</f>
        <v>2.8620661475092887E-2</v>
      </c>
      <c r="O71" s="263">
        <f>'SC-NR'!I442</f>
        <v>3.6423884448298034E-2</v>
      </c>
      <c r="P71" s="263">
        <f>'SC-NR'!J442</f>
        <v>4.3513137462568512E-2</v>
      </c>
      <c r="Q71" s="263">
        <f>'SC-NR'!K442</f>
        <v>4.94061577537711E-2</v>
      </c>
      <c r="R71" s="263">
        <f>'SC-NR'!L442</f>
        <v>5.4364882884986289E-2</v>
      </c>
      <c r="S71" s="263">
        <f>'SC-NR'!M442</f>
        <v>5.8531196864088586E-2</v>
      </c>
      <c r="T71" s="263">
        <f>'SC-NR'!N442</f>
        <v>6.255669182886317E-2</v>
      </c>
      <c r="U71" s="263">
        <f>'SC-NR'!O442</f>
        <v>6.5607291463755629E-2</v>
      </c>
      <c r="V71" s="263">
        <f>'SC-NR'!P442</f>
        <v>6.8219752331143066E-2</v>
      </c>
      <c r="W71" s="263">
        <f>'SC-NR'!Q442</f>
        <v>7.0521289574256907E-2</v>
      </c>
      <c r="X71" s="263">
        <f>'SC-NR'!R442</f>
        <v>7.2527047409167336E-2</v>
      </c>
      <c r="Y71" s="263">
        <f>'SC-NR'!S442</f>
        <v>7.4829951446897011E-2</v>
      </c>
      <c r="Z71" s="263">
        <f>'SC-NR'!T442</f>
        <v>7.6519576710332743E-2</v>
      </c>
      <c r="AA71" s="263">
        <f>'SC-NR'!U442</f>
        <v>7.7442042237563138E-2</v>
      </c>
      <c r="AB71" s="263">
        <f>'SC-NR'!V442</f>
        <v>7.8362732035391666E-2</v>
      </c>
      <c r="AC71" s="263">
        <f>'SC-NR'!W442</f>
        <v>7.9258178186000228E-2</v>
      </c>
      <c r="AD71" s="263">
        <f>'SC-NR'!X442</f>
        <v>8.0751488095945345E-2</v>
      </c>
      <c r="AE71" s="263">
        <f>'SC-NR'!Y442</f>
        <v>8.1003432921514434E-2</v>
      </c>
      <c r="AF71" s="264">
        <f t="shared" si="27"/>
        <v>0</v>
      </c>
      <c r="AG71" s="264">
        <f t="shared" si="28"/>
        <v>6.6443505005801687E-3</v>
      </c>
      <c r="AH71" s="264">
        <f t="shared" si="29"/>
        <v>0.3658322605831133</v>
      </c>
      <c r="AI71" s="264">
        <f t="shared" si="30"/>
        <v>4.4066464755099481</v>
      </c>
      <c r="AJ71" s="264">
        <f t="shared" si="31"/>
        <v>17.454515324511423</v>
      </c>
      <c r="AK71" s="264">
        <f t="shared" si="32"/>
        <v>23.132992980218066</v>
      </c>
      <c r="AL71" s="264">
        <f t="shared" si="33"/>
        <v>22.395595842421603</v>
      </c>
      <c r="AM71" s="264">
        <f t="shared" si="34"/>
        <v>22.716074670781385</v>
      </c>
      <c r="AN71" s="264">
        <f t="shared" si="35"/>
        <v>10.67909249387168</v>
      </c>
      <c r="AO71" s="264">
        <f t="shared" si="36"/>
        <v>6.1407736603523011</v>
      </c>
      <c r="AP71" s="264">
        <f t="shared" si="37"/>
        <v>1.7355903450542045</v>
      </c>
      <c r="AQ71" s="264">
        <f t="shared" si="38"/>
        <v>1.1893020480356432E-2</v>
      </c>
      <c r="AR71" s="264"/>
      <c r="AS71" s="264">
        <f t="shared" si="39"/>
        <v>0</v>
      </c>
      <c r="AT71" s="264">
        <f t="shared" si="40"/>
        <v>4.5439266603926678E-3</v>
      </c>
      <c r="AU71" s="264">
        <f t="shared" si="41"/>
        <v>0.13489304489879306</v>
      </c>
      <c r="AV71" s="264">
        <f t="shared" si="42"/>
        <v>2.9041776146822644</v>
      </c>
      <c r="AW71" s="264">
        <f t="shared" si="43"/>
        <v>11.317959935310517</v>
      </c>
      <c r="AX71" s="264">
        <f t="shared" si="44"/>
        <v>17.004491522289911</v>
      </c>
      <c r="AY71" s="264">
        <f t="shared" si="45"/>
        <v>19.288070992173822</v>
      </c>
      <c r="AZ71" s="264">
        <f t="shared" si="46"/>
        <v>16.519633703317933</v>
      </c>
      <c r="BA71" s="264">
        <f t="shared" si="47"/>
        <v>8.5475671529949633</v>
      </c>
      <c r="BB71" s="264">
        <f t="shared" si="48"/>
        <v>4.0339511167960644</v>
      </c>
      <c r="BC71" s="264">
        <f t="shared" si="49"/>
        <v>0.85636609167732258</v>
      </c>
      <c r="BD71" s="264">
        <f t="shared" si="50"/>
        <v>8.7889013579698673E-3</v>
      </c>
    </row>
    <row r="72" spans="1:56" ht="15">
      <c r="A72" s="259" t="str">
        <f>VLOOKUP(CONCATENATE($C72," - ",$B72),[2]ACHIEV!$B$17:$C$50,2,FALSE)</f>
        <v>LO12Med</v>
      </c>
      <c r="B72" s="259" t="str">
        <f>'SC-NR'!$C$7</f>
        <v>NR</v>
      </c>
      <c r="C72" s="259" t="str">
        <f>'SC-NR'!$C$8</f>
        <v>Irrigation Water Mgmt</v>
      </c>
      <c r="D72" s="259" t="s">
        <v>642</v>
      </c>
      <c r="E72" s="259" t="str">
        <f>'SC-NR'!$A$9</f>
        <v>Irrigation</v>
      </c>
      <c r="F72" s="260">
        <f t="shared" si="26"/>
        <v>5.1055058884271625E-4</v>
      </c>
      <c r="G72" s="261">
        <f>'SC-NR'!A443</f>
        <v>191.9488716781384</v>
      </c>
      <c r="H72" s="261">
        <f>'SC-NR'!B443</f>
        <v>35.234643372646673</v>
      </c>
      <c r="I72" s="254" t="str">
        <f>'SC-NR'!C443</f>
        <v>Odessa _ Field Corn</v>
      </c>
      <c r="J72" s="265" t="str">
        <f>'SC-NR'!D443</f>
        <v>SIS</v>
      </c>
      <c r="K72" s="263">
        <f>'SC-NR'!E443</f>
        <v>3.9581233992523341E-4</v>
      </c>
      <c r="L72" s="263">
        <f>'SC-NR'!F443</f>
        <v>8.000650789284923E-4</v>
      </c>
      <c r="M72" s="263">
        <f>'SC-NR'!G443</f>
        <v>1.2132161961679996E-3</v>
      </c>
      <c r="N72" s="263">
        <f>'SC-NR'!H443</f>
        <v>1.6356965128137843E-3</v>
      </c>
      <c r="O72" s="263">
        <f>'SC-NR'!I443</f>
        <v>2.0816577152509702E-3</v>
      </c>
      <c r="P72" s="263">
        <f>'SC-NR'!J443</f>
        <v>2.4868148931865017E-3</v>
      </c>
      <c r="Q72" s="263">
        <f>'SC-NR'!K443</f>
        <v>2.8236062964407359E-3</v>
      </c>
      <c r="R72" s="263">
        <f>'SC-NR'!L443</f>
        <v>3.1070018920383194E-3</v>
      </c>
      <c r="S72" s="263">
        <f>'SC-NR'!M443</f>
        <v>3.3451104784815622E-3</v>
      </c>
      <c r="T72" s="263">
        <f>'SC-NR'!N443</f>
        <v>3.575171131760362E-3</v>
      </c>
      <c r="U72" s="263">
        <f>'SC-NR'!O443</f>
        <v>3.749515641202501E-3</v>
      </c>
      <c r="V72" s="263">
        <f>'SC-NR'!P443</f>
        <v>3.8988201265082239E-3</v>
      </c>
      <c r="W72" s="263">
        <f>'SC-NR'!Q443</f>
        <v>4.0303550473886696E-3</v>
      </c>
      <c r="X72" s="263">
        <f>'SC-NR'!R443</f>
        <v>4.1449859093960727E-3</v>
      </c>
      <c r="Y72" s="263">
        <f>'SC-NR'!S443</f>
        <v>4.2765989438165843E-3</v>
      </c>
      <c r="Z72" s="263">
        <f>'SC-NR'!T443</f>
        <v>4.3731625453870436E-3</v>
      </c>
      <c r="AA72" s="263">
        <f>'SC-NR'!U443</f>
        <v>4.4258822789052504E-3</v>
      </c>
      <c r="AB72" s="263">
        <f>'SC-NR'!V443</f>
        <v>4.4785005278930286E-3</v>
      </c>
      <c r="AC72" s="263">
        <f>'SC-NR'!W443</f>
        <v>4.5296760797661952E-3</v>
      </c>
      <c r="AD72" s="263">
        <f>'SC-NR'!X443</f>
        <v>4.6150200825375211E-3</v>
      </c>
      <c r="AE72" s="263">
        <f>'SC-NR'!Y443</f>
        <v>4.629418955637064E-3</v>
      </c>
      <c r="AF72" s="264">
        <f t="shared" si="27"/>
        <v>0</v>
      </c>
      <c r="AG72" s="264">
        <f t="shared" si="28"/>
        <v>6.7243203312267654E-3</v>
      </c>
      <c r="AH72" s="264">
        <f t="shared" si="29"/>
        <v>0.37023533111970508</v>
      </c>
      <c r="AI72" s="264">
        <f t="shared" si="30"/>
        <v>4.4596838299263331</v>
      </c>
      <c r="AJ72" s="264">
        <f t="shared" si="31"/>
        <v>17.664593741415789</v>
      </c>
      <c r="AK72" s="264">
        <f t="shared" si="32"/>
        <v>23.411416210722752</v>
      </c>
      <c r="AL72" s="264">
        <f t="shared" si="33"/>
        <v>22.665143935435619</v>
      </c>
      <c r="AM72" s="264">
        <f t="shared" si="34"/>
        <v>22.989479971151862</v>
      </c>
      <c r="AN72" s="264">
        <f t="shared" si="35"/>
        <v>10.807623524575087</v>
      </c>
      <c r="AO72" s="264">
        <f t="shared" si="36"/>
        <v>6.2146825592905159</v>
      </c>
      <c r="AP72" s="264">
        <f t="shared" si="37"/>
        <v>1.7564794998261772</v>
      </c>
      <c r="AQ72" s="264">
        <f t="shared" si="38"/>
        <v>1.20361620611035E-2</v>
      </c>
      <c r="AR72" s="264"/>
      <c r="AS72" s="264">
        <f t="shared" si="39"/>
        <v>0</v>
      </c>
      <c r="AT72" s="264">
        <f t="shared" si="40"/>
        <v>4.5986162866353585E-3</v>
      </c>
      <c r="AU72" s="264">
        <f t="shared" si="41"/>
        <v>0.136516585673022</v>
      </c>
      <c r="AV72" s="264">
        <f t="shared" si="42"/>
        <v>2.9391316093569131</v>
      </c>
      <c r="AW72" s="264">
        <f t="shared" si="43"/>
        <v>11.454180223390251</v>
      </c>
      <c r="AX72" s="264">
        <f t="shared" si="44"/>
        <v>17.209153559181296</v>
      </c>
      <c r="AY72" s="264">
        <f t="shared" si="45"/>
        <v>19.520217651295582</v>
      </c>
      <c r="AZ72" s="264">
        <f t="shared" si="46"/>
        <v>16.71846010621206</v>
      </c>
      <c r="BA72" s="264">
        <f t="shared" si="47"/>
        <v>8.6504436489904322</v>
      </c>
      <c r="BB72" s="264">
        <f t="shared" si="48"/>
        <v>4.0825027980504878</v>
      </c>
      <c r="BC72" s="264">
        <f t="shared" si="49"/>
        <v>0.86667311135019265</v>
      </c>
      <c r="BD72" s="264">
        <f t="shared" si="50"/>
        <v>8.8946824953594628E-3</v>
      </c>
    </row>
    <row r="73" spans="1:56" ht="15">
      <c r="A73" s="259" t="str">
        <f>VLOOKUP(CONCATENATE($C73," - ",$B73),[2]ACHIEV!$B$17:$C$50,2,FALSE)</f>
        <v>LO12Med</v>
      </c>
      <c r="B73" s="259" t="str">
        <f>'SC-NR'!$C$7</f>
        <v>NR</v>
      </c>
      <c r="C73" s="259" t="str">
        <f>'SC-NR'!$C$8</f>
        <v>Irrigation Water Mgmt</v>
      </c>
      <c r="D73" s="259" t="s">
        <v>642</v>
      </c>
      <c r="E73" s="259" t="str">
        <f>'SC-NR'!$A$9</f>
        <v>Irrigation</v>
      </c>
      <c r="F73" s="260">
        <f t="shared" si="26"/>
        <v>3.8911483886313713E-4</v>
      </c>
      <c r="G73" s="261">
        <f>'SC-NR'!A444</f>
        <v>146.29334664426244</v>
      </c>
      <c r="H73" s="261">
        <f>'SC-NR'!B444</f>
        <v>46.277871563362098</v>
      </c>
      <c r="I73" s="254" t="str">
        <f>'SC-NR'!C444</f>
        <v>Ritzville _ Field Corn</v>
      </c>
      <c r="J73" s="265" t="str">
        <f>'SC-NR'!D444</f>
        <v>SIS</v>
      </c>
      <c r="K73" s="263">
        <f>'SC-NR'!E444</f>
        <v>0</v>
      </c>
      <c r="L73" s="263">
        <f>'SC-NR'!F444</f>
        <v>0</v>
      </c>
      <c r="M73" s="263">
        <f>'SC-NR'!G444</f>
        <v>0</v>
      </c>
      <c r="N73" s="263">
        <f>'SC-NR'!H444</f>
        <v>0</v>
      </c>
      <c r="O73" s="263">
        <f>'SC-NR'!I444</f>
        <v>0</v>
      </c>
      <c r="P73" s="263">
        <f>'SC-NR'!J444</f>
        <v>0</v>
      </c>
      <c r="Q73" s="263">
        <f>'SC-NR'!K444</f>
        <v>0</v>
      </c>
      <c r="R73" s="263">
        <f>'SC-NR'!L444</f>
        <v>0</v>
      </c>
      <c r="S73" s="263">
        <f>'SC-NR'!M444</f>
        <v>0</v>
      </c>
      <c r="T73" s="263">
        <f>'SC-NR'!N444</f>
        <v>0</v>
      </c>
      <c r="U73" s="263">
        <f>'SC-NR'!O444</f>
        <v>0</v>
      </c>
      <c r="V73" s="263">
        <f>'SC-NR'!P444</f>
        <v>0</v>
      </c>
      <c r="W73" s="263">
        <f>'SC-NR'!Q444</f>
        <v>0</v>
      </c>
      <c r="X73" s="263">
        <f>'SC-NR'!R444</f>
        <v>0</v>
      </c>
      <c r="Y73" s="263">
        <f>'SC-NR'!S444</f>
        <v>0</v>
      </c>
      <c r="Z73" s="263">
        <f>'SC-NR'!T444</f>
        <v>0</v>
      </c>
      <c r="AA73" s="263">
        <f>'SC-NR'!U444</f>
        <v>0</v>
      </c>
      <c r="AB73" s="263">
        <f>'SC-NR'!V444</f>
        <v>0</v>
      </c>
      <c r="AC73" s="263">
        <f>'SC-NR'!W444</f>
        <v>0</v>
      </c>
      <c r="AD73" s="263">
        <f>'SC-NR'!X444</f>
        <v>0</v>
      </c>
      <c r="AE73" s="263">
        <f>'SC-NR'!Y444</f>
        <v>0</v>
      </c>
      <c r="AF73" s="264">
        <f t="shared" si="27"/>
        <v>0</v>
      </c>
      <c r="AG73" s="264">
        <f t="shared" si="28"/>
        <v>5.1249237182948125E-3</v>
      </c>
      <c r="AH73" s="264">
        <f t="shared" si="29"/>
        <v>0.28217392038786898</v>
      </c>
      <c r="AI73" s="264">
        <f t="shared" si="30"/>
        <v>3.3989367415986282</v>
      </c>
      <c r="AJ73" s="264">
        <f t="shared" si="31"/>
        <v>13.463025403328444</v>
      </c>
      <c r="AK73" s="264">
        <f t="shared" si="32"/>
        <v>17.842951600628993</v>
      </c>
      <c r="AL73" s="264">
        <f t="shared" si="33"/>
        <v>17.274182075155313</v>
      </c>
      <c r="AM73" s="264">
        <f t="shared" si="34"/>
        <v>17.52137396374231</v>
      </c>
      <c r="AN73" s="264">
        <f t="shared" si="35"/>
        <v>8.2370029105069378</v>
      </c>
      <c r="AO73" s="264">
        <f t="shared" si="36"/>
        <v>4.7365045805262067</v>
      </c>
      <c r="AP73" s="264">
        <f t="shared" si="37"/>
        <v>1.3386964043867193</v>
      </c>
      <c r="AQ73" s="264">
        <f t="shared" si="38"/>
        <v>9.1733304461621302E-3</v>
      </c>
      <c r="AR73" s="264"/>
      <c r="AS73" s="264">
        <f t="shared" si="39"/>
        <v>0</v>
      </c>
      <c r="AT73" s="264">
        <f t="shared" si="40"/>
        <v>3.5048237617815521E-3</v>
      </c>
      <c r="AU73" s="264">
        <f t="shared" si="41"/>
        <v>0.10404577018844319</v>
      </c>
      <c r="AV73" s="264">
        <f t="shared" si="42"/>
        <v>2.2400517158639333</v>
      </c>
      <c r="AW73" s="264">
        <f t="shared" si="43"/>
        <v>8.729774461795559</v>
      </c>
      <c r="AX73" s="264">
        <f t="shared" si="44"/>
        <v>13.115912821353598</v>
      </c>
      <c r="AY73" s="264">
        <f t="shared" si="45"/>
        <v>14.877284468860342</v>
      </c>
      <c r="AZ73" s="264">
        <f t="shared" si="46"/>
        <v>12.741932048329476</v>
      </c>
      <c r="BA73" s="264">
        <f t="shared" si="47"/>
        <v>6.5929137290810527</v>
      </c>
      <c r="BB73" s="264">
        <f t="shared" si="48"/>
        <v>3.1114691729620261</v>
      </c>
      <c r="BC73" s="264">
        <f t="shared" si="49"/>
        <v>0.66053271789279033</v>
      </c>
      <c r="BD73" s="264">
        <f t="shared" si="50"/>
        <v>6.7790597475675405E-3</v>
      </c>
    </row>
    <row r="74" spans="1:56" ht="15">
      <c r="A74" s="259" t="str">
        <f>VLOOKUP(CONCATENATE($C74," - ",$B74),[2]ACHIEV!$B$17:$C$50,2,FALSE)</f>
        <v>LO12Med</v>
      </c>
      <c r="B74" s="259" t="str">
        <f>'SC-NR'!$C$7</f>
        <v>NR</v>
      </c>
      <c r="C74" s="259" t="str">
        <f>'SC-NR'!$C$8</f>
        <v>Irrigation Water Mgmt</v>
      </c>
      <c r="D74" s="259" t="s">
        <v>642</v>
      </c>
      <c r="E74" s="259" t="str">
        <f>'SC-NR'!$A$9</f>
        <v>Irrigation</v>
      </c>
      <c r="F74" s="260">
        <f t="shared" si="26"/>
        <v>3.6534812779570521E-4</v>
      </c>
      <c r="G74" s="261">
        <f>'SC-NR'!A445</f>
        <v>137.35790817334674</v>
      </c>
      <c r="H74" s="261">
        <f>'SC-NR'!B445</f>
        <v>49.298174247830104</v>
      </c>
      <c r="I74" s="254" t="str">
        <f>'SC-NR'!C445</f>
        <v>Wilbur _ Field Corn</v>
      </c>
      <c r="J74" s="265" t="str">
        <f>'SC-NR'!D445</f>
        <v>SIS</v>
      </c>
      <c r="K74" s="263">
        <f>'SC-NR'!E445</f>
        <v>0</v>
      </c>
      <c r="L74" s="263">
        <f>'SC-NR'!F445</f>
        <v>0</v>
      </c>
      <c r="M74" s="263">
        <f>'SC-NR'!G445</f>
        <v>0</v>
      </c>
      <c r="N74" s="263">
        <f>'SC-NR'!H445</f>
        <v>0</v>
      </c>
      <c r="O74" s="263">
        <f>'SC-NR'!I445</f>
        <v>0</v>
      </c>
      <c r="P74" s="263">
        <f>'SC-NR'!J445</f>
        <v>0</v>
      </c>
      <c r="Q74" s="263">
        <f>'SC-NR'!K445</f>
        <v>0</v>
      </c>
      <c r="R74" s="263">
        <f>'SC-NR'!L445</f>
        <v>0</v>
      </c>
      <c r="S74" s="263">
        <f>'SC-NR'!M445</f>
        <v>0</v>
      </c>
      <c r="T74" s="263">
        <f>'SC-NR'!N445</f>
        <v>0</v>
      </c>
      <c r="U74" s="263">
        <f>'SC-NR'!O445</f>
        <v>0</v>
      </c>
      <c r="V74" s="263">
        <f>'SC-NR'!P445</f>
        <v>0</v>
      </c>
      <c r="W74" s="263">
        <f>'SC-NR'!Q445</f>
        <v>0</v>
      </c>
      <c r="X74" s="263">
        <f>'SC-NR'!R445</f>
        <v>0</v>
      </c>
      <c r="Y74" s="263">
        <f>'SC-NR'!S445</f>
        <v>0</v>
      </c>
      <c r="Z74" s="263">
        <f>'SC-NR'!T445</f>
        <v>0</v>
      </c>
      <c r="AA74" s="263">
        <f>'SC-NR'!U445</f>
        <v>0</v>
      </c>
      <c r="AB74" s="263">
        <f>'SC-NR'!V445</f>
        <v>0</v>
      </c>
      <c r="AC74" s="263">
        <f>'SC-NR'!W445</f>
        <v>0</v>
      </c>
      <c r="AD74" s="263">
        <f>'SC-NR'!X445</f>
        <v>0</v>
      </c>
      <c r="AE74" s="263">
        <f>'SC-NR'!Y445</f>
        <v>0</v>
      </c>
      <c r="AF74" s="264">
        <f t="shared" si="27"/>
        <v>0</v>
      </c>
      <c r="AG74" s="264">
        <f t="shared" si="28"/>
        <v>4.8118989526209875E-3</v>
      </c>
      <c r="AH74" s="264">
        <f t="shared" si="29"/>
        <v>0.26493904428749537</v>
      </c>
      <c r="AI74" s="264">
        <f t="shared" si="30"/>
        <v>3.1913333828830632</v>
      </c>
      <c r="AJ74" s="264">
        <f t="shared" si="31"/>
        <v>12.64071845715992</v>
      </c>
      <c r="AK74" s="264">
        <f t="shared" si="32"/>
        <v>16.753123526939216</v>
      </c>
      <c r="AL74" s="264">
        <f t="shared" si="33"/>
        <v>16.219093825357596</v>
      </c>
      <c r="AM74" s="264">
        <f t="shared" si="34"/>
        <v>16.451187502292154</v>
      </c>
      <c r="AN74" s="264">
        <f t="shared" si="35"/>
        <v>7.7338957331821705</v>
      </c>
      <c r="AO74" s="264">
        <f t="shared" si="36"/>
        <v>4.4472040332537635</v>
      </c>
      <c r="AP74" s="264">
        <f t="shared" si="37"/>
        <v>1.2569302842792827</v>
      </c>
      <c r="AQ74" s="264">
        <f t="shared" si="38"/>
        <v>8.6130334015236051E-3</v>
      </c>
      <c r="AR74" s="264"/>
      <c r="AS74" s="264">
        <f t="shared" si="39"/>
        <v>0</v>
      </c>
      <c r="AT74" s="264">
        <f t="shared" si="40"/>
        <v>3.2907529390601644E-3</v>
      </c>
      <c r="AU74" s="264">
        <f t="shared" si="41"/>
        <v>9.7690767729318478E-2</v>
      </c>
      <c r="AV74" s="264">
        <f t="shared" si="42"/>
        <v>2.1032317938517355</v>
      </c>
      <c r="AW74" s="264">
        <f t="shared" si="43"/>
        <v>8.196569334169169</v>
      </c>
      <c r="AX74" s="264">
        <f t="shared" si="44"/>
        <v>12.314807134093035</v>
      </c>
      <c r="AY74" s="264">
        <f t="shared" si="45"/>
        <v>13.968596117440875</v>
      </c>
      <c r="AZ74" s="264">
        <f t="shared" si="46"/>
        <v>11.96366869985817</v>
      </c>
      <c r="BA74" s="264">
        <f t="shared" si="47"/>
        <v>6.1902257304702166</v>
      </c>
      <c r="BB74" s="264">
        <f t="shared" si="48"/>
        <v>2.9214240206232844</v>
      </c>
      <c r="BC74" s="264">
        <f t="shared" si="49"/>
        <v>0.62018809803041308</v>
      </c>
      <c r="BD74" s="264">
        <f t="shared" si="50"/>
        <v>6.3650021526425503E-3</v>
      </c>
    </row>
    <row r="75" spans="1:56" ht="15">
      <c r="A75" s="259" t="str">
        <f>VLOOKUP(CONCATENATE($C75," - ",$B75),[2]ACHIEV!$B$17:$C$50,2,FALSE)</f>
        <v>LO12Med</v>
      </c>
      <c r="B75" s="259" t="str">
        <f>'SC-NR'!$C$7</f>
        <v>NR</v>
      </c>
      <c r="C75" s="259" t="str">
        <f>'SC-NR'!$C$8</f>
        <v>Irrigation Water Mgmt</v>
      </c>
      <c r="D75" s="259" t="s">
        <v>642</v>
      </c>
      <c r="E75" s="259" t="str">
        <f>'SC-NR'!$A$9</f>
        <v>Irrigation</v>
      </c>
      <c r="F75" s="260">
        <f t="shared" si="26"/>
        <v>5.5374701990688099E-4</v>
      </c>
      <c r="G75" s="261">
        <f>'SC-NR'!A446</f>
        <v>208.18919415447431</v>
      </c>
      <c r="H75" s="261">
        <f>'SC-NR'!B446</f>
        <v>32.474295965238909</v>
      </c>
      <c r="I75" s="254" t="str">
        <f>'SC-NR'!C446</f>
        <v>Mattawa (PRD) _ Vineyard</v>
      </c>
      <c r="J75" s="265" t="str">
        <f>'SC-NR'!D446</f>
        <v>SIS</v>
      </c>
      <c r="K75" s="263">
        <f>'SC-NR'!E446</f>
        <v>3.687059253941661E-3</v>
      </c>
      <c r="L75" s="263">
        <f>'SC-NR'!F446</f>
        <v>7.452742260577524E-3</v>
      </c>
      <c r="M75" s="263">
        <f>'SC-NR'!G446</f>
        <v>1.1301315173645386E-2</v>
      </c>
      <c r="N75" s="263">
        <f>'SC-NR'!H446</f>
        <v>1.5236791165604825E-2</v>
      </c>
      <c r="O75" s="263">
        <f>'SC-NR'!I446</f>
        <v>1.9390995601615009E-2</v>
      </c>
      <c r="P75" s="263">
        <f>'SC-NR'!J446</f>
        <v>2.3165103610704032E-2</v>
      </c>
      <c r="Q75" s="263">
        <f>'SC-NR'!K446</f>
        <v>2.6302372803097291E-2</v>
      </c>
      <c r="R75" s="263">
        <f>'SC-NR'!L446</f>
        <v>2.8942250967259005E-2</v>
      </c>
      <c r="S75" s="263">
        <f>'SC-NR'!M446</f>
        <v>3.1160272940132214E-2</v>
      </c>
      <c r="T75" s="263">
        <f>'SC-NR'!N446</f>
        <v>3.330332704703471E-2</v>
      </c>
      <c r="U75" s="263">
        <f>'SC-NR'!O446</f>
        <v>3.4927375799617778E-2</v>
      </c>
      <c r="V75" s="263">
        <f>'SC-NR'!P446</f>
        <v>3.6318172469336191E-2</v>
      </c>
      <c r="W75" s="263">
        <f>'SC-NR'!Q446</f>
        <v>3.7543442624734434E-2</v>
      </c>
      <c r="X75" s="263">
        <f>'SC-NR'!R446</f>
        <v>3.8611248597210011E-2</v>
      </c>
      <c r="Y75" s="263">
        <f>'SC-NR'!S446</f>
        <v>3.9837246393517114E-2</v>
      </c>
      <c r="Z75" s="263">
        <f>'SC-NR'!T446</f>
        <v>4.0736752762700938E-2</v>
      </c>
      <c r="AA75" s="263">
        <f>'SC-NR'!U446</f>
        <v>4.1227846045367056E-2</v>
      </c>
      <c r="AB75" s="263">
        <f>'SC-NR'!V446</f>
        <v>4.1717993982374885E-2</v>
      </c>
      <c r="AC75" s="263">
        <f>'SC-NR'!W446</f>
        <v>4.2194702950430735E-2</v>
      </c>
      <c r="AD75" s="263">
        <f>'SC-NR'!X446</f>
        <v>4.2989696848917777E-2</v>
      </c>
      <c r="AE75" s="263">
        <f>'SC-NR'!Y446</f>
        <v>4.3123824800355641E-2</v>
      </c>
      <c r="AF75" s="264">
        <f t="shared" si="27"/>
        <v>0</v>
      </c>
      <c r="AG75" s="264">
        <f t="shared" si="28"/>
        <v>7.2932485549697043E-3</v>
      </c>
      <c r="AH75" s="264">
        <f t="shared" si="29"/>
        <v>0.40156003293717252</v>
      </c>
      <c r="AI75" s="264">
        <f t="shared" si="30"/>
        <v>4.8370067227743307</v>
      </c>
      <c r="AJ75" s="264">
        <f t="shared" si="31"/>
        <v>19.159151621678291</v>
      </c>
      <c r="AK75" s="264">
        <f t="shared" si="32"/>
        <v>25.392198622027536</v>
      </c>
      <c r="AL75" s="264">
        <f t="shared" si="33"/>
        <v>24.582786082878187</v>
      </c>
      <c r="AM75" s="264">
        <f t="shared" si="34"/>
        <v>24.934563393787545</v>
      </c>
      <c r="AN75" s="264">
        <f t="shared" si="35"/>
        <v>11.722030000150758</v>
      </c>
      <c r="AO75" s="264">
        <f t="shared" si="36"/>
        <v>6.7404915831652499</v>
      </c>
      <c r="AP75" s="264">
        <f t="shared" si="37"/>
        <v>1.9050909152039275</v>
      </c>
      <c r="AQ75" s="264">
        <f t="shared" si="38"/>
        <v>1.3054512164132646E-2</v>
      </c>
      <c r="AR75" s="264"/>
      <c r="AS75" s="264">
        <f t="shared" si="39"/>
        <v>0</v>
      </c>
      <c r="AT75" s="264">
        <f t="shared" si="40"/>
        <v>4.9876939133333556E-3</v>
      </c>
      <c r="AU75" s="264">
        <f t="shared" si="41"/>
        <v>0.14806691860967933</v>
      </c>
      <c r="AV75" s="264">
        <f t="shared" si="42"/>
        <v>3.1878043143279875</v>
      </c>
      <c r="AW75" s="264">
        <f t="shared" si="43"/>
        <v>12.423290272871792</v>
      </c>
      <c r="AX75" s="264">
        <f t="shared" si="44"/>
        <v>18.665177764494292</v>
      </c>
      <c r="AY75" s="264">
        <f t="shared" si="45"/>
        <v>21.171775311904693</v>
      </c>
      <c r="AZ75" s="264">
        <f t="shared" si="46"/>
        <v>18.132967943944582</v>
      </c>
      <c r="BA75" s="264">
        <f t="shared" si="47"/>
        <v>9.3823364347867688</v>
      </c>
      <c r="BB75" s="264">
        <f t="shared" si="48"/>
        <v>4.427913330403384</v>
      </c>
      <c r="BC75" s="264">
        <f t="shared" si="49"/>
        <v>0.94000019416575442</v>
      </c>
      <c r="BD75" s="264">
        <f t="shared" si="50"/>
        <v>9.6472397299311608E-3</v>
      </c>
    </row>
    <row r="76" spans="1:56" ht="15">
      <c r="A76" s="259" t="str">
        <f>VLOOKUP(CONCATENATE($C76," - ",$B76),[2]ACHIEV!$B$17:$C$50,2,FALSE)</f>
        <v>LO12Med</v>
      </c>
      <c r="B76" s="259" t="str">
        <f>'SC-NR'!$C$7</f>
        <v>NR</v>
      </c>
      <c r="C76" s="259" t="str">
        <f>'SC-NR'!$C$8</f>
        <v>Irrigation Water Mgmt</v>
      </c>
      <c r="D76" s="259" t="s">
        <v>642</v>
      </c>
      <c r="E76" s="259" t="str">
        <f>'SC-NR'!$A$9</f>
        <v>Irrigation</v>
      </c>
      <c r="F76" s="260">
        <f t="shared" si="26"/>
        <v>5.398686484806433E-4</v>
      </c>
      <c r="G76" s="261">
        <f>'SC-NR'!A447</f>
        <v>202.97141986488845</v>
      </c>
      <c r="H76" s="261">
        <f>'SC-NR'!B447</f>
        <v>33.312992904151486</v>
      </c>
      <c r="I76" s="254" t="str">
        <f>'SC-NR'!C447</f>
        <v>Pasco (Richland) _ Vineyard</v>
      </c>
      <c r="J76" s="265" t="str">
        <f>'SC-NR'!D447</f>
        <v>SIS</v>
      </c>
      <c r="K76" s="263">
        <f>'SC-NR'!E447</f>
        <v>6.666627124536445E-3</v>
      </c>
      <c r="L76" s="263">
        <f>'SC-NR'!F447</f>
        <v>1.3475415035283113E-2</v>
      </c>
      <c r="M76" s="263">
        <f>'SC-NR'!G447</f>
        <v>2.0434077428784315E-2</v>
      </c>
      <c r="N76" s="263">
        <f>'SC-NR'!H447</f>
        <v>2.7549870582341787E-2</v>
      </c>
      <c r="O76" s="263">
        <f>'SC-NR'!I447</f>
        <v>3.5061149915422266E-2</v>
      </c>
      <c r="P76" s="263">
        <f>'SC-NR'!J447</f>
        <v>4.1885171199437479E-2</v>
      </c>
      <c r="Q76" s="263">
        <f>'SC-NR'!K447</f>
        <v>4.7557714669581648E-2</v>
      </c>
      <c r="R76" s="263">
        <f>'SC-NR'!L447</f>
        <v>5.2330917963197734E-2</v>
      </c>
      <c r="S76" s="263">
        <f>'SC-NR'!M447</f>
        <v>5.6341356751607917E-2</v>
      </c>
      <c r="T76" s="263">
        <f>'SC-NR'!N447</f>
        <v>6.0216245017412691E-2</v>
      </c>
      <c r="U76" s="263">
        <f>'SC-NR'!O447</f>
        <v>6.3152711919582841E-2</v>
      </c>
      <c r="V76" s="263">
        <f>'SC-NR'!P447</f>
        <v>6.5667432233108461E-2</v>
      </c>
      <c r="W76" s="263">
        <f>'SC-NR'!Q447</f>
        <v>6.7882861574020292E-2</v>
      </c>
      <c r="X76" s="263">
        <f>'SC-NR'!R447</f>
        <v>6.9813577564612928E-2</v>
      </c>
      <c r="Y76" s="263">
        <f>'SC-NR'!S447</f>
        <v>7.2030322563963065E-2</v>
      </c>
      <c r="Z76" s="263">
        <f>'SC-NR'!T447</f>
        <v>7.365673351818991E-2</v>
      </c>
      <c r="AA76" s="263">
        <f>'SC-NR'!U447</f>
        <v>7.4544686646526442E-2</v>
      </c>
      <c r="AB76" s="263">
        <f>'SC-NR'!V447</f>
        <v>7.5430930481202724E-2</v>
      </c>
      <c r="AC76" s="263">
        <f>'SC-NR'!W447</f>
        <v>7.6292875114599493E-2</v>
      </c>
      <c r="AD76" s="263">
        <f>'SC-NR'!X447</f>
        <v>7.7730315503394098E-2</v>
      </c>
      <c r="AE76" s="263">
        <f>'SC-NR'!Y447</f>
        <v>7.7972834263638671E-2</v>
      </c>
      <c r="AF76" s="264">
        <f t="shared" si="27"/>
        <v>0</v>
      </c>
      <c r="AG76" s="264">
        <f t="shared" si="28"/>
        <v>7.1104603706346227E-3</v>
      </c>
      <c r="AH76" s="264">
        <f t="shared" si="29"/>
        <v>0.39149587171067696</v>
      </c>
      <c r="AI76" s="264">
        <f t="shared" si="30"/>
        <v>4.7157784841083066</v>
      </c>
      <c r="AJ76" s="264">
        <f t="shared" si="31"/>
        <v>18.678972383039735</v>
      </c>
      <c r="AK76" s="264">
        <f t="shared" si="32"/>
        <v>24.755802666588245</v>
      </c>
      <c r="AL76" s="264">
        <f t="shared" si="33"/>
        <v>23.966676155989006</v>
      </c>
      <c r="AM76" s="264">
        <f t="shared" si="34"/>
        <v>24.309636992940739</v>
      </c>
      <c r="AN76" s="264">
        <f t="shared" si="35"/>
        <v>11.428244787114396</v>
      </c>
      <c r="AO76" s="264">
        <f t="shared" si="36"/>
        <v>6.5715569570207562</v>
      </c>
      <c r="AP76" s="264">
        <f t="shared" si="37"/>
        <v>1.8573442757251322</v>
      </c>
      <c r="AQ76" s="264">
        <f t="shared" si="38"/>
        <v>1.2727331408139345E-2</v>
      </c>
      <c r="AR76" s="264"/>
      <c r="AS76" s="264">
        <f t="shared" si="39"/>
        <v>0</v>
      </c>
      <c r="AT76" s="264">
        <f t="shared" si="40"/>
        <v>4.862689053350063E-3</v>
      </c>
      <c r="AU76" s="264">
        <f t="shared" si="41"/>
        <v>0.14435596826858457</v>
      </c>
      <c r="AV76" s="264">
        <f t="shared" si="42"/>
        <v>3.1079094693573612</v>
      </c>
      <c r="AW76" s="264">
        <f t="shared" si="43"/>
        <v>12.111929614403827</v>
      </c>
      <c r="AX76" s="264">
        <f t="shared" si="44"/>
        <v>18.197378823028266</v>
      </c>
      <c r="AY76" s="264">
        <f t="shared" si="45"/>
        <v>20.641154376769233</v>
      </c>
      <c r="AZ76" s="264">
        <f t="shared" si="46"/>
        <v>17.678507594472283</v>
      </c>
      <c r="BA76" s="264">
        <f t="shared" si="47"/>
        <v>9.1471901582256958</v>
      </c>
      <c r="BB76" s="264">
        <f t="shared" si="48"/>
        <v>4.316938058964702</v>
      </c>
      <c r="BC76" s="264">
        <f t="shared" si="49"/>
        <v>0.91644129205633695</v>
      </c>
      <c r="BD76" s="264">
        <f t="shared" si="50"/>
        <v>9.4054542730406549E-3</v>
      </c>
    </row>
    <row r="77" spans="1:56" ht="15">
      <c r="A77" s="259" t="str">
        <f>VLOOKUP(CONCATENATE($C77," - ",$B77),[2]ACHIEV!$B$17:$C$50,2,FALSE)</f>
        <v>LO12Med</v>
      </c>
      <c r="B77" s="259" t="str">
        <f>'SC-NR'!$C$7</f>
        <v>NR</v>
      </c>
      <c r="C77" s="259" t="str">
        <f>'SC-NR'!$C$8</f>
        <v>Irrigation Water Mgmt</v>
      </c>
      <c r="D77" s="259" t="s">
        <v>642</v>
      </c>
      <c r="E77" s="259" t="str">
        <f>'SC-NR'!$A$9</f>
        <v>Irrigation</v>
      </c>
      <c r="F77" s="260">
        <f t="shared" si="26"/>
        <v>5.3292946276752441E-4</v>
      </c>
      <c r="G77" s="261">
        <f>'SC-NR'!A448</f>
        <v>200.36253272009554</v>
      </c>
      <c r="H77" s="261">
        <f>'SC-NR'!B448</f>
        <v>33.748722173195901</v>
      </c>
      <c r="I77" s="254" t="str">
        <f>'SC-NR'!C448</f>
        <v>Moses Lake (Ephrata) _ Vineyard</v>
      </c>
      <c r="J77" s="265" t="str">
        <f>'SC-NR'!D448</f>
        <v>SIS</v>
      </c>
      <c r="K77" s="263">
        <f>'SC-NR'!E448</f>
        <v>0</v>
      </c>
      <c r="L77" s="263">
        <f>'SC-NR'!F448</f>
        <v>0</v>
      </c>
      <c r="M77" s="263">
        <f>'SC-NR'!G448</f>
        <v>0</v>
      </c>
      <c r="N77" s="263">
        <f>'SC-NR'!H448</f>
        <v>0</v>
      </c>
      <c r="O77" s="263">
        <f>'SC-NR'!I448</f>
        <v>0</v>
      </c>
      <c r="P77" s="263">
        <f>'SC-NR'!J448</f>
        <v>0</v>
      </c>
      <c r="Q77" s="263">
        <f>'SC-NR'!K448</f>
        <v>0</v>
      </c>
      <c r="R77" s="263">
        <f>'SC-NR'!L448</f>
        <v>0</v>
      </c>
      <c r="S77" s="263">
        <f>'SC-NR'!M448</f>
        <v>0</v>
      </c>
      <c r="T77" s="263">
        <f>'SC-NR'!N448</f>
        <v>0</v>
      </c>
      <c r="U77" s="263">
        <f>'SC-NR'!O448</f>
        <v>0</v>
      </c>
      <c r="V77" s="263">
        <f>'SC-NR'!P448</f>
        <v>0</v>
      </c>
      <c r="W77" s="263">
        <f>'SC-NR'!Q448</f>
        <v>0</v>
      </c>
      <c r="X77" s="263">
        <f>'SC-NR'!R448</f>
        <v>0</v>
      </c>
      <c r="Y77" s="263">
        <f>'SC-NR'!S448</f>
        <v>0</v>
      </c>
      <c r="Z77" s="263">
        <f>'SC-NR'!T448</f>
        <v>0</v>
      </c>
      <c r="AA77" s="263">
        <f>'SC-NR'!U448</f>
        <v>0</v>
      </c>
      <c r="AB77" s="263">
        <f>'SC-NR'!V448</f>
        <v>0</v>
      </c>
      <c r="AC77" s="263">
        <f>'SC-NR'!W448</f>
        <v>0</v>
      </c>
      <c r="AD77" s="263">
        <f>'SC-NR'!X448</f>
        <v>0</v>
      </c>
      <c r="AE77" s="263">
        <f>'SC-NR'!Y448</f>
        <v>0</v>
      </c>
      <c r="AF77" s="264">
        <f t="shared" si="27"/>
        <v>0</v>
      </c>
      <c r="AG77" s="264">
        <f t="shared" si="28"/>
        <v>7.0190662784670827E-3</v>
      </c>
      <c r="AH77" s="264">
        <f t="shared" si="29"/>
        <v>0.38646379109742918</v>
      </c>
      <c r="AI77" s="264">
        <f t="shared" si="30"/>
        <v>4.6551643647752954</v>
      </c>
      <c r="AJ77" s="264">
        <f t="shared" si="31"/>
        <v>18.438882763720457</v>
      </c>
      <c r="AK77" s="264">
        <f t="shared" si="32"/>
        <v>24.437604688868603</v>
      </c>
      <c r="AL77" s="264">
        <f t="shared" si="33"/>
        <v>23.658621192544416</v>
      </c>
      <c r="AM77" s="264">
        <f t="shared" si="34"/>
        <v>23.997173792517334</v>
      </c>
      <c r="AN77" s="264">
        <f t="shared" si="35"/>
        <v>11.281352180596217</v>
      </c>
      <c r="AO77" s="264">
        <f t="shared" si="36"/>
        <v>6.4870896439485097</v>
      </c>
      <c r="AP77" s="264">
        <f t="shared" si="37"/>
        <v>1.8334709559857345</v>
      </c>
      <c r="AQ77" s="264">
        <f t="shared" si="38"/>
        <v>1.2563741030142695E-2</v>
      </c>
      <c r="AR77" s="264"/>
      <c r="AS77" s="264">
        <f t="shared" si="39"/>
        <v>0</v>
      </c>
      <c r="AT77" s="264">
        <f t="shared" si="40"/>
        <v>4.8001866233584167E-3</v>
      </c>
      <c r="AU77" s="264">
        <f t="shared" si="41"/>
        <v>0.14250049309803722</v>
      </c>
      <c r="AV77" s="264">
        <f t="shared" si="42"/>
        <v>3.0679620468720481</v>
      </c>
      <c r="AW77" s="264">
        <f t="shared" si="43"/>
        <v>11.956249285169845</v>
      </c>
      <c r="AX77" s="264">
        <f t="shared" si="44"/>
        <v>17.963479352295256</v>
      </c>
      <c r="AY77" s="264">
        <f t="shared" si="45"/>
        <v>20.375843909201507</v>
      </c>
      <c r="AZ77" s="264">
        <f t="shared" si="46"/>
        <v>17.451277419736137</v>
      </c>
      <c r="BA77" s="264">
        <f t="shared" si="47"/>
        <v>9.0296170199451602</v>
      </c>
      <c r="BB77" s="264">
        <f t="shared" si="48"/>
        <v>4.2614504232453614</v>
      </c>
      <c r="BC77" s="264">
        <f t="shared" si="49"/>
        <v>0.90466184100162828</v>
      </c>
      <c r="BD77" s="264">
        <f t="shared" si="50"/>
        <v>9.284561544595402E-3</v>
      </c>
    </row>
    <row r="78" spans="1:56" ht="15">
      <c r="A78" s="259" t="str">
        <f>VLOOKUP(CONCATENATE($C78," - ",$B78),[2]ACHIEV!$B$17:$C$50,2,FALSE)</f>
        <v>LO12Med</v>
      </c>
      <c r="B78" s="259" t="str">
        <f>'SC-NR'!$C$7</f>
        <v>NR</v>
      </c>
      <c r="C78" s="259" t="str">
        <f>'SC-NR'!$C$8</f>
        <v>Irrigation Water Mgmt</v>
      </c>
      <c r="D78" s="259" t="s">
        <v>642</v>
      </c>
      <c r="E78" s="259" t="str">
        <f>'SC-NR'!$A$9</f>
        <v>Irrigation</v>
      </c>
      <c r="F78" s="260">
        <f t="shared" si="26"/>
        <v>5.1020362955706043E-4</v>
      </c>
      <c r="G78" s="261">
        <f>'SC-NR'!A449</f>
        <v>191.81842732089879</v>
      </c>
      <c r="H78" s="261">
        <f>'SC-NR'!B449</f>
        <v>35.258707064133311</v>
      </c>
      <c r="I78" s="254" t="str">
        <f>'SC-NR'!C449</f>
        <v>Royal City (Smyrna) _ Vineyard</v>
      </c>
      <c r="J78" s="265" t="str">
        <f>'SC-NR'!D449</f>
        <v>SIS</v>
      </c>
      <c r="K78" s="263">
        <f>'SC-NR'!E449</f>
        <v>0</v>
      </c>
      <c r="L78" s="263">
        <f>'SC-NR'!F449</f>
        <v>0</v>
      </c>
      <c r="M78" s="263">
        <f>'SC-NR'!G449</f>
        <v>0</v>
      </c>
      <c r="N78" s="263">
        <f>'SC-NR'!H449</f>
        <v>0</v>
      </c>
      <c r="O78" s="263">
        <f>'SC-NR'!I449</f>
        <v>0</v>
      </c>
      <c r="P78" s="263">
        <f>'SC-NR'!J449</f>
        <v>0</v>
      </c>
      <c r="Q78" s="263">
        <f>'SC-NR'!K449</f>
        <v>0</v>
      </c>
      <c r="R78" s="263">
        <f>'SC-NR'!L449</f>
        <v>0</v>
      </c>
      <c r="S78" s="263">
        <f>'SC-NR'!M449</f>
        <v>0</v>
      </c>
      <c r="T78" s="263">
        <f>'SC-NR'!N449</f>
        <v>0</v>
      </c>
      <c r="U78" s="263">
        <f>'SC-NR'!O449</f>
        <v>0</v>
      </c>
      <c r="V78" s="263">
        <f>'SC-NR'!P449</f>
        <v>0</v>
      </c>
      <c r="W78" s="263">
        <f>'SC-NR'!Q449</f>
        <v>0</v>
      </c>
      <c r="X78" s="263">
        <f>'SC-NR'!R449</f>
        <v>0</v>
      </c>
      <c r="Y78" s="263">
        <f>'SC-NR'!S449</f>
        <v>0</v>
      </c>
      <c r="Z78" s="263">
        <f>'SC-NR'!T449</f>
        <v>0</v>
      </c>
      <c r="AA78" s="263">
        <f>'SC-NR'!U449</f>
        <v>0</v>
      </c>
      <c r="AB78" s="263">
        <f>'SC-NR'!V449</f>
        <v>0</v>
      </c>
      <c r="AC78" s="263">
        <f>'SC-NR'!W449</f>
        <v>0</v>
      </c>
      <c r="AD78" s="263">
        <f>'SC-NR'!X449</f>
        <v>0</v>
      </c>
      <c r="AE78" s="263">
        <f>'SC-NR'!Y449</f>
        <v>0</v>
      </c>
      <c r="AF78" s="264">
        <f t="shared" si="27"/>
        <v>0</v>
      </c>
      <c r="AG78" s="264">
        <f t="shared" si="28"/>
        <v>6.7197506266183891E-3</v>
      </c>
      <c r="AH78" s="264">
        <f t="shared" si="29"/>
        <v>0.3699837270890427</v>
      </c>
      <c r="AI78" s="264">
        <f t="shared" si="30"/>
        <v>4.4566531239596827</v>
      </c>
      <c r="AJ78" s="264">
        <f t="shared" si="31"/>
        <v>17.652589260449826</v>
      </c>
      <c r="AK78" s="264">
        <f t="shared" si="32"/>
        <v>23.395506311836773</v>
      </c>
      <c r="AL78" s="264">
        <f t="shared" si="33"/>
        <v>22.649741187263391</v>
      </c>
      <c r="AM78" s="264">
        <f t="shared" si="34"/>
        <v>22.973856811130691</v>
      </c>
      <c r="AN78" s="264">
        <f t="shared" si="35"/>
        <v>10.800278894249178</v>
      </c>
      <c r="AO78" s="264">
        <f t="shared" si="36"/>
        <v>6.210459193636904</v>
      </c>
      <c r="AP78" s="264">
        <f t="shared" si="37"/>
        <v>1.7552858338392077</v>
      </c>
      <c r="AQ78" s="264">
        <f t="shared" si="38"/>
        <v>1.2027982542203669E-2</v>
      </c>
      <c r="AR78" s="264"/>
      <c r="AS78" s="264">
        <f t="shared" si="39"/>
        <v>0</v>
      </c>
      <c r="AT78" s="264">
        <f t="shared" si="40"/>
        <v>4.5954911651357767E-3</v>
      </c>
      <c r="AU78" s="264">
        <f t="shared" si="41"/>
        <v>0.13642381191449462</v>
      </c>
      <c r="AV78" s="264">
        <f t="shared" si="42"/>
        <v>2.9371342382326477</v>
      </c>
      <c r="AW78" s="264">
        <f t="shared" si="43"/>
        <v>11.446396206928553</v>
      </c>
      <c r="AX78" s="264">
        <f t="shared" si="44"/>
        <v>17.197458585644647</v>
      </c>
      <c r="AY78" s="264">
        <f t="shared" si="45"/>
        <v>19.506952127917199</v>
      </c>
      <c r="AZ78" s="264">
        <f t="shared" si="46"/>
        <v>16.707098597475255</v>
      </c>
      <c r="BA78" s="264">
        <f t="shared" si="47"/>
        <v>8.6445649920764058</v>
      </c>
      <c r="BB78" s="264">
        <f t="shared" si="48"/>
        <v>4.0797284162645209</v>
      </c>
      <c r="BC78" s="264">
        <f t="shared" si="49"/>
        <v>0.86608413879745738</v>
      </c>
      <c r="BD78" s="264">
        <f t="shared" si="50"/>
        <v>8.8886378589372005E-3</v>
      </c>
    </row>
    <row r="79" spans="1:56" ht="15">
      <c r="A79" s="259" t="str">
        <f>VLOOKUP(CONCATENATE($C79," - ",$B79),[2]ACHIEV!$B$17:$C$50,2,FALSE)</f>
        <v>LO12Med</v>
      </c>
      <c r="B79" s="259" t="str">
        <f>'SC-NR'!$C$7</f>
        <v>NR</v>
      </c>
      <c r="C79" s="259" t="str">
        <f>'SC-NR'!$C$8</f>
        <v>Irrigation Water Mgmt</v>
      </c>
      <c r="D79" s="259" t="s">
        <v>642</v>
      </c>
      <c r="E79" s="259" t="str">
        <f>'SC-NR'!$A$9</f>
        <v>Irrigation</v>
      </c>
      <c r="F79" s="260">
        <f t="shared" si="26"/>
        <v>4.9858049348758639E-4</v>
      </c>
      <c r="G79" s="261">
        <f>'SC-NR'!A450</f>
        <v>187.44854135337064</v>
      </c>
      <c r="H79" s="261">
        <f>'SC-NR'!B450</f>
        <v>36.084194668696206</v>
      </c>
      <c r="I79" s="262" t="str">
        <f>'SC-NR'!C450</f>
        <v>Quincy _ Vineyard</v>
      </c>
      <c r="J79" s="262" t="str">
        <f>'SC-NR'!D450</f>
        <v>SIS</v>
      </c>
      <c r="K79" s="263">
        <f>'SC-NR'!E450</f>
        <v>0</v>
      </c>
      <c r="L79" s="263">
        <f>'SC-NR'!F450</f>
        <v>0</v>
      </c>
      <c r="M79" s="263">
        <f>'SC-NR'!G450</f>
        <v>0</v>
      </c>
      <c r="N79" s="263">
        <f>'SC-NR'!H450</f>
        <v>0</v>
      </c>
      <c r="O79" s="263">
        <f>'SC-NR'!I450</f>
        <v>0</v>
      </c>
      <c r="P79" s="263">
        <f>'SC-NR'!J450</f>
        <v>0</v>
      </c>
      <c r="Q79" s="263">
        <f>'SC-NR'!K450</f>
        <v>0</v>
      </c>
      <c r="R79" s="263">
        <f>'SC-NR'!L450</f>
        <v>0</v>
      </c>
      <c r="S79" s="263">
        <f>'SC-NR'!M450</f>
        <v>0</v>
      </c>
      <c r="T79" s="263">
        <f>'SC-NR'!N450</f>
        <v>0</v>
      </c>
      <c r="U79" s="263">
        <f>'SC-NR'!O450</f>
        <v>0</v>
      </c>
      <c r="V79" s="263">
        <f>'SC-NR'!P450</f>
        <v>0</v>
      </c>
      <c r="W79" s="263">
        <f>'SC-NR'!Q450</f>
        <v>0</v>
      </c>
      <c r="X79" s="263">
        <f>'SC-NR'!R450</f>
        <v>0</v>
      </c>
      <c r="Y79" s="263">
        <f>'SC-NR'!S450</f>
        <v>0</v>
      </c>
      <c r="Z79" s="263">
        <f>'SC-NR'!T450</f>
        <v>0</v>
      </c>
      <c r="AA79" s="263">
        <f>'SC-NR'!U450</f>
        <v>0</v>
      </c>
      <c r="AB79" s="263">
        <f>'SC-NR'!V450</f>
        <v>0</v>
      </c>
      <c r="AC79" s="263">
        <f>'SC-NR'!W450</f>
        <v>0</v>
      </c>
      <c r="AD79" s="263">
        <f>'SC-NR'!X450</f>
        <v>0</v>
      </c>
      <c r="AE79" s="263">
        <f>'SC-NR'!Y450</f>
        <v>0</v>
      </c>
      <c r="AF79" s="264">
        <f t="shared" si="27"/>
        <v>0</v>
      </c>
      <c r="AG79" s="264">
        <f t="shared" si="28"/>
        <v>6.5666655222377593E-3</v>
      </c>
      <c r="AH79" s="264">
        <f t="shared" si="29"/>
        <v>0.36155499206185265</v>
      </c>
      <c r="AI79" s="264">
        <f t="shared" si="30"/>
        <v>4.3551244740768871</v>
      </c>
      <c r="AJ79" s="264">
        <f t="shared" si="31"/>
        <v>17.250439148090038</v>
      </c>
      <c r="AK79" s="264">
        <f t="shared" si="32"/>
        <v>22.862524699156367</v>
      </c>
      <c r="AL79" s="264">
        <f t="shared" si="33"/>
        <v>22.1337491234937</v>
      </c>
      <c r="AM79" s="264">
        <f t="shared" si="34"/>
        <v>22.45048095042149</v>
      </c>
      <c r="AN79" s="264">
        <f t="shared" si="35"/>
        <v>10.554233778331225</v>
      </c>
      <c r="AO79" s="264">
        <f t="shared" si="36"/>
        <v>6.0689764442408913</v>
      </c>
      <c r="AP79" s="264">
        <f t="shared" si="37"/>
        <v>1.7152980232757165</v>
      </c>
      <c r="AQ79" s="264">
        <f t="shared" si="38"/>
        <v>1.1753968659059279E-2</v>
      </c>
      <c r="AR79" s="264"/>
      <c r="AS79" s="264">
        <f t="shared" si="39"/>
        <v>0</v>
      </c>
      <c r="AT79" s="264">
        <f t="shared" si="40"/>
        <v>4.4907995948997685E-3</v>
      </c>
      <c r="AU79" s="264">
        <f t="shared" si="41"/>
        <v>0.13331589100382779</v>
      </c>
      <c r="AV79" s="264">
        <f t="shared" si="42"/>
        <v>2.8702223055697478</v>
      </c>
      <c r="AW79" s="264">
        <f t="shared" si="43"/>
        <v>11.185631655461631</v>
      </c>
      <c r="AX79" s="264">
        <f t="shared" si="44"/>
        <v>16.80567697216685</v>
      </c>
      <c r="AY79" s="264">
        <f t="shared" si="45"/>
        <v>19.062557094741251</v>
      </c>
      <c r="AZ79" s="264">
        <f t="shared" si="46"/>
        <v>16.326488054792204</v>
      </c>
      <c r="BA79" s="264">
        <f t="shared" si="47"/>
        <v>8.4476299854565085</v>
      </c>
      <c r="BB79" s="264">
        <f t="shared" si="48"/>
        <v>3.986786626434625</v>
      </c>
      <c r="BC79" s="264">
        <f t="shared" si="49"/>
        <v>0.84635355828082015</v>
      </c>
      <c r="BD79" s="264">
        <f t="shared" si="50"/>
        <v>8.6861425387914012E-3</v>
      </c>
    </row>
    <row r="80" spans="1:56" ht="15">
      <c r="A80" s="259" t="str">
        <f>VLOOKUP(CONCATENATE($C80," - ",$B80),[2]ACHIEV!$B$17:$C$50,2,FALSE)</f>
        <v>LO12Med</v>
      </c>
      <c r="B80" s="259" t="str">
        <f>'SC-NR'!$C$7</f>
        <v>NR</v>
      </c>
      <c r="C80" s="259" t="str">
        <f>'SC-NR'!$C$8</f>
        <v>Irrigation Water Mgmt</v>
      </c>
      <c r="D80" s="259" t="s">
        <v>642</v>
      </c>
      <c r="E80" s="259" t="str">
        <f>'SC-NR'!$A$9</f>
        <v>Irrigation</v>
      </c>
      <c r="F80" s="260">
        <f t="shared" si="26"/>
        <v>4.9632525813082275E-4</v>
      </c>
      <c r="G80" s="261">
        <f>'SC-NR'!A451</f>
        <v>186.60065303131296</v>
      </c>
      <c r="H80" s="261">
        <f>'SC-NR'!B451</f>
        <v>36.248842597795488</v>
      </c>
      <c r="I80" s="262" t="str">
        <f>'SC-NR'!C451</f>
        <v>Connell _ Vineyard</v>
      </c>
      <c r="J80" s="262" t="str">
        <f>'SC-NR'!D451</f>
        <v>SIS</v>
      </c>
      <c r="K80" s="263">
        <f>'SC-NR'!E451</f>
        <v>6.9040178738501183E-3</v>
      </c>
      <c r="L80" s="263">
        <f>'SC-NR'!F451</f>
        <v>1.3955258712270074E-2</v>
      </c>
      <c r="M80" s="263">
        <f>'SC-NR'!G451</f>
        <v>2.1161710887463769E-2</v>
      </c>
      <c r="N80" s="263">
        <f>'SC-NR'!H451</f>
        <v>2.8530889064231388E-2</v>
      </c>
      <c r="O80" s="263">
        <f>'SC-NR'!I451</f>
        <v>3.630963621812662E-2</v>
      </c>
      <c r="P80" s="263">
        <f>'SC-NR'!J451</f>
        <v>4.3376652872316734E-2</v>
      </c>
      <c r="Q80" s="263">
        <f>'SC-NR'!K451</f>
        <v>4.9251188942277348E-2</v>
      </c>
      <c r="R80" s="263">
        <f>'SC-NR'!L451</f>
        <v>5.4194360390003554E-2</v>
      </c>
      <c r="S80" s="263">
        <f>'SC-NR'!M451</f>
        <v>5.8347606185806332E-2</v>
      </c>
      <c r="T80" s="263">
        <f>'SC-NR'!N451</f>
        <v>6.2360474664354772E-2</v>
      </c>
      <c r="U80" s="263">
        <f>'SC-NR'!O451</f>
        <v>6.5401505698464354E-2</v>
      </c>
      <c r="V80" s="263">
        <f>'SC-NR'!P451</f>
        <v>6.8005772244048607E-2</v>
      </c>
      <c r="W80" s="263">
        <f>'SC-NR'!Q451</f>
        <v>7.0300090417568906E-2</v>
      </c>
      <c r="X80" s="263">
        <f>'SC-NR'!R451</f>
        <v>7.2299556933300674E-2</v>
      </c>
      <c r="Y80" s="263">
        <f>'SC-NR'!S451</f>
        <v>7.4595237614308516E-2</v>
      </c>
      <c r="Z80" s="263">
        <f>'SC-NR'!T451</f>
        <v>7.627956314931264E-2</v>
      </c>
      <c r="AA80" s="263">
        <f>'SC-NR'!U451</f>
        <v>7.7199135243965045E-2</v>
      </c>
      <c r="AB80" s="263">
        <f>'SC-NR'!V451</f>
        <v>7.8116937179020768E-2</v>
      </c>
      <c r="AC80" s="263">
        <f>'SC-NR'!W451</f>
        <v>7.9009574646824898E-2</v>
      </c>
      <c r="AD80" s="263">
        <f>'SC-NR'!X451</f>
        <v>8.0498200596865882E-2</v>
      </c>
      <c r="AE80" s="263">
        <f>'SC-NR'!Y451</f>
        <v>8.0749355164864756E-2</v>
      </c>
      <c r="AF80" s="264">
        <f t="shared" si="27"/>
        <v>0</v>
      </c>
      <c r="AG80" s="264">
        <f t="shared" si="28"/>
        <v>6.5369624422833093E-3</v>
      </c>
      <c r="AH80" s="264">
        <f t="shared" si="29"/>
        <v>0.3599195658625472</v>
      </c>
      <c r="AI80" s="264">
        <f t="shared" si="30"/>
        <v>4.3354248852936594</v>
      </c>
      <c r="AJ80" s="264">
        <f t="shared" si="31"/>
        <v>17.172410021811274</v>
      </c>
      <c r="AK80" s="264">
        <f t="shared" si="32"/>
        <v>22.759110356397485</v>
      </c>
      <c r="AL80" s="264">
        <f t="shared" si="33"/>
        <v>22.033631260374214</v>
      </c>
      <c r="AM80" s="264">
        <f t="shared" si="34"/>
        <v>22.348930410283888</v>
      </c>
      <c r="AN80" s="264">
        <f t="shared" si="35"/>
        <v>10.506493681212818</v>
      </c>
      <c r="AO80" s="264">
        <f t="shared" si="36"/>
        <v>6.0415245674924121</v>
      </c>
      <c r="AP80" s="264">
        <f t="shared" si="37"/>
        <v>1.7075391943604123</v>
      </c>
      <c r="AQ80" s="264">
        <f t="shared" si="38"/>
        <v>1.170080178621037E-2</v>
      </c>
      <c r="AR80" s="264"/>
      <c r="AS80" s="264">
        <f t="shared" si="39"/>
        <v>0</v>
      </c>
      <c r="AT80" s="264">
        <f t="shared" si="40"/>
        <v>4.4704863051524841E-3</v>
      </c>
      <c r="AU80" s="264">
        <f t="shared" si="41"/>
        <v>0.13271286157339993</v>
      </c>
      <c r="AV80" s="264">
        <f t="shared" si="42"/>
        <v>2.8572393932620215</v>
      </c>
      <c r="AW80" s="264">
        <f t="shared" si="43"/>
        <v>11.135035548460589</v>
      </c>
      <c r="AX80" s="264">
        <f t="shared" si="44"/>
        <v>16.729659644178625</v>
      </c>
      <c r="AY80" s="264">
        <f t="shared" si="45"/>
        <v>18.976331192781743</v>
      </c>
      <c r="AZ80" s="264">
        <f t="shared" si="46"/>
        <v>16.25263824800296</v>
      </c>
      <c r="BA80" s="264">
        <f t="shared" si="47"/>
        <v>8.4094187155153346</v>
      </c>
      <c r="BB80" s="264">
        <f t="shared" si="48"/>
        <v>3.9687531448258397</v>
      </c>
      <c r="BC80" s="264">
        <f t="shared" si="49"/>
        <v>0.84252523668803991</v>
      </c>
      <c r="BD80" s="264">
        <f t="shared" si="50"/>
        <v>8.6468524020466946E-3</v>
      </c>
    </row>
    <row r="81" spans="1:56" ht="15">
      <c r="A81" s="259" t="str">
        <f>VLOOKUP(CONCATENATE($C81," - ",$B81),[2]ACHIEV!$B$17:$C$50,2,FALSE)</f>
        <v>LO12Med</v>
      </c>
      <c r="B81" s="259" t="str">
        <f>'SC-NR'!$C$7</f>
        <v>NR</v>
      </c>
      <c r="C81" s="259" t="str">
        <f>'SC-NR'!$C$8</f>
        <v>Irrigation Water Mgmt</v>
      </c>
      <c r="D81" s="259" t="s">
        <v>642</v>
      </c>
      <c r="E81" s="259" t="str">
        <f>'SC-NR'!$A$9</f>
        <v>Irrigation</v>
      </c>
      <c r="F81" s="260">
        <f t="shared" si="26"/>
        <v>4.9094738920315564E-4</v>
      </c>
      <c r="G81" s="261">
        <f>'SC-NR'!A452</f>
        <v>184.57876549409843</v>
      </c>
      <c r="H81" s="261">
        <f>'SC-NR'!B452</f>
        <v>36.64756895265198</v>
      </c>
      <c r="I81" s="262" t="str">
        <f>'SC-NR'!C452</f>
        <v>Othello _ Vineyard</v>
      </c>
      <c r="J81" s="262" t="str">
        <f>'SC-NR'!D452</f>
        <v>SIS</v>
      </c>
      <c r="K81" s="263">
        <f>'SC-NR'!E452</f>
        <v>0</v>
      </c>
      <c r="L81" s="263">
        <f>'SC-NR'!F452</f>
        <v>0</v>
      </c>
      <c r="M81" s="263">
        <f>'SC-NR'!G452</f>
        <v>0</v>
      </c>
      <c r="N81" s="263">
        <f>'SC-NR'!H452</f>
        <v>0</v>
      </c>
      <c r="O81" s="263">
        <f>'SC-NR'!I452</f>
        <v>0</v>
      </c>
      <c r="P81" s="263">
        <f>'SC-NR'!J452</f>
        <v>0</v>
      </c>
      <c r="Q81" s="263">
        <f>'SC-NR'!K452</f>
        <v>0</v>
      </c>
      <c r="R81" s="263">
        <f>'SC-NR'!L452</f>
        <v>0</v>
      </c>
      <c r="S81" s="263">
        <f>'SC-NR'!M452</f>
        <v>0</v>
      </c>
      <c r="T81" s="263">
        <f>'SC-NR'!N452</f>
        <v>0</v>
      </c>
      <c r="U81" s="263">
        <f>'SC-NR'!O452</f>
        <v>0</v>
      </c>
      <c r="V81" s="263">
        <f>'SC-NR'!P452</f>
        <v>0</v>
      </c>
      <c r="W81" s="263">
        <f>'SC-NR'!Q452</f>
        <v>0</v>
      </c>
      <c r="X81" s="263">
        <f>'SC-NR'!R452</f>
        <v>0</v>
      </c>
      <c r="Y81" s="263">
        <f>'SC-NR'!S452</f>
        <v>0</v>
      </c>
      <c r="Z81" s="263">
        <f>'SC-NR'!T452</f>
        <v>0</v>
      </c>
      <c r="AA81" s="263">
        <f>'SC-NR'!U452</f>
        <v>0</v>
      </c>
      <c r="AB81" s="263">
        <f>'SC-NR'!V452</f>
        <v>0</v>
      </c>
      <c r="AC81" s="263">
        <f>'SC-NR'!W452</f>
        <v>0</v>
      </c>
      <c r="AD81" s="263">
        <f>'SC-NR'!X452</f>
        <v>0</v>
      </c>
      <c r="AE81" s="263">
        <f>'SC-NR'!Y452</f>
        <v>0</v>
      </c>
      <c r="AF81" s="264">
        <f t="shared" si="27"/>
        <v>0</v>
      </c>
      <c r="AG81" s="264">
        <f t="shared" si="28"/>
        <v>6.4661320208534651E-3</v>
      </c>
      <c r="AH81" s="264">
        <f t="shared" si="29"/>
        <v>0.35601970338728012</v>
      </c>
      <c r="AI81" s="264">
        <f t="shared" si="30"/>
        <v>4.2884489428105743</v>
      </c>
      <c r="AJ81" s="264">
        <f t="shared" si="31"/>
        <v>16.986340566838834</v>
      </c>
      <c r="AK81" s="264">
        <f t="shared" si="32"/>
        <v>22.512506923664759</v>
      </c>
      <c r="AL81" s="264">
        <f t="shared" si="33"/>
        <v>21.794888663704654</v>
      </c>
      <c r="AM81" s="264">
        <f t="shared" si="34"/>
        <v>22.106771429955749</v>
      </c>
      <c r="AN81" s="264">
        <f t="shared" si="35"/>
        <v>10.392651911161227</v>
      </c>
      <c r="AO81" s="264">
        <f t="shared" si="36"/>
        <v>5.9760623998614202</v>
      </c>
      <c r="AP81" s="264">
        <f t="shared" si="37"/>
        <v>1.6890373715623792</v>
      </c>
      <c r="AQ81" s="264">
        <f t="shared" si="38"/>
        <v>1.1574019243262965E-2</v>
      </c>
      <c r="AR81" s="264"/>
      <c r="AS81" s="264">
        <f t="shared" si="39"/>
        <v>0</v>
      </c>
      <c r="AT81" s="264">
        <f t="shared" si="40"/>
        <v>4.4220469219089578E-3</v>
      </c>
      <c r="AU81" s="264">
        <f t="shared" si="41"/>
        <v>0.1312748683162257</v>
      </c>
      <c r="AV81" s="264">
        <f t="shared" si="42"/>
        <v>2.8262801408359035</v>
      </c>
      <c r="AW81" s="264">
        <f t="shared" si="43"/>
        <v>11.014383293304251</v>
      </c>
      <c r="AX81" s="264">
        <f t="shared" si="44"/>
        <v>16.548387554360538</v>
      </c>
      <c r="AY81" s="264">
        <f t="shared" si="45"/>
        <v>18.770715580416752</v>
      </c>
      <c r="AZ81" s="264">
        <f t="shared" si="46"/>
        <v>16.076534862582442</v>
      </c>
      <c r="BA81" s="264">
        <f t="shared" si="47"/>
        <v>8.3182995333479184</v>
      </c>
      <c r="BB81" s="264">
        <f t="shared" si="48"/>
        <v>3.9257502271433502</v>
      </c>
      <c r="BC81" s="264">
        <f t="shared" si="49"/>
        <v>0.8333961621206406</v>
      </c>
      <c r="BD81" s="264">
        <f t="shared" si="50"/>
        <v>8.5531605375016237E-3</v>
      </c>
    </row>
    <row r="82" spans="1:56" ht="15">
      <c r="A82" s="259" t="str">
        <f>VLOOKUP(CONCATENATE($C82," - ",$B82),[2]ACHIEV!$B$17:$C$50,2,FALSE)</f>
        <v>LO12Med</v>
      </c>
      <c r="B82" s="259" t="str">
        <f>'SC-NR'!$C$7</f>
        <v>NR</v>
      </c>
      <c r="C82" s="259" t="str">
        <f>'SC-NR'!$C$8</f>
        <v>Irrigation Water Mgmt</v>
      </c>
      <c r="D82" s="259" t="s">
        <v>642</v>
      </c>
      <c r="E82" s="259" t="str">
        <f>'SC-NR'!$A$9</f>
        <v>Irrigation</v>
      </c>
      <c r="F82" s="260">
        <f t="shared" si="26"/>
        <v>4.8088556991913344E-4</v>
      </c>
      <c r="G82" s="261">
        <f>'SC-NR'!A453</f>
        <v>180.79587913414875</v>
      </c>
      <c r="H82" s="261">
        <f>'SC-NR'!B453</f>
        <v>37.417524893072084</v>
      </c>
      <c r="I82" s="262" t="str">
        <f>'SC-NR'!C453</f>
        <v>Lind _ Vineyard</v>
      </c>
      <c r="J82" s="262" t="str">
        <f>'SC-NR'!D453</f>
        <v>SIS</v>
      </c>
      <c r="K82" s="263">
        <f>'SC-NR'!E453</f>
        <v>0</v>
      </c>
      <c r="L82" s="263">
        <f>'SC-NR'!F453</f>
        <v>0</v>
      </c>
      <c r="M82" s="263">
        <f>'SC-NR'!G453</f>
        <v>0</v>
      </c>
      <c r="N82" s="263">
        <f>'SC-NR'!H453</f>
        <v>0</v>
      </c>
      <c r="O82" s="263">
        <f>'SC-NR'!I453</f>
        <v>0</v>
      </c>
      <c r="P82" s="263">
        <f>'SC-NR'!J453</f>
        <v>0</v>
      </c>
      <c r="Q82" s="263">
        <f>'SC-NR'!K453</f>
        <v>0</v>
      </c>
      <c r="R82" s="263">
        <f>'SC-NR'!L453</f>
        <v>0</v>
      </c>
      <c r="S82" s="263">
        <f>'SC-NR'!M453</f>
        <v>0</v>
      </c>
      <c r="T82" s="263">
        <f>'SC-NR'!N453</f>
        <v>0</v>
      </c>
      <c r="U82" s="263">
        <f>'SC-NR'!O453</f>
        <v>0</v>
      </c>
      <c r="V82" s="263">
        <f>'SC-NR'!P453</f>
        <v>0</v>
      </c>
      <c r="W82" s="263">
        <f>'SC-NR'!Q453</f>
        <v>0</v>
      </c>
      <c r="X82" s="263">
        <f>'SC-NR'!R453</f>
        <v>0</v>
      </c>
      <c r="Y82" s="263">
        <f>'SC-NR'!S453</f>
        <v>0</v>
      </c>
      <c r="Z82" s="263">
        <f>'SC-NR'!T453</f>
        <v>0</v>
      </c>
      <c r="AA82" s="263">
        <f>'SC-NR'!U453</f>
        <v>0</v>
      </c>
      <c r="AB82" s="263">
        <f>'SC-NR'!V453</f>
        <v>0</v>
      </c>
      <c r="AC82" s="263">
        <f>'SC-NR'!W453</f>
        <v>0</v>
      </c>
      <c r="AD82" s="263">
        <f>'SC-NR'!X453</f>
        <v>0</v>
      </c>
      <c r="AE82" s="263">
        <f>'SC-NR'!Y453</f>
        <v>0</v>
      </c>
      <c r="AF82" s="264">
        <f t="shared" si="27"/>
        <v>0</v>
      </c>
      <c r="AG82" s="264">
        <f t="shared" si="28"/>
        <v>6.3336105872105327E-3</v>
      </c>
      <c r="AH82" s="264">
        <f t="shared" si="29"/>
        <v>0.34872318649807088</v>
      </c>
      <c r="AI82" s="264">
        <f t="shared" si="30"/>
        <v>4.2005584697777083</v>
      </c>
      <c r="AJ82" s="264">
        <f t="shared" si="31"/>
        <v>16.638210618825884</v>
      </c>
      <c r="AK82" s="264">
        <f t="shared" si="32"/>
        <v>22.05111985597128</v>
      </c>
      <c r="AL82" s="264">
        <f t="shared" si="33"/>
        <v>21.348208966710004</v>
      </c>
      <c r="AM82" s="264">
        <f t="shared" si="34"/>
        <v>21.653699789341815</v>
      </c>
      <c r="AN82" s="264">
        <f t="shared" si="35"/>
        <v>10.179657631709869</v>
      </c>
      <c r="AO82" s="264">
        <f t="shared" si="36"/>
        <v>5.8535847959066638</v>
      </c>
      <c r="AP82" s="264">
        <f t="shared" si="37"/>
        <v>1.6544210579402527</v>
      </c>
      <c r="AQ82" s="264">
        <f t="shared" si="38"/>
        <v>1.1336813195167824E-2</v>
      </c>
      <c r="AR82" s="264"/>
      <c r="AS82" s="264">
        <f t="shared" si="39"/>
        <v>0</v>
      </c>
      <c r="AT82" s="264">
        <f t="shared" si="40"/>
        <v>4.3314183984210722E-3</v>
      </c>
      <c r="AU82" s="264">
        <f t="shared" si="41"/>
        <v>0.12858442931893205</v>
      </c>
      <c r="AV82" s="264">
        <f t="shared" si="42"/>
        <v>2.7683563782321996</v>
      </c>
      <c r="AW82" s="264">
        <f t="shared" si="43"/>
        <v>10.788646815914978</v>
      </c>
      <c r="AX82" s="264">
        <f t="shared" si="44"/>
        <v>16.209233321797676</v>
      </c>
      <c r="AY82" s="264">
        <f t="shared" si="45"/>
        <v>18.386015402443547</v>
      </c>
      <c r="AZ82" s="264">
        <f t="shared" si="46"/>
        <v>15.747051109215031</v>
      </c>
      <c r="BA82" s="264">
        <f t="shared" si="47"/>
        <v>8.1478184828411422</v>
      </c>
      <c r="BB82" s="264">
        <f t="shared" si="48"/>
        <v>3.8452931553503067</v>
      </c>
      <c r="BC82" s="264">
        <f t="shared" si="49"/>
        <v>0.81631595809131308</v>
      </c>
      <c r="BD82" s="264">
        <f t="shared" si="50"/>
        <v>8.3778660812560083E-3</v>
      </c>
    </row>
    <row r="83" spans="1:56" ht="15">
      <c r="A83" s="259" t="str">
        <f>VLOOKUP(CONCATENATE($C83," - ",$B83),[2]ACHIEV!$B$17:$C$50,2,FALSE)</f>
        <v>LO12Med</v>
      </c>
      <c r="B83" s="259" t="str">
        <f>'SC-NR'!$C$7</f>
        <v>NR</v>
      </c>
      <c r="C83" s="259" t="str">
        <f>'SC-NR'!$C$8</f>
        <v>Irrigation Water Mgmt</v>
      </c>
      <c r="D83" s="259" t="s">
        <v>642</v>
      </c>
      <c r="E83" s="259" t="str">
        <f>'SC-NR'!$A$9</f>
        <v>Irrigation</v>
      </c>
      <c r="F83" s="260">
        <f t="shared" si="26"/>
        <v>4.7585466027712231E-4</v>
      </c>
      <c r="G83" s="261">
        <f>'SC-NR'!A454</f>
        <v>178.90443595417386</v>
      </c>
      <c r="H83" s="261">
        <f>'SC-NR'!B454</f>
        <v>37.814713247317229</v>
      </c>
      <c r="I83" s="254" t="str">
        <f>'SC-NR'!C454</f>
        <v>Eltopia _ Vineyard</v>
      </c>
      <c r="J83" s="254" t="str">
        <f>'SC-NR'!D454</f>
        <v>SIS</v>
      </c>
      <c r="K83" s="263">
        <f>'SC-NR'!E454</f>
        <v>1.1198033526873794E-2</v>
      </c>
      <c r="L83" s="263">
        <f>'SC-NR'!F454</f>
        <v>2.2634856657613351E-2</v>
      </c>
      <c r="M83" s="263">
        <f>'SC-NR'!G454</f>
        <v>3.4323426203947571E-2</v>
      </c>
      <c r="N83" s="263">
        <f>'SC-NR'!H454</f>
        <v>4.6275930643645949E-2</v>
      </c>
      <c r="O83" s="263">
        <f>'SC-NR'!I454</f>
        <v>5.8892739148201104E-2</v>
      </c>
      <c r="P83" s="263">
        <f>'SC-NR'!J454</f>
        <v>7.0355150004397918E-2</v>
      </c>
      <c r="Q83" s="263">
        <f>'SC-NR'!K454</f>
        <v>7.9883406313729199E-2</v>
      </c>
      <c r="R83" s="263">
        <f>'SC-NR'!L454</f>
        <v>8.7901027445676613E-2</v>
      </c>
      <c r="S83" s="263">
        <f>'SC-NR'!M454</f>
        <v>9.4637421602896718E-2</v>
      </c>
      <c r="T83" s="263">
        <f>'SC-NR'!N454</f>
        <v>0.10114612951512886</v>
      </c>
      <c r="U83" s="263">
        <f>'SC-NR'!O454</f>
        <v>0.10607855699409079</v>
      </c>
      <c r="V83" s="263">
        <f>'SC-NR'!P454</f>
        <v>0.11030257040529962</v>
      </c>
      <c r="W83" s="263">
        <f>'SC-NR'!Q454</f>
        <v>0.11402386028285157</v>
      </c>
      <c r="X83" s="263">
        <f>'SC-NR'!R454</f>
        <v>0.11726691287746192</v>
      </c>
      <c r="Y83" s="263">
        <f>'SC-NR'!S454</f>
        <v>0.12099041268621695</v>
      </c>
      <c r="Z83" s="263">
        <f>'SC-NR'!T454</f>
        <v>0.12372231954911553</v>
      </c>
      <c r="AA83" s="263">
        <f>'SC-NR'!U454</f>
        <v>0.12521382773093789</v>
      </c>
      <c r="AB83" s="263">
        <f>'SC-NR'!V454</f>
        <v>0.12670246478657346</v>
      </c>
      <c r="AC83" s="263">
        <f>'SC-NR'!W454</f>
        <v>0.12815028610952725</v>
      </c>
      <c r="AD83" s="263">
        <f>'SC-NR'!X454</f>
        <v>0.13056477628063071</v>
      </c>
      <c r="AE83" s="263">
        <f>'SC-NR'!Y454</f>
        <v>0.13097213867804441</v>
      </c>
      <c r="AF83" s="264">
        <f t="shared" si="27"/>
        <v>0</v>
      </c>
      <c r="AG83" s="264">
        <f t="shared" si="28"/>
        <v>6.2673498703890657E-3</v>
      </c>
      <c r="AH83" s="264">
        <f t="shared" si="29"/>
        <v>0.34507492805346623</v>
      </c>
      <c r="AI83" s="264">
        <f t="shared" si="30"/>
        <v>4.1566132332612744</v>
      </c>
      <c r="AJ83" s="264">
        <f t="shared" si="31"/>
        <v>16.464145644819407</v>
      </c>
      <c r="AK83" s="264">
        <f t="shared" si="32"/>
        <v>21.820426322124536</v>
      </c>
      <c r="AL83" s="264">
        <f t="shared" si="33"/>
        <v>21.124869118212676</v>
      </c>
      <c r="AM83" s="264">
        <f t="shared" si="34"/>
        <v>21.427163969034847</v>
      </c>
      <c r="AN83" s="264">
        <f t="shared" si="35"/>
        <v>10.073160491984188</v>
      </c>
      <c r="AO83" s="264">
        <f t="shared" si="36"/>
        <v>5.7923459939292856</v>
      </c>
      <c r="AP83" s="264">
        <f t="shared" si="37"/>
        <v>1.6371129011291894</v>
      </c>
      <c r="AQ83" s="264">
        <f t="shared" si="38"/>
        <v>1.1218210171120253E-2</v>
      </c>
      <c r="AR83" s="264"/>
      <c r="AS83" s="264">
        <f t="shared" si="39"/>
        <v>0</v>
      </c>
      <c r="AT83" s="264">
        <f t="shared" si="40"/>
        <v>4.2861041366771286E-3</v>
      </c>
      <c r="AU83" s="264">
        <f t="shared" si="41"/>
        <v>0.12723920982028519</v>
      </c>
      <c r="AV83" s="264">
        <f t="shared" si="42"/>
        <v>2.7393944969303479</v>
      </c>
      <c r="AW83" s="264">
        <f t="shared" si="43"/>
        <v>10.67577857722034</v>
      </c>
      <c r="AX83" s="264">
        <f t="shared" si="44"/>
        <v>16.039656205516241</v>
      </c>
      <c r="AY83" s="264">
        <f t="shared" si="45"/>
        <v>18.193665313456943</v>
      </c>
      <c r="AZ83" s="264">
        <f t="shared" si="46"/>
        <v>15.582309232531323</v>
      </c>
      <c r="BA83" s="264">
        <f t="shared" si="47"/>
        <v>8.0625779575877523</v>
      </c>
      <c r="BB83" s="264">
        <f t="shared" si="48"/>
        <v>3.8050646194537845</v>
      </c>
      <c r="BC83" s="264">
        <f t="shared" si="49"/>
        <v>0.80777585607664926</v>
      </c>
      <c r="BD83" s="264">
        <f t="shared" si="50"/>
        <v>8.2902188531331997E-3</v>
      </c>
    </row>
    <row r="84" spans="1:56" ht="15">
      <c r="A84" s="259" t="str">
        <f>VLOOKUP(CONCATENATE($C84," - ",$B84),[2]ACHIEV!$B$17:$C$50,2,FALSE)</f>
        <v>LO12Med</v>
      </c>
      <c r="B84" s="259" t="str">
        <f>'SC-NR'!$C$7</f>
        <v>NR</v>
      </c>
      <c r="C84" s="259" t="str">
        <f>'SC-NR'!$C$8</f>
        <v>Irrigation Water Mgmt</v>
      </c>
      <c r="D84" s="259" t="s">
        <v>642</v>
      </c>
      <c r="E84" s="259" t="str">
        <f>'SC-NR'!$A$9</f>
        <v>Irrigation</v>
      </c>
      <c r="F84" s="260">
        <f t="shared" si="26"/>
        <v>4.7949773277650967E-4</v>
      </c>
      <c r="G84" s="261">
        <f>'SC-NR'!A455</f>
        <v>180.27410170519016</v>
      </c>
      <c r="H84" s="261">
        <f>'SC-NR'!B455</f>
        <v>37.526261622020066</v>
      </c>
      <c r="I84" s="254" t="str">
        <f>'SC-NR'!C455</f>
        <v>Odessa _ Vineyard</v>
      </c>
      <c r="J84" s="254" t="str">
        <f>'SC-NR'!D455</f>
        <v>SIS</v>
      </c>
      <c r="K84" s="263">
        <f>'SC-NR'!E455</f>
        <v>0</v>
      </c>
      <c r="L84" s="263">
        <f>'SC-NR'!F455</f>
        <v>0</v>
      </c>
      <c r="M84" s="263">
        <f>'SC-NR'!G455</f>
        <v>0</v>
      </c>
      <c r="N84" s="263">
        <f>'SC-NR'!H455</f>
        <v>0</v>
      </c>
      <c r="O84" s="263">
        <f>'SC-NR'!I455</f>
        <v>0</v>
      </c>
      <c r="P84" s="263">
        <f>'SC-NR'!J455</f>
        <v>0</v>
      </c>
      <c r="Q84" s="263">
        <f>'SC-NR'!K455</f>
        <v>0</v>
      </c>
      <c r="R84" s="263">
        <f>'SC-NR'!L455</f>
        <v>0</v>
      </c>
      <c r="S84" s="263">
        <f>'SC-NR'!M455</f>
        <v>0</v>
      </c>
      <c r="T84" s="263">
        <f>'SC-NR'!N455</f>
        <v>0</v>
      </c>
      <c r="U84" s="263">
        <f>'SC-NR'!O455</f>
        <v>0</v>
      </c>
      <c r="V84" s="263">
        <f>'SC-NR'!P455</f>
        <v>0</v>
      </c>
      <c r="W84" s="263">
        <f>'SC-NR'!Q455</f>
        <v>0</v>
      </c>
      <c r="X84" s="263">
        <f>'SC-NR'!R455</f>
        <v>0</v>
      </c>
      <c r="Y84" s="263">
        <f>'SC-NR'!S455</f>
        <v>0</v>
      </c>
      <c r="Z84" s="263">
        <f>'SC-NR'!T455</f>
        <v>0</v>
      </c>
      <c r="AA84" s="263">
        <f>'SC-NR'!U455</f>
        <v>0</v>
      </c>
      <c r="AB84" s="263">
        <f>'SC-NR'!V455</f>
        <v>0</v>
      </c>
      <c r="AC84" s="263">
        <f>'SC-NR'!W455</f>
        <v>0</v>
      </c>
      <c r="AD84" s="263">
        <f>'SC-NR'!X455</f>
        <v>0</v>
      </c>
      <c r="AE84" s="263">
        <f>'SC-NR'!Y455</f>
        <v>0</v>
      </c>
      <c r="AF84" s="264">
        <f t="shared" si="27"/>
        <v>0</v>
      </c>
      <c r="AG84" s="264">
        <f t="shared" si="28"/>
        <v>6.3153317687770242E-3</v>
      </c>
      <c r="AH84" s="264">
        <f t="shared" si="29"/>
        <v>0.34771677037542131</v>
      </c>
      <c r="AI84" s="264">
        <f t="shared" si="30"/>
        <v>4.1884356459111061</v>
      </c>
      <c r="AJ84" s="264">
        <f t="shared" si="31"/>
        <v>16.590192694962028</v>
      </c>
      <c r="AK84" s="264">
        <f t="shared" si="32"/>
        <v>21.98748026042735</v>
      </c>
      <c r="AL84" s="264">
        <f t="shared" si="33"/>
        <v>21.286597974021085</v>
      </c>
      <c r="AM84" s="264">
        <f t="shared" si="34"/>
        <v>21.591207149257134</v>
      </c>
      <c r="AN84" s="264">
        <f t="shared" si="35"/>
        <v>10.150279110406233</v>
      </c>
      <c r="AO84" s="264">
        <f t="shared" si="36"/>
        <v>5.8366913332922143</v>
      </c>
      <c r="AP84" s="264">
        <f t="shared" si="37"/>
        <v>1.6496463939923733</v>
      </c>
      <c r="AQ84" s="264">
        <f t="shared" si="38"/>
        <v>1.1304095119568494E-2</v>
      </c>
      <c r="AR84" s="264"/>
      <c r="AS84" s="264">
        <f t="shared" si="39"/>
        <v>0</v>
      </c>
      <c r="AT84" s="264">
        <f t="shared" si="40"/>
        <v>4.3189179124227426E-3</v>
      </c>
      <c r="AU84" s="264">
        <f t="shared" si="41"/>
        <v>0.12821333428482257</v>
      </c>
      <c r="AV84" s="264">
        <f t="shared" si="42"/>
        <v>2.7603668937351373</v>
      </c>
      <c r="AW84" s="264">
        <f t="shared" si="43"/>
        <v>10.757510750068182</v>
      </c>
      <c r="AX84" s="264">
        <f t="shared" si="44"/>
        <v>16.162453427651073</v>
      </c>
      <c r="AY84" s="264">
        <f t="shared" si="45"/>
        <v>18.332953308930001</v>
      </c>
      <c r="AZ84" s="264">
        <f t="shared" si="46"/>
        <v>15.701605074267801</v>
      </c>
      <c r="BA84" s="264">
        <f t="shared" si="47"/>
        <v>8.1243038551850351</v>
      </c>
      <c r="BB84" s="264">
        <f t="shared" si="48"/>
        <v>3.8341956282064387</v>
      </c>
      <c r="BC84" s="264">
        <f t="shared" si="49"/>
        <v>0.81396006788037134</v>
      </c>
      <c r="BD84" s="264">
        <f t="shared" si="50"/>
        <v>8.3536875355669574E-3</v>
      </c>
    </row>
    <row r="85" spans="1:56" ht="15">
      <c r="A85" s="259" t="str">
        <f>VLOOKUP(CONCATENATE($C85," - ",$B85),[2]ACHIEV!$B$17:$C$50,2,FALSE)</f>
        <v>LO12Med</v>
      </c>
      <c r="B85" s="259" t="str">
        <f>'SC-NR'!$C$7</f>
        <v>NR</v>
      </c>
      <c r="C85" s="259" t="str">
        <f>'SC-NR'!$C$8</f>
        <v>Irrigation Water Mgmt</v>
      </c>
      <c r="D85" s="259" t="s">
        <v>642</v>
      </c>
      <c r="E85" s="259" t="str">
        <f>'SC-NR'!$A$9</f>
        <v>Irrigation</v>
      </c>
      <c r="F85" s="260">
        <f t="shared" si="26"/>
        <v>3.8148173457870643E-4</v>
      </c>
      <c r="G85" s="261">
        <f>'SC-NR'!A456</f>
        <v>143.42357078499026</v>
      </c>
      <c r="H85" s="261">
        <f>'SC-NR'!B456</f>
        <v>47.206871566527255</v>
      </c>
      <c r="I85" s="254" t="str">
        <f>'SC-NR'!C456</f>
        <v>Ritzville _ Vineyard</v>
      </c>
      <c r="J85" s="254" t="str">
        <f>'SC-NR'!D456</f>
        <v>SIS</v>
      </c>
      <c r="K85" s="263">
        <f>'SC-NR'!E456</f>
        <v>0</v>
      </c>
      <c r="L85" s="263">
        <f>'SC-NR'!F456</f>
        <v>0</v>
      </c>
      <c r="M85" s="263">
        <f>'SC-NR'!G456</f>
        <v>0</v>
      </c>
      <c r="N85" s="263">
        <f>'SC-NR'!H456</f>
        <v>0</v>
      </c>
      <c r="O85" s="263">
        <f>'SC-NR'!I456</f>
        <v>0</v>
      </c>
      <c r="P85" s="263">
        <f>'SC-NR'!J456</f>
        <v>0</v>
      </c>
      <c r="Q85" s="263">
        <f>'SC-NR'!K456</f>
        <v>0</v>
      </c>
      <c r="R85" s="263">
        <f>'SC-NR'!L456</f>
        <v>0</v>
      </c>
      <c r="S85" s="263">
        <f>'SC-NR'!M456</f>
        <v>0</v>
      </c>
      <c r="T85" s="263">
        <f>'SC-NR'!N456</f>
        <v>0</v>
      </c>
      <c r="U85" s="263">
        <f>'SC-NR'!O456</f>
        <v>0</v>
      </c>
      <c r="V85" s="263">
        <f>'SC-NR'!P456</f>
        <v>0</v>
      </c>
      <c r="W85" s="263">
        <f>'SC-NR'!Q456</f>
        <v>0</v>
      </c>
      <c r="X85" s="263">
        <f>'SC-NR'!R456</f>
        <v>0</v>
      </c>
      <c r="Y85" s="263">
        <f>'SC-NR'!S456</f>
        <v>0</v>
      </c>
      <c r="Z85" s="263">
        <f>'SC-NR'!T456</f>
        <v>0</v>
      </c>
      <c r="AA85" s="263">
        <f>'SC-NR'!U456</f>
        <v>0</v>
      </c>
      <c r="AB85" s="263">
        <f>'SC-NR'!V456</f>
        <v>0</v>
      </c>
      <c r="AC85" s="263">
        <f>'SC-NR'!W456</f>
        <v>0</v>
      </c>
      <c r="AD85" s="263">
        <f>'SC-NR'!X456</f>
        <v>0</v>
      </c>
      <c r="AE85" s="263">
        <f>'SC-NR'!Y456</f>
        <v>0</v>
      </c>
      <c r="AF85" s="264">
        <f t="shared" si="27"/>
        <v>0</v>
      </c>
      <c r="AG85" s="264">
        <f t="shared" si="28"/>
        <v>5.0243902169105183E-3</v>
      </c>
      <c r="AH85" s="264">
        <f t="shared" si="29"/>
        <v>0.27663863171329645</v>
      </c>
      <c r="AI85" s="264">
        <f t="shared" si="30"/>
        <v>3.3322612103323155</v>
      </c>
      <c r="AJ85" s="264">
        <f t="shared" si="31"/>
        <v>13.19892682207724</v>
      </c>
      <c r="AK85" s="264">
        <f t="shared" si="32"/>
        <v>17.492933825137385</v>
      </c>
      <c r="AL85" s="264">
        <f t="shared" si="33"/>
        <v>16.935321615366266</v>
      </c>
      <c r="AM85" s="264">
        <f t="shared" si="34"/>
        <v>17.177664443276566</v>
      </c>
      <c r="AN85" s="264">
        <f t="shared" si="35"/>
        <v>8.0754210433369398</v>
      </c>
      <c r="AO85" s="264">
        <f t="shared" si="36"/>
        <v>4.6435905361467356</v>
      </c>
      <c r="AP85" s="264">
        <f t="shared" si="37"/>
        <v>1.3124357526733821</v>
      </c>
      <c r="AQ85" s="264">
        <f t="shared" si="38"/>
        <v>8.9933810303658157E-3</v>
      </c>
      <c r="AR85" s="264"/>
      <c r="AS85" s="264">
        <f t="shared" si="39"/>
        <v>0</v>
      </c>
      <c r="AT85" s="264">
        <f t="shared" si="40"/>
        <v>3.4360710887907414E-3</v>
      </c>
      <c r="AU85" s="264">
        <f t="shared" si="41"/>
        <v>0.10200474750084108</v>
      </c>
      <c r="AV85" s="264">
        <f t="shared" si="42"/>
        <v>2.196109551130089</v>
      </c>
      <c r="AW85" s="264">
        <f t="shared" si="43"/>
        <v>8.5585260996381791</v>
      </c>
      <c r="AX85" s="264">
        <f t="shared" si="44"/>
        <v>12.858623403547286</v>
      </c>
      <c r="AY85" s="264">
        <f t="shared" si="45"/>
        <v>14.585442954535841</v>
      </c>
      <c r="AZ85" s="264">
        <f t="shared" si="46"/>
        <v>12.491978856119713</v>
      </c>
      <c r="BA85" s="264">
        <f t="shared" si="47"/>
        <v>6.4635832769724626</v>
      </c>
      <c r="BB85" s="264">
        <f t="shared" si="48"/>
        <v>3.0504327736707513</v>
      </c>
      <c r="BC85" s="264">
        <f t="shared" si="49"/>
        <v>0.64757532173261079</v>
      </c>
      <c r="BD85" s="264">
        <f t="shared" si="50"/>
        <v>6.6460777462777629E-3</v>
      </c>
    </row>
    <row r="86" spans="1:56" ht="15">
      <c r="A86" s="259" t="str">
        <f>VLOOKUP(CONCATENATE($C86," - ",$B86),[2]ACHIEV!$B$17:$C$50,2,FALSE)</f>
        <v>LO12Med</v>
      </c>
      <c r="B86" s="259" t="str">
        <f>'SC-NR'!$C$7</f>
        <v>NR</v>
      </c>
      <c r="C86" s="259" t="str">
        <f>'SC-NR'!$C$8</f>
        <v>Irrigation Water Mgmt</v>
      </c>
      <c r="D86" s="259" t="s">
        <v>642</v>
      </c>
      <c r="E86" s="259" t="str">
        <f>'SC-NR'!$A$9</f>
        <v>Irrigation</v>
      </c>
      <c r="F86" s="260">
        <f t="shared" si="26"/>
        <v>3.5823546243975846E-4</v>
      </c>
      <c r="G86" s="261">
        <f>'SC-NR'!A457</f>
        <v>134.68379884993402</v>
      </c>
      <c r="H86" s="261">
        <f>'SC-NR'!B457</f>
        <v>50.279974130376296</v>
      </c>
      <c r="I86" s="254" t="str">
        <f>'SC-NR'!C457</f>
        <v>Wilbur _ Vineyard</v>
      </c>
      <c r="J86" s="265" t="str">
        <f>'SC-NR'!D457</f>
        <v>SIS</v>
      </c>
      <c r="K86" s="263">
        <f>'SC-NR'!E457</f>
        <v>0</v>
      </c>
      <c r="L86" s="263">
        <f>'SC-NR'!F457</f>
        <v>0</v>
      </c>
      <c r="M86" s="263">
        <f>'SC-NR'!G457</f>
        <v>0</v>
      </c>
      <c r="N86" s="263">
        <f>'SC-NR'!H457</f>
        <v>0</v>
      </c>
      <c r="O86" s="263">
        <f>'SC-NR'!I457</f>
        <v>0</v>
      </c>
      <c r="P86" s="263">
        <f>'SC-NR'!J457</f>
        <v>0</v>
      </c>
      <c r="Q86" s="263">
        <f>'SC-NR'!K457</f>
        <v>0</v>
      </c>
      <c r="R86" s="263">
        <f>'SC-NR'!L457</f>
        <v>0</v>
      </c>
      <c r="S86" s="263">
        <f>'SC-NR'!M457</f>
        <v>0</v>
      </c>
      <c r="T86" s="263">
        <f>'SC-NR'!N457</f>
        <v>0</v>
      </c>
      <c r="U86" s="263">
        <f>'SC-NR'!O457</f>
        <v>0</v>
      </c>
      <c r="V86" s="263">
        <f>'SC-NR'!P457</f>
        <v>0</v>
      </c>
      <c r="W86" s="263">
        <f>'SC-NR'!Q457</f>
        <v>0</v>
      </c>
      <c r="X86" s="263">
        <f>'SC-NR'!R457</f>
        <v>0</v>
      </c>
      <c r="Y86" s="263">
        <f>'SC-NR'!S457</f>
        <v>0</v>
      </c>
      <c r="Z86" s="263">
        <f>'SC-NR'!T457</f>
        <v>0</v>
      </c>
      <c r="AA86" s="263">
        <f>'SC-NR'!U457</f>
        <v>0</v>
      </c>
      <c r="AB86" s="263">
        <f>'SC-NR'!V457</f>
        <v>0</v>
      </c>
      <c r="AC86" s="263">
        <f>'SC-NR'!W457</f>
        <v>0</v>
      </c>
      <c r="AD86" s="263">
        <f>'SC-NR'!X457</f>
        <v>0</v>
      </c>
      <c r="AE86" s="263">
        <f>'SC-NR'!Y457</f>
        <v>0</v>
      </c>
      <c r="AF86" s="264">
        <f t="shared" si="27"/>
        <v>0</v>
      </c>
      <c r="AG86" s="264">
        <f t="shared" si="28"/>
        <v>4.7182200081492603E-3</v>
      </c>
      <c r="AH86" s="264">
        <f t="shared" si="29"/>
        <v>0.2597811616589164</v>
      </c>
      <c r="AI86" s="264">
        <f t="shared" si="30"/>
        <v>3.1292039105667269</v>
      </c>
      <c r="AJ86" s="264">
        <f t="shared" si="31"/>
        <v>12.394626597357664</v>
      </c>
      <c r="AK86" s="264">
        <f t="shared" si="32"/>
        <v>16.426970599776585</v>
      </c>
      <c r="AL86" s="264">
        <f t="shared" si="33"/>
        <v>15.903337487826896</v>
      </c>
      <c r="AM86" s="264">
        <f t="shared" si="34"/>
        <v>16.13091272185817</v>
      </c>
      <c r="AN86" s="264">
        <f t="shared" si="35"/>
        <v>7.583330811501038</v>
      </c>
      <c r="AO86" s="264">
        <f t="shared" si="36"/>
        <v>4.360625037354712</v>
      </c>
      <c r="AP86" s="264">
        <f t="shared" si="37"/>
        <v>1.2324601315464003</v>
      </c>
      <c r="AQ86" s="264">
        <f t="shared" si="38"/>
        <v>8.4453532640770407E-3</v>
      </c>
      <c r="AR86" s="264"/>
      <c r="AS86" s="264">
        <f t="shared" si="39"/>
        <v>0</v>
      </c>
      <c r="AT86" s="264">
        <f t="shared" si="40"/>
        <v>3.2266879483187276E-3</v>
      </c>
      <c r="AU86" s="264">
        <f t="shared" si="41"/>
        <v>9.5788905679507444E-2</v>
      </c>
      <c r="AV86" s="264">
        <f t="shared" si="42"/>
        <v>2.0622856858042899</v>
      </c>
      <c r="AW86" s="264">
        <f t="shared" si="43"/>
        <v>8.0369969967043389</v>
      </c>
      <c r="AX86" s="264">
        <f t="shared" si="44"/>
        <v>12.075060176591702</v>
      </c>
      <c r="AY86" s="264">
        <f t="shared" si="45"/>
        <v>13.696652888183955</v>
      </c>
      <c r="AZ86" s="264">
        <f t="shared" si="46"/>
        <v>11.730757770753621</v>
      </c>
      <c r="BA86" s="264">
        <f t="shared" si="47"/>
        <v>6.0697132637326687</v>
      </c>
      <c r="BB86" s="264">
        <f t="shared" si="48"/>
        <v>2.8645491940109609</v>
      </c>
      <c r="BC86" s="264">
        <f t="shared" si="49"/>
        <v>0.60811416069933677</v>
      </c>
      <c r="BD86" s="264">
        <f t="shared" si="50"/>
        <v>6.2410871059861671E-3</v>
      </c>
    </row>
    <row r="87" spans="1:56" ht="15">
      <c r="A87" s="259" t="str">
        <f>VLOOKUP(CONCATENATE($C87," - ",$B87),[2]ACHIEV!$B$17:$C$50,2,FALSE)</f>
        <v>LO12Med</v>
      </c>
      <c r="B87" s="259" t="str">
        <f>'SC-NR'!$C$7</f>
        <v>NR</v>
      </c>
      <c r="C87" s="259" t="str">
        <f>'SC-NR'!$C$8</f>
        <v>Irrigation Water Mgmt</v>
      </c>
      <c r="D87" s="259" t="s">
        <v>642</v>
      </c>
      <c r="E87" s="259" t="str">
        <f>'SC-NR'!$A$9</f>
        <v>Irrigation</v>
      </c>
      <c r="F87" s="260">
        <f t="shared" si="26"/>
        <v>5.4306830057982466E-4</v>
      </c>
      <c r="G87" s="261">
        <f>'SC-NR'!A458</f>
        <v>204.17437530872138</v>
      </c>
      <c r="H87" s="261">
        <f>'SC-NR'!B458</f>
        <v>33.115829521773414</v>
      </c>
      <c r="I87" s="254" t="str">
        <f>'SC-NR'!C458</f>
        <v>Mattawa (PRD) _ Other</v>
      </c>
      <c r="J87" s="265" t="str">
        <f>'SC-NR'!D458</f>
        <v>SIS</v>
      </c>
      <c r="K87" s="263">
        <f>'SC-NR'!E458</f>
        <v>1.5009743785195002E-2</v>
      </c>
      <c r="L87" s="263">
        <f>'SC-NR'!F458</f>
        <v>3.0339559015433611E-2</v>
      </c>
      <c r="M87" s="263">
        <f>'SC-NR'!G458</f>
        <v>4.6006812885041243E-2</v>
      </c>
      <c r="N87" s="263">
        <f>'SC-NR'!H458</f>
        <v>6.2027842720389789E-2</v>
      </c>
      <c r="O87" s="263">
        <f>'SC-NR'!I458</f>
        <v>7.8939299770930588E-2</v>
      </c>
      <c r="P87" s="263">
        <f>'SC-NR'!J458</f>
        <v>9.4303412559060731E-2</v>
      </c>
      <c r="Q87" s="263">
        <f>'SC-NR'!K458</f>
        <v>0.10707500192602498</v>
      </c>
      <c r="R87" s="263">
        <f>'SC-NR'!L458</f>
        <v>0.11782174943919234</v>
      </c>
      <c r="S87" s="263">
        <f>'SC-NR'!M458</f>
        <v>0.12685115179749964</v>
      </c>
      <c r="T87" s="263">
        <f>'SC-NR'!N458</f>
        <v>0.13557536555349736</v>
      </c>
      <c r="U87" s="263">
        <f>'SC-NR'!O458</f>
        <v>0.142186747143006</v>
      </c>
      <c r="V87" s="263">
        <f>'SC-NR'!P458</f>
        <v>0.14784857686474392</v>
      </c>
      <c r="W87" s="263">
        <f>'SC-NR'!Q458</f>
        <v>0.15283656046726204</v>
      </c>
      <c r="X87" s="263">
        <f>'SC-NR'!R458</f>
        <v>0.15718351910157888</v>
      </c>
      <c r="Y87" s="263">
        <f>'SC-NR'!S458</f>
        <v>0.16217446487607667</v>
      </c>
      <c r="Z87" s="263">
        <f>'SC-NR'!T458</f>
        <v>0.16583628835237865</v>
      </c>
      <c r="AA87" s="263">
        <f>'SC-NR'!U458</f>
        <v>0.16783549255273666</v>
      </c>
      <c r="AB87" s="263">
        <f>'SC-NR'!V458</f>
        <v>0.16983084832128426</v>
      </c>
      <c r="AC87" s="263">
        <f>'SC-NR'!W458</f>
        <v>0.17177149504752651</v>
      </c>
      <c r="AD87" s="263">
        <f>'SC-NR'!X458</f>
        <v>0.1750078560347624</v>
      </c>
      <c r="AE87" s="263">
        <f>'SC-NR'!Y458</f>
        <v>0.17555388094156671</v>
      </c>
      <c r="AF87" s="264">
        <f t="shared" si="27"/>
        <v>0</v>
      </c>
      <c r="AG87" s="264">
        <f t="shared" si="28"/>
        <v>7.152602101804002E-3</v>
      </c>
      <c r="AH87" s="264">
        <f t="shared" si="29"/>
        <v>0.39381615941633508</v>
      </c>
      <c r="AI87" s="264">
        <f t="shared" si="30"/>
        <v>4.7437275983389933</v>
      </c>
      <c r="AJ87" s="264">
        <f t="shared" si="31"/>
        <v>18.789677483927044</v>
      </c>
      <c r="AK87" s="264">
        <f t="shared" si="32"/>
        <v>24.902523459121745</v>
      </c>
      <c r="AL87" s="264">
        <f t="shared" si="33"/>
        <v>24.108720014043602</v>
      </c>
      <c r="AM87" s="264">
        <f t="shared" si="34"/>
        <v>24.453713484979502</v>
      </c>
      <c r="AN87" s="264">
        <f t="shared" si="35"/>
        <v>11.495976831799632</v>
      </c>
      <c r="AO87" s="264">
        <f t="shared" si="36"/>
        <v>6.610504756770931</v>
      </c>
      <c r="AP87" s="264">
        <f t="shared" si="37"/>
        <v>1.8683522413246376</v>
      </c>
      <c r="AQ87" s="264">
        <f t="shared" si="38"/>
        <v>1.2802762779773236E-2</v>
      </c>
      <c r="AR87" s="264"/>
      <c r="AS87" s="264">
        <f t="shared" si="39"/>
        <v>0</v>
      </c>
      <c r="AT87" s="264">
        <f t="shared" si="40"/>
        <v>4.8915088658748416E-3</v>
      </c>
      <c r="AU87" s="264">
        <f t="shared" si="41"/>
        <v>0.14521152614956145</v>
      </c>
      <c r="AV87" s="264">
        <f t="shared" si="42"/>
        <v>3.1263291888311278</v>
      </c>
      <c r="AW87" s="264">
        <f t="shared" si="43"/>
        <v>12.183713669886451</v>
      </c>
      <c r="AX87" s="264">
        <f t="shared" si="44"/>
        <v>18.305229652141172</v>
      </c>
      <c r="AY87" s="264">
        <f t="shared" si="45"/>
        <v>20.763488787402313</v>
      </c>
      <c r="AZ87" s="264">
        <f t="shared" si="46"/>
        <v>17.783283217383964</v>
      </c>
      <c r="BA87" s="264">
        <f t="shared" si="47"/>
        <v>9.2014030232878685</v>
      </c>
      <c r="BB87" s="264">
        <f t="shared" si="48"/>
        <v>4.3425233563537535</v>
      </c>
      <c r="BC87" s="264">
        <f t="shared" si="49"/>
        <v>0.92187278601724199</v>
      </c>
      <c r="BD87" s="264">
        <f t="shared" si="50"/>
        <v>9.4611977980502728E-3</v>
      </c>
    </row>
    <row r="88" spans="1:56" ht="15">
      <c r="A88" s="259" t="str">
        <f>VLOOKUP(CONCATENATE($C88," - ",$B88),[2]ACHIEV!$B$17:$C$50,2,FALSE)</f>
        <v>LO12Med</v>
      </c>
      <c r="B88" s="259" t="str">
        <f>'SC-NR'!$C$7</f>
        <v>NR</v>
      </c>
      <c r="C88" s="259" t="str">
        <f>'SC-NR'!$C$8</f>
        <v>Irrigation Water Mgmt</v>
      </c>
      <c r="D88" s="259" t="s">
        <v>642</v>
      </c>
      <c r="E88" s="259" t="str">
        <f>'SC-NR'!$A$9</f>
        <v>Irrigation</v>
      </c>
      <c r="F88" s="260">
        <f t="shared" si="26"/>
        <v>5.283896339605957E-4</v>
      </c>
      <c r="G88" s="261">
        <f>'SC-NR'!A459</f>
        <v>198.65571847652146</v>
      </c>
      <c r="H88" s="261">
        <f>'SC-NR'!B459</f>
        <v>34.039982624359638</v>
      </c>
      <c r="I88" s="254" t="str">
        <f>'SC-NR'!C459</f>
        <v>Pasco (Richland) _ Other</v>
      </c>
      <c r="J88" s="265" t="str">
        <f>'SC-NR'!D459</f>
        <v>SIS</v>
      </c>
      <c r="K88" s="263">
        <f>'SC-NR'!E459</f>
        <v>3.5542842947820945E-2</v>
      </c>
      <c r="L88" s="263">
        <f>'SC-NR'!F459</f>
        <v>7.1843610165774202E-2</v>
      </c>
      <c r="M88" s="263">
        <f>'SC-NR'!G459</f>
        <v>0.10894342690351007</v>
      </c>
      <c r="N88" s="263">
        <f>'SC-NR'!H459</f>
        <v>0.14688097969916891</v>
      </c>
      <c r="O88" s="263">
        <f>'SC-NR'!I459</f>
        <v>0.18692705047614466</v>
      </c>
      <c r="P88" s="263">
        <f>'SC-NR'!J459</f>
        <v>0.22330903378486391</v>
      </c>
      <c r="Q88" s="263">
        <f>'SC-NR'!K459</f>
        <v>0.2535519614164346</v>
      </c>
      <c r="R88" s="263">
        <f>'SC-NR'!L459</f>
        <v>0.27900009461089675</v>
      </c>
      <c r="S88" s="263">
        <f>'SC-NR'!M459</f>
        <v>0.30038158083257055</v>
      </c>
      <c r="T88" s="263">
        <f>'SC-NR'!N459</f>
        <v>0.32104038512731803</v>
      </c>
      <c r="U88" s="263">
        <f>'SC-NR'!O459</f>
        <v>0.33669603527477776</v>
      </c>
      <c r="V88" s="263">
        <f>'SC-NR'!P459</f>
        <v>0.35010316117092583</v>
      </c>
      <c r="W88" s="263">
        <f>'SC-NR'!Q459</f>
        <v>0.36191462979742406</v>
      </c>
      <c r="X88" s="263">
        <f>'SC-NR'!R459</f>
        <v>0.37220816113621968</v>
      </c>
      <c r="Y88" s="263">
        <f>'SC-NR'!S459</f>
        <v>0.38402664414050919</v>
      </c>
      <c r="Z88" s="263">
        <f>'SC-NR'!T459</f>
        <v>0.39269778593902699</v>
      </c>
      <c r="AA88" s="263">
        <f>'SC-NR'!U459</f>
        <v>0.39743187080622072</v>
      </c>
      <c r="AB88" s="263">
        <f>'SC-NR'!V459</f>
        <v>0.40215684264594453</v>
      </c>
      <c r="AC88" s="263">
        <f>'SC-NR'!W459</f>
        <v>0.40675226431303962</v>
      </c>
      <c r="AD88" s="263">
        <f>'SC-NR'!X459</f>
        <v>0.4144159174664826</v>
      </c>
      <c r="AE88" s="263">
        <f>'SC-NR'!Y459</f>
        <v>0.41570889606664274</v>
      </c>
      <c r="AF88" s="264">
        <f t="shared" si="27"/>
        <v>0</v>
      </c>
      <c r="AG88" s="264">
        <f t="shared" si="28"/>
        <v>6.9592734512451673E-3</v>
      </c>
      <c r="AH88" s="264">
        <f t="shared" si="29"/>
        <v>0.38317164912699292</v>
      </c>
      <c r="AI88" s="264">
        <f t="shared" si="30"/>
        <v>4.6155087428578145</v>
      </c>
      <c r="AJ88" s="264">
        <f t="shared" si="31"/>
        <v>18.28180874738889</v>
      </c>
      <c r="AK88" s="264">
        <f t="shared" si="32"/>
        <v>24.229429781137412</v>
      </c>
      <c r="AL88" s="264">
        <f t="shared" si="33"/>
        <v>23.457082156844713</v>
      </c>
      <c r="AM88" s="264">
        <f t="shared" si="34"/>
        <v>23.792750752548031</v>
      </c>
      <c r="AN88" s="264">
        <f t="shared" si="35"/>
        <v>11.185250517639519</v>
      </c>
      <c r="AO88" s="264">
        <f t="shared" si="36"/>
        <v>6.4318285287423995</v>
      </c>
      <c r="AP88" s="264">
        <f t="shared" si="37"/>
        <v>1.8178522956485368</v>
      </c>
      <c r="AQ88" s="264">
        <f t="shared" si="38"/>
        <v>1.2456715171307198E-2</v>
      </c>
      <c r="AR88" s="264"/>
      <c r="AS88" s="264">
        <f t="shared" si="39"/>
        <v>0</v>
      </c>
      <c r="AT88" s="264">
        <f t="shared" si="40"/>
        <v>4.7592956105061909E-3</v>
      </c>
      <c r="AU88" s="264">
        <f t="shared" si="41"/>
        <v>0.14128658414992148</v>
      </c>
      <c r="AV88" s="264">
        <f t="shared" si="42"/>
        <v>3.0418272139306959</v>
      </c>
      <c r="AW88" s="264">
        <f t="shared" si="43"/>
        <v>11.854398423620999</v>
      </c>
      <c r="AX88" s="264">
        <f t="shared" si="44"/>
        <v>17.810455121634934</v>
      </c>
      <c r="AY88" s="264">
        <f t="shared" si="45"/>
        <v>20.202269637919702</v>
      </c>
      <c r="AZ88" s="264">
        <f t="shared" si="46"/>
        <v>17.30261644772607</v>
      </c>
      <c r="BA88" s="264">
        <f t="shared" si="47"/>
        <v>8.9526970552470129</v>
      </c>
      <c r="BB88" s="264">
        <f t="shared" si="48"/>
        <v>4.2251487046459015</v>
      </c>
      <c r="BC88" s="264">
        <f t="shared" si="49"/>
        <v>0.89695536167699019</v>
      </c>
      <c r="BD88" s="264">
        <f t="shared" si="50"/>
        <v>9.2054698018702603E-3</v>
      </c>
    </row>
    <row r="89" spans="1:56" ht="15">
      <c r="A89" s="259" t="str">
        <f>VLOOKUP(CONCATENATE($C89," - ",$B89),[2]ACHIEV!$B$17:$C$50,2,FALSE)</f>
        <v>LO12Med</v>
      </c>
      <c r="B89" s="259" t="str">
        <f>'SC-NR'!$C$7</f>
        <v>NR</v>
      </c>
      <c r="C89" s="259" t="str">
        <f>'SC-NR'!$C$8</f>
        <v>Irrigation Water Mgmt</v>
      </c>
      <c r="D89" s="259" t="s">
        <v>642</v>
      </c>
      <c r="E89" s="259" t="str">
        <f>'SC-NR'!$A$9</f>
        <v>Irrigation</v>
      </c>
      <c r="F89" s="260">
        <f t="shared" si="26"/>
        <v>5.2195072615842178E-4</v>
      </c>
      <c r="G89" s="261">
        <f>'SC-NR'!A460</f>
        <v>196.23491804170382</v>
      </c>
      <c r="H89" s="261">
        <f>'SC-NR'!B460</f>
        <v>34.461770870005857</v>
      </c>
      <c r="I89" s="254" t="str">
        <f>'SC-NR'!C460</f>
        <v>Moses Lake (Ephrata) _ Other</v>
      </c>
      <c r="J89" s="265" t="str">
        <f>'SC-NR'!D460</f>
        <v>SIS</v>
      </c>
      <c r="K89" s="263">
        <f>'SC-NR'!E460</f>
        <v>2.8383617044703151E-2</v>
      </c>
      <c r="L89" s="263">
        <f>'SC-NR'!F460</f>
        <v>5.7372493276576661E-2</v>
      </c>
      <c r="M89" s="263">
        <f>'SC-NR'!G460</f>
        <v>8.6999470281721419E-2</v>
      </c>
      <c r="N89" s="263">
        <f>'SC-NR'!H460</f>
        <v>0.1172954421527955</v>
      </c>
      <c r="O89" s="263">
        <f>'SC-NR'!I460</f>
        <v>0.14927522325098827</v>
      </c>
      <c r="P89" s="263">
        <f>'SC-NR'!J460</f>
        <v>0.17832895660252307</v>
      </c>
      <c r="Q89" s="263">
        <f>'SC-NR'!K460</f>
        <v>0.20248019508013615</v>
      </c>
      <c r="R89" s="263">
        <f>'SC-NR'!L460</f>
        <v>0.22280243177219275</v>
      </c>
      <c r="S89" s="263">
        <f>'SC-NR'!M460</f>
        <v>0.23987714686050265</v>
      </c>
      <c r="T89" s="263">
        <f>'SC-NR'!N460</f>
        <v>0.25637474640717961</v>
      </c>
      <c r="U89" s="263">
        <f>'SC-NR'!O460</f>
        <v>0.26887695336411049</v>
      </c>
      <c r="V89" s="263">
        <f>'SC-NR'!P460</f>
        <v>0.27958354562137727</v>
      </c>
      <c r="W89" s="263">
        <f>'SC-NR'!Q460</f>
        <v>0.28901588626790969</v>
      </c>
      <c r="X89" s="263">
        <f>'SC-NR'!R460</f>
        <v>0.29723604051913111</v>
      </c>
      <c r="Y89" s="263">
        <f>'SC-NR'!S460</f>
        <v>0.30667398267067897</v>
      </c>
      <c r="Z89" s="263">
        <f>'SC-NR'!T460</f>
        <v>0.3135985375947396</v>
      </c>
      <c r="AA89" s="263">
        <f>'SC-NR'!U460</f>
        <v>0.31737905825046825</v>
      </c>
      <c r="AB89" s="263">
        <f>'SC-NR'!V460</f>
        <v>0.32115230147253154</v>
      </c>
      <c r="AC89" s="263">
        <f>'SC-NR'!W460</f>
        <v>0.32482208919742572</v>
      </c>
      <c r="AD89" s="263">
        <f>'SC-NR'!X460</f>
        <v>0.33094208912512124</v>
      </c>
      <c r="AE89" s="263">
        <f>'SC-NR'!Y460</f>
        <v>0.33197462919198706</v>
      </c>
      <c r="AF89" s="264">
        <f t="shared" si="27"/>
        <v>0</v>
      </c>
      <c r="AG89" s="264">
        <f t="shared" si="28"/>
        <v>6.874468380814837E-3</v>
      </c>
      <c r="AH89" s="264">
        <f t="shared" si="29"/>
        <v>0.37850235441989871</v>
      </c>
      <c r="AI89" s="264">
        <f t="shared" si="30"/>
        <v>4.5592645750216123</v>
      </c>
      <c r="AJ89" s="264">
        <f t="shared" si="31"/>
        <v>18.059028296343566</v>
      </c>
      <c r="AK89" s="264">
        <f t="shared" si="32"/>
        <v>23.934172163589931</v>
      </c>
      <c r="AL89" s="264">
        <f t="shared" si="33"/>
        <v>23.171236296879933</v>
      </c>
      <c r="AM89" s="264">
        <f t="shared" si="34"/>
        <v>23.502814465744972</v>
      </c>
      <c r="AN89" s="264">
        <f t="shared" si="35"/>
        <v>11.048948076792106</v>
      </c>
      <c r="AO89" s="264">
        <f t="shared" si="36"/>
        <v>6.3534508539467343</v>
      </c>
      <c r="AP89" s="264">
        <f t="shared" si="37"/>
        <v>1.7957001136651105</v>
      </c>
      <c r="AQ89" s="264">
        <f t="shared" si="38"/>
        <v>1.2304918778359849E-2</v>
      </c>
      <c r="AR89" s="264"/>
      <c r="AS89" s="264">
        <f t="shared" si="39"/>
        <v>0</v>
      </c>
      <c r="AT89" s="264">
        <f t="shared" si="40"/>
        <v>4.7012992690381719E-3</v>
      </c>
      <c r="AU89" s="264">
        <f t="shared" si="41"/>
        <v>0.13956487874437357</v>
      </c>
      <c r="AV89" s="264">
        <f t="shared" si="42"/>
        <v>3.0047597854237544</v>
      </c>
      <c r="AW89" s="264">
        <f t="shared" si="43"/>
        <v>11.709941807529201</v>
      </c>
      <c r="AX89" s="264">
        <f t="shared" si="44"/>
        <v>17.593418542806976</v>
      </c>
      <c r="AY89" s="264">
        <f t="shared" si="45"/>
        <v>19.956086625928737</v>
      </c>
      <c r="AZ89" s="264">
        <f t="shared" si="46"/>
        <v>17.091768344578771</v>
      </c>
      <c r="BA89" s="264">
        <f t="shared" si="47"/>
        <v>8.8436003069110516</v>
      </c>
      <c r="BB89" s="264">
        <f t="shared" si="48"/>
        <v>4.1736614285694023</v>
      </c>
      <c r="BC89" s="264">
        <f t="shared" si="49"/>
        <v>0.88602514559153533</v>
      </c>
      <c r="BD89" s="264">
        <f t="shared" si="50"/>
        <v>9.093292787938986E-3</v>
      </c>
    </row>
    <row r="90" spans="1:56" ht="15">
      <c r="A90" s="259" t="str">
        <f>VLOOKUP(CONCATENATE($C90," - ",$B90),[2]ACHIEV!$B$17:$C$50,2,FALSE)</f>
        <v>LO12Med</v>
      </c>
      <c r="B90" s="259" t="str">
        <f>'SC-NR'!$C$7</f>
        <v>NR</v>
      </c>
      <c r="C90" s="259" t="str">
        <f>'SC-NR'!$C$8</f>
        <v>Irrigation Water Mgmt</v>
      </c>
      <c r="D90" s="259" t="s">
        <v>642</v>
      </c>
      <c r="E90" s="259" t="str">
        <f>'SC-NR'!$A$9</f>
        <v>Irrigation</v>
      </c>
      <c r="F90" s="260">
        <f t="shared" si="26"/>
        <v>5.0277742384689306E-4</v>
      </c>
      <c r="G90" s="261">
        <f>'SC-NR'!A461</f>
        <v>189.02643797044578</v>
      </c>
      <c r="H90" s="261">
        <f>'SC-NR'!B461</f>
        <v>35.781721558037276</v>
      </c>
      <c r="I90" s="254" t="str">
        <f>'SC-NR'!C461</f>
        <v>Royal City (Smyrna) _ Other</v>
      </c>
      <c r="J90" s="265" t="str">
        <f>'SC-NR'!D461</f>
        <v>SIS</v>
      </c>
      <c r="K90" s="263">
        <f>'SC-NR'!E461</f>
        <v>1.0035592600764818E-2</v>
      </c>
      <c r="L90" s="263">
        <f>'SC-NR'!F461</f>
        <v>2.0285186630972025E-2</v>
      </c>
      <c r="M90" s="263">
        <f>'SC-NR'!G461</f>
        <v>3.07603938868896E-2</v>
      </c>
      <c r="N90" s="263">
        <f>'SC-NR'!H461</f>
        <v>4.1472137589726392E-2</v>
      </c>
      <c r="O90" s="263">
        <f>'SC-NR'!I461</f>
        <v>5.2779225550279113E-2</v>
      </c>
      <c r="P90" s="263">
        <f>'SC-NR'!J461</f>
        <v>6.3051751105709292E-2</v>
      </c>
      <c r="Q90" s="263">
        <f>'SC-NR'!K461</f>
        <v>7.1590902045616411E-2</v>
      </c>
      <c r="R90" s="263">
        <f>'SC-NR'!L461</f>
        <v>7.8776233212415475E-2</v>
      </c>
      <c r="S90" s="263">
        <f>'SC-NR'!M461</f>
        <v>8.4813338495034404E-2</v>
      </c>
      <c r="T90" s="263">
        <f>'SC-NR'!N461</f>
        <v>9.0646393094110198E-2</v>
      </c>
      <c r="U90" s="263">
        <f>'SC-NR'!O461</f>
        <v>9.5066797140310494E-2</v>
      </c>
      <c r="V90" s="263">
        <f>'SC-NR'!P461</f>
        <v>9.8852325879202618E-2</v>
      </c>
      <c r="W90" s="263">
        <f>'SC-NR'!Q461</f>
        <v>0.10218731760528006</v>
      </c>
      <c r="X90" s="263">
        <f>'SC-NR'!R461</f>
        <v>0.10509371671046727</v>
      </c>
      <c r="Y90" s="263">
        <f>'SC-NR'!S461</f>
        <v>0.10843068896010506</v>
      </c>
      <c r="Z90" s="263">
        <f>'SC-NR'!T461</f>
        <v>0.11087900314254506</v>
      </c>
      <c r="AA90" s="263">
        <f>'SC-NR'!U461</f>
        <v>0.11221568144749522</v>
      </c>
      <c r="AB90" s="263">
        <f>'SC-NR'!V461</f>
        <v>0.11354978667096219</v>
      </c>
      <c r="AC90" s="263">
        <f>'SC-NR'!W461</f>
        <v>0.11484731314478416</v>
      </c>
      <c r="AD90" s="263">
        <f>'SC-NR'!X461</f>
        <v>0.11701116089873077</v>
      </c>
      <c r="AE90" s="263">
        <f>'SC-NR'!Y461</f>
        <v>0.11737623598548631</v>
      </c>
      <c r="AF90" s="264">
        <f t="shared" si="27"/>
        <v>0</v>
      </c>
      <c r="AG90" s="264">
        <f t="shared" si="28"/>
        <v>6.6219421290237765E-3</v>
      </c>
      <c r="AH90" s="264">
        <f t="shared" si="29"/>
        <v>0.36459847479445789</v>
      </c>
      <c r="AI90" s="264">
        <f t="shared" si="30"/>
        <v>4.3917848616423063</v>
      </c>
      <c r="AJ90" s="264">
        <f t="shared" si="31"/>
        <v>17.395649184819632</v>
      </c>
      <c r="AK90" s="264">
        <f t="shared" si="32"/>
        <v>23.054975918675805</v>
      </c>
      <c r="AL90" s="264">
        <f t="shared" si="33"/>
        <v>22.320065685964636</v>
      </c>
      <c r="AM90" s="264">
        <f t="shared" si="34"/>
        <v>22.639463685030233</v>
      </c>
      <c r="AN90" s="264">
        <f t="shared" si="35"/>
        <v>10.643076773077471</v>
      </c>
      <c r="AO90" s="264">
        <f t="shared" si="36"/>
        <v>6.1200636243882345</v>
      </c>
      <c r="AP90" s="264">
        <f t="shared" si="37"/>
        <v>1.729736988384013</v>
      </c>
      <c r="AQ90" s="264">
        <f t="shared" si="38"/>
        <v>1.1852910732710168E-2</v>
      </c>
      <c r="AR90" s="264"/>
      <c r="AS90" s="264">
        <f t="shared" si="39"/>
        <v>0</v>
      </c>
      <c r="AT90" s="264">
        <f t="shared" si="40"/>
        <v>4.5286020629136245E-3</v>
      </c>
      <c r="AU90" s="264">
        <f t="shared" si="41"/>
        <v>0.13443811202458644</v>
      </c>
      <c r="AV90" s="264">
        <f t="shared" si="42"/>
        <v>2.894383144771342</v>
      </c>
      <c r="AW90" s="264">
        <f t="shared" si="43"/>
        <v>11.279789605273194</v>
      </c>
      <c r="AX90" s="264">
        <f t="shared" si="44"/>
        <v>16.947143108155871</v>
      </c>
      <c r="AY90" s="264">
        <f t="shared" si="45"/>
        <v>19.22302110334557</v>
      </c>
      <c r="AZ90" s="264">
        <f t="shared" si="46"/>
        <v>16.463920494033275</v>
      </c>
      <c r="BA90" s="264">
        <f t="shared" si="47"/>
        <v>8.5187400974910741</v>
      </c>
      <c r="BB90" s="264">
        <f t="shared" si="48"/>
        <v>4.0203464348248783</v>
      </c>
      <c r="BC90" s="264">
        <f t="shared" si="49"/>
        <v>0.85347795843255703</v>
      </c>
      <c r="BD90" s="264">
        <f t="shared" si="50"/>
        <v>8.7592603919815926E-3</v>
      </c>
    </row>
    <row r="91" spans="1:56" ht="15">
      <c r="A91" s="259" t="str">
        <f>VLOOKUP(CONCATENATE($C91," - ",$B91),[2]ACHIEV!$B$17:$C$50,2,FALSE)</f>
        <v>LO12Med</v>
      </c>
      <c r="B91" s="259" t="str">
        <f>'SC-NR'!$C$7</f>
        <v>NR</v>
      </c>
      <c r="C91" s="259" t="str">
        <f>'SC-NR'!$C$8</f>
        <v>Irrigation Water Mgmt</v>
      </c>
      <c r="D91" s="259" t="s">
        <v>642</v>
      </c>
      <c r="E91" s="259" t="str">
        <f>'SC-NR'!$A$9</f>
        <v>Irrigation</v>
      </c>
      <c r="F91" s="260">
        <f t="shared" si="26"/>
        <v>4.9027020321063171E-4</v>
      </c>
      <c r="G91" s="261">
        <f>'SC-NR'!A462</f>
        <v>184.32416763441159</v>
      </c>
      <c r="H91" s="261">
        <f>'SC-NR'!B462</f>
        <v>36.698397017270501</v>
      </c>
      <c r="I91" s="254" t="str">
        <f>'SC-NR'!C462</f>
        <v>Quincy _ Other</v>
      </c>
      <c r="J91" s="265" t="str">
        <f>'SC-NR'!D462</f>
        <v>SIS</v>
      </c>
      <c r="K91" s="263">
        <f>'SC-NR'!E462</f>
        <v>1.4130605772690265E-2</v>
      </c>
      <c r="L91" s="263">
        <f>'SC-NR'!F462</f>
        <v>2.8562536036573216E-2</v>
      </c>
      <c r="M91" s="263">
        <f>'SC-NR'!G462</f>
        <v>4.3312140769363495E-2</v>
      </c>
      <c r="N91" s="263">
        <f>'SC-NR'!H462</f>
        <v>5.8394800401376526E-2</v>
      </c>
      <c r="O91" s="263">
        <f>'SC-NR'!I462</f>
        <v>7.4315733899167777E-2</v>
      </c>
      <c r="P91" s="263">
        <f>'SC-NR'!J462</f>
        <v>8.8779952873402304E-2</v>
      </c>
      <c r="Q91" s="263">
        <f>'SC-NR'!K462</f>
        <v>0.100803495514634</v>
      </c>
      <c r="R91" s="263">
        <f>'SC-NR'!L462</f>
        <v>0.11092079362581123</v>
      </c>
      <c r="S91" s="263">
        <f>'SC-NR'!M462</f>
        <v>0.11942133346940874</v>
      </c>
      <c r="T91" s="263">
        <f>'SC-NR'!N462</f>
        <v>0.12763455995927606</v>
      </c>
      <c r="U91" s="263">
        <f>'SC-NR'!O462</f>
        <v>0.13385870530053881</v>
      </c>
      <c r="V91" s="263">
        <f>'SC-NR'!P462</f>
        <v>0.13918891512256742</v>
      </c>
      <c r="W91" s="263">
        <f>'SC-NR'!Q462</f>
        <v>0.1438847467700968</v>
      </c>
      <c r="X91" s="263">
        <f>'SC-NR'!R462</f>
        <v>0.14797709902145967</v>
      </c>
      <c r="Y91" s="263">
        <f>'SC-NR'!S462</f>
        <v>0.15267571934313809</v>
      </c>
      <c r="Z91" s="263">
        <f>'SC-NR'!T462</f>
        <v>0.15612306559323491</v>
      </c>
      <c r="AA91" s="263">
        <f>'SC-NR'!U462</f>
        <v>0.1580051740967944</v>
      </c>
      <c r="AB91" s="263">
        <f>'SC-NR'!V462</f>
        <v>0.15988365957563516</v>
      </c>
      <c r="AC91" s="263">
        <f>'SC-NR'!W462</f>
        <v>0.16171064038390445</v>
      </c>
      <c r="AD91" s="263">
        <f>'SC-NR'!X462</f>
        <v>0.16475744397383998</v>
      </c>
      <c r="AE91" s="263">
        <f>'SC-NR'!Y462</f>
        <v>0.1652714875718215</v>
      </c>
      <c r="AF91" s="264">
        <f t="shared" si="27"/>
        <v>0</v>
      </c>
      <c r="AG91" s="264">
        <f t="shared" si="28"/>
        <v>6.4572129917953008E-3</v>
      </c>
      <c r="AH91" s="264">
        <f t="shared" si="29"/>
        <v>0.35552862926915979</v>
      </c>
      <c r="AI91" s="264">
        <f t="shared" si="30"/>
        <v>4.282533690753854</v>
      </c>
      <c r="AJ91" s="264">
        <f t="shared" si="31"/>
        <v>16.962910537167478</v>
      </c>
      <c r="AK91" s="264">
        <f t="shared" si="32"/>
        <v>22.48145440219184</v>
      </c>
      <c r="AL91" s="264">
        <f t="shared" si="33"/>
        <v>21.764825985633109</v>
      </c>
      <c r="AM91" s="264">
        <f t="shared" si="34"/>
        <v>22.076278557844557</v>
      </c>
      <c r="AN91" s="264">
        <f t="shared" si="35"/>
        <v>10.378316855197617</v>
      </c>
      <c r="AO91" s="264">
        <f t="shared" si="36"/>
        <v>5.9678193460502902</v>
      </c>
      <c r="AP91" s="264">
        <f t="shared" si="37"/>
        <v>1.6867076057381265</v>
      </c>
      <c r="AQ91" s="264">
        <f t="shared" si="38"/>
        <v>1.1558054673777298E-2</v>
      </c>
      <c r="AR91" s="264"/>
      <c r="AS91" s="264">
        <f t="shared" si="39"/>
        <v>0</v>
      </c>
      <c r="AT91" s="264">
        <f t="shared" si="40"/>
        <v>4.415947392102596E-3</v>
      </c>
      <c r="AU91" s="264">
        <f t="shared" si="41"/>
        <v>0.1310937949386109</v>
      </c>
      <c r="AV91" s="264">
        <f t="shared" si="42"/>
        <v>2.8223817244996252</v>
      </c>
      <c r="AW91" s="264">
        <f t="shared" si="43"/>
        <v>10.999190655057163</v>
      </c>
      <c r="AX91" s="264">
        <f t="shared" si="44"/>
        <v>16.525561613135228</v>
      </c>
      <c r="AY91" s="264">
        <f t="shared" si="45"/>
        <v>18.744824281389089</v>
      </c>
      <c r="AZ91" s="264">
        <f t="shared" si="46"/>
        <v>16.054359769167782</v>
      </c>
      <c r="BA91" s="264">
        <f t="shared" si="47"/>
        <v>8.306825725666112</v>
      </c>
      <c r="BB91" s="264">
        <f t="shared" si="48"/>
        <v>3.9203352618692011</v>
      </c>
      <c r="BC91" s="264">
        <f t="shared" si="49"/>
        <v>0.83224662100967284</v>
      </c>
      <c r="BD91" s="264">
        <f t="shared" si="50"/>
        <v>8.5413627753886494E-3</v>
      </c>
    </row>
    <row r="92" spans="1:56" ht="15">
      <c r="A92" s="259" t="str">
        <f>VLOOKUP(CONCATENATE($C92," - ",$B92),[2]ACHIEV!$B$17:$C$50,2,FALSE)</f>
        <v>LO12Med</v>
      </c>
      <c r="B92" s="259" t="str">
        <f>'SC-NR'!$C$7</f>
        <v>NR</v>
      </c>
      <c r="C92" s="259" t="str">
        <f>'SC-NR'!$C$8</f>
        <v>Irrigation Water Mgmt</v>
      </c>
      <c r="D92" s="259" t="s">
        <v>642</v>
      </c>
      <c r="E92" s="259" t="str">
        <f>'SC-NR'!$A$9</f>
        <v>Irrigation</v>
      </c>
      <c r="F92" s="260">
        <f t="shared" si="26"/>
        <v>4.892645111509125E-4</v>
      </c>
      <c r="G92" s="261">
        <f>'SC-NR'!A463</f>
        <v>183.94606317162692</v>
      </c>
      <c r="H92" s="261">
        <f>'SC-NR'!B463</f>
        <v>36.774141650663481</v>
      </c>
      <c r="I92" s="254" t="str">
        <f>'SC-NR'!C463</f>
        <v>Connell _ Other</v>
      </c>
      <c r="J92" s="265" t="str">
        <f>'SC-NR'!D463</f>
        <v>SIS</v>
      </c>
      <c r="K92" s="263">
        <f>'SC-NR'!E463</f>
        <v>1.6074394483389796E-2</v>
      </c>
      <c r="L92" s="263">
        <f>'SC-NR'!F463</f>
        <v>3.2491563283525378E-2</v>
      </c>
      <c r="M92" s="263">
        <f>'SC-NR'!G463</f>
        <v>4.92701054609005E-2</v>
      </c>
      <c r="N92" s="263">
        <f>'SC-NR'!H463</f>
        <v>6.6427517158864705E-2</v>
      </c>
      <c r="O92" s="263">
        <f>'SC-NR'!I463</f>
        <v>8.4538514642208143E-2</v>
      </c>
      <c r="P92" s="263">
        <f>'SC-NR'!J463</f>
        <v>0.1009924137478876</v>
      </c>
      <c r="Q92" s="263">
        <f>'SC-NR'!K463</f>
        <v>0.11466990009292065</v>
      </c>
      <c r="R92" s="263">
        <f>'SC-NR'!L463</f>
        <v>0.12617892126025274</v>
      </c>
      <c r="S92" s="263">
        <f>'SC-NR'!M463</f>
        <v>0.13584878488576271</v>
      </c>
      <c r="T92" s="263">
        <f>'SC-NR'!N463</f>
        <v>0.14519181268678663</v>
      </c>
      <c r="U92" s="263">
        <f>'SC-NR'!O463</f>
        <v>0.15227214378842788</v>
      </c>
      <c r="V92" s="263">
        <f>'SC-NR'!P463</f>
        <v>0.15833557070280102</v>
      </c>
      <c r="W92" s="263">
        <f>'SC-NR'!Q463</f>
        <v>0.16367735516301554</v>
      </c>
      <c r="X92" s="263">
        <f>'SC-NR'!R463</f>
        <v>0.16833264634526127</v>
      </c>
      <c r="Y92" s="263">
        <f>'SC-NR'!S463</f>
        <v>0.17367760308620295</v>
      </c>
      <c r="Z92" s="263">
        <f>'SC-NR'!T463</f>
        <v>0.17759916203677445</v>
      </c>
      <c r="AA92" s="263">
        <f>'SC-NR'!U463</f>
        <v>0.17974017106592932</v>
      </c>
      <c r="AB92" s="263">
        <f>'SC-NR'!V463</f>
        <v>0.18187705869155141</v>
      </c>
      <c r="AC92" s="263">
        <f>'SC-NR'!W463</f>
        <v>0.18395535672761026</v>
      </c>
      <c r="AD92" s="263">
        <f>'SC-NR'!X463</f>
        <v>0.18742127486345447</v>
      </c>
      <c r="AE92" s="263">
        <f>'SC-NR'!Y463</f>
        <v>0.18800602966509111</v>
      </c>
      <c r="AF92" s="264">
        <f t="shared" si="27"/>
        <v>0</v>
      </c>
      <c r="AG92" s="264">
        <f t="shared" si="28"/>
        <v>6.4439673003556883E-3</v>
      </c>
      <c r="AH92" s="264">
        <f t="shared" si="29"/>
        <v>0.35479933281769827</v>
      </c>
      <c r="AI92" s="264">
        <f t="shared" si="30"/>
        <v>4.27374892247696</v>
      </c>
      <c r="AJ92" s="264">
        <f t="shared" si="31"/>
        <v>16.928114491384477</v>
      </c>
      <c r="AK92" s="264">
        <f t="shared" si="32"/>
        <v>22.435338158465093</v>
      </c>
      <c r="AL92" s="264">
        <f t="shared" si="33"/>
        <v>21.72017976293473</v>
      </c>
      <c r="AM92" s="264">
        <f t="shared" si="34"/>
        <v>22.030993451981747</v>
      </c>
      <c r="AN92" s="264">
        <f t="shared" si="35"/>
        <v>10.35702779706973</v>
      </c>
      <c r="AO92" s="264">
        <f t="shared" si="36"/>
        <v>5.9555775485866516</v>
      </c>
      <c r="AP92" s="264">
        <f t="shared" si="37"/>
        <v>1.6832476597021442</v>
      </c>
      <c r="AQ92" s="264">
        <f t="shared" si="38"/>
        <v>1.1534345617556672E-2</v>
      </c>
      <c r="AR92" s="264"/>
      <c r="AS92" s="264">
        <f t="shared" si="39"/>
        <v>0</v>
      </c>
      <c r="AT92" s="264">
        <f t="shared" si="40"/>
        <v>4.406888952084638E-3</v>
      </c>
      <c r="AU92" s="264">
        <f t="shared" si="41"/>
        <v>0.13082488202531362</v>
      </c>
      <c r="AV92" s="264">
        <f t="shared" si="42"/>
        <v>2.8165921683095125</v>
      </c>
      <c r="AW92" s="264">
        <f t="shared" si="43"/>
        <v>10.976627997500803</v>
      </c>
      <c r="AX92" s="264">
        <f t="shared" si="44"/>
        <v>16.491662701906492</v>
      </c>
      <c r="AY92" s="264">
        <f t="shared" si="45"/>
        <v>18.706372993064463</v>
      </c>
      <c r="AZ92" s="264">
        <f t="shared" si="46"/>
        <v>16.02142743504265</v>
      </c>
      <c r="BA92" s="264">
        <f t="shared" si="47"/>
        <v>8.2897859206380566</v>
      </c>
      <c r="BB92" s="264">
        <f t="shared" si="48"/>
        <v>3.9122934718144928</v>
      </c>
      <c r="BC92" s="264">
        <f t="shared" si="49"/>
        <v>0.83053943217176995</v>
      </c>
      <c r="BD92" s="264">
        <f t="shared" si="50"/>
        <v>8.5238418641316802E-3</v>
      </c>
    </row>
    <row r="93" spans="1:56" ht="15">
      <c r="A93" s="259" t="str">
        <f>VLOOKUP(CONCATENATE($C93," - ",$B93),[2]ACHIEV!$B$17:$C$50,2,FALSE)</f>
        <v>LO12Med</v>
      </c>
      <c r="B93" s="259" t="str">
        <f>'SC-NR'!$C$7</f>
        <v>NR</v>
      </c>
      <c r="C93" s="259" t="str">
        <f>'SC-NR'!$C$8</f>
        <v>Irrigation Water Mgmt</v>
      </c>
      <c r="D93" s="259" t="s">
        <v>642</v>
      </c>
      <c r="E93" s="259" t="str">
        <f>'SC-NR'!$A$9</f>
        <v>Irrigation</v>
      </c>
      <c r="F93" s="260">
        <f t="shared" si="26"/>
        <v>4.8349255346129895E-4</v>
      </c>
      <c r="G93" s="261">
        <f>'SC-NR'!A464</f>
        <v>181.77601226950844</v>
      </c>
      <c r="H93" s="261">
        <f>'SC-NR'!B464</f>
        <v>37.214955971596481</v>
      </c>
      <c r="I93" s="254" t="str">
        <f>'SC-NR'!C464</f>
        <v>Othello _ Other</v>
      </c>
      <c r="J93" s="265" t="str">
        <f>'SC-NR'!D464</f>
        <v>SIS</v>
      </c>
      <c r="K93" s="263">
        <f>'SC-NR'!E464</f>
        <v>1.4446398700575827E-2</v>
      </c>
      <c r="L93" s="263">
        <f>'SC-NR'!F464</f>
        <v>2.9200855937922297E-2</v>
      </c>
      <c r="M93" s="263">
        <f>'SC-NR'!G464</f>
        <v>4.4280087081543767E-2</v>
      </c>
      <c r="N93" s="263">
        <f>'SC-NR'!H464</f>
        <v>5.9699816285952639E-2</v>
      </c>
      <c r="O93" s="263">
        <f>'SC-NR'!I464</f>
        <v>7.5976553228041782E-2</v>
      </c>
      <c r="P93" s="263">
        <f>'SC-NR'!J464</f>
        <v>9.0764020768751716E-2</v>
      </c>
      <c r="Q93" s="263">
        <f>'SC-NR'!K464</f>
        <v>0.10305626737040173</v>
      </c>
      <c r="R93" s="263">
        <f>'SC-NR'!L464</f>
        <v>0.1133996683991902</v>
      </c>
      <c r="S93" s="263">
        <f>'SC-NR'!M464</f>
        <v>0.12209017960063323</v>
      </c>
      <c r="T93" s="263">
        <f>'SC-NR'!N464</f>
        <v>0.13048695652580003</v>
      </c>
      <c r="U93" s="263">
        <f>'SC-NR'!O464</f>
        <v>0.13685020001419965</v>
      </c>
      <c r="V93" s="263">
        <f>'SC-NR'!P464</f>
        <v>0.14229953017636229</v>
      </c>
      <c r="W93" s="263">
        <f>'SC-NR'!Q464</f>
        <v>0.14710030498405663</v>
      </c>
      <c r="X93" s="263">
        <f>'SC-NR'!R464</f>
        <v>0.15128411374621503</v>
      </c>
      <c r="Y93" s="263">
        <f>'SC-NR'!S464</f>
        <v>0.15608773954977256</v>
      </c>
      <c r="Z93" s="263">
        <f>'SC-NR'!T464</f>
        <v>0.1596121276184061</v>
      </c>
      <c r="AA93" s="263">
        <f>'SC-NR'!U464</f>
        <v>0.1615362977691801</v>
      </c>
      <c r="AB93" s="263">
        <f>'SC-NR'!V464</f>
        <v>0.16345676392732761</v>
      </c>
      <c r="AC93" s="263">
        <f>'SC-NR'!W464</f>
        <v>0.16532457438068901</v>
      </c>
      <c r="AD93" s="263">
        <f>'SC-NR'!X464</f>
        <v>0.16843946840084636</v>
      </c>
      <c r="AE93" s="263">
        <f>'SC-NR'!Y464</f>
        <v>0.16896499992337113</v>
      </c>
      <c r="AF93" s="264">
        <f t="shared" si="27"/>
        <v>0</v>
      </c>
      <c r="AG93" s="264">
        <f t="shared" si="28"/>
        <v>6.3679464450449022E-3</v>
      </c>
      <c r="AH93" s="264">
        <f t="shared" si="29"/>
        <v>0.35061368948847016</v>
      </c>
      <c r="AI93" s="264">
        <f t="shared" si="30"/>
        <v>4.2233305957960789</v>
      </c>
      <c r="AJ93" s="264">
        <f t="shared" si="31"/>
        <v>16.728409917718668</v>
      </c>
      <c r="AK93" s="264">
        <f t="shared" si="32"/>
        <v>22.170663693729821</v>
      </c>
      <c r="AL93" s="264">
        <f t="shared" si="33"/>
        <v>21.463942174176143</v>
      </c>
      <c r="AM93" s="264">
        <f t="shared" si="34"/>
        <v>21.771089127905874</v>
      </c>
      <c r="AN93" s="264">
        <f t="shared" si="35"/>
        <v>10.234843733291601</v>
      </c>
      <c r="AO93" s="264">
        <f t="shared" si="36"/>
        <v>5.8853183312426589</v>
      </c>
      <c r="AP93" s="264">
        <f t="shared" si="37"/>
        <v>1.6633900283973775</v>
      </c>
      <c r="AQ93" s="264">
        <f t="shared" si="38"/>
        <v>1.1398272484589583E-2</v>
      </c>
      <c r="AR93" s="264"/>
      <c r="AS93" s="264">
        <f t="shared" si="39"/>
        <v>0</v>
      </c>
      <c r="AT93" s="264">
        <f t="shared" si="40"/>
        <v>4.3548999441052469E-3</v>
      </c>
      <c r="AU93" s="264">
        <f t="shared" si="41"/>
        <v>0.12928151301614002</v>
      </c>
      <c r="AV93" s="264">
        <f t="shared" si="42"/>
        <v>2.7833642303457786</v>
      </c>
      <c r="AW93" s="264">
        <f t="shared" si="43"/>
        <v>10.847134378134939</v>
      </c>
      <c r="AX93" s="264">
        <f t="shared" si="44"/>
        <v>16.297107042999485</v>
      </c>
      <c r="AY93" s="264">
        <f t="shared" si="45"/>
        <v>18.485689924946339</v>
      </c>
      <c r="AZ93" s="264">
        <f t="shared" si="46"/>
        <v>15.832419241775685</v>
      </c>
      <c r="BA93" s="264">
        <f t="shared" si="47"/>
        <v>8.1919895497602244</v>
      </c>
      <c r="BB93" s="264">
        <f t="shared" si="48"/>
        <v>3.8661393121033276</v>
      </c>
      <c r="BC93" s="264">
        <f t="shared" si="49"/>
        <v>0.82074138152065201</v>
      </c>
      <c r="BD93" s="264">
        <f t="shared" si="50"/>
        <v>8.4232842854162493E-3</v>
      </c>
    </row>
    <row r="94" spans="1:56" ht="15">
      <c r="A94" s="259" t="str">
        <f>VLOOKUP(CONCATENATE($C94," - ",$B94),[2]ACHIEV!$B$17:$C$50,2,FALSE)</f>
        <v>LO12Med</v>
      </c>
      <c r="B94" s="259" t="str">
        <f>'SC-NR'!$C$7</f>
        <v>NR</v>
      </c>
      <c r="C94" s="259" t="str">
        <f>'SC-NR'!$C$8</f>
        <v>Irrigation Water Mgmt</v>
      </c>
      <c r="D94" s="259" t="s">
        <v>642</v>
      </c>
      <c r="E94" s="259" t="str">
        <f>'SC-NR'!$A$9</f>
        <v>Irrigation</v>
      </c>
      <c r="F94" s="260">
        <f t="shared" si="26"/>
        <v>4.7682881519454094E-4</v>
      </c>
      <c r="G94" s="261">
        <f>'SC-NR'!A465</f>
        <v>179.2706835725775</v>
      </c>
      <c r="H94" s="261">
        <f>'SC-NR'!B465</f>
        <v>37.737149770349184</v>
      </c>
      <c r="I94" s="254" t="str">
        <f>'SC-NR'!C465</f>
        <v>Lind _ Other</v>
      </c>
      <c r="J94" s="265" t="str">
        <f>'SC-NR'!D465</f>
        <v>SIS</v>
      </c>
      <c r="K94" s="263">
        <f>'SC-NR'!E465</f>
        <v>2.4575029570015304E-2</v>
      </c>
      <c r="L94" s="263">
        <f>'SC-NR'!F465</f>
        <v>4.9674103077024571E-2</v>
      </c>
      <c r="M94" s="263">
        <f>'SC-NR'!G465</f>
        <v>7.5325655337784403E-2</v>
      </c>
      <c r="N94" s="263">
        <f>'SC-NR'!H465</f>
        <v>0.10155643499533822</v>
      </c>
      <c r="O94" s="263">
        <f>'SC-NR'!I465</f>
        <v>0.12924508598343931</v>
      </c>
      <c r="P94" s="263">
        <f>'SC-NR'!J465</f>
        <v>0.15440031391329723</v>
      </c>
      <c r="Q94" s="263">
        <f>'SC-NR'!K465</f>
        <v>0.1753108764679239</v>
      </c>
      <c r="R94" s="263">
        <f>'SC-NR'!L465</f>
        <v>0.1929062226441908</v>
      </c>
      <c r="S94" s="263">
        <f>'SC-NR'!M465</f>
        <v>0.2076898081024475</v>
      </c>
      <c r="T94" s="263">
        <f>'SC-NR'!N465</f>
        <v>0.22197371688177334</v>
      </c>
      <c r="U94" s="263">
        <f>'SC-NR'!O465</f>
        <v>0.23279834522893328</v>
      </c>
      <c r="V94" s="263">
        <f>'SC-NR'!P465</f>
        <v>0.24206829912177341</v>
      </c>
      <c r="W94" s="263">
        <f>'SC-NR'!Q465</f>
        <v>0.25023498379546794</v>
      </c>
      <c r="X94" s="263">
        <f>'SC-NR'!R465</f>
        <v>0.25735213639359145</v>
      </c>
      <c r="Y94" s="263">
        <f>'SC-NR'!S465</f>
        <v>0.26552367094780593</v>
      </c>
      <c r="Z94" s="263">
        <f>'SC-NR'!T465</f>
        <v>0.27151907110240819</v>
      </c>
      <c r="AA94" s="263">
        <f>'SC-NR'!U465</f>
        <v>0.27479231167489265</v>
      </c>
      <c r="AB94" s="263">
        <f>'SC-NR'!V465</f>
        <v>0.2780592513186676</v>
      </c>
      <c r="AC94" s="263">
        <f>'SC-NR'!W465</f>
        <v>0.28123661739265726</v>
      </c>
      <c r="AD94" s="263">
        <f>'SC-NR'!X465</f>
        <v>0.28653541983051195</v>
      </c>
      <c r="AE94" s="263">
        <f>'SC-NR'!Y465</f>
        <v>0.28742941098870323</v>
      </c>
      <c r="AF94" s="264">
        <f t="shared" si="27"/>
        <v>0</v>
      </c>
      <c r="AG94" s="264">
        <f t="shared" si="28"/>
        <v>6.2801801948664327E-3</v>
      </c>
      <c r="AH94" s="264">
        <f t="shared" si="29"/>
        <v>0.34578135475494143</v>
      </c>
      <c r="AI94" s="264">
        <f t="shared" si="30"/>
        <v>4.1651225230907176</v>
      </c>
      <c r="AJ94" s="264">
        <f t="shared" si="31"/>
        <v>16.497850533685384</v>
      </c>
      <c r="AK94" s="264">
        <f t="shared" si="32"/>
        <v>21.865096422842875</v>
      </c>
      <c r="AL94" s="264">
        <f t="shared" si="33"/>
        <v>21.16811529577317</v>
      </c>
      <c r="AM94" s="264">
        <f t="shared" si="34"/>
        <v>21.471028995248137</v>
      </c>
      <c r="AN94" s="264">
        <f t="shared" si="35"/>
        <v>10.093781954053087</v>
      </c>
      <c r="AO94" s="264">
        <f t="shared" si="36"/>
        <v>5.8042039051875047</v>
      </c>
      <c r="AP94" s="264">
        <f t="shared" si="37"/>
        <v>1.6404643479387591</v>
      </c>
      <c r="AQ94" s="264">
        <f t="shared" si="38"/>
        <v>1.1241175743415937E-2</v>
      </c>
      <c r="AR94" s="264"/>
      <c r="AS94" s="264">
        <f t="shared" si="39"/>
        <v>0</v>
      </c>
      <c r="AT94" s="264">
        <f t="shared" si="40"/>
        <v>4.2948785162721104E-3</v>
      </c>
      <c r="AU94" s="264">
        <f t="shared" si="41"/>
        <v>0.1274996899884582</v>
      </c>
      <c r="AV94" s="264">
        <f t="shared" si="42"/>
        <v>2.7450025004715553</v>
      </c>
      <c r="AW94" s="264">
        <f t="shared" si="43"/>
        <v>10.697633700362804</v>
      </c>
      <c r="AX94" s="264">
        <f t="shared" si="44"/>
        <v>16.072492092753762</v>
      </c>
      <c r="AY94" s="264">
        <f t="shared" si="45"/>
        <v>18.230910821403956</v>
      </c>
      <c r="AZ94" s="264">
        <f t="shared" si="46"/>
        <v>15.614208853215438</v>
      </c>
      <c r="BA94" s="264">
        <f t="shared" si="47"/>
        <v>8.0790834173848296</v>
      </c>
      <c r="BB94" s="264">
        <f t="shared" si="48"/>
        <v>3.8128542298528463</v>
      </c>
      <c r="BC94" s="264">
        <f t="shared" si="49"/>
        <v>0.80942950978240658</v>
      </c>
      <c r="BD94" s="264">
        <f t="shared" si="50"/>
        <v>8.3071903323187844E-3</v>
      </c>
    </row>
    <row r="95" spans="1:56" ht="15">
      <c r="A95" s="259" t="str">
        <f>VLOOKUP(CONCATENATE($C95," - ",$B95),[2]ACHIEV!$B$17:$C$50,2,FALSE)</f>
        <v>LO12Med</v>
      </c>
      <c r="B95" s="259" t="str">
        <f>'SC-NR'!$C$7</f>
        <v>NR</v>
      </c>
      <c r="C95" s="259" t="str">
        <f>'SC-NR'!$C$8</f>
        <v>Irrigation Water Mgmt</v>
      </c>
      <c r="D95" s="259" t="s">
        <v>642</v>
      </c>
      <c r="E95" s="259" t="str">
        <f>'SC-NR'!$A$9</f>
        <v>Irrigation</v>
      </c>
      <c r="F95" s="260">
        <f t="shared" si="26"/>
        <v>4.6870382946395634E-4</v>
      </c>
      <c r="G95" s="261">
        <f>'SC-NR'!A466</f>
        <v>176.21597777560279</v>
      </c>
      <c r="H95" s="261">
        <f>'SC-NR'!B466</f>
        <v>38.393941497721421</v>
      </c>
      <c r="I95" s="254" t="str">
        <f>'SC-NR'!C466</f>
        <v>Eltopia _ Other</v>
      </c>
      <c r="J95" s="265" t="str">
        <f>'SC-NR'!D466</f>
        <v>SIS</v>
      </c>
      <c r="K95" s="263">
        <f>'SC-NR'!E466</f>
        <v>3.4221107185380746E-2</v>
      </c>
      <c r="L95" s="263">
        <f>'SC-NR'!F466</f>
        <v>6.9171953624446891E-2</v>
      </c>
      <c r="M95" s="263">
        <f>'SC-NR'!G466</f>
        <v>0.10489213523749025</v>
      </c>
      <c r="N95" s="263">
        <f>'SC-NR'!H466</f>
        <v>0.14141889992193635</v>
      </c>
      <c r="O95" s="263">
        <f>'SC-NR'!I466</f>
        <v>0.17997577288857247</v>
      </c>
      <c r="P95" s="263">
        <f>'SC-NR'!J466</f>
        <v>0.21500481522635612</v>
      </c>
      <c r="Q95" s="263">
        <f>'SC-NR'!K466</f>
        <v>0.24412309565201198</v>
      </c>
      <c r="R95" s="263">
        <f>'SC-NR'!L466</f>
        <v>0.26862488620922809</v>
      </c>
      <c r="S95" s="263">
        <f>'SC-NR'!M466</f>
        <v>0.28921125665935832</v>
      </c>
      <c r="T95" s="263">
        <f>'SC-NR'!N466</f>
        <v>0.3091018196379649</v>
      </c>
      <c r="U95" s="263">
        <f>'SC-NR'!O466</f>
        <v>0.32417528133430584</v>
      </c>
      <c r="V95" s="263">
        <f>'SC-NR'!P466</f>
        <v>0.33708383490762406</v>
      </c>
      <c r="W95" s="263">
        <f>'SC-NR'!Q466</f>
        <v>0.34845606910052607</v>
      </c>
      <c r="X95" s="263">
        <f>'SC-NR'!R466</f>
        <v>0.35836681371310897</v>
      </c>
      <c r="Y95" s="263">
        <f>'SC-NR'!S466</f>
        <v>0.36974580143933383</v>
      </c>
      <c r="Z95" s="263">
        <f>'SC-NR'!T466</f>
        <v>0.3780944884968756</v>
      </c>
      <c r="AA95" s="263">
        <f>'SC-NR'!U466</f>
        <v>0.38265252640911468</v>
      </c>
      <c r="AB95" s="263">
        <f>'SC-NR'!V466</f>
        <v>0.38720179018107775</v>
      </c>
      <c r="AC95" s="263">
        <f>'SC-NR'!W466</f>
        <v>0.39162632137748626</v>
      </c>
      <c r="AD95" s="263">
        <f>'SC-NR'!X466</f>
        <v>0.39900498538533058</v>
      </c>
      <c r="AE95" s="263">
        <f>'SC-NR'!Y466</f>
        <v>0.40024988184252858</v>
      </c>
      <c r="AF95" s="264">
        <f t="shared" si="27"/>
        <v>0</v>
      </c>
      <c r="AG95" s="264">
        <f t="shared" si="28"/>
        <v>6.1731682592560148E-3</v>
      </c>
      <c r="AH95" s="264">
        <f t="shared" si="29"/>
        <v>0.33988936902807237</v>
      </c>
      <c r="AI95" s="264">
        <f t="shared" si="30"/>
        <v>4.0941503838494224</v>
      </c>
      <c r="AJ95" s="264">
        <f t="shared" si="31"/>
        <v>16.216733294332258</v>
      </c>
      <c r="AK95" s="264">
        <f t="shared" si="32"/>
        <v>21.492523309028488</v>
      </c>
      <c r="AL95" s="264">
        <f t="shared" si="33"/>
        <v>20.807418481233224</v>
      </c>
      <c r="AM95" s="264">
        <f t="shared" si="34"/>
        <v>21.105170643889515</v>
      </c>
      <c r="AN95" s="264">
        <f t="shared" si="35"/>
        <v>9.9217876623262882</v>
      </c>
      <c r="AO95" s="264">
        <f t="shared" si="36"/>
        <v>5.7053024285898468</v>
      </c>
      <c r="AP95" s="264">
        <f t="shared" si="37"/>
        <v>1.6125114453586218</v>
      </c>
      <c r="AQ95" s="264">
        <f t="shared" si="38"/>
        <v>1.1049630288108282E-2</v>
      </c>
      <c r="AR95" s="264"/>
      <c r="AS95" s="264">
        <f t="shared" si="39"/>
        <v>0</v>
      </c>
      <c r="AT95" s="264">
        <f t="shared" si="40"/>
        <v>4.2216953831490239E-3</v>
      </c>
      <c r="AU95" s="264">
        <f t="shared" si="41"/>
        <v>0.12532714267420345</v>
      </c>
      <c r="AV95" s="264">
        <f t="shared" si="42"/>
        <v>2.6982286784288352</v>
      </c>
      <c r="AW95" s="264">
        <f t="shared" si="43"/>
        <v>10.515349999385112</v>
      </c>
      <c r="AX95" s="264">
        <f t="shared" si="44"/>
        <v>15.798622803089964</v>
      </c>
      <c r="AY95" s="264">
        <f t="shared" si="45"/>
        <v>17.920262879083115</v>
      </c>
      <c r="AZ95" s="264">
        <f t="shared" si="46"/>
        <v>15.348148539568109</v>
      </c>
      <c r="BA95" s="264">
        <f t="shared" si="47"/>
        <v>7.9414188396774748</v>
      </c>
      <c r="BB95" s="264">
        <f t="shared" si="48"/>
        <v>3.7478846113583888</v>
      </c>
      <c r="BC95" s="264">
        <f t="shared" si="49"/>
        <v>0.79563713187375817</v>
      </c>
      <c r="BD95" s="264">
        <f t="shared" si="50"/>
        <v>8.1656388975888949E-3</v>
      </c>
    </row>
    <row r="96" spans="1:56" ht="15">
      <c r="A96" s="259" t="str">
        <f>VLOOKUP(CONCATENATE($C96," - ",$B96),[2]ACHIEV!$B$17:$C$50,2,FALSE)</f>
        <v>LO12Med</v>
      </c>
      <c r="B96" s="259" t="str">
        <f>'SC-NR'!$C$7</f>
        <v>NR</v>
      </c>
      <c r="C96" s="259" t="str">
        <f>'SC-NR'!$C$8</f>
        <v>Irrigation Water Mgmt</v>
      </c>
      <c r="D96" s="259" t="s">
        <v>642</v>
      </c>
      <c r="E96" s="259" t="str">
        <f>'SC-NR'!$A$9</f>
        <v>Irrigation</v>
      </c>
      <c r="F96" s="260">
        <f t="shared" si="26"/>
        <v>4.7221078716666327E-4</v>
      </c>
      <c r="G96" s="261">
        <f>'SC-NR'!A467</f>
        <v>177.53446920185584</v>
      </c>
      <c r="H96" s="261">
        <f>'SC-NR'!B467</f>
        <v>38.107680498146237</v>
      </c>
      <c r="I96" s="254" t="str">
        <f>'SC-NR'!C467</f>
        <v>Odessa _ Other</v>
      </c>
      <c r="J96" s="265" t="str">
        <f>'SC-NR'!D467</f>
        <v>SIS</v>
      </c>
      <c r="K96" s="263">
        <f>'SC-NR'!E467</f>
        <v>5.4317770062001572E-3</v>
      </c>
      <c r="L96" s="263">
        <f>'SC-NR'!F467</f>
        <v>1.0979382552874404E-2</v>
      </c>
      <c r="M96" s="263">
        <f>'SC-NR'!G467</f>
        <v>1.6649101539228814E-2</v>
      </c>
      <c r="N96" s="263">
        <f>'SC-NR'!H467</f>
        <v>2.2446846172360292E-2</v>
      </c>
      <c r="O96" s="263">
        <f>'SC-NR'!I467</f>
        <v>2.8566821627176196E-2</v>
      </c>
      <c r="P96" s="263">
        <f>'SC-NR'!J467</f>
        <v>3.4126838890465333E-2</v>
      </c>
      <c r="Q96" s="263">
        <f>'SC-NR'!K467</f>
        <v>3.8748664982162714E-2</v>
      </c>
      <c r="R96" s="263">
        <f>'SC-NR'!L467</f>
        <v>4.2637734433903708E-2</v>
      </c>
      <c r="S96" s="263">
        <f>'SC-NR'!M467</f>
        <v>4.590532519437758E-2</v>
      </c>
      <c r="T96" s="263">
        <f>'SC-NR'!N467</f>
        <v>4.9062473268000589E-2</v>
      </c>
      <c r="U96" s="263">
        <f>'SC-NR'!O467</f>
        <v>5.145502246877575E-2</v>
      </c>
      <c r="V96" s="263">
        <f>'SC-NR'!P467</f>
        <v>5.3503944617992641E-2</v>
      </c>
      <c r="W96" s="263">
        <f>'SC-NR'!Q467</f>
        <v>5.5309013047354201E-2</v>
      </c>
      <c r="X96" s="263">
        <f>'SC-NR'!R467</f>
        <v>5.688210518634694E-2</v>
      </c>
      <c r="Y96" s="263">
        <f>'SC-NR'!S467</f>
        <v>5.8688245576554596E-2</v>
      </c>
      <c r="Z96" s="263">
        <f>'SC-NR'!T467</f>
        <v>6.0013398680031298E-2</v>
      </c>
      <c r="AA96" s="263">
        <f>'SC-NR'!U467</f>
        <v>6.0736877478977505E-2</v>
      </c>
      <c r="AB96" s="263">
        <f>'SC-NR'!V467</f>
        <v>6.1458963594363175E-2</v>
      </c>
      <c r="AC96" s="263">
        <f>'SC-NR'!W467</f>
        <v>6.216125141590198E-2</v>
      </c>
      <c r="AD96" s="263">
        <f>'SC-NR'!X467</f>
        <v>6.3332436710321904E-2</v>
      </c>
      <c r="AE96" s="263">
        <f>'SC-NR'!Y467</f>
        <v>6.3530034056155177E-2</v>
      </c>
      <c r="AF96" s="264">
        <f t="shared" si="27"/>
        <v>0</v>
      </c>
      <c r="AG96" s="264">
        <f t="shared" si="28"/>
        <v>6.2193574273745333E-3</v>
      </c>
      <c r="AH96" s="264">
        <f t="shared" si="29"/>
        <v>0.34243250515338297</v>
      </c>
      <c r="AI96" s="264">
        <f t="shared" si="30"/>
        <v>4.1247838272354134</v>
      </c>
      <c r="AJ96" s="264">
        <f t="shared" si="31"/>
        <v>16.338070894249768</v>
      </c>
      <c r="AK96" s="264">
        <f t="shared" si="32"/>
        <v>21.653335671614492</v>
      </c>
      <c r="AL96" s="264">
        <f t="shared" si="33"/>
        <v>20.963104720450989</v>
      </c>
      <c r="AM96" s="264">
        <f t="shared" si="34"/>
        <v>21.263084738257341</v>
      </c>
      <c r="AN96" s="264">
        <f t="shared" si="35"/>
        <v>9.9960249257743214</v>
      </c>
      <c r="AO96" s="264">
        <f t="shared" si="36"/>
        <v>5.7479909091194354</v>
      </c>
      <c r="AP96" s="264">
        <f t="shared" si="37"/>
        <v>1.6245766538730713</v>
      </c>
      <c r="AQ96" s="264">
        <f t="shared" si="38"/>
        <v>1.1132306348372742E-2</v>
      </c>
      <c r="AR96" s="264"/>
      <c r="AS96" s="264">
        <f t="shared" si="39"/>
        <v>0</v>
      </c>
      <c r="AT96" s="264">
        <f t="shared" si="40"/>
        <v>4.2532831496909559E-3</v>
      </c>
      <c r="AU96" s="264">
        <f t="shared" si="41"/>
        <v>0.12626487127962621</v>
      </c>
      <c r="AV96" s="264">
        <f t="shared" si="42"/>
        <v>2.7184174911771821</v>
      </c>
      <c r="AW96" s="264">
        <f t="shared" si="43"/>
        <v>10.594028442697978</v>
      </c>
      <c r="AX96" s="264">
        <f t="shared" si="44"/>
        <v>15.916831997145033</v>
      </c>
      <c r="AY96" s="264">
        <f t="shared" si="45"/>
        <v>18.054346707692343</v>
      </c>
      <c r="AZ96" s="264">
        <f t="shared" si="46"/>
        <v>15.462987174030916</v>
      </c>
      <c r="BA96" s="264">
        <f t="shared" si="47"/>
        <v>8.0008384949469455</v>
      </c>
      <c r="BB96" s="264">
        <f t="shared" si="48"/>
        <v>3.7759272087950091</v>
      </c>
      <c r="BC96" s="264">
        <f t="shared" si="49"/>
        <v>0.80159028521448394</v>
      </c>
      <c r="BD96" s="264">
        <f t="shared" si="50"/>
        <v>8.2267362226569954E-3</v>
      </c>
    </row>
    <row r="97" spans="1:56" ht="15">
      <c r="A97" s="259" t="str">
        <f>VLOOKUP(CONCATENATE($C97," - ",$B97),[2]ACHIEV!$B$17:$C$50,2,FALSE)</f>
        <v>LO12Med</v>
      </c>
      <c r="B97" s="259" t="str">
        <f>'SC-NR'!$C$7</f>
        <v>NR</v>
      </c>
      <c r="C97" s="259" t="str">
        <f>'SC-NR'!$C$8</f>
        <v>Irrigation Water Mgmt</v>
      </c>
      <c r="D97" s="259" t="s">
        <v>642</v>
      </c>
      <c r="E97" s="259" t="str">
        <f>'SC-NR'!$A$9</f>
        <v>Irrigation</v>
      </c>
      <c r="F97" s="260">
        <f t="shared" si="26"/>
        <v>3.8840026170124678E-4</v>
      </c>
      <c r="G97" s="261">
        <f>'SC-NR'!A468</f>
        <v>146.02469103412452</v>
      </c>
      <c r="H97" s="261">
        <f>'SC-NR'!B468</f>
        <v>46.363291232790672</v>
      </c>
      <c r="I97" s="254" t="str">
        <f>'SC-NR'!C468</f>
        <v>Ritzville _ Other</v>
      </c>
      <c r="J97" s="265" t="str">
        <f>'SC-NR'!D468</f>
        <v>SIS</v>
      </c>
      <c r="K97" s="263">
        <f>'SC-NR'!E468</f>
        <v>8.846106165582324E-4</v>
      </c>
      <c r="L97" s="263">
        <f>'SC-NR'!F468</f>
        <v>1.7880848861137923E-3</v>
      </c>
      <c r="M97" s="263">
        <f>'SC-NR'!G468</f>
        <v>2.7114463574160761E-3</v>
      </c>
      <c r="N97" s="263">
        <f>'SC-NR'!H468</f>
        <v>3.6556578831667395E-3</v>
      </c>
      <c r="O97" s="263">
        <f>'SC-NR'!I468</f>
        <v>4.6523474111474202E-3</v>
      </c>
      <c r="P97" s="263">
        <f>'SC-NR'!J468</f>
        <v>5.5578430332501689E-3</v>
      </c>
      <c r="Q97" s="263">
        <f>'SC-NR'!K468</f>
        <v>6.310546324260544E-3</v>
      </c>
      <c r="R97" s="263">
        <f>'SC-NR'!L468</f>
        <v>6.9439140272452978E-3</v>
      </c>
      <c r="S97" s="263">
        <f>'SC-NR'!M468</f>
        <v>7.4760686930173499E-3</v>
      </c>
      <c r="T97" s="263">
        <f>'SC-NR'!N468</f>
        <v>7.9902368373990819E-3</v>
      </c>
      <c r="U97" s="263">
        <f>'SC-NR'!O468</f>
        <v>8.3798836180433815E-3</v>
      </c>
      <c r="V97" s="263">
        <f>'SC-NR'!P468</f>
        <v>8.713567840284037E-3</v>
      </c>
      <c r="W97" s="263">
        <f>'SC-NR'!Q468</f>
        <v>9.0075384311983295E-3</v>
      </c>
      <c r="X97" s="263">
        <f>'SC-NR'!R468</f>
        <v>9.2637297301763327E-3</v>
      </c>
      <c r="Y97" s="263">
        <f>'SC-NR'!S468</f>
        <v>9.5578748989394412E-3</v>
      </c>
      <c r="Z97" s="263">
        <f>'SC-NR'!T468</f>
        <v>9.7736872385407406E-3</v>
      </c>
      <c r="AA97" s="263">
        <f>'SC-NR'!U468</f>
        <v>9.8915118520460574E-3</v>
      </c>
      <c r="AB97" s="263">
        <f>'SC-NR'!V468</f>
        <v>1.0009109655308292E-2</v>
      </c>
      <c r="AC97" s="263">
        <f>'SC-NR'!W468</f>
        <v>1.0123483139732201E-2</v>
      </c>
      <c r="AD97" s="263">
        <f>'SC-NR'!X468</f>
        <v>1.031422052534618E-2</v>
      </c>
      <c r="AE97" s="263">
        <f>'SC-NR'!Y468</f>
        <v>1.0346400916722396E-2</v>
      </c>
      <c r="AF97" s="264">
        <f t="shared" si="27"/>
        <v>0</v>
      </c>
      <c r="AG97" s="264">
        <f t="shared" si="28"/>
        <v>5.1155122205060796E-3</v>
      </c>
      <c r="AH97" s="264">
        <f t="shared" si="29"/>
        <v>0.28165573136228633</v>
      </c>
      <c r="AI97" s="264">
        <f t="shared" si="30"/>
        <v>3.3926948758878459</v>
      </c>
      <c r="AJ97" s="264">
        <f t="shared" si="31"/>
        <v>13.438301672639387</v>
      </c>
      <c r="AK97" s="264">
        <f t="shared" si="32"/>
        <v>17.810184498372561</v>
      </c>
      <c r="AL97" s="264">
        <f t="shared" si="33"/>
        <v>17.242459471007638</v>
      </c>
      <c r="AM97" s="264">
        <f t="shared" si="34"/>
        <v>17.489197412172057</v>
      </c>
      <c r="AN97" s="264">
        <f t="shared" si="35"/>
        <v>8.2218763371296042</v>
      </c>
      <c r="AO97" s="264">
        <f t="shared" si="36"/>
        <v>4.7278063823019449</v>
      </c>
      <c r="AP97" s="264">
        <f t="shared" si="37"/>
        <v>1.3362379993562807</v>
      </c>
      <c r="AQ97" s="264">
        <f t="shared" si="38"/>
        <v>9.156484384843953E-3</v>
      </c>
      <c r="AR97" s="264"/>
      <c r="AS97" s="264">
        <f t="shared" si="39"/>
        <v>0</v>
      </c>
      <c r="AT97" s="264">
        <f t="shared" si="40"/>
        <v>3.4983874433313564E-3</v>
      </c>
      <c r="AU97" s="264">
        <f t="shared" si="41"/>
        <v>0.10385469875208991</v>
      </c>
      <c r="AV97" s="264">
        <f t="shared" si="42"/>
        <v>2.2359380464847693</v>
      </c>
      <c r="AW97" s="264">
        <f t="shared" si="43"/>
        <v>8.7137429542923286</v>
      </c>
      <c r="AX97" s="264">
        <f t="shared" si="44"/>
        <v>13.091826534161708</v>
      </c>
      <c r="AY97" s="264">
        <f t="shared" si="45"/>
        <v>14.849963568574315</v>
      </c>
      <c r="AZ97" s="264">
        <f t="shared" si="46"/>
        <v>12.718532545841477</v>
      </c>
      <c r="BA97" s="264">
        <f t="shared" si="47"/>
        <v>6.5808063892662076</v>
      </c>
      <c r="BB97" s="264">
        <f t="shared" si="48"/>
        <v>3.1057552176232357</v>
      </c>
      <c r="BC97" s="264">
        <f t="shared" si="49"/>
        <v>0.65931970428409181</v>
      </c>
      <c r="BD97" s="264">
        <f t="shared" si="50"/>
        <v>6.7666105660126683E-3</v>
      </c>
    </row>
    <row r="98" spans="1:56" ht="15">
      <c r="A98" s="259" t="str">
        <f>VLOOKUP(CONCATENATE($C98," - ",$B98),[2]ACHIEV!$B$17:$C$50,2,FALSE)</f>
        <v>LO12Med</v>
      </c>
      <c r="B98" s="259" t="str">
        <f>'SC-NR'!$C$7</f>
        <v>NR</v>
      </c>
      <c r="C98" s="259" t="str">
        <f>'SC-NR'!$C$8</f>
        <v>Irrigation Water Mgmt</v>
      </c>
      <c r="D98" s="259" t="s">
        <v>642</v>
      </c>
      <c r="E98" s="259" t="str">
        <f>'SC-NR'!$A$9</f>
        <v>Irrigation</v>
      </c>
      <c r="F98" s="260">
        <f t="shared" si="26"/>
        <v>3.6545651589652456E-4</v>
      </c>
      <c r="G98" s="261">
        <f>'SC-NR'!A469</f>
        <v>137.39865824613142</v>
      </c>
      <c r="H98" s="261">
        <f>'SC-NR'!B469</f>
        <v>49.283508470994875</v>
      </c>
      <c r="I98" s="254" t="str">
        <f>'SC-NR'!C469</f>
        <v>Wilbur _ Other</v>
      </c>
      <c r="J98" s="265" t="str">
        <f>'SC-NR'!D469</f>
        <v>SIS</v>
      </c>
      <c r="K98" s="263">
        <f>'SC-NR'!E469</f>
        <v>2.3994584730930319E-3</v>
      </c>
      <c r="L98" s="263">
        <f>'SC-NR'!F469</f>
        <v>4.8500835851238008E-3</v>
      </c>
      <c r="M98" s="263">
        <f>'SC-NR'!G469</f>
        <v>7.3546516567393706E-3</v>
      </c>
      <c r="N98" s="263">
        <f>'SC-NR'!H469</f>
        <v>9.9157743738386966E-3</v>
      </c>
      <c r="O98" s="263">
        <f>'SC-NR'!I469</f>
        <v>1.2619240834891403E-2</v>
      </c>
      <c r="P98" s="263">
        <f>'SC-NR'!J469</f>
        <v>1.507534875642692E-2</v>
      </c>
      <c r="Q98" s="263">
        <f>'SC-NR'!K469</f>
        <v>1.7117015740220079E-2</v>
      </c>
      <c r="R98" s="263">
        <f>'SC-NR'!L469</f>
        <v>1.8834991393082024E-2</v>
      </c>
      <c r="S98" s="263">
        <f>'SC-NR'!M469</f>
        <v>2.0278432154341174E-2</v>
      </c>
      <c r="T98" s="263">
        <f>'SC-NR'!N469</f>
        <v>2.167308544872661E-2</v>
      </c>
      <c r="U98" s="263">
        <f>'SC-NR'!O469</f>
        <v>2.2729981275918888E-2</v>
      </c>
      <c r="V98" s="263">
        <f>'SC-NR'!P469</f>
        <v>2.3635081688920877E-2</v>
      </c>
      <c r="W98" s="263">
        <f>'SC-NR'!Q469</f>
        <v>2.4432461023970977E-2</v>
      </c>
      <c r="X98" s="263">
        <f>'SC-NR'!R469</f>
        <v>2.5127366072089419E-2</v>
      </c>
      <c r="Y98" s="263">
        <f>'SC-NR'!S469</f>
        <v>2.5925218940116318E-2</v>
      </c>
      <c r="Z98" s="263">
        <f>'SC-NR'!T469</f>
        <v>2.6510598243915651E-2</v>
      </c>
      <c r="AA98" s="263">
        <f>'SC-NR'!U469</f>
        <v>2.6830191138147712E-2</v>
      </c>
      <c r="AB98" s="263">
        <f>'SC-NR'!V469</f>
        <v>2.7149168821857347E-2</v>
      </c>
      <c r="AC98" s="263">
        <f>'SC-NR'!W469</f>
        <v>2.7459400715032972E-2</v>
      </c>
      <c r="AD98" s="263">
        <f>'SC-NR'!X469</f>
        <v>2.7976765561758103E-2</v>
      </c>
      <c r="AE98" s="263">
        <f>'SC-NR'!Y469</f>
        <v>2.8064053133611509E-2</v>
      </c>
      <c r="AF98" s="264">
        <f t="shared" si="27"/>
        <v>0</v>
      </c>
      <c r="AG98" s="264">
        <f t="shared" si="28"/>
        <v>4.8133265022623556E-3</v>
      </c>
      <c r="AH98" s="264">
        <f t="shared" si="29"/>
        <v>0.26501764395082594</v>
      </c>
      <c r="AI98" s="264">
        <f t="shared" si="30"/>
        <v>3.1922801581314793</v>
      </c>
      <c r="AJ98" s="264">
        <f t="shared" si="31"/>
        <v>12.644468588506783</v>
      </c>
      <c r="AK98" s="264">
        <f t="shared" si="32"/>
        <v>16.758093688556936</v>
      </c>
      <c r="AL98" s="264">
        <f t="shared" si="33"/>
        <v>16.223905555986537</v>
      </c>
      <c r="AM98" s="264">
        <f t="shared" si="34"/>
        <v>16.456068088324866</v>
      </c>
      <c r="AN98" s="264">
        <f t="shared" si="35"/>
        <v>7.736190153781811</v>
      </c>
      <c r="AO98" s="264">
        <f t="shared" si="36"/>
        <v>4.4485233885821422</v>
      </c>
      <c r="AP98" s="264">
        <f t="shared" si="37"/>
        <v>1.2573031787216256</v>
      </c>
      <c r="AQ98" s="264">
        <f t="shared" si="38"/>
        <v>8.6155886365492148E-3</v>
      </c>
      <c r="AR98" s="264"/>
      <c r="AS98" s="264">
        <f t="shared" si="39"/>
        <v>0</v>
      </c>
      <c r="AT98" s="264">
        <f t="shared" si="40"/>
        <v>3.2917292091822594E-3</v>
      </c>
      <c r="AU98" s="264">
        <f t="shared" si="41"/>
        <v>9.7719749722043198E-2</v>
      </c>
      <c r="AV98" s="264">
        <f t="shared" si="42"/>
        <v>2.1038557611924031</v>
      </c>
      <c r="AW98" s="264">
        <f t="shared" si="43"/>
        <v>8.1990010164901523</v>
      </c>
      <c r="AX98" s="264">
        <f t="shared" si="44"/>
        <v>12.318460577085268</v>
      </c>
      <c r="AY98" s="264">
        <f t="shared" si="45"/>
        <v>13.972740191240886</v>
      </c>
      <c r="AZ98" s="264">
        <f t="shared" si="46"/>
        <v>11.967217970349942</v>
      </c>
      <c r="BA98" s="264">
        <f t="shared" si="47"/>
        <v>6.1920621893419696</v>
      </c>
      <c r="BB98" s="264">
        <f t="shared" si="48"/>
        <v>2.9222907216604401</v>
      </c>
      <c r="BC98" s="264">
        <f t="shared" si="49"/>
        <v>0.6203720896947521</v>
      </c>
      <c r="BD98" s="264">
        <f t="shared" si="50"/>
        <v>6.3668904625654677E-3</v>
      </c>
    </row>
    <row r="99" spans="1:56" ht="15">
      <c r="A99" s="259" t="str">
        <f>VLOOKUP(CONCATENATE($C99," - ",$B99),[2]ACHIEV!$B$17:$C$50,2,FALSE)</f>
        <v>LO12Med</v>
      </c>
      <c r="B99" s="259" t="str">
        <f>'SC-NR'!$C$7</f>
        <v>NR</v>
      </c>
      <c r="C99" s="259" t="str">
        <f>'SC-NR'!$C$8</f>
        <v>Irrigation Water Mgmt</v>
      </c>
      <c r="D99" s="259" t="s">
        <v>642</v>
      </c>
      <c r="E99" s="259" t="str">
        <f>'SC-NR'!$A$9</f>
        <v>Irrigation</v>
      </c>
      <c r="F99" s="260">
        <f t="shared" si="26"/>
        <v>5.2095936741239455E-4</v>
      </c>
      <c r="G99" s="261">
        <f>'SC-NR'!A470</f>
        <v>195.86220239532778</v>
      </c>
      <c r="H99" s="261">
        <f>'SC-NR'!B470</f>
        <v>34.527637212184992</v>
      </c>
      <c r="I99" s="262" t="str">
        <f>'SC-NR'!C470</f>
        <v>Mattawa (PRD) _ Grain**</v>
      </c>
      <c r="J99" s="262" t="str">
        <f>'SC-NR'!D470</f>
        <v>SIS</v>
      </c>
      <c r="K99" s="263">
        <f>'SC-NR'!E470</f>
        <v>8.5897372411640784E-3</v>
      </c>
      <c r="L99" s="263">
        <f>'SC-NR'!F470</f>
        <v>1.7362644138697376E-2</v>
      </c>
      <c r="M99" s="263">
        <f>'SC-NR'!G470</f>
        <v>2.6328659545521486E-2</v>
      </c>
      <c r="N99" s="263">
        <f>'SC-NR'!H470</f>
        <v>3.5497132944396784E-2</v>
      </c>
      <c r="O99" s="263">
        <f>'SC-NR'!I470</f>
        <v>4.5175177720394935E-2</v>
      </c>
      <c r="P99" s="263">
        <f>'SC-NR'!J470</f>
        <v>5.3967712335397509E-2</v>
      </c>
      <c r="Q99" s="263">
        <f>'SC-NR'!K470</f>
        <v>6.1276604371414543E-2</v>
      </c>
      <c r="R99" s="263">
        <f>'SC-NR'!L470</f>
        <v>6.7426725163369283E-2</v>
      </c>
      <c r="S99" s="263">
        <f>'SC-NR'!M470</f>
        <v>7.2594048124545285E-2</v>
      </c>
      <c r="T99" s="263">
        <f>'SC-NR'!N470</f>
        <v>7.7586718543988811E-2</v>
      </c>
      <c r="U99" s="263">
        <f>'SC-NR'!O470</f>
        <v>8.1370262851451561E-2</v>
      </c>
      <c r="V99" s="263">
        <f>'SC-NR'!P470</f>
        <v>8.4610400078971193E-2</v>
      </c>
      <c r="W99" s="263">
        <f>'SC-NR'!Q470</f>
        <v>8.7464910397203707E-2</v>
      </c>
      <c r="X99" s="263">
        <f>'SC-NR'!R470</f>
        <v>8.9952576609322585E-2</v>
      </c>
      <c r="Y99" s="263">
        <f>'SC-NR'!S470</f>
        <v>9.2808782111652402E-2</v>
      </c>
      <c r="Z99" s="263">
        <f>'SC-NR'!T470</f>
        <v>9.4904360952644012E-2</v>
      </c>
      <c r="AA99" s="263">
        <f>'SC-NR'!U470</f>
        <v>9.6048460346895181E-2</v>
      </c>
      <c r="AB99" s="263">
        <f>'SC-NR'!V470</f>
        <v>9.7190357370571925E-2</v>
      </c>
      <c r="AC99" s="263">
        <f>'SC-NR'!W470</f>
        <v>9.8300945645422327E-2</v>
      </c>
      <c r="AD99" s="263">
        <f>'SC-NR'!X470</f>
        <v>0.10015304191673451</v>
      </c>
      <c r="AE99" s="263">
        <f>'SC-NR'!Y470</f>
        <v>0.10046551963412274</v>
      </c>
      <c r="AF99" s="264">
        <f t="shared" si="27"/>
        <v>0</v>
      </c>
      <c r="AG99" s="264">
        <f t="shared" si="28"/>
        <v>6.8614114694780758E-3</v>
      </c>
      <c r="AH99" s="264">
        <f t="shared" si="29"/>
        <v>0.37778345203957675</v>
      </c>
      <c r="AI99" s="264">
        <f t="shared" si="30"/>
        <v>4.5506050089258503</v>
      </c>
      <c r="AJ99" s="264">
        <f t="shared" si="31"/>
        <v>18.024728170394706</v>
      </c>
      <c r="AK99" s="264">
        <f t="shared" si="32"/>
        <v>23.888713177302218</v>
      </c>
      <c r="AL99" s="264">
        <f t="shared" si="33"/>
        <v>23.127226380602501</v>
      </c>
      <c r="AM99" s="264">
        <f t="shared" si="34"/>
        <v>23.458174771786965</v>
      </c>
      <c r="AN99" s="264">
        <f t="shared" si="35"/>
        <v>11.027962434352355</v>
      </c>
      <c r="AO99" s="264">
        <f t="shared" si="36"/>
        <v>6.3413835288988851</v>
      </c>
      <c r="AP99" s="264">
        <f t="shared" si="37"/>
        <v>1.7922894794352737</v>
      </c>
      <c r="AQ99" s="264">
        <f t="shared" si="38"/>
        <v>1.2281547628098475E-2</v>
      </c>
      <c r="AR99" s="264"/>
      <c r="AS99" s="264">
        <f t="shared" si="39"/>
        <v>0</v>
      </c>
      <c r="AT99" s="264">
        <f t="shared" si="40"/>
        <v>4.6923699316228275E-3</v>
      </c>
      <c r="AU99" s="264">
        <f t="shared" si="41"/>
        <v>0.13929979842884302</v>
      </c>
      <c r="AV99" s="264">
        <f t="shared" si="42"/>
        <v>2.9990527430848828</v>
      </c>
      <c r="AW99" s="264">
        <f t="shared" si="43"/>
        <v>11.687700717241224</v>
      </c>
      <c r="AX99" s="264">
        <f t="shared" si="44"/>
        <v>17.56000276528081</v>
      </c>
      <c r="AY99" s="264">
        <f t="shared" si="45"/>
        <v>19.918183352647176</v>
      </c>
      <c r="AZ99" s="264">
        <f t="shared" si="46"/>
        <v>17.059305368316281</v>
      </c>
      <c r="BA99" s="264">
        <f t="shared" si="47"/>
        <v>8.8268033564112365</v>
      </c>
      <c r="BB99" s="264">
        <f t="shared" si="48"/>
        <v>4.1657342516294982</v>
      </c>
      <c r="BC99" s="264">
        <f t="shared" si="49"/>
        <v>0.88434228793225578</v>
      </c>
      <c r="BD99" s="264">
        <f t="shared" si="50"/>
        <v>9.0760215880273405E-3</v>
      </c>
    </row>
    <row r="100" spans="1:56" ht="15">
      <c r="A100" s="259" t="str">
        <f>VLOOKUP(CONCATENATE($C100," - ",$B100),[2]ACHIEV!$B$17:$C$50,2,FALSE)</f>
        <v>LO12Med</v>
      </c>
      <c r="B100" s="259" t="str">
        <f>'SC-NR'!$C$7</f>
        <v>NR</v>
      </c>
      <c r="C100" s="259" t="str">
        <f>'SC-NR'!$C$8</f>
        <v>Irrigation Water Mgmt</v>
      </c>
      <c r="D100" s="259" t="s">
        <v>642</v>
      </c>
      <c r="E100" s="259" t="str">
        <f>'SC-NR'!$A$9</f>
        <v>Irrigation</v>
      </c>
      <c r="F100" s="260">
        <f t="shared" si="26"/>
        <v>5.1124450741402822E-4</v>
      </c>
      <c r="G100" s="261">
        <f>'SC-NR'!A471</f>
        <v>192.20976039261771</v>
      </c>
      <c r="H100" s="261">
        <f>'SC-NR'!B471</f>
        <v>35.186613975522675</v>
      </c>
      <c r="I100" s="262" t="str">
        <f>'SC-NR'!C471</f>
        <v>Pasco (Richland) _ Grain**</v>
      </c>
      <c r="J100" s="262" t="str">
        <f>'SC-NR'!D471</f>
        <v>SIS</v>
      </c>
      <c r="K100" s="263">
        <f>'SC-NR'!E471</f>
        <v>1.5140961169111275E-2</v>
      </c>
      <c r="L100" s="263">
        <f>'SC-NR'!F471</f>
        <v>3.0604791894831951E-2</v>
      </c>
      <c r="M100" s="263">
        <f>'SC-NR'!G471</f>
        <v>4.6409011198050104E-2</v>
      </c>
      <c r="N100" s="263">
        <f>'SC-NR'!H471</f>
        <v>6.2570099228443435E-2</v>
      </c>
      <c r="O100" s="263">
        <f>'SC-NR'!I471</f>
        <v>7.9629398719477662E-2</v>
      </c>
      <c r="P100" s="263">
        <f>'SC-NR'!J471</f>
        <v>9.512782683737657E-2</v>
      </c>
      <c r="Q100" s="263">
        <f>'SC-NR'!K471</f>
        <v>0.10801106731372477</v>
      </c>
      <c r="R100" s="263">
        <f>'SC-NR'!L471</f>
        <v>0.11885176447150082</v>
      </c>
      <c r="S100" s="263">
        <f>'SC-NR'!M471</f>
        <v>0.12796010319093065</v>
      </c>
      <c r="T100" s="263">
        <f>'SC-NR'!N471</f>
        <v>0.13676058530448137</v>
      </c>
      <c r="U100" s="263">
        <f>'SC-NR'!O471</f>
        <v>0.14342976456253539</v>
      </c>
      <c r="V100" s="263">
        <f>'SC-NR'!P471</f>
        <v>0.14914109083097643</v>
      </c>
      <c r="W100" s="263">
        <f>'SC-NR'!Q471</f>
        <v>0.1541726801184887</v>
      </c>
      <c r="X100" s="263">
        <f>'SC-NR'!R471</f>
        <v>0.15855764050341165</v>
      </c>
      <c r="Y100" s="263">
        <f>'SC-NR'!S471</f>
        <v>0.16359221785864597</v>
      </c>
      <c r="Z100" s="263">
        <f>'SC-NR'!T471</f>
        <v>0.16728605353341053</v>
      </c>
      <c r="AA100" s="263">
        <f>'SC-NR'!U471</f>
        <v>0.16930273507041327</v>
      </c>
      <c r="AB100" s="263">
        <f>'SC-NR'!V471</f>
        <v>0.1713155345320497</v>
      </c>
      <c r="AC100" s="263">
        <f>'SC-NR'!W471</f>
        <v>0.1732731466769005</v>
      </c>
      <c r="AD100" s="263">
        <f>'SC-NR'!X471</f>
        <v>0.17653780040705266</v>
      </c>
      <c r="AE100" s="263">
        <f>'SC-NR'!Y471</f>
        <v>0.17708859874376021</v>
      </c>
      <c r="AF100" s="264">
        <f t="shared" si="27"/>
        <v>0</v>
      </c>
      <c r="AG100" s="264">
        <f t="shared" si="28"/>
        <v>6.7334597404435197E-3</v>
      </c>
      <c r="AH100" s="264">
        <f t="shared" si="29"/>
        <v>0.37073853918102984</v>
      </c>
      <c r="AI100" s="264">
        <f t="shared" si="30"/>
        <v>4.4657452418596337</v>
      </c>
      <c r="AJ100" s="264">
        <f t="shared" si="31"/>
        <v>17.688602703347716</v>
      </c>
      <c r="AK100" s="264">
        <f t="shared" si="32"/>
        <v>23.443236008494718</v>
      </c>
      <c r="AL100" s="264">
        <f t="shared" si="33"/>
        <v>22.695949431780075</v>
      </c>
      <c r="AM100" s="264">
        <f t="shared" si="34"/>
        <v>23.020726291194201</v>
      </c>
      <c r="AN100" s="264">
        <f t="shared" si="35"/>
        <v>10.822312785226904</v>
      </c>
      <c r="AO100" s="264">
        <f t="shared" si="36"/>
        <v>6.2231292905977407</v>
      </c>
      <c r="AP100" s="264">
        <f t="shared" si="37"/>
        <v>1.758866831800117</v>
      </c>
      <c r="AQ100" s="264">
        <f t="shared" si="38"/>
        <v>1.2052521098903165E-2</v>
      </c>
      <c r="AR100" s="264"/>
      <c r="AS100" s="264">
        <f t="shared" si="39"/>
        <v>0</v>
      </c>
      <c r="AT100" s="264">
        <f t="shared" si="40"/>
        <v>4.6048665296345229E-3</v>
      </c>
      <c r="AU100" s="264">
        <f t="shared" si="41"/>
        <v>0.13670213319007674</v>
      </c>
      <c r="AV100" s="264">
        <f t="shared" si="42"/>
        <v>2.9431263516054447</v>
      </c>
      <c r="AW100" s="264">
        <f t="shared" si="43"/>
        <v>11.469748256313649</v>
      </c>
      <c r="AX100" s="264">
        <f t="shared" si="44"/>
        <v>17.232543506254597</v>
      </c>
      <c r="AY100" s="264">
        <f t="shared" si="45"/>
        <v>19.546748698052355</v>
      </c>
      <c r="AZ100" s="264">
        <f t="shared" si="46"/>
        <v>16.741183123685676</v>
      </c>
      <c r="BA100" s="264">
        <f t="shared" si="47"/>
        <v>8.6622009628184866</v>
      </c>
      <c r="BB100" s="264">
        <f t="shared" si="48"/>
        <v>4.0880515616224216</v>
      </c>
      <c r="BC100" s="264">
        <f t="shared" si="49"/>
        <v>0.86785105645566352</v>
      </c>
      <c r="BD100" s="264">
        <f t="shared" si="50"/>
        <v>8.9067717682039874E-3</v>
      </c>
    </row>
    <row r="101" spans="1:56" ht="15">
      <c r="A101" s="259" t="str">
        <f>VLOOKUP(CONCATENATE($C101," - ",$B101),[2]ACHIEV!$B$17:$C$50,2,FALSE)</f>
        <v>LO12Med</v>
      </c>
      <c r="B101" s="259" t="str">
        <f>'SC-NR'!$C$7</f>
        <v>NR</v>
      </c>
      <c r="C101" s="259" t="str">
        <f>'SC-NR'!$C$8</f>
        <v>Irrigation Water Mgmt</v>
      </c>
      <c r="D101" s="259" t="s">
        <v>642</v>
      </c>
      <c r="E101" s="259" t="str">
        <f>'SC-NR'!$A$9</f>
        <v>Irrigation</v>
      </c>
      <c r="F101" s="260">
        <f t="shared" si="26"/>
        <v>4.9372306348840318E-4</v>
      </c>
      <c r="G101" s="261">
        <f>'SC-NR'!A472</f>
        <v>185.62232035201561</v>
      </c>
      <c r="H101" s="261">
        <f>'SC-NR'!B472</f>
        <v>36.440690055049103</v>
      </c>
      <c r="I101" s="262" t="str">
        <f>'SC-NR'!C472</f>
        <v>Moses Lake (Ephrata) _ Grain**</v>
      </c>
      <c r="J101" s="262" t="str">
        <f>'SC-NR'!D472</f>
        <v>SIS</v>
      </c>
      <c r="K101" s="263">
        <f>'SC-NR'!E472</f>
        <v>6.6051951847562893E-2</v>
      </c>
      <c r="L101" s="263">
        <f>'SC-NR'!F472</f>
        <v>0.13351241166024194</v>
      </c>
      <c r="M101" s="263">
        <f>'SC-NR'!G472</f>
        <v>0.20245780559825197</v>
      </c>
      <c r="N101" s="263">
        <f>'SC-NR'!H472</f>
        <v>0.27296002777985878</v>
      </c>
      <c r="O101" s="263">
        <f>'SC-NR'!I472</f>
        <v>0.34738066831579162</v>
      </c>
      <c r="P101" s="263">
        <f>'SC-NR'!J472</f>
        <v>0.41499205812932621</v>
      </c>
      <c r="Q101" s="263">
        <f>'SC-NR'!K472</f>
        <v>0.47119477670708421</v>
      </c>
      <c r="R101" s="263">
        <f>'SC-NR'!L472</f>
        <v>0.51848696632845592</v>
      </c>
      <c r="S101" s="263">
        <f>'SC-NR'!M472</f>
        <v>0.55822179846939224</v>
      </c>
      <c r="T101" s="263">
        <f>'SC-NR'!N472</f>
        <v>0.59661361615567388</v>
      </c>
      <c r="U101" s="263">
        <f>'SC-NR'!O472</f>
        <v>0.62570769428556339</v>
      </c>
      <c r="V101" s="263">
        <f>'SC-NR'!P472</f>
        <v>0.65062316982607238</v>
      </c>
      <c r="W101" s="263">
        <f>'SC-NR'!Q472</f>
        <v>0.67257331484153426</v>
      </c>
      <c r="X101" s="263">
        <f>'SC-NR'!R472</f>
        <v>0.69170256224950477</v>
      </c>
      <c r="Y101" s="263">
        <f>'SC-NR'!S472</f>
        <v>0.71366574261345561</v>
      </c>
      <c r="Z101" s="263">
        <f>'SC-NR'!T472</f>
        <v>0.72977998089709284</v>
      </c>
      <c r="AA101" s="263">
        <f>'SC-NR'!U472</f>
        <v>0.73857768867047535</v>
      </c>
      <c r="AB101" s="263">
        <f>'SC-NR'!V472</f>
        <v>0.74735846101602765</v>
      </c>
      <c r="AC101" s="263">
        <f>'SC-NR'!W472</f>
        <v>0.75589848048267005</v>
      </c>
      <c r="AD101" s="263">
        <f>'SC-NR'!X472</f>
        <v>0.77014042645786307</v>
      </c>
      <c r="AE101" s="263">
        <f>'SC-NR'!Y472</f>
        <v>0.77254326633094494</v>
      </c>
      <c r="AF101" s="264">
        <f t="shared" si="27"/>
        <v>0</v>
      </c>
      <c r="AG101" s="264">
        <f t="shared" si="28"/>
        <v>6.5026896577204812E-3</v>
      </c>
      <c r="AH101" s="264">
        <f t="shared" si="29"/>
        <v>0.35803253563257925</v>
      </c>
      <c r="AI101" s="264">
        <f t="shared" si="30"/>
        <v>4.3126945905437797</v>
      </c>
      <c r="AJ101" s="264">
        <f t="shared" si="31"/>
        <v>17.082376414566543</v>
      </c>
      <c r="AK101" s="264">
        <f t="shared" si="32"/>
        <v>22.639786114752617</v>
      </c>
      <c r="AL101" s="264">
        <f t="shared" si="33"/>
        <v>21.91811064908249</v>
      </c>
      <c r="AM101" s="264">
        <f t="shared" si="34"/>
        <v>22.231756710125108</v>
      </c>
      <c r="AN101" s="264">
        <f t="shared" si="35"/>
        <v>10.4514089537685</v>
      </c>
      <c r="AO101" s="264">
        <f t="shared" si="36"/>
        <v>6.0098493250903191</v>
      </c>
      <c r="AP101" s="264">
        <f t="shared" si="37"/>
        <v>1.6985866994581382</v>
      </c>
      <c r="AQ101" s="264">
        <f t="shared" si="38"/>
        <v>1.1639455394461625E-2</v>
      </c>
      <c r="AR101" s="264"/>
      <c r="AS101" s="264">
        <f t="shared" si="39"/>
        <v>0</v>
      </c>
      <c r="AT101" s="264">
        <f t="shared" si="40"/>
        <v>4.4470478939056162E-3</v>
      </c>
      <c r="AU101" s="264">
        <f t="shared" si="41"/>
        <v>0.13201705838444464</v>
      </c>
      <c r="AV101" s="264">
        <f t="shared" si="42"/>
        <v>2.8422591098300289</v>
      </c>
      <c r="AW101" s="264">
        <f t="shared" si="43"/>
        <v>11.076655424997844</v>
      </c>
      <c r="AX101" s="264">
        <f t="shared" si="44"/>
        <v>16.641947342653744</v>
      </c>
      <c r="AY101" s="264">
        <f t="shared" si="45"/>
        <v>18.876839767443844</v>
      </c>
      <c r="AZ101" s="264">
        <f t="shared" si="46"/>
        <v>16.167426932476904</v>
      </c>
      <c r="BA101" s="264">
        <f t="shared" si="47"/>
        <v>8.3653287886601326</v>
      </c>
      <c r="BB101" s="264">
        <f t="shared" si="48"/>
        <v>3.9479452814310867</v>
      </c>
      <c r="BC101" s="264">
        <f t="shared" si="49"/>
        <v>0.83810794254252408</v>
      </c>
      <c r="BD101" s="264">
        <f t="shared" si="50"/>
        <v>8.6015176288797238E-3</v>
      </c>
    </row>
    <row r="102" spans="1:56" ht="15">
      <c r="A102" s="259" t="str">
        <f>VLOOKUP(CONCATENATE($C102," - ",$B102),[2]ACHIEV!$B$17:$C$50,2,FALSE)</f>
        <v>LO12Med</v>
      </c>
      <c r="B102" s="259" t="str">
        <f>'SC-NR'!$C$7</f>
        <v>NR</v>
      </c>
      <c r="C102" s="259" t="str">
        <f>'SC-NR'!$C$8</f>
        <v>Irrigation Water Mgmt</v>
      </c>
      <c r="D102" s="259" t="s">
        <v>642</v>
      </c>
      <c r="E102" s="259" t="str">
        <f>'SC-NR'!$A$9</f>
        <v>Irrigation</v>
      </c>
      <c r="F102" s="260">
        <f t="shared" si="26"/>
        <v>4.7949773277650967E-4</v>
      </c>
      <c r="G102" s="261">
        <f>'SC-NR'!A473</f>
        <v>180.27410170519016</v>
      </c>
      <c r="H102" s="261">
        <f>'SC-NR'!B473</f>
        <v>37.526261622020066</v>
      </c>
      <c r="I102" s="262" t="str">
        <f>'SC-NR'!C473</f>
        <v>Royal City (Smyrna) _ Grain**</v>
      </c>
      <c r="J102" s="262" t="str">
        <f>'SC-NR'!D473</f>
        <v>SIS</v>
      </c>
      <c r="K102" s="263">
        <f>'SC-NR'!E473</f>
        <v>2.2494603307543742E-2</v>
      </c>
      <c r="L102" s="263">
        <f>'SC-NR'!F473</f>
        <v>4.5468887033978438E-2</v>
      </c>
      <c r="M102" s="263">
        <f>'SC-NR'!G473</f>
        <v>6.8948878815252204E-2</v>
      </c>
      <c r="N102" s="263">
        <f>'SC-NR'!H473</f>
        <v>9.2959062858497421E-2</v>
      </c>
      <c r="O102" s="263">
        <f>'SC-NR'!I473</f>
        <v>0.11830370052511142</v>
      </c>
      <c r="P102" s="263">
        <f>'SC-NR'!J473</f>
        <v>0.14132938485972629</v>
      </c>
      <c r="Q102" s="263">
        <f>'SC-NR'!K473</f>
        <v>0.16046974065314612</v>
      </c>
      <c r="R102" s="263">
        <f>'SC-NR'!L473</f>
        <v>0.17657553337117229</v>
      </c>
      <c r="S102" s="263">
        <f>'SC-NR'!M473</f>
        <v>0.19010759807934302</v>
      </c>
      <c r="T102" s="263">
        <f>'SC-NR'!N473</f>
        <v>0.20318228678954978</v>
      </c>
      <c r="U102" s="263">
        <f>'SC-NR'!O473</f>
        <v>0.21309054427209834</v>
      </c>
      <c r="V102" s="263">
        <f>'SC-NR'!P473</f>
        <v>0.22157573998283245</v>
      </c>
      <c r="W102" s="263">
        <f>'SC-NR'!Q473</f>
        <v>0.22905106494832922</v>
      </c>
      <c r="X102" s="263">
        <f>'SC-NR'!R473</f>
        <v>0.2355657071349406</v>
      </c>
      <c r="Y102" s="263">
        <f>'SC-NR'!S473</f>
        <v>0.24304547140896687</v>
      </c>
      <c r="Z102" s="263">
        <f>'SC-NR'!T473</f>
        <v>0.24853332434373265</v>
      </c>
      <c r="AA102" s="263">
        <f>'SC-NR'!U473</f>
        <v>0.25152946512144436</v>
      </c>
      <c r="AB102" s="263">
        <f>'SC-NR'!V473</f>
        <v>0.25451983838252357</v>
      </c>
      <c r="AC102" s="263">
        <f>'SC-NR'!W473</f>
        <v>0.25742822102326934</v>
      </c>
      <c r="AD102" s="263">
        <f>'SC-NR'!X473</f>
        <v>0.26227844749013873</v>
      </c>
      <c r="AE102" s="263">
        <f>'SC-NR'!Y473</f>
        <v>0.26309675683974387</v>
      </c>
      <c r="AF102" s="264">
        <f t="shared" si="27"/>
        <v>0</v>
      </c>
      <c r="AG102" s="264">
        <f t="shared" si="28"/>
        <v>6.3153317687770242E-3</v>
      </c>
      <c r="AH102" s="264">
        <f t="shared" si="29"/>
        <v>0.34771677037542131</v>
      </c>
      <c r="AI102" s="264">
        <f t="shared" si="30"/>
        <v>4.1884356459111061</v>
      </c>
      <c r="AJ102" s="264">
        <f t="shared" si="31"/>
        <v>16.590192694962028</v>
      </c>
      <c r="AK102" s="264">
        <f t="shared" si="32"/>
        <v>21.98748026042735</v>
      </c>
      <c r="AL102" s="264">
        <f t="shared" si="33"/>
        <v>21.286597974021085</v>
      </c>
      <c r="AM102" s="264">
        <f t="shared" si="34"/>
        <v>21.591207149257134</v>
      </c>
      <c r="AN102" s="264">
        <f t="shared" si="35"/>
        <v>10.150279110406233</v>
      </c>
      <c r="AO102" s="264">
        <f t="shared" si="36"/>
        <v>5.8366913332922143</v>
      </c>
      <c r="AP102" s="264">
        <f t="shared" si="37"/>
        <v>1.6496463939923733</v>
      </c>
      <c r="AQ102" s="264">
        <f t="shared" si="38"/>
        <v>1.1304095119568494E-2</v>
      </c>
      <c r="AR102" s="264"/>
      <c r="AS102" s="264">
        <f t="shared" si="39"/>
        <v>0</v>
      </c>
      <c r="AT102" s="264">
        <f t="shared" si="40"/>
        <v>4.3189179124227426E-3</v>
      </c>
      <c r="AU102" s="264">
        <f t="shared" si="41"/>
        <v>0.12821333428482257</v>
      </c>
      <c r="AV102" s="264">
        <f t="shared" si="42"/>
        <v>2.7603668937351373</v>
      </c>
      <c r="AW102" s="264">
        <f t="shared" si="43"/>
        <v>10.757510750068182</v>
      </c>
      <c r="AX102" s="264">
        <f t="shared" si="44"/>
        <v>16.162453427651073</v>
      </c>
      <c r="AY102" s="264">
        <f t="shared" si="45"/>
        <v>18.332953308930001</v>
      </c>
      <c r="AZ102" s="264">
        <f t="shared" si="46"/>
        <v>15.701605074267801</v>
      </c>
      <c r="BA102" s="264">
        <f t="shared" si="47"/>
        <v>8.1243038551850351</v>
      </c>
      <c r="BB102" s="264">
        <f t="shared" si="48"/>
        <v>3.8341956282064387</v>
      </c>
      <c r="BC102" s="264">
        <f t="shared" si="49"/>
        <v>0.81396006788037134</v>
      </c>
      <c r="BD102" s="264">
        <f t="shared" si="50"/>
        <v>8.3536875355669574E-3</v>
      </c>
    </row>
    <row r="103" spans="1:56" ht="15">
      <c r="A103" s="259" t="str">
        <f>VLOOKUP(CONCATENATE($C103," - ",$B103),[2]ACHIEV!$B$17:$C$50,2,FALSE)</f>
        <v>LO12Med</v>
      </c>
      <c r="B103" s="259" t="str">
        <f>'SC-NR'!$C$7</f>
        <v>NR</v>
      </c>
      <c r="C103" s="259" t="str">
        <f>'SC-NR'!$C$8</f>
        <v>Irrigation Water Mgmt</v>
      </c>
      <c r="D103" s="259" t="s">
        <v>642</v>
      </c>
      <c r="E103" s="259" t="str">
        <f>'SC-NR'!$A$9</f>
        <v>Irrigation</v>
      </c>
      <c r="F103" s="260">
        <f t="shared" si="26"/>
        <v>4.6770111706420772E-4</v>
      </c>
      <c r="G103" s="261">
        <f>'SC-NR'!A474</f>
        <v>175.83899355904222</v>
      </c>
      <c r="H103" s="261">
        <f>'SC-NR'!B474</f>
        <v>38.476578687106361</v>
      </c>
      <c r="I103" s="254" t="str">
        <f>'SC-NR'!C474</f>
        <v>Quincy _ Grain**</v>
      </c>
      <c r="J103" s="254" t="str">
        <f>'SC-NR'!D474</f>
        <v>SIS</v>
      </c>
      <c r="K103" s="263">
        <f>'SC-NR'!E474</f>
        <v>2.8617058365551357E-2</v>
      </c>
      <c r="L103" s="263">
        <f>'SC-NR'!F474</f>
        <v>5.7844353878054817E-2</v>
      </c>
      <c r="M103" s="263">
        <f>'SC-NR'!G474</f>
        <v>8.7714998229539834E-2</v>
      </c>
      <c r="N103" s="263">
        <f>'SC-NR'!H474</f>
        <v>0.1182601396014152</v>
      </c>
      <c r="O103" s="263">
        <f>'SC-NR'!I474</f>
        <v>0.15050293870496789</v>
      </c>
      <c r="P103" s="263">
        <f>'SC-NR'!J474</f>
        <v>0.17979562475511304</v>
      </c>
      <c r="Q103" s="263">
        <f>'SC-NR'!K474</f>
        <v>0.20414549531691242</v>
      </c>
      <c r="R103" s="263">
        <f>'SC-NR'!L474</f>
        <v>0.22463487243256308</v>
      </c>
      <c r="S103" s="263">
        <f>'SC-NR'!M474</f>
        <v>0.24185001867300709</v>
      </c>
      <c r="T103" s="263">
        <f>'SC-NR'!N474</f>
        <v>0.25848330287970939</v>
      </c>
      <c r="U103" s="263">
        <f>'SC-NR'!O474</f>
        <v>0.27108833435336571</v>
      </c>
      <c r="V103" s="263">
        <f>'SC-NR'!P474</f>
        <v>0.28188298307765658</v>
      </c>
      <c r="W103" s="263">
        <f>'SC-NR'!Q474</f>
        <v>0.29139290009705759</v>
      </c>
      <c r="X103" s="263">
        <f>'SC-NR'!R474</f>
        <v>0.29968066108293012</v>
      </c>
      <c r="Y103" s="263">
        <f>'SC-NR'!S474</f>
        <v>0.30919622567697619</v>
      </c>
      <c r="Z103" s="263">
        <f>'SC-NR'!T474</f>
        <v>0.31617773166704144</v>
      </c>
      <c r="AA103" s="263">
        <f>'SC-NR'!U474</f>
        <v>0.31998934524986156</v>
      </c>
      <c r="AB103" s="263">
        <f>'SC-NR'!V474</f>
        <v>0.32379362154569608</v>
      </c>
      <c r="AC103" s="263">
        <f>'SC-NR'!W474</f>
        <v>0.32749359147366841</v>
      </c>
      <c r="AD103" s="263">
        <f>'SC-NR'!X474</f>
        <v>0.33366392539736095</v>
      </c>
      <c r="AE103" s="263">
        <f>'SC-NR'!Y474</f>
        <v>0.3347049575995546</v>
      </c>
      <c r="AF103" s="264">
        <f t="shared" si="27"/>
        <v>0</v>
      </c>
      <c r="AG103" s="264">
        <f t="shared" si="28"/>
        <v>6.1599618120922062E-3</v>
      </c>
      <c r="AH103" s="264">
        <f t="shared" si="29"/>
        <v>0.33916223333290013</v>
      </c>
      <c r="AI103" s="264">
        <f t="shared" si="30"/>
        <v>4.0853916430449866</v>
      </c>
      <c r="AJ103" s="264">
        <f t="shared" si="31"/>
        <v>16.182040342119258</v>
      </c>
      <c r="AK103" s="264">
        <f t="shared" si="32"/>
        <v>21.446543698303959</v>
      </c>
      <c r="AL103" s="264">
        <f t="shared" si="33"/>
        <v>20.762904536165284</v>
      </c>
      <c r="AM103" s="264">
        <f t="shared" si="34"/>
        <v>21.06001970853735</v>
      </c>
      <c r="AN103" s="264">
        <f t="shared" si="35"/>
        <v>9.9005616793253264</v>
      </c>
      <c r="AO103" s="264">
        <f t="shared" si="36"/>
        <v>5.6930969010693966</v>
      </c>
      <c r="AP103" s="264">
        <f t="shared" si="37"/>
        <v>1.6090617504353975</v>
      </c>
      <c r="AQ103" s="264">
        <f t="shared" si="38"/>
        <v>1.102599147697419E-2</v>
      </c>
      <c r="AR103" s="264"/>
      <c r="AS103" s="264">
        <f t="shared" si="39"/>
        <v>0</v>
      </c>
      <c r="AT103" s="264">
        <f t="shared" si="40"/>
        <v>4.2126637814369448E-3</v>
      </c>
      <c r="AU103" s="264">
        <f t="shared" si="41"/>
        <v>0.12505902649489206</v>
      </c>
      <c r="AV103" s="264">
        <f t="shared" si="42"/>
        <v>2.6924562755101049</v>
      </c>
      <c r="AW103" s="264">
        <f t="shared" si="43"/>
        <v>10.492854190370412</v>
      </c>
      <c r="AX103" s="264">
        <f t="shared" si="44"/>
        <v>15.764824327404954</v>
      </c>
      <c r="AY103" s="264">
        <f t="shared" si="45"/>
        <v>17.881925514064864</v>
      </c>
      <c r="AZ103" s="264">
        <f t="shared" si="46"/>
        <v>15.31531377721635</v>
      </c>
      <c r="BA103" s="264">
        <f t="shared" si="47"/>
        <v>7.9244295201081236</v>
      </c>
      <c r="BB103" s="264">
        <f t="shared" si="48"/>
        <v>3.7398666474835598</v>
      </c>
      <c r="BC103" s="264">
        <f t="shared" si="49"/>
        <v>0.79393500108736659</v>
      </c>
      <c r="BD103" s="264">
        <f t="shared" si="50"/>
        <v>8.1481698972100287E-3</v>
      </c>
    </row>
    <row r="104" spans="1:56" ht="15">
      <c r="A104" s="259" t="str">
        <f>VLOOKUP(CONCATENATE($C104," - ",$B104),[2]ACHIEV!$B$17:$C$50,2,FALSE)</f>
        <v>LO12Med</v>
      </c>
      <c r="B104" s="259" t="str">
        <f>'SC-NR'!$C$7</f>
        <v>NR</v>
      </c>
      <c r="C104" s="259" t="str">
        <f>'SC-NR'!$C$8</f>
        <v>Irrigation Water Mgmt</v>
      </c>
      <c r="D104" s="259" t="s">
        <v>642</v>
      </c>
      <c r="E104" s="259" t="str">
        <f>'SC-NR'!$A$9</f>
        <v>Irrigation</v>
      </c>
      <c r="F104" s="260">
        <f t="shared" si="26"/>
        <v>4.5711885885170152E-4</v>
      </c>
      <c r="G104" s="261">
        <f>'SC-NR'!A475</f>
        <v>171.86044066323302</v>
      </c>
      <c r="H104" s="261">
        <f>'SC-NR'!B475</f>
        <v>39.37080381514415</v>
      </c>
      <c r="I104" s="254" t="str">
        <f>'SC-NR'!C475</f>
        <v>Connell _ Grain**</v>
      </c>
      <c r="J104" s="254" t="str">
        <f>'SC-NR'!D475</f>
        <v>SIS</v>
      </c>
      <c r="K104" s="263">
        <f>'SC-NR'!E475</f>
        <v>1.4499409229550076E-2</v>
      </c>
      <c r="L104" s="263">
        <f>'SC-NR'!F475</f>
        <v>2.9308007405347072E-2</v>
      </c>
      <c r="M104" s="263">
        <f>'SC-NR'!G475</f>
        <v>4.4442571233329294E-2</v>
      </c>
      <c r="N104" s="263">
        <f>'SC-NR'!H475</f>
        <v>5.9918882567216065E-2</v>
      </c>
      <c r="O104" s="263">
        <f>'SC-NR'!I475</f>
        <v>7.6255346397172463E-2</v>
      </c>
      <c r="P104" s="263">
        <f>'SC-NR'!J475</f>
        <v>9.1097076006427635E-2</v>
      </c>
      <c r="Q104" s="263">
        <f>'SC-NR'!K475</f>
        <v>0.10343442855511266</v>
      </c>
      <c r="R104" s="263">
        <f>'SC-NR'!L475</f>
        <v>0.11381578431374724</v>
      </c>
      <c r="S104" s="263">
        <f>'SC-NR'!M475</f>
        <v>0.12253818502657601</v>
      </c>
      <c r="T104" s="263">
        <f>'SC-NR'!N475</f>
        <v>0.13096577361599959</v>
      </c>
      <c r="U104" s="263">
        <f>'SC-NR'!O475</f>
        <v>0.13735236679246354</v>
      </c>
      <c r="V104" s="263">
        <f>'SC-NR'!P475</f>
        <v>0.14282169307133591</v>
      </c>
      <c r="W104" s="263">
        <f>'SC-NR'!Q475</f>
        <v>0.14764008414570798</v>
      </c>
      <c r="X104" s="263">
        <f>'SC-NR'!R475</f>
        <v>0.15183924524032003</v>
      </c>
      <c r="Y104" s="263">
        <f>'SC-NR'!S475</f>
        <v>0.15666049777217975</v>
      </c>
      <c r="Z104" s="263">
        <f>'SC-NR'!T475</f>
        <v>0.16019781845327274</v>
      </c>
      <c r="AA104" s="263">
        <f>'SC-NR'!U475</f>
        <v>0.16212904927568142</v>
      </c>
      <c r="AB104" s="263">
        <f>'SC-NR'!V475</f>
        <v>0.16405656251379891</v>
      </c>
      <c r="AC104" s="263">
        <f>'SC-NR'!W475</f>
        <v>0.16593122682895714</v>
      </c>
      <c r="AD104" s="263">
        <f>'SC-NR'!X475</f>
        <v>0.16905755083821628</v>
      </c>
      <c r="AE104" s="263">
        <f>'SC-NR'!Y475</f>
        <v>0.16958501077934413</v>
      </c>
      <c r="AF104" s="264">
        <f t="shared" si="27"/>
        <v>0</v>
      </c>
      <c r="AG104" s="264">
        <f t="shared" si="28"/>
        <v>6.0205858215367078E-3</v>
      </c>
      <c r="AH104" s="264">
        <f t="shared" si="29"/>
        <v>0.33148831039769727</v>
      </c>
      <c r="AI104" s="264">
        <f t="shared" si="30"/>
        <v>3.9929551110621433</v>
      </c>
      <c r="AJ104" s="264">
        <f t="shared" si="31"/>
        <v>15.81590367265736</v>
      </c>
      <c r="AK104" s="264">
        <f t="shared" si="32"/>
        <v>20.961291782281503</v>
      </c>
      <c r="AL104" s="264">
        <f t="shared" si="33"/>
        <v>20.293120716912288</v>
      </c>
      <c r="AM104" s="264">
        <f t="shared" si="34"/>
        <v>20.583513327891662</v>
      </c>
      <c r="AN104" s="264">
        <f t="shared" si="35"/>
        <v>9.6765504543851026</v>
      </c>
      <c r="AO104" s="264">
        <f t="shared" si="36"/>
        <v>5.5642842486342206</v>
      </c>
      <c r="AP104" s="264">
        <f t="shared" si="37"/>
        <v>1.5726549378328161</v>
      </c>
      <c r="AQ104" s="264">
        <f t="shared" si="38"/>
        <v>1.0776516150529299E-2</v>
      </c>
      <c r="AR104" s="264"/>
      <c r="AS104" s="264">
        <f t="shared" si="39"/>
        <v>0</v>
      </c>
      <c r="AT104" s="264">
        <f t="shared" si="40"/>
        <v>4.1173475756996845E-3</v>
      </c>
      <c r="AU104" s="264">
        <f t="shared" si="41"/>
        <v>0.12222942685980734</v>
      </c>
      <c r="AV104" s="264">
        <f t="shared" si="42"/>
        <v>2.6315364562200023</v>
      </c>
      <c r="AW104" s="264">
        <f t="shared" si="43"/>
        <v>10.255441688288588</v>
      </c>
      <c r="AX104" s="264">
        <f t="shared" si="44"/>
        <v>15.408127634537111</v>
      </c>
      <c r="AY104" s="264">
        <f t="shared" si="45"/>
        <v>17.47732705102408</v>
      </c>
      <c r="AZ104" s="264">
        <f t="shared" si="46"/>
        <v>14.968787760743725</v>
      </c>
      <c r="BA104" s="264">
        <f t="shared" si="47"/>
        <v>7.7451304842303061</v>
      </c>
      <c r="BB104" s="264">
        <f t="shared" si="48"/>
        <v>3.6552480030115651</v>
      </c>
      <c r="BC104" s="264">
        <f t="shared" si="49"/>
        <v>0.77597133822893583</v>
      </c>
      <c r="BD104" s="264">
        <f t="shared" si="50"/>
        <v>7.9638084863310182E-3</v>
      </c>
    </row>
    <row r="105" spans="1:56" ht="15">
      <c r="A105" s="259" t="str">
        <f>VLOOKUP(CONCATENATE($C105," - ",$B105),[2]ACHIEV!$B$17:$C$50,2,FALSE)</f>
        <v>LO12Med</v>
      </c>
      <c r="B105" s="259" t="str">
        <f>'SC-NR'!$C$7</f>
        <v>NR</v>
      </c>
      <c r="C105" s="259" t="str">
        <f>'SC-NR'!$C$8</f>
        <v>Irrigation Water Mgmt</v>
      </c>
      <c r="D105" s="259" t="s">
        <v>642</v>
      </c>
      <c r="E105" s="259" t="str">
        <f>'SC-NR'!$A$9</f>
        <v>Irrigation</v>
      </c>
      <c r="F105" s="260">
        <f t="shared" si="26"/>
        <v>4.5833321635149738E-4</v>
      </c>
      <c r="G105" s="261">
        <f>'SC-NR'!A476</f>
        <v>172.31699591357179</v>
      </c>
      <c r="H105" s="261">
        <f>'SC-NR'!B476</f>
        <v>39.266090442163375</v>
      </c>
      <c r="I105" s="254" t="str">
        <f>'SC-NR'!C476</f>
        <v>Othello _ Grain**</v>
      </c>
      <c r="J105" s="254" t="str">
        <f>'SC-NR'!D476</f>
        <v>SIS</v>
      </c>
      <c r="K105" s="263">
        <f>'SC-NR'!E476</f>
        <v>2.0017490279129562E-2</v>
      </c>
      <c r="L105" s="263">
        <f>'SC-NR'!F476</f>
        <v>4.0461838413494919E-2</v>
      </c>
      <c r="M105" s="263">
        <f>'SC-NR'!G476</f>
        <v>6.1356205867312955E-2</v>
      </c>
      <c r="N105" s="263">
        <f>'SC-NR'!H476</f>
        <v>8.2722380638867707E-2</v>
      </c>
      <c r="O105" s="263">
        <f>'SC-NR'!I476</f>
        <v>0.10527605856700292</v>
      </c>
      <c r="P105" s="263">
        <f>'SC-NR'!J476</f>
        <v>0.12576614705786718</v>
      </c>
      <c r="Q105" s="263">
        <f>'SC-NR'!K476</f>
        <v>0.14279876064947347</v>
      </c>
      <c r="R105" s="263">
        <f>'SC-NR'!L476</f>
        <v>0.15713097823797595</v>
      </c>
      <c r="S105" s="263">
        <f>'SC-NR'!M476</f>
        <v>0.16917288758169485</v>
      </c>
      <c r="T105" s="263">
        <f>'SC-NR'!N476</f>
        <v>0.18080778732102198</v>
      </c>
      <c r="U105" s="263">
        <f>'SC-NR'!O476</f>
        <v>0.18962494426877372</v>
      </c>
      <c r="V105" s="263">
        <f>'SC-NR'!P476</f>
        <v>0.1971757474696095</v>
      </c>
      <c r="W105" s="263">
        <f>'SC-NR'!Q476</f>
        <v>0.20382788721994613</v>
      </c>
      <c r="X105" s="263">
        <f>'SC-NR'!R476</f>
        <v>0.20962513489129167</v>
      </c>
      <c r="Y105" s="263">
        <f>'SC-NR'!S476</f>
        <v>0.21628122509205958</v>
      </c>
      <c r="Z105" s="263">
        <f>'SC-NR'!T476</f>
        <v>0.22116475387774512</v>
      </c>
      <c r="AA105" s="263">
        <f>'SC-NR'!U476</f>
        <v>0.22383095865907748</v>
      </c>
      <c r="AB105" s="263">
        <f>'SC-NR'!V476</f>
        <v>0.22649203104458371</v>
      </c>
      <c r="AC105" s="263">
        <f>'SC-NR'!W476</f>
        <v>0.22908014164351986</v>
      </c>
      <c r="AD105" s="263">
        <f>'SC-NR'!X476</f>
        <v>0.23339625959522323</v>
      </c>
      <c r="AE105" s="263">
        <f>'SC-NR'!Y476</f>
        <v>0.23412445645324678</v>
      </c>
      <c r="AF105" s="264">
        <f t="shared" si="27"/>
        <v>0</v>
      </c>
      <c r="AG105" s="264">
        <f t="shared" si="28"/>
        <v>6.0365797876660273E-3</v>
      </c>
      <c r="AH105" s="264">
        <f t="shared" si="29"/>
        <v>0.33236892450501565</v>
      </c>
      <c r="AI105" s="264">
        <f t="shared" si="30"/>
        <v>4.0035625819454213</v>
      </c>
      <c r="AJ105" s="264">
        <f t="shared" si="31"/>
        <v>15.857919356038236</v>
      </c>
      <c r="AK105" s="264">
        <f t="shared" si="32"/>
        <v>21.016976428382442</v>
      </c>
      <c r="AL105" s="264">
        <f t="shared" si="33"/>
        <v>20.347030335515093</v>
      </c>
      <c r="AM105" s="264">
        <f t="shared" si="34"/>
        <v>20.638194387965761</v>
      </c>
      <c r="AN105" s="264">
        <f t="shared" si="35"/>
        <v>9.7022566605257854</v>
      </c>
      <c r="AO105" s="264">
        <f t="shared" si="36"/>
        <v>5.5790660284218641</v>
      </c>
      <c r="AP105" s="264">
        <f t="shared" si="37"/>
        <v>1.5768327687872108</v>
      </c>
      <c r="AQ105" s="264">
        <f t="shared" si="38"/>
        <v>1.0805144466678714E-2</v>
      </c>
      <c r="AR105" s="264"/>
      <c r="AS105" s="264">
        <f t="shared" si="39"/>
        <v>0</v>
      </c>
      <c r="AT105" s="264">
        <f t="shared" si="40"/>
        <v>4.1282855009482228E-3</v>
      </c>
      <c r="AU105" s="264">
        <f t="shared" si="41"/>
        <v>0.12255413501465313</v>
      </c>
      <c r="AV105" s="264">
        <f t="shared" si="42"/>
        <v>2.6385272551549326</v>
      </c>
      <c r="AW105" s="264">
        <f t="shared" si="43"/>
        <v>10.282685745904537</v>
      </c>
      <c r="AX105" s="264">
        <f t="shared" si="44"/>
        <v>15.44906004191539</v>
      </c>
      <c r="AY105" s="264">
        <f t="shared" si="45"/>
        <v>17.523756382848436</v>
      </c>
      <c r="AZ105" s="264">
        <f t="shared" si="46"/>
        <v>15.008553041322553</v>
      </c>
      <c r="BA105" s="264">
        <f t="shared" si="47"/>
        <v>7.765705783429401</v>
      </c>
      <c r="BB105" s="264">
        <f t="shared" si="48"/>
        <v>3.6649583392624501</v>
      </c>
      <c r="BC105" s="264">
        <f t="shared" si="49"/>
        <v>0.77803274216350993</v>
      </c>
      <c r="BD105" s="264">
        <f t="shared" si="50"/>
        <v>7.984964713808938E-3</v>
      </c>
    </row>
    <row r="106" spans="1:56" ht="15">
      <c r="A106" s="259" t="str">
        <f>VLOOKUP(CONCATENATE($C106," - ",$B106),[2]ACHIEV!$B$17:$C$50,2,FALSE)</f>
        <v>LO12Med</v>
      </c>
      <c r="B106" s="259" t="str">
        <f>'SC-NR'!$C$7</f>
        <v>NR</v>
      </c>
      <c r="C106" s="259" t="str">
        <f>'SC-NR'!$C$8</f>
        <v>Irrigation Water Mgmt</v>
      </c>
      <c r="D106" s="259" t="s">
        <v>642</v>
      </c>
      <c r="E106" s="259" t="str">
        <f>'SC-NR'!$A$9</f>
        <v>Irrigation</v>
      </c>
      <c r="F106" s="260">
        <f t="shared" si="26"/>
        <v>4.4289352813980801E-4</v>
      </c>
      <c r="G106" s="261">
        <f>'SC-NR'!A477</f>
        <v>166.51222201640758</v>
      </c>
      <c r="H106" s="261">
        <f>'SC-NR'!B477</f>
        <v>40.640208100077757</v>
      </c>
      <c r="I106" s="254" t="str">
        <f>'SC-NR'!C477</f>
        <v>Lind _ Grain**</v>
      </c>
      <c r="J106" s="265" t="str">
        <f>'SC-NR'!D477</f>
        <v>SIS</v>
      </c>
      <c r="K106" s="263">
        <f>'SC-NR'!E477</f>
        <v>4.9734648993750449E-2</v>
      </c>
      <c r="L106" s="263">
        <f>'SC-NR'!F477</f>
        <v>0.10052985179841056</v>
      </c>
      <c r="M106" s="263">
        <f>'SC-NR'!G477</f>
        <v>0.1524431544538157</v>
      </c>
      <c r="N106" s="263">
        <f>'SC-NR'!H477</f>
        <v>0.20552869054173978</v>
      </c>
      <c r="O106" s="263">
        <f>'SC-NR'!I477</f>
        <v>0.26156464907763061</v>
      </c>
      <c r="P106" s="263">
        <f>'SC-NR'!J477</f>
        <v>0.31247349652722867</v>
      </c>
      <c r="Q106" s="263">
        <f>'SC-NR'!K477</f>
        <v>0.35479204129045178</v>
      </c>
      <c r="R106" s="263">
        <f>'SC-NR'!L477</f>
        <v>0.39040129105786181</v>
      </c>
      <c r="S106" s="263">
        <f>'SC-NR'!M477</f>
        <v>0.42032013333395069</v>
      </c>
      <c r="T106" s="263">
        <f>'SC-NR'!N477</f>
        <v>0.44922773596264937</v>
      </c>
      <c r="U106" s="263">
        <f>'SC-NR'!O477</f>
        <v>0.47113448849777828</v>
      </c>
      <c r="V106" s="263">
        <f>'SC-NR'!P477</f>
        <v>0.48989490958842796</v>
      </c>
      <c r="W106" s="263">
        <f>'SC-NR'!Q477</f>
        <v>0.50642254771523687</v>
      </c>
      <c r="X106" s="263">
        <f>'SC-NR'!R477</f>
        <v>0.5208261554624487</v>
      </c>
      <c r="Y106" s="263">
        <f>'SC-NR'!S477</f>
        <v>0.53736360871906774</v>
      </c>
      <c r="Z106" s="263">
        <f>'SC-NR'!T477</f>
        <v>0.54949702737546025</v>
      </c>
      <c r="AA106" s="263">
        <f>'SC-NR'!U477</f>
        <v>0.55612137224067426</v>
      </c>
      <c r="AB106" s="263">
        <f>'SC-NR'!V477</f>
        <v>0.56273296536222095</v>
      </c>
      <c r="AC106" s="263">
        <f>'SC-NR'!W477</f>
        <v>0.5691632805715805</v>
      </c>
      <c r="AD106" s="263">
        <f>'SC-NR'!X477</f>
        <v>0.57988693315491147</v>
      </c>
      <c r="AE106" s="263">
        <f>'SC-NR'!Y477</f>
        <v>0.58169618169841719</v>
      </c>
      <c r="AF106" s="264">
        <f t="shared" si="27"/>
        <v>0</v>
      </c>
      <c r="AG106" s="264">
        <f t="shared" si="28"/>
        <v>5.8332279325932507E-3</v>
      </c>
      <c r="AH106" s="264">
        <f t="shared" si="29"/>
        <v>0.32117254514053933</v>
      </c>
      <c r="AI106" s="264">
        <f t="shared" si="30"/>
        <v>3.8686961664294701</v>
      </c>
      <c r="AJ106" s="264">
        <f t="shared" si="31"/>
        <v>15.323719953052844</v>
      </c>
      <c r="AK106" s="264">
        <f t="shared" si="32"/>
        <v>20.308985927956236</v>
      </c>
      <c r="AL106" s="264">
        <f t="shared" si="33"/>
        <v>19.661608041850883</v>
      </c>
      <c r="AM106" s="264">
        <f t="shared" si="34"/>
        <v>19.942963767023688</v>
      </c>
      <c r="AN106" s="264">
        <f t="shared" si="35"/>
        <v>9.3754206110228342</v>
      </c>
      <c r="AO106" s="264">
        <f t="shared" si="36"/>
        <v>5.3911262568361167</v>
      </c>
      <c r="AP106" s="264">
        <f t="shared" si="37"/>
        <v>1.5237146323670512</v>
      </c>
      <c r="AQ106" s="264">
        <f t="shared" si="38"/>
        <v>1.0441155875636168E-2</v>
      </c>
      <c r="AR106" s="264"/>
      <c r="AS106" s="264">
        <f t="shared" si="39"/>
        <v>0</v>
      </c>
      <c r="AT106" s="264">
        <f t="shared" si="40"/>
        <v>3.9892175942168101E-3</v>
      </c>
      <c r="AU106" s="264">
        <f t="shared" si="41"/>
        <v>0.11842570276018526</v>
      </c>
      <c r="AV106" s="264">
        <f t="shared" si="42"/>
        <v>2.5496442401251107</v>
      </c>
      <c r="AW106" s="264">
        <f t="shared" si="43"/>
        <v>9.9362970133589261</v>
      </c>
      <c r="AX106" s="264">
        <f t="shared" si="44"/>
        <v>14.928633719534441</v>
      </c>
      <c r="AY106" s="264">
        <f t="shared" si="45"/>
        <v>16.933440592510241</v>
      </c>
      <c r="AZ106" s="264">
        <f t="shared" si="46"/>
        <v>14.502965902534624</v>
      </c>
      <c r="BA106" s="264">
        <f t="shared" si="47"/>
        <v>7.5041055507552086</v>
      </c>
      <c r="BB106" s="264">
        <f t="shared" si="48"/>
        <v>3.541498349786917</v>
      </c>
      <c r="BC106" s="264">
        <f t="shared" si="49"/>
        <v>0.75182346356678298</v>
      </c>
      <c r="BD106" s="264">
        <f t="shared" si="50"/>
        <v>7.7159783930182508E-3</v>
      </c>
    </row>
    <row r="107" spans="1:56" ht="15">
      <c r="A107" s="259" t="str">
        <f>VLOOKUP(CONCATENATE($C107," - ",$B107),[2]ACHIEV!$B$17:$C$50,2,FALSE)</f>
        <v>LO12Med</v>
      </c>
      <c r="B107" s="259" t="str">
        <f>'SC-NR'!$C$7</f>
        <v>NR</v>
      </c>
      <c r="C107" s="259" t="str">
        <f>'SC-NR'!$C$8</f>
        <v>Irrigation Water Mgmt</v>
      </c>
      <c r="D107" s="259" t="s">
        <v>642</v>
      </c>
      <c r="E107" s="259" t="str">
        <f>'SC-NR'!$A$9</f>
        <v>Irrigation</v>
      </c>
      <c r="F107" s="260">
        <f t="shared" si="26"/>
        <v>4.4410788563960382E-4</v>
      </c>
      <c r="G107" s="261">
        <f>'SC-NR'!A478</f>
        <v>166.96877726674632</v>
      </c>
      <c r="H107" s="261">
        <f>'SC-NR'!B478</f>
        <v>40.528669599527078</v>
      </c>
      <c r="I107" s="254" t="str">
        <f>'SC-NR'!C478</f>
        <v>Eltopia _ Grain**</v>
      </c>
      <c r="J107" s="265" t="str">
        <f>'SC-NR'!D478</f>
        <v>SIS</v>
      </c>
      <c r="K107" s="263">
        <f>'SC-NR'!E478</f>
        <v>1.4417835157474709E-2</v>
      </c>
      <c r="L107" s="263">
        <f>'SC-NR'!F478</f>
        <v>2.9143119755745687E-2</v>
      </c>
      <c r="M107" s="263">
        <f>'SC-NR'!G478</f>
        <v>4.4192536114545704E-2</v>
      </c>
      <c r="N107" s="263">
        <f>'SC-NR'!H478</f>
        <v>5.958177729845434E-2</v>
      </c>
      <c r="O107" s="263">
        <f>'SC-NR'!I478</f>
        <v>7.5826331737012531E-2</v>
      </c>
      <c r="P107" s="263">
        <f>'SC-NR'!J478</f>
        <v>9.058456137039278E-2</v>
      </c>
      <c r="Q107" s="263">
        <f>'SC-NR'!K478</f>
        <v>0.1028525036369006</v>
      </c>
      <c r="R107" s="263">
        <f>'SC-NR'!L478</f>
        <v>0.11317545360468619</v>
      </c>
      <c r="S107" s="263">
        <f>'SC-NR'!M478</f>
        <v>0.12184878185303358</v>
      </c>
      <c r="T107" s="263">
        <f>'SC-NR'!N478</f>
        <v>0.13022895659902867</v>
      </c>
      <c r="U107" s="263">
        <f>'SC-NR'!O478</f>
        <v>0.13657961862796486</v>
      </c>
      <c r="V107" s="263">
        <f>'SC-NR'!P478</f>
        <v>0.14201817432791133</v>
      </c>
      <c r="W107" s="263">
        <f>'SC-NR'!Q478</f>
        <v>0.14680945700258485</v>
      </c>
      <c r="X107" s="263">
        <f>'SC-NR'!R478</f>
        <v>0.1509849935022658</v>
      </c>
      <c r="Y107" s="263">
        <f>'SC-NR'!S478</f>
        <v>0.15577912153578904</v>
      </c>
      <c r="Z107" s="263">
        <f>'SC-NR'!T478</f>
        <v>0.15929654115418179</v>
      </c>
      <c r="AA107" s="263">
        <f>'SC-NR'!U478</f>
        <v>0.1612169068192722</v>
      </c>
      <c r="AB107" s="263">
        <f>'SC-NR'!V478</f>
        <v>0.16313357581530211</v>
      </c>
      <c r="AC107" s="263">
        <f>'SC-NR'!W478</f>
        <v>0.16499769321785571</v>
      </c>
      <c r="AD107" s="263">
        <f>'SC-NR'!X478</f>
        <v>0.1681064284429083</v>
      </c>
      <c r="AE107" s="263">
        <f>'SC-NR'!Y478</f>
        <v>0.16863092088001069</v>
      </c>
      <c r="AF107" s="264">
        <f t="shared" si="27"/>
        <v>0</v>
      </c>
      <c r="AG107" s="264">
        <f t="shared" si="28"/>
        <v>5.8492218987225703E-3</v>
      </c>
      <c r="AH107" s="264">
        <f t="shared" si="29"/>
        <v>0.32205315924785771</v>
      </c>
      <c r="AI107" s="264">
        <f t="shared" si="30"/>
        <v>3.8793036373127467</v>
      </c>
      <c r="AJ107" s="264">
        <f t="shared" si="31"/>
        <v>15.365735636433717</v>
      </c>
      <c r="AK107" s="264">
        <f t="shared" si="32"/>
        <v>20.364670574057172</v>
      </c>
      <c r="AL107" s="264">
        <f t="shared" si="33"/>
        <v>19.715517660453685</v>
      </c>
      <c r="AM107" s="264">
        <f t="shared" si="34"/>
        <v>19.997644827097783</v>
      </c>
      <c r="AN107" s="264">
        <f t="shared" si="35"/>
        <v>9.4011268171635152</v>
      </c>
      <c r="AO107" s="264">
        <f t="shared" si="36"/>
        <v>5.4059080366237593</v>
      </c>
      <c r="AP107" s="264">
        <f t="shared" si="37"/>
        <v>1.5278924633214457</v>
      </c>
      <c r="AQ107" s="264">
        <f t="shared" si="38"/>
        <v>1.0469784191785582E-2</v>
      </c>
      <c r="AR107" s="264"/>
      <c r="AS107" s="264">
        <f t="shared" si="39"/>
        <v>0</v>
      </c>
      <c r="AT107" s="264">
        <f t="shared" si="40"/>
        <v>4.0001555194653484E-3</v>
      </c>
      <c r="AU107" s="264">
        <f t="shared" si="41"/>
        <v>0.11875041091503104</v>
      </c>
      <c r="AV107" s="264">
        <f t="shared" si="42"/>
        <v>2.5566350390600405</v>
      </c>
      <c r="AW107" s="264">
        <f t="shared" si="43"/>
        <v>9.9635410709748715</v>
      </c>
      <c r="AX107" s="264">
        <f t="shared" si="44"/>
        <v>14.969566126912715</v>
      </c>
      <c r="AY107" s="264">
        <f t="shared" si="45"/>
        <v>16.97986992433459</v>
      </c>
      <c r="AZ107" s="264">
        <f t="shared" si="46"/>
        <v>14.54273118311345</v>
      </c>
      <c r="BA107" s="264">
        <f t="shared" si="47"/>
        <v>7.5246808499543016</v>
      </c>
      <c r="BB107" s="264">
        <f t="shared" si="48"/>
        <v>3.5512086860378016</v>
      </c>
      <c r="BC107" s="264">
        <f t="shared" si="49"/>
        <v>0.75388486750135697</v>
      </c>
      <c r="BD107" s="264">
        <f t="shared" si="50"/>
        <v>7.7371346204961697E-3</v>
      </c>
    </row>
    <row r="108" spans="1:56" ht="15">
      <c r="A108" s="259" t="str">
        <f>VLOOKUP(CONCATENATE($C108," - ",$B108),[2]ACHIEV!$B$17:$C$50,2,FALSE)</f>
        <v>LO12Med</v>
      </c>
      <c r="B108" s="259" t="str">
        <f>'SC-NR'!$C$7</f>
        <v>NR</v>
      </c>
      <c r="C108" s="259" t="str">
        <f>'SC-NR'!$C$8</f>
        <v>Irrigation Water Mgmt</v>
      </c>
      <c r="D108" s="259" t="s">
        <v>642</v>
      </c>
      <c r="E108" s="259" t="str">
        <f>'SC-NR'!$A$9</f>
        <v>Irrigation</v>
      </c>
      <c r="F108" s="260">
        <f t="shared" si="26"/>
        <v>4.4272004849697994E-4</v>
      </c>
      <c r="G108" s="261">
        <f>'SC-NR'!A479</f>
        <v>166.4469998377877</v>
      </c>
      <c r="H108" s="261">
        <f>'SC-NR'!B479</f>
        <v>40.656192121652445</v>
      </c>
      <c r="I108" s="254" t="str">
        <f>'SC-NR'!C479</f>
        <v>Odessa _ Grain**</v>
      </c>
      <c r="J108" s="265" t="str">
        <f>'SC-NR'!D479</f>
        <v>SIS</v>
      </c>
      <c r="K108" s="263">
        <f>'SC-NR'!E479</f>
        <v>2.1439286490189915E-2</v>
      </c>
      <c r="L108" s="263">
        <f>'SC-NR'!F479</f>
        <v>4.3335749565524981E-2</v>
      </c>
      <c r="M108" s="263">
        <f>'SC-NR'!G479</f>
        <v>6.5714195795657668E-2</v>
      </c>
      <c r="N108" s="263">
        <f>'SC-NR'!H479</f>
        <v>8.8597960730187178E-2</v>
      </c>
      <c r="O108" s="263">
        <f>'SC-NR'!I479</f>
        <v>0.11275357443431382</v>
      </c>
      <c r="P108" s="263">
        <f>'SC-NR'!J479</f>
        <v>0.13469902669827691</v>
      </c>
      <c r="Q108" s="263">
        <f>'SC-NR'!K479</f>
        <v>0.15294142758745716</v>
      </c>
      <c r="R108" s="263">
        <f>'SC-NR'!L479</f>
        <v>0.16829162956757299</v>
      </c>
      <c r="S108" s="263">
        <f>'SC-NR'!M479</f>
        <v>0.18118884798551094</v>
      </c>
      <c r="T108" s="263">
        <f>'SC-NR'!N479</f>
        <v>0.19365014784467177</v>
      </c>
      <c r="U108" s="263">
        <f>'SC-NR'!O479</f>
        <v>0.20309356713429702</v>
      </c>
      <c r="V108" s="263">
        <f>'SC-NR'!P479</f>
        <v>0.21118068648824237</v>
      </c>
      <c r="W108" s="263">
        <f>'SC-NR'!Q479</f>
        <v>0.21830531239746248</v>
      </c>
      <c r="X108" s="263">
        <f>'SC-NR'!R479</f>
        <v>0.22451432521312742</v>
      </c>
      <c r="Y108" s="263">
        <f>'SC-NR'!S479</f>
        <v>0.2316431821641704</v>
      </c>
      <c r="Z108" s="263">
        <f>'SC-NR'!T479</f>
        <v>0.23687357674707984</v>
      </c>
      <c r="AA108" s="263">
        <f>'SC-NR'!U479</f>
        <v>0.2397291559106724</v>
      </c>
      <c r="AB108" s="263">
        <f>'SC-NR'!V479</f>
        <v>0.2425792381361892</v>
      </c>
      <c r="AC108" s="263">
        <f>'SC-NR'!W479</f>
        <v>0.24535117626755124</v>
      </c>
      <c r="AD108" s="263">
        <f>'SC-NR'!X479</f>
        <v>0.24997385813234513</v>
      </c>
      <c r="AE108" s="263">
        <f>'SC-NR'!Y479</f>
        <v>0.25075377713531333</v>
      </c>
      <c r="AF108" s="264">
        <f t="shared" si="27"/>
        <v>0</v>
      </c>
      <c r="AG108" s="264">
        <f t="shared" si="28"/>
        <v>5.8309430802890609E-3</v>
      </c>
      <c r="AH108" s="264">
        <f t="shared" si="29"/>
        <v>0.32104674312520809</v>
      </c>
      <c r="AI108" s="264">
        <f t="shared" si="30"/>
        <v>3.8671808134461436</v>
      </c>
      <c r="AJ108" s="264">
        <f t="shared" si="31"/>
        <v>15.317717712569859</v>
      </c>
      <c r="AK108" s="264">
        <f t="shared" si="32"/>
        <v>20.301030978513239</v>
      </c>
      <c r="AL108" s="264">
        <f t="shared" si="33"/>
        <v>19.653906667764762</v>
      </c>
      <c r="AM108" s="264">
        <f t="shared" si="34"/>
        <v>19.935152187013099</v>
      </c>
      <c r="AN108" s="264">
        <f t="shared" si="35"/>
        <v>9.3717482958598772</v>
      </c>
      <c r="AO108" s="264">
        <f t="shared" si="36"/>
        <v>5.3890145740093089</v>
      </c>
      <c r="AP108" s="264">
        <f t="shared" si="37"/>
        <v>1.5231177993735658</v>
      </c>
      <c r="AQ108" s="264">
        <f t="shared" si="38"/>
        <v>1.043706611618625E-2</v>
      </c>
      <c r="AR108" s="264"/>
      <c r="AS108" s="264">
        <f t="shared" si="39"/>
        <v>0</v>
      </c>
      <c r="AT108" s="264">
        <f t="shared" si="40"/>
        <v>3.9876550334670179E-3</v>
      </c>
      <c r="AU108" s="264">
        <f t="shared" si="41"/>
        <v>0.11837931588092154</v>
      </c>
      <c r="AV108" s="264">
        <f t="shared" si="42"/>
        <v>2.5486455545629774</v>
      </c>
      <c r="AW108" s="264">
        <f t="shared" si="43"/>
        <v>9.9324050051280732</v>
      </c>
      <c r="AX108" s="264">
        <f t="shared" si="44"/>
        <v>14.922786232766111</v>
      </c>
      <c r="AY108" s="264">
        <f t="shared" si="45"/>
        <v>16.926807830821044</v>
      </c>
      <c r="AZ108" s="264">
        <f t="shared" si="46"/>
        <v>14.497285148166217</v>
      </c>
      <c r="BA108" s="264">
        <f t="shared" si="47"/>
        <v>7.5011662222981936</v>
      </c>
      <c r="BB108" s="264">
        <f t="shared" si="48"/>
        <v>3.5401111588939327</v>
      </c>
      <c r="BC108" s="264">
        <f t="shared" si="49"/>
        <v>0.75152897729041512</v>
      </c>
      <c r="BD108" s="264">
        <f t="shared" si="50"/>
        <v>7.7129560748071179E-3</v>
      </c>
    </row>
    <row r="109" spans="1:56" ht="15">
      <c r="A109" s="259" t="str">
        <f>VLOOKUP(CONCATENATE($C109," - ",$B109),[2]ACHIEV!$B$17:$C$50,2,FALSE)</f>
        <v>LO12Med</v>
      </c>
      <c r="B109" s="259" t="str">
        <f>'SC-NR'!$C$7</f>
        <v>NR</v>
      </c>
      <c r="C109" s="259" t="str">
        <f>'SC-NR'!$C$8</f>
        <v>Irrigation Water Mgmt</v>
      </c>
      <c r="D109" s="259" t="s">
        <v>642</v>
      </c>
      <c r="E109" s="259" t="str">
        <f>'SC-NR'!$A$9</f>
        <v>Irrigation</v>
      </c>
      <c r="F109" s="260">
        <f t="shared" si="26"/>
        <v>4.2016769492934388E-4</v>
      </c>
      <c r="G109" s="261">
        <f>'SC-NR'!A480</f>
        <v>157.96811661721077</v>
      </c>
      <c r="H109" s="261">
        <f>'SC-NR'!B480</f>
        <v>42.84650464040331</v>
      </c>
      <c r="I109" s="254" t="str">
        <f>'SC-NR'!C480</f>
        <v>Ritzville _ Grain**</v>
      </c>
      <c r="J109" s="265" t="str">
        <f>'SC-NR'!D480</f>
        <v>SIS</v>
      </c>
      <c r="K109" s="263">
        <f>'SC-NR'!E480</f>
        <v>6.4041730930929179E-3</v>
      </c>
      <c r="L109" s="263">
        <f>'SC-NR'!F480</f>
        <v>1.294491033848252E-2</v>
      </c>
      <c r="M109" s="263">
        <f>'SC-NR'!G480</f>
        <v>1.9629621757298626E-2</v>
      </c>
      <c r="N109" s="263">
        <f>'SC-NR'!H480</f>
        <v>2.6465277959263907E-2</v>
      </c>
      <c r="O109" s="263">
        <f>'SC-NR'!I480</f>
        <v>3.3680850707074328E-2</v>
      </c>
      <c r="P109" s="263">
        <f>'SC-NR'!J480</f>
        <v>4.023622161314136E-2</v>
      </c>
      <c r="Q109" s="263">
        <f>'SC-NR'!K480</f>
        <v>4.5685446473369806E-2</v>
      </c>
      <c r="R109" s="263">
        <f>'SC-NR'!L480</f>
        <v>5.0270736685316987E-2</v>
      </c>
      <c r="S109" s="263">
        <f>'SC-NR'!M480</f>
        <v>5.4123291163083523E-2</v>
      </c>
      <c r="T109" s="263">
        <f>'SC-NR'!N480</f>
        <v>5.784563151706483E-2</v>
      </c>
      <c r="U109" s="263">
        <f>'SC-NR'!O480</f>
        <v>6.0666494597050521E-2</v>
      </c>
      <c r="V109" s="263">
        <f>'SC-NR'!P480</f>
        <v>6.3082214550737689E-2</v>
      </c>
      <c r="W109" s="263">
        <f>'SC-NR'!Q480</f>
        <v>6.5210426120047987E-2</v>
      </c>
      <c r="X109" s="263">
        <f>'SC-NR'!R480</f>
        <v>6.7065133030510954E-2</v>
      </c>
      <c r="Y109" s="263">
        <f>'SC-NR'!S480</f>
        <v>6.9194608462973137E-2</v>
      </c>
      <c r="Z109" s="263">
        <f>'SC-NR'!T480</f>
        <v>7.075699032066482E-2</v>
      </c>
      <c r="AA109" s="263">
        <f>'SC-NR'!U480</f>
        <v>7.1609986209919083E-2</v>
      </c>
      <c r="AB109" s="263">
        <f>'SC-NR'!V480</f>
        <v>7.2461340097564039E-2</v>
      </c>
      <c r="AC109" s="263">
        <f>'SC-NR'!W480</f>
        <v>7.3289351403103983E-2</v>
      </c>
      <c r="AD109" s="263">
        <f>'SC-NR'!X480</f>
        <v>7.4670202152497506E-2</v>
      </c>
      <c r="AE109" s="263">
        <f>'SC-NR'!Y480</f>
        <v>7.4903173352163441E-2</v>
      </c>
      <c r="AF109" s="264">
        <f t="shared" si="27"/>
        <v>0</v>
      </c>
      <c r="AG109" s="264">
        <f t="shared" si="28"/>
        <v>5.5339122807445563E-3</v>
      </c>
      <c r="AH109" s="264">
        <f t="shared" si="29"/>
        <v>0.30469248113215286</v>
      </c>
      <c r="AI109" s="264">
        <f t="shared" si="30"/>
        <v>3.6701849256138566</v>
      </c>
      <c r="AJ109" s="264">
        <f t="shared" si="31"/>
        <v>14.537426449782211</v>
      </c>
      <c r="AK109" s="264">
        <f t="shared" si="32"/>
        <v>19.266887550924402</v>
      </c>
      <c r="AL109" s="264">
        <f t="shared" si="33"/>
        <v>18.652728036569851</v>
      </c>
      <c r="AM109" s="264">
        <f t="shared" si="34"/>
        <v>18.919646785637042</v>
      </c>
      <c r="AN109" s="264">
        <f t="shared" si="35"/>
        <v>8.8943473246757936</v>
      </c>
      <c r="AO109" s="264">
        <f t="shared" si="36"/>
        <v>5.1144958065245101</v>
      </c>
      <c r="AP109" s="264">
        <f t="shared" si="37"/>
        <v>1.4455295102205239</v>
      </c>
      <c r="AQ109" s="264">
        <f t="shared" si="38"/>
        <v>9.9053973876971398E-3</v>
      </c>
      <c r="AR109" s="264"/>
      <c r="AS109" s="264">
        <f t="shared" si="39"/>
        <v>0</v>
      </c>
      <c r="AT109" s="264">
        <f t="shared" si="40"/>
        <v>3.7845221359941689E-3</v>
      </c>
      <c r="AU109" s="264">
        <f t="shared" si="41"/>
        <v>0.11234902157664264</v>
      </c>
      <c r="AV109" s="264">
        <f t="shared" si="42"/>
        <v>2.4188164314857099</v>
      </c>
      <c r="AW109" s="264">
        <f t="shared" si="43"/>
        <v>9.4264439351176321</v>
      </c>
      <c r="AX109" s="264">
        <f t="shared" si="44"/>
        <v>14.162612952883826</v>
      </c>
      <c r="AY109" s="264">
        <f t="shared" si="45"/>
        <v>16.064548811225929</v>
      </c>
      <c r="AZ109" s="264">
        <f t="shared" si="46"/>
        <v>13.75878708027374</v>
      </c>
      <c r="BA109" s="264">
        <f t="shared" si="47"/>
        <v>7.1190535228864524</v>
      </c>
      <c r="BB109" s="264">
        <f t="shared" si="48"/>
        <v>3.3597763428060765</v>
      </c>
      <c r="BC109" s="264">
        <f t="shared" si="49"/>
        <v>0.71324576136261197</v>
      </c>
      <c r="BD109" s="264">
        <f t="shared" si="50"/>
        <v>7.3200547073600476E-3</v>
      </c>
    </row>
    <row r="110" spans="1:56" ht="15">
      <c r="A110" s="259" t="str">
        <f>VLOOKUP(CONCATENATE($C110," - ",$B110),[2]ACHIEV!$B$17:$C$50,2,FALSE)</f>
        <v>LO12Med</v>
      </c>
      <c r="B110" s="259" t="str">
        <f>'SC-NR'!$C$7</f>
        <v>NR</v>
      </c>
      <c r="C110" s="259" t="str">
        <f>'SC-NR'!$C$8</f>
        <v>Irrigation Water Mgmt</v>
      </c>
      <c r="D110" s="259" t="s">
        <v>642</v>
      </c>
      <c r="E110" s="259" t="str">
        <f>'SC-NR'!$A$9</f>
        <v>Irrigation</v>
      </c>
      <c r="F110" s="260">
        <f t="shared" si="26"/>
        <v>3.9241095207686862E-4</v>
      </c>
      <c r="G110" s="261">
        <f>'SC-NR'!A481</f>
        <v>147.5325680380391</v>
      </c>
      <c r="H110" s="261">
        <f>'SC-NR'!B481</f>
        <v>45.887885337051472</v>
      </c>
      <c r="I110" s="254" t="str">
        <f>'SC-NR'!C481</f>
        <v>Wilbur _ Grain**</v>
      </c>
      <c r="J110" s="265" t="str">
        <f>'SC-NR'!D481</f>
        <v>SIS</v>
      </c>
      <c r="K110" s="263">
        <f>'SC-NR'!E481</f>
        <v>5.0611600674231811E-3</v>
      </c>
      <c r="L110" s="263">
        <f>'SC-NR'!F481</f>
        <v>1.023024554913458E-2</v>
      </c>
      <c r="M110" s="263">
        <f>'SC-NR'!G481</f>
        <v>1.5513112517806776E-2</v>
      </c>
      <c r="N110" s="263">
        <f>'SC-NR'!H481</f>
        <v>2.0915269783251932E-2</v>
      </c>
      <c r="O110" s="263">
        <f>'SC-NR'!I481</f>
        <v>2.6617671658396753E-2</v>
      </c>
      <c r="P110" s="263">
        <f>'SC-NR'!J481</f>
        <v>3.1798321989774801E-2</v>
      </c>
      <c r="Q110" s="263">
        <f>'SC-NR'!K481</f>
        <v>3.6104795106615295E-2</v>
      </c>
      <c r="R110" s="263">
        <f>'SC-NR'!L481</f>
        <v>3.9728508485518621E-2</v>
      </c>
      <c r="S110" s="263">
        <f>'SC-NR'!M481</f>
        <v>4.2773147441557129E-2</v>
      </c>
      <c r="T110" s="263">
        <f>'SC-NR'!N481</f>
        <v>4.5714879353401731E-2</v>
      </c>
      <c r="U110" s="263">
        <f>'SC-NR'!O481</f>
        <v>4.7944181929793682E-2</v>
      </c>
      <c r="V110" s="263">
        <f>'SC-NR'!P481</f>
        <v>4.9853303558137142E-2</v>
      </c>
      <c r="W110" s="263">
        <f>'SC-NR'!Q481</f>
        <v>5.1535209910924258E-2</v>
      </c>
      <c r="X110" s="263">
        <f>'SC-NR'!R481</f>
        <v>5.3000968005772302E-2</v>
      </c>
      <c r="Y110" s="263">
        <f>'SC-NR'!S481</f>
        <v>5.4683873178176259E-2</v>
      </c>
      <c r="Z110" s="263">
        <f>'SC-NR'!T481</f>
        <v>5.5918609428004362E-2</v>
      </c>
      <c r="AA110" s="263">
        <f>'SC-NR'!U481</f>
        <v>5.6592724363627507E-2</v>
      </c>
      <c r="AB110" s="263">
        <f>'SC-NR'!V481</f>
        <v>5.7265541640231295E-2</v>
      </c>
      <c r="AC110" s="263">
        <f>'SC-NR'!W481</f>
        <v>5.7919911485339565E-2</v>
      </c>
      <c r="AD110" s="263">
        <f>'SC-NR'!X481</f>
        <v>5.9011185342293791E-2</v>
      </c>
      <c r="AE110" s="263">
        <f>'SC-NR'!Y481</f>
        <v>5.9195300374081487E-2</v>
      </c>
      <c r="AF110" s="264">
        <f t="shared" si="27"/>
        <v>0</v>
      </c>
      <c r="AG110" s="264">
        <f t="shared" si="28"/>
        <v>5.1683359120743948E-3</v>
      </c>
      <c r="AH110" s="264">
        <f t="shared" si="29"/>
        <v>0.28456415867916174</v>
      </c>
      <c r="AI110" s="264">
        <f t="shared" si="30"/>
        <v>3.4277284482818091</v>
      </c>
      <c r="AJ110" s="264">
        <f t="shared" si="31"/>
        <v>13.577067972505102</v>
      </c>
      <c r="AK110" s="264">
        <f t="shared" si="32"/>
        <v>17.994095640045828</v>
      </c>
      <c r="AL110" s="264">
        <f t="shared" si="33"/>
        <v>17.420508182791494</v>
      </c>
      <c r="AM110" s="264">
        <f t="shared" si="34"/>
        <v>17.669793983943428</v>
      </c>
      <c r="AN110" s="264">
        <f t="shared" si="35"/>
        <v>8.3067768986030739</v>
      </c>
      <c r="AO110" s="264">
        <f t="shared" si="36"/>
        <v>4.7766265542355244</v>
      </c>
      <c r="AP110" s="264">
        <f t="shared" si="37"/>
        <v>1.3500362312629335</v>
      </c>
      <c r="AQ110" s="264">
        <f t="shared" si="38"/>
        <v>9.25103587571054E-3</v>
      </c>
      <c r="AR110" s="264"/>
      <c r="AS110" s="264">
        <f t="shared" si="39"/>
        <v>0</v>
      </c>
      <c r="AT110" s="264">
        <f t="shared" si="40"/>
        <v>3.5345124160275844E-3</v>
      </c>
      <c r="AU110" s="264">
        <f t="shared" si="41"/>
        <v>0.10492712089445319</v>
      </c>
      <c r="AV110" s="264">
        <f t="shared" si="42"/>
        <v>2.2590267415444574</v>
      </c>
      <c r="AW110" s="264">
        <f t="shared" si="43"/>
        <v>8.8037226181817019</v>
      </c>
      <c r="AX110" s="264">
        <f t="shared" si="44"/>
        <v>13.227015069951781</v>
      </c>
      <c r="AY110" s="264">
        <f t="shared" si="45"/>
        <v>15.003306940955015</v>
      </c>
      <c r="AZ110" s="264">
        <f t="shared" si="46"/>
        <v>12.849866381329146</v>
      </c>
      <c r="BA110" s="264">
        <f t="shared" si="47"/>
        <v>6.6487609697643082</v>
      </c>
      <c r="BB110" s="264">
        <f t="shared" si="48"/>
        <v>3.1378257999287134</v>
      </c>
      <c r="BC110" s="264">
        <f t="shared" si="49"/>
        <v>0.66612795714377704</v>
      </c>
      <c r="BD110" s="264">
        <f t="shared" si="50"/>
        <v>6.8364837935790367E-3</v>
      </c>
    </row>
    <row r="111" spans="1:56" ht="15">
      <c r="A111" s="259" t="str">
        <f>VLOOKUP(CONCATENATE($C111," - ",$B111),[2]ACHIEV!$B$17:$C$50,2,FALSE)</f>
        <v>LO12Med</v>
      </c>
      <c r="B111" s="259" t="str">
        <f>'SC-NR'!$C$7</f>
        <v>NR</v>
      </c>
      <c r="C111" s="259" t="str">
        <f>'SC-NR'!$C$8</f>
        <v>Irrigation Water Mgmt</v>
      </c>
      <c r="D111" s="259" t="s">
        <v>642</v>
      </c>
      <c r="E111" s="259" t="str">
        <f>'SC-NR'!$A$9</f>
        <v>Irrigation</v>
      </c>
      <c r="F111" s="260">
        <f t="shared" si="26"/>
        <v>4.6381517306486118E-4</v>
      </c>
      <c r="G111" s="261">
        <f>'SC-NR'!A482</f>
        <v>174.37801675795819</v>
      </c>
      <c r="H111" s="261">
        <f>'SC-NR'!B482</f>
        <v>38.800209034825059</v>
      </c>
      <c r="I111" s="254" t="str">
        <f>'SC-NR'!C482</f>
        <v>Mattawa (PRD) _ Early Potatoes</v>
      </c>
      <c r="J111" s="265" t="str">
        <f>'SC-NR'!D482</f>
        <v>SIS</v>
      </c>
      <c r="K111" s="263">
        <f>'SC-NR'!E482</f>
        <v>0</v>
      </c>
      <c r="L111" s="263">
        <f>'SC-NR'!F482</f>
        <v>0</v>
      </c>
      <c r="M111" s="263">
        <f>'SC-NR'!G482</f>
        <v>0</v>
      </c>
      <c r="N111" s="263">
        <f>'SC-NR'!H482</f>
        <v>0</v>
      </c>
      <c r="O111" s="263">
        <f>'SC-NR'!I482</f>
        <v>0</v>
      </c>
      <c r="P111" s="263">
        <f>'SC-NR'!J482</f>
        <v>0</v>
      </c>
      <c r="Q111" s="263">
        <f>'SC-NR'!K482</f>
        <v>0</v>
      </c>
      <c r="R111" s="263">
        <f>'SC-NR'!L482</f>
        <v>0</v>
      </c>
      <c r="S111" s="263">
        <f>'SC-NR'!M482</f>
        <v>0</v>
      </c>
      <c r="T111" s="263">
        <f>'SC-NR'!N482</f>
        <v>0</v>
      </c>
      <c r="U111" s="263">
        <f>'SC-NR'!O482</f>
        <v>0</v>
      </c>
      <c r="V111" s="263">
        <f>'SC-NR'!P482</f>
        <v>0</v>
      </c>
      <c r="W111" s="263">
        <f>'SC-NR'!Q482</f>
        <v>0</v>
      </c>
      <c r="X111" s="263">
        <f>'SC-NR'!R482</f>
        <v>0</v>
      </c>
      <c r="Y111" s="263">
        <f>'SC-NR'!S482</f>
        <v>0</v>
      </c>
      <c r="Z111" s="263">
        <f>'SC-NR'!T482</f>
        <v>0</v>
      </c>
      <c r="AA111" s="263">
        <f>'SC-NR'!U482</f>
        <v>0</v>
      </c>
      <c r="AB111" s="263">
        <f>'SC-NR'!V482</f>
        <v>0</v>
      </c>
      <c r="AC111" s="263">
        <f>'SC-NR'!W482</f>
        <v>0</v>
      </c>
      <c r="AD111" s="263">
        <f>'SC-NR'!X482</f>
        <v>0</v>
      </c>
      <c r="AE111" s="263">
        <f>'SC-NR'!Y482</f>
        <v>0</v>
      </c>
      <c r="AF111" s="264">
        <f t="shared" si="27"/>
        <v>0</v>
      </c>
      <c r="AG111" s="264">
        <f t="shared" si="28"/>
        <v>6.108781120478384E-3</v>
      </c>
      <c r="AH111" s="264">
        <f t="shared" si="29"/>
        <v>0.33634426818948138</v>
      </c>
      <c r="AI111" s="264">
        <f t="shared" si="30"/>
        <v>4.0514477362185</v>
      </c>
      <c r="AJ111" s="264">
        <f t="shared" si="31"/>
        <v>16.047590155300462</v>
      </c>
      <c r="AK111" s="264">
        <f t="shared" si="32"/>
        <v>21.268352830780959</v>
      </c>
      <c r="AL111" s="264">
        <f t="shared" si="33"/>
        <v>20.590393756636317</v>
      </c>
      <c r="AM111" s="264">
        <f t="shared" si="34"/>
        <v>20.885040316300245</v>
      </c>
      <c r="AN111" s="264">
        <f t="shared" si="35"/>
        <v>9.8183018196751455</v>
      </c>
      <c r="AO111" s="264">
        <f t="shared" si="36"/>
        <v>5.6457952057489385</v>
      </c>
      <c r="AP111" s="264">
        <f t="shared" si="37"/>
        <v>1.5956926913813347</v>
      </c>
      <c r="AQ111" s="264">
        <f t="shared" si="38"/>
        <v>1.0934380865296066E-2</v>
      </c>
      <c r="AR111" s="264"/>
      <c r="AS111" s="264">
        <f t="shared" si="39"/>
        <v>0</v>
      </c>
      <c r="AT111" s="264">
        <f t="shared" si="40"/>
        <v>4.1776624206416226E-3</v>
      </c>
      <c r="AU111" s="264">
        <f t="shared" si="41"/>
        <v>0.12401996039938554</v>
      </c>
      <c r="AV111" s="264">
        <f t="shared" si="42"/>
        <v>2.6700857189183296</v>
      </c>
      <c r="AW111" s="264">
        <f t="shared" si="43"/>
        <v>10.405673205999381</v>
      </c>
      <c r="AX111" s="264">
        <f t="shared" si="44"/>
        <v>15.633840623794468</v>
      </c>
      <c r="AY111" s="264">
        <f t="shared" si="45"/>
        <v>17.733351652226936</v>
      </c>
      <c r="AZ111" s="264">
        <f t="shared" si="46"/>
        <v>15.188064879364108</v>
      </c>
      <c r="BA111" s="264">
        <f t="shared" si="47"/>
        <v>7.8585885626710237</v>
      </c>
      <c r="BB111" s="264">
        <f t="shared" si="48"/>
        <v>3.708793571480729</v>
      </c>
      <c r="BC111" s="264">
        <f t="shared" si="49"/>
        <v>0.78733850849672971</v>
      </c>
      <c r="BD111" s="264">
        <f t="shared" si="50"/>
        <v>8.0804699692806868E-3</v>
      </c>
    </row>
    <row r="112" spans="1:56" ht="15">
      <c r="A112" s="259" t="str">
        <f>VLOOKUP(CONCATENATE($C112," - ",$B112),[2]ACHIEV!$B$17:$C$50,2,FALSE)</f>
        <v>LO12Med</v>
      </c>
      <c r="B112" s="259" t="str">
        <f>'SC-NR'!$C$7</f>
        <v>NR</v>
      </c>
      <c r="C112" s="259" t="str">
        <f>'SC-NR'!$C$8</f>
        <v>Irrigation Water Mgmt</v>
      </c>
      <c r="D112" s="259" t="s">
        <v>642</v>
      </c>
      <c r="E112" s="259" t="str">
        <f>'SC-NR'!$A$9</f>
        <v>Irrigation</v>
      </c>
      <c r="F112" s="260">
        <f t="shared" si="26"/>
        <v>4.5118585506698488E-4</v>
      </c>
      <c r="G112" s="261">
        <f>'SC-NR'!A483</f>
        <v>169.62984215443507</v>
      </c>
      <c r="H112" s="261">
        <f>'SC-NR'!B483</f>
        <v>39.890507830084658</v>
      </c>
      <c r="I112" s="254" t="str">
        <f>'SC-NR'!C483</f>
        <v>Pasco (Richland) _ Early Potatoes</v>
      </c>
      <c r="J112" s="265" t="str">
        <f>'SC-NR'!D483</f>
        <v>SIS</v>
      </c>
      <c r="K112" s="263">
        <f>'SC-NR'!E483</f>
        <v>1.1497845671205452E-2</v>
      </c>
      <c r="L112" s="263">
        <f>'SC-NR'!F483</f>
        <v>2.3240874213720206E-2</v>
      </c>
      <c r="M112" s="263">
        <f>'SC-NR'!G483</f>
        <v>3.5242389340316004E-2</v>
      </c>
      <c r="N112" s="263">
        <f>'SC-NR'!H483</f>
        <v>4.7514905858706567E-2</v>
      </c>
      <c r="O112" s="263">
        <f>'SC-NR'!I483</f>
        <v>6.0469512281377848E-2</v>
      </c>
      <c r="P112" s="263">
        <f>'SC-NR'!J483</f>
        <v>7.223881362595902E-2</v>
      </c>
      <c r="Q112" s="263">
        <f>'SC-NR'!K483</f>
        <v>8.2022176061646024E-2</v>
      </c>
      <c r="R112" s="263">
        <f>'SC-NR'!L483</f>
        <v>9.0254458114034444E-2</v>
      </c>
      <c r="S112" s="263">
        <f>'SC-NR'!M483</f>
        <v>9.7171210078943956E-2</v>
      </c>
      <c r="T112" s="263">
        <f>'SC-NR'!N483</f>
        <v>0.1038541798087811</v>
      </c>
      <c r="U112" s="263">
        <f>'SC-NR'!O483</f>
        <v>0.10891866633683223</v>
      </c>
      <c r="V112" s="263">
        <f>'SC-NR'!P483</f>
        <v>0.11325577197226605</v>
      </c>
      <c r="W112" s="263">
        <f>'SC-NR'!Q483</f>
        <v>0.11707669433396718</v>
      </c>
      <c r="X112" s="263">
        <f>'SC-NR'!R483</f>
        <v>0.12040657525876937</v>
      </c>
      <c r="Y112" s="263">
        <f>'SC-NR'!S483</f>
        <v>0.12422976671958121</v>
      </c>
      <c r="Z112" s="263">
        <f>'SC-NR'!T483</f>
        <v>0.12703481667967756</v>
      </c>
      <c r="AA112" s="263">
        <f>'SC-NR'!U483</f>
        <v>0.12856625796807683</v>
      </c>
      <c r="AB112" s="263">
        <f>'SC-NR'!V483</f>
        <v>0.1300947512597837</v>
      </c>
      <c r="AC112" s="263">
        <f>'SC-NR'!W483</f>
        <v>0.13158133603298097</v>
      </c>
      <c r="AD112" s="263">
        <f>'SC-NR'!X483</f>
        <v>0.13406047090030976</v>
      </c>
      <c r="AE112" s="263">
        <f>'SC-NR'!Y483</f>
        <v>0.13447873987284631</v>
      </c>
      <c r="AF112" s="264">
        <f t="shared" si="27"/>
        <v>0</v>
      </c>
      <c r="AG112" s="264">
        <f t="shared" si="28"/>
        <v>5.9424438727334597E-3</v>
      </c>
      <c r="AH112" s="264">
        <f t="shared" si="29"/>
        <v>0.32718588147337035</v>
      </c>
      <c r="AI112" s="264">
        <f t="shared" si="30"/>
        <v>3.941130039032418</v>
      </c>
      <c r="AJ112" s="264">
        <f t="shared" si="31"/>
        <v>15.610627048139376</v>
      </c>
      <c r="AK112" s="264">
        <f t="shared" si="32"/>
        <v>20.689232511331205</v>
      </c>
      <c r="AL112" s="264">
        <f t="shared" si="33"/>
        <v>20.029733723167162</v>
      </c>
      <c r="AM112" s="264">
        <f t="shared" si="34"/>
        <v>20.316357291529648</v>
      </c>
      <c r="AN112" s="264">
        <f t="shared" si="35"/>
        <v>9.5509572758120562</v>
      </c>
      <c r="AO112" s="264">
        <f t="shared" si="36"/>
        <v>5.4920646959574491</v>
      </c>
      <c r="AP112" s="264">
        <f t="shared" si="37"/>
        <v>1.5522432494556309</v>
      </c>
      <c r="AQ112" s="264">
        <f t="shared" si="38"/>
        <v>1.0636646377342162E-2</v>
      </c>
      <c r="AR112" s="264"/>
      <c r="AS112" s="264">
        <f t="shared" si="39"/>
        <v>0</v>
      </c>
      <c r="AT112" s="264">
        <f t="shared" si="40"/>
        <v>4.0639079980568267E-3</v>
      </c>
      <c r="AU112" s="264">
        <f t="shared" si="41"/>
        <v>0.12064299558898933</v>
      </c>
      <c r="AV112" s="264">
        <f t="shared" si="42"/>
        <v>2.5973814099950592</v>
      </c>
      <c r="AW112" s="264">
        <f t="shared" si="43"/>
        <v>10.122335006793532</v>
      </c>
      <c r="AX112" s="264">
        <f t="shared" si="44"/>
        <v>15.208143587060384</v>
      </c>
      <c r="AY112" s="264">
        <f t="shared" si="45"/>
        <v>17.25048660125367</v>
      </c>
      <c r="AZ112" s="264">
        <f t="shared" si="46"/>
        <v>14.774505961344317</v>
      </c>
      <c r="BA112" s="264">
        <f t="shared" si="47"/>
        <v>7.6446054510004471</v>
      </c>
      <c r="BB112" s="264">
        <f t="shared" si="48"/>
        <v>3.6078060744715286</v>
      </c>
      <c r="BC112" s="264">
        <f t="shared" si="49"/>
        <v>0.76589990757715976</v>
      </c>
      <c r="BD112" s="264">
        <f t="shared" si="50"/>
        <v>7.8604452035103255E-3</v>
      </c>
    </row>
    <row r="113" spans="1:56" ht="15">
      <c r="A113" s="259" t="str">
        <f>VLOOKUP(CONCATENATE($C113," - ",$B113),[2]ACHIEV!$B$17:$C$50,2,FALSE)</f>
        <v>LO12Med</v>
      </c>
      <c r="B113" s="259" t="str">
        <f>'SC-NR'!$C$7</f>
        <v>NR</v>
      </c>
      <c r="C113" s="259" t="str">
        <f>'SC-NR'!$C$8</f>
        <v>Irrigation Water Mgmt</v>
      </c>
      <c r="D113" s="259" t="s">
        <v>642</v>
      </c>
      <c r="E113" s="259" t="str">
        <f>'SC-NR'!$A$9</f>
        <v>Irrigation</v>
      </c>
      <c r="F113" s="260">
        <f t="shared" si="26"/>
        <v>4.4938166678157418E-4</v>
      </c>
      <c r="G113" s="261">
        <f>'SC-NR'!A484</f>
        <v>168.95153149678896</v>
      </c>
      <c r="H113" s="261">
        <f>'SC-NR'!B484</f>
        <v>40.051267495387627</v>
      </c>
      <c r="I113" s="254" t="str">
        <f>'SC-NR'!C484</f>
        <v>Moses Lake (Ephrata) _ Early Potatoes</v>
      </c>
      <c r="J113" s="265" t="str">
        <f>'SC-NR'!D484</f>
        <v>SIS</v>
      </c>
      <c r="K113" s="263">
        <f>'SC-NR'!E484</f>
        <v>0</v>
      </c>
      <c r="L113" s="263">
        <f>'SC-NR'!F484</f>
        <v>0</v>
      </c>
      <c r="M113" s="263">
        <f>'SC-NR'!G484</f>
        <v>0</v>
      </c>
      <c r="N113" s="263">
        <f>'SC-NR'!H484</f>
        <v>0</v>
      </c>
      <c r="O113" s="263">
        <f>'SC-NR'!I484</f>
        <v>0</v>
      </c>
      <c r="P113" s="263">
        <f>'SC-NR'!J484</f>
        <v>0</v>
      </c>
      <c r="Q113" s="263">
        <f>'SC-NR'!K484</f>
        <v>0</v>
      </c>
      <c r="R113" s="263">
        <f>'SC-NR'!L484</f>
        <v>0</v>
      </c>
      <c r="S113" s="263">
        <f>'SC-NR'!M484</f>
        <v>0</v>
      </c>
      <c r="T113" s="263">
        <f>'SC-NR'!N484</f>
        <v>0</v>
      </c>
      <c r="U113" s="263">
        <f>'SC-NR'!O484</f>
        <v>0</v>
      </c>
      <c r="V113" s="263">
        <f>'SC-NR'!P484</f>
        <v>0</v>
      </c>
      <c r="W113" s="263">
        <f>'SC-NR'!Q484</f>
        <v>0</v>
      </c>
      <c r="X113" s="263">
        <f>'SC-NR'!R484</f>
        <v>0</v>
      </c>
      <c r="Y113" s="263">
        <f>'SC-NR'!S484</f>
        <v>0</v>
      </c>
      <c r="Z113" s="263">
        <f>'SC-NR'!T484</f>
        <v>0</v>
      </c>
      <c r="AA113" s="263">
        <f>'SC-NR'!U484</f>
        <v>0</v>
      </c>
      <c r="AB113" s="263">
        <f>'SC-NR'!V484</f>
        <v>0</v>
      </c>
      <c r="AC113" s="263">
        <f>'SC-NR'!W484</f>
        <v>0</v>
      </c>
      <c r="AD113" s="263">
        <f>'SC-NR'!X484</f>
        <v>0</v>
      </c>
      <c r="AE113" s="263">
        <f>'SC-NR'!Y484</f>
        <v>0</v>
      </c>
      <c r="AF113" s="264">
        <f t="shared" si="27"/>
        <v>0</v>
      </c>
      <c r="AG113" s="264">
        <f t="shared" si="28"/>
        <v>5.9186814087699019E-3</v>
      </c>
      <c r="AH113" s="264">
        <f t="shared" si="29"/>
        <v>0.32587754051392603</v>
      </c>
      <c r="AI113" s="264">
        <f t="shared" si="30"/>
        <v>3.9253703680058365</v>
      </c>
      <c r="AJ113" s="264">
        <f t="shared" si="31"/>
        <v>15.54820374711637</v>
      </c>
      <c r="AK113" s="264">
        <f t="shared" si="32"/>
        <v>20.606501037124104</v>
      </c>
      <c r="AL113" s="264">
        <f t="shared" si="33"/>
        <v>19.949639432671574</v>
      </c>
      <c r="AM113" s="264">
        <f t="shared" si="34"/>
        <v>20.235116859419573</v>
      </c>
      <c r="AN113" s="264">
        <f t="shared" si="35"/>
        <v>9.512765198117334</v>
      </c>
      <c r="AO113" s="264">
        <f t="shared" si="36"/>
        <v>5.4701031945586678</v>
      </c>
      <c r="AP113" s="264">
        <f t="shared" si="37"/>
        <v>1.5460361863233882</v>
      </c>
      <c r="AQ113" s="264">
        <f t="shared" si="38"/>
        <v>1.0594112879063037E-2</v>
      </c>
      <c r="AR113" s="264"/>
      <c r="AS113" s="264">
        <f t="shared" si="39"/>
        <v>0</v>
      </c>
      <c r="AT113" s="264">
        <f t="shared" si="40"/>
        <v>4.0476573662590002E-3</v>
      </c>
      <c r="AU113" s="264">
        <f t="shared" si="41"/>
        <v>0.12016057204464706</v>
      </c>
      <c r="AV113" s="264">
        <f t="shared" si="42"/>
        <v>2.586995080148879</v>
      </c>
      <c r="AW113" s="264">
        <f t="shared" si="43"/>
        <v>10.081858121192701</v>
      </c>
      <c r="AX113" s="264">
        <f t="shared" si="44"/>
        <v>15.147329724669808</v>
      </c>
      <c r="AY113" s="264">
        <f t="shared" si="45"/>
        <v>17.181505879686068</v>
      </c>
      <c r="AZ113" s="264">
        <f t="shared" si="46"/>
        <v>14.715426115912924</v>
      </c>
      <c r="BA113" s="264">
        <f t="shared" si="47"/>
        <v>7.6140364350475105</v>
      </c>
      <c r="BB113" s="264">
        <f t="shared" si="48"/>
        <v>3.5933792891845013</v>
      </c>
      <c r="BC113" s="264">
        <f t="shared" si="49"/>
        <v>0.76283725030293581</v>
      </c>
      <c r="BD113" s="264">
        <f t="shared" si="50"/>
        <v>7.8290130941145626E-3</v>
      </c>
    </row>
    <row r="114" spans="1:56" ht="15">
      <c r="A114" s="259" t="str">
        <f>VLOOKUP(CONCATENATE($C114," - ",$B114),[2]ACHIEV!$B$17:$C$50,2,FALSE)</f>
        <v>LO12Med</v>
      </c>
      <c r="B114" s="259" t="str">
        <f>'SC-NR'!$C$7</f>
        <v>NR</v>
      </c>
      <c r="C114" s="259" t="str">
        <f>'SC-NR'!$C$8</f>
        <v>Irrigation Water Mgmt</v>
      </c>
      <c r="D114" s="259" t="s">
        <v>642</v>
      </c>
      <c r="E114" s="259" t="str">
        <f>'SC-NR'!$A$9</f>
        <v>Irrigation</v>
      </c>
      <c r="F114" s="260">
        <f t="shared" si="26"/>
        <v>4.3064586535615322E-4</v>
      </c>
      <c r="G114" s="261">
        <f>'SC-NR'!A485</f>
        <v>161.90753620584806</v>
      </c>
      <c r="H114" s="261">
        <f>'SC-NR'!B485</f>
        <v>41.800319422964002</v>
      </c>
      <c r="I114" s="254" t="str">
        <f>'SC-NR'!C485</f>
        <v>Royal City (Smyrna) _ Early Potatoes</v>
      </c>
      <c r="J114" s="265" t="str">
        <f>'SC-NR'!D485</f>
        <v>SIS</v>
      </c>
      <c r="K114" s="263">
        <f>'SC-NR'!E485</f>
        <v>0</v>
      </c>
      <c r="L114" s="263">
        <f>'SC-NR'!F485</f>
        <v>0</v>
      </c>
      <c r="M114" s="263">
        <f>'SC-NR'!G485</f>
        <v>0</v>
      </c>
      <c r="N114" s="263">
        <f>'SC-NR'!H485</f>
        <v>0</v>
      </c>
      <c r="O114" s="263">
        <f>'SC-NR'!I485</f>
        <v>0</v>
      </c>
      <c r="P114" s="263">
        <f>'SC-NR'!J485</f>
        <v>0</v>
      </c>
      <c r="Q114" s="263">
        <f>'SC-NR'!K485</f>
        <v>0</v>
      </c>
      <c r="R114" s="263">
        <f>'SC-NR'!L485</f>
        <v>0</v>
      </c>
      <c r="S114" s="263">
        <f>'SC-NR'!M485</f>
        <v>0</v>
      </c>
      <c r="T114" s="263">
        <f>'SC-NR'!N485</f>
        <v>0</v>
      </c>
      <c r="U114" s="263">
        <f>'SC-NR'!O485</f>
        <v>0</v>
      </c>
      <c r="V114" s="263">
        <f>'SC-NR'!P485</f>
        <v>0</v>
      </c>
      <c r="W114" s="263">
        <f>'SC-NR'!Q485</f>
        <v>0</v>
      </c>
      <c r="X114" s="263">
        <f>'SC-NR'!R485</f>
        <v>0</v>
      </c>
      <c r="Y114" s="263">
        <f>'SC-NR'!S485</f>
        <v>0</v>
      </c>
      <c r="Z114" s="263">
        <f>'SC-NR'!T485</f>
        <v>0</v>
      </c>
      <c r="AA114" s="263">
        <f>'SC-NR'!U485</f>
        <v>0</v>
      </c>
      <c r="AB114" s="263">
        <f>'SC-NR'!V485</f>
        <v>0</v>
      </c>
      <c r="AC114" s="263">
        <f>'SC-NR'!W485</f>
        <v>0</v>
      </c>
      <c r="AD114" s="263">
        <f>'SC-NR'!X485</f>
        <v>0</v>
      </c>
      <c r="AE114" s="263">
        <f>'SC-NR'!Y485</f>
        <v>0</v>
      </c>
      <c r="AF114" s="264">
        <f t="shared" si="27"/>
        <v>0</v>
      </c>
      <c r="AG114" s="264">
        <f t="shared" si="28"/>
        <v>5.6719173599175414E-3</v>
      </c>
      <c r="AH114" s="264">
        <f t="shared" si="29"/>
        <v>0.31229092285815696</v>
      </c>
      <c r="AI114" s="264">
        <f t="shared" si="30"/>
        <v>3.7617122458067036</v>
      </c>
      <c r="AJ114" s="264">
        <f t="shared" si="31"/>
        <v>14.899961774954317</v>
      </c>
      <c r="AK114" s="264">
        <f t="shared" si="32"/>
        <v>19.74736649728106</v>
      </c>
      <c r="AL114" s="264">
        <f t="shared" si="33"/>
        <v>19.11789103137118</v>
      </c>
      <c r="AM114" s="264">
        <f t="shared" si="34"/>
        <v>19.391466218276378</v>
      </c>
      <c r="AN114" s="264">
        <f t="shared" si="35"/>
        <v>9.1161551605182449</v>
      </c>
      <c r="AO114" s="264">
        <f t="shared" si="36"/>
        <v>5.2420414492636009</v>
      </c>
      <c r="AP114" s="264">
        <f t="shared" si="37"/>
        <v>1.4815782230270143</v>
      </c>
      <c r="AQ114" s="264">
        <f t="shared" si="38"/>
        <v>1.015241885847208E-2</v>
      </c>
      <c r="AR114" s="264"/>
      <c r="AS114" s="264">
        <f t="shared" si="39"/>
        <v>0</v>
      </c>
      <c r="AT114" s="264">
        <f t="shared" si="40"/>
        <v>3.8789008052815543E-3</v>
      </c>
      <c r="AU114" s="264">
        <f t="shared" si="41"/>
        <v>0.11515078908416915</v>
      </c>
      <c r="AV114" s="264">
        <f t="shared" si="42"/>
        <v>2.4791370394385326</v>
      </c>
      <c r="AW114" s="264">
        <f t="shared" si="43"/>
        <v>9.6615212322609452</v>
      </c>
      <c r="AX114" s="264">
        <f t="shared" si="44"/>
        <v>14.515801153690672</v>
      </c>
      <c r="AY114" s="264">
        <f t="shared" si="45"/>
        <v>16.465167617253197</v>
      </c>
      <c r="AZ114" s="264">
        <f t="shared" si="46"/>
        <v>14.101904644125321</v>
      </c>
      <c r="BA114" s="264">
        <f t="shared" si="47"/>
        <v>7.2965889616900608</v>
      </c>
      <c r="BB114" s="264">
        <f t="shared" si="48"/>
        <v>3.4435626727422801</v>
      </c>
      <c r="BC114" s="264">
        <f t="shared" si="49"/>
        <v>0.73103273245522205</v>
      </c>
      <c r="BD114" s="264">
        <f t="shared" si="50"/>
        <v>7.5026027273123784E-3</v>
      </c>
    </row>
    <row r="115" spans="1:56" ht="15">
      <c r="A115" s="259" t="str">
        <f>VLOOKUP(CONCATENATE($C115," - ",$B115),[2]ACHIEV!$B$17:$C$50,2,FALSE)</f>
        <v>LO12Med</v>
      </c>
      <c r="B115" s="259" t="str">
        <f>'SC-NR'!$C$7</f>
        <v>NR</v>
      </c>
      <c r="C115" s="259" t="str">
        <f>'SC-NR'!$C$8</f>
        <v>Irrigation Water Mgmt</v>
      </c>
      <c r="D115" s="259" t="s">
        <v>642</v>
      </c>
      <c r="E115" s="259" t="str">
        <f>'SC-NR'!$A$9</f>
        <v>Irrigation</v>
      </c>
      <c r="F115" s="260">
        <f t="shared" si="26"/>
        <v>4.2120857278631177E-4</v>
      </c>
      <c r="G115" s="261">
        <f>'SC-NR'!A486</f>
        <v>158.35944968892971</v>
      </c>
      <c r="H115" s="261">
        <f>'SC-NR'!B486</f>
        <v>42.74025047335504</v>
      </c>
      <c r="I115" s="254" t="str">
        <f>'SC-NR'!C486</f>
        <v>Quincy _ Early Potatoes</v>
      </c>
      <c r="J115" s="265" t="str">
        <f>'SC-NR'!D486</f>
        <v>SIS</v>
      </c>
      <c r="K115" s="263">
        <f>'SC-NR'!E486</f>
        <v>0</v>
      </c>
      <c r="L115" s="263">
        <f>'SC-NR'!F486</f>
        <v>0</v>
      </c>
      <c r="M115" s="263">
        <f>'SC-NR'!G486</f>
        <v>0</v>
      </c>
      <c r="N115" s="263">
        <f>'SC-NR'!H486</f>
        <v>0</v>
      </c>
      <c r="O115" s="263">
        <f>'SC-NR'!I486</f>
        <v>0</v>
      </c>
      <c r="P115" s="263">
        <f>'SC-NR'!J486</f>
        <v>0</v>
      </c>
      <c r="Q115" s="263">
        <f>'SC-NR'!K486</f>
        <v>0</v>
      </c>
      <c r="R115" s="263">
        <f>'SC-NR'!L486</f>
        <v>0</v>
      </c>
      <c r="S115" s="263">
        <f>'SC-NR'!M486</f>
        <v>0</v>
      </c>
      <c r="T115" s="263">
        <f>'SC-NR'!N486</f>
        <v>0</v>
      </c>
      <c r="U115" s="263">
        <f>'SC-NR'!O486</f>
        <v>0</v>
      </c>
      <c r="V115" s="263">
        <f>'SC-NR'!P486</f>
        <v>0</v>
      </c>
      <c r="W115" s="263">
        <f>'SC-NR'!Q486</f>
        <v>0</v>
      </c>
      <c r="X115" s="263">
        <f>'SC-NR'!R486</f>
        <v>0</v>
      </c>
      <c r="Y115" s="263">
        <f>'SC-NR'!S486</f>
        <v>0</v>
      </c>
      <c r="Z115" s="263">
        <f>'SC-NR'!T486</f>
        <v>0</v>
      </c>
      <c r="AA115" s="263">
        <f>'SC-NR'!U486</f>
        <v>0</v>
      </c>
      <c r="AB115" s="263">
        <f>'SC-NR'!V486</f>
        <v>0</v>
      </c>
      <c r="AC115" s="263">
        <f>'SC-NR'!W486</f>
        <v>0</v>
      </c>
      <c r="AD115" s="263">
        <f>'SC-NR'!X486</f>
        <v>0</v>
      </c>
      <c r="AE115" s="263">
        <f>'SC-NR'!Y486</f>
        <v>0</v>
      </c>
      <c r="AF115" s="264">
        <f t="shared" si="27"/>
        <v>0</v>
      </c>
      <c r="AG115" s="264">
        <f t="shared" si="28"/>
        <v>5.5476213945696877E-3</v>
      </c>
      <c r="AH115" s="264">
        <f t="shared" si="29"/>
        <v>0.30544729322414005</v>
      </c>
      <c r="AI115" s="264">
        <f t="shared" si="30"/>
        <v>3.6792770435138085</v>
      </c>
      <c r="AJ115" s="264">
        <f t="shared" si="31"/>
        <v>14.573439892680105</v>
      </c>
      <c r="AK115" s="264">
        <f t="shared" si="32"/>
        <v>19.314617247582351</v>
      </c>
      <c r="AL115" s="264">
        <f t="shared" si="33"/>
        <v>18.698936281086542</v>
      </c>
      <c r="AM115" s="264">
        <f t="shared" si="34"/>
        <v>18.966516265700555</v>
      </c>
      <c r="AN115" s="264">
        <f t="shared" si="35"/>
        <v>8.9163812156535229</v>
      </c>
      <c r="AO115" s="264">
        <f t="shared" si="36"/>
        <v>5.1271659034853467</v>
      </c>
      <c r="AP115" s="264">
        <f t="shared" si="37"/>
        <v>1.4491105081814337</v>
      </c>
      <c r="AQ115" s="264">
        <f t="shared" si="38"/>
        <v>9.9299359443966381E-3</v>
      </c>
      <c r="AR115" s="264"/>
      <c r="AS115" s="264">
        <f t="shared" si="39"/>
        <v>0</v>
      </c>
      <c r="AT115" s="264">
        <f t="shared" si="40"/>
        <v>3.7938975004929163E-3</v>
      </c>
      <c r="AU115" s="264">
        <f t="shared" si="41"/>
        <v>0.11262734285222477</v>
      </c>
      <c r="AV115" s="264">
        <f t="shared" si="42"/>
        <v>2.4248085448585073</v>
      </c>
      <c r="AW115" s="264">
        <f t="shared" si="43"/>
        <v>9.44979598450273</v>
      </c>
      <c r="AX115" s="264">
        <f t="shared" si="44"/>
        <v>14.19769787349378</v>
      </c>
      <c r="AY115" s="264">
        <f t="shared" si="45"/>
        <v>16.104345381361089</v>
      </c>
      <c r="AZ115" s="264">
        <f t="shared" si="46"/>
        <v>13.792871606484162</v>
      </c>
      <c r="BA115" s="264">
        <f t="shared" si="47"/>
        <v>7.1366894936285341</v>
      </c>
      <c r="BB115" s="264">
        <f t="shared" si="48"/>
        <v>3.3680994881639776</v>
      </c>
      <c r="BC115" s="264">
        <f t="shared" si="49"/>
        <v>0.71501267902081833</v>
      </c>
      <c r="BD115" s="264">
        <f t="shared" si="50"/>
        <v>7.3381886166268362E-3</v>
      </c>
    </row>
    <row r="116" spans="1:56" ht="15">
      <c r="A116" s="259" t="str">
        <f>VLOOKUP(CONCATENATE($C116," - ",$B116),[2]ACHIEV!$B$17:$C$50,2,FALSE)</f>
        <v>LO12Med</v>
      </c>
      <c r="B116" s="259" t="str">
        <f>'SC-NR'!$C$7</f>
        <v>NR</v>
      </c>
      <c r="C116" s="259" t="str">
        <f>'SC-NR'!$C$8</f>
        <v>Irrigation Water Mgmt</v>
      </c>
      <c r="D116" s="259" t="s">
        <v>642</v>
      </c>
      <c r="E116" s="259" t="str">
        <f>'SC-NR'!$A$9</f>
        <v>Irrigation</v>
      </c>
      <c r="F116" s="260">
        <f t="shared" si="26"/>
        <v>4.2453938192860878E-4</v>
      </c>
      <c r="G116" s="261">
        <f>'SC-NR'!A487</f>
        <v>159.61171551843032</v>
      </c>
      <c r="H116" s="261">
        <f>'SC-NR'!B487</f>
        <v>42.403738420277705</v>
      </c>
      <c r="I116" s="254" t="str">
        <f>'SC-NR'!C487</f>
        <v>Connell _ Early Potatoes</v>
      </c>
      <c r="J116" s="265" t="str">
        <f>'SC-NR'!D487</f>
        <v>SIS</v>
      </c>
      <c r="K116" s="263">
        <f>'SC-NR'!E487</f>
        <v>0</v>
      </c>
      <c r="L116" s="263">
        <f>'SC-NR'!F487</f>
        <v>0</v>
      </c>
      <c r="M116" s="263">
        <f>'SC-NR'!G487</f>
        <v>0</v>
      </c>
      <c r="N116" s="263">
        <f>'SC-NR'!H487</f>
        <v>0</v>
      </c>
      <c r="O116" s="263">
        <f>'SC-NR'!I487</f>
        <v>0</v>
      </c>
      <c r="P116" s="263">
        <f>'SC-NR'!J487</f>
        <v>0</v>
      </c>
      <c r="Q116" s="263">
        <f>'SC-NR'!K487</f>
        <v>0</v>
      </c>
      <c r="R116" s="263">
        <f>'SC-NR'!L487</f>
        <v>0</v>
      </c>
      <c r="S116" s="263">
        <f>'SC-NR'!M487</f>
        <v>0</v>
      </c>
      <c r="T116" s="263">
        <f>'SC-NR'!N487</f>
        <v>0</v>
      </c>
      <c r="U116" s="263">
        <f>'SC-NR'!O487</f>
        <v>0</v>
      </c>
      <c r="V116" s="263">
        <f>'SC-NR'!P487</f>
        <v>0</v>
      </c>
      <c r="W116" s="263">
        <f>'SC-NR'!Q487</f>
        <v>0</v>
      </c>
      <c r="X116" s="263">
        <f>'SC-NR'!R487</f>
        <v>0</v>
      </c>
      <c r="Y116" s="263">
        <f>'SC-NR'!S487</f>
        <v>0</v>
      </c>
      <c r="Z116" s="263">
        <f>'SC-NR'!T487</f>
        <v>0</v>
      </c>
      <c r="AA116" s="263">
        <f>'SC-NR'!U487</f>
        <v>0</v>
      </c>
      <c r="AB116" s="263">
        <f>'SC-NR'!V487</f>
        <v>0</v>
      </c>
      <c r="AC116" s="263">
        <f>'SC-NR'!W487</f>
        <v>0</v>
      </c>
      <c r="AD116" s="263">
        <f>'SC-NR'!X487</f>
        <v>0</v>
      </c>
      <c r="AE116" s="263">
        <f>'SC-NR'!Y487</f>
        <v>0</v>
      </c>
      <c r="AF116" s="264">
        <f t="shared" si="27"/>
        <v>0</v>
      </c>
      <c r="AG116" s="264">
        <f t="shared" si="28"/>
        <v>5.5914905588101069E-3</v>
      </c>
      <c r="AH116" s="264">
        <f t="shared" si="29"/>
        <v>0.30786269191849897</v>
      </c>
      <c r="AI116" s="264">
        <f t="shared" si="30"/>
        <v>3.708371820793654</v>
      </c>
      <c r="AJ116" s="264">
        <f t="shared" si="31"/>
        <v>14.688682909953357</v>
      </c>
      <c r="AK116" s="264">
        <f t="shared" si="32"/>
        <v>19.46735227688778</v>
      </c>
      <c r="AL116" s="264">
        <f t="shared" si="33"/>
        <v>18.846802663539943</v>
      </c>
      <c r="AM116" s="264">
        <f t="shared" si="34"/>
        <v>19.116498601903789</v>
      </c>
      <c r="AN116" s="264">
        <f t="shared" si="35"/>
        <v>8.9868896667822487</v>
      </c>
      <c r="AO116" s="264">
        <f t="shared" si="36"/>
        <v>5.1677102137600253</v>
      </c>
      <c r="AP116" s="264">
        <f t="shared" si="37"/>
        <v>1.4605697016563446</v>
      </c>
      <c r="AQ116" s="264">
        <f t="shared" si="38"/>
        <v>1.000845932583503E-2</v>
      </c>
      <c r="AR116" s="264"/>
      <c r="AS116" s="264">
        <f t="shared" si="39"/>
        <v>0</v>
      </c>
      <c r="AT116" s="264">
        <f t="shared" si="40"/>
        <v>3.8238986668889066E-3</v>
      </c>
      <c r="AU116" s="264">
        <f t="shared" si="41"/>
        <v>0.1135179709340875</v>
      </c>
      <c r="AV116" s="264">
        <f t="shared" si="42"/>
        <v>2.4439833076514574</v>
      </c>
      <c r="AW116" s="264">
        <f t="shared" si="43"/>
        <v>9.5245225425350419</v>
      </c>
      <c r="AX116" s="264">
        <f t="shared" si="44"/>
        <v>14.309969619445626</v>
      </c>
      <c r="AY116" s="264">
        <f t="shared" si="45"/>
        <v>16.231694405793601</v>
      </c>
      <c r="AZ116" s="264">
        <f t="shared" si="46"/>
        <v>13.901942090357513</v>
      </c>
      <c r="BA116" s="264">
        <f t="shared" si="47"/>
        <v>7.1931246000031912</v>
      </c>
      <c r="BB116" s="264">
        <f t="shared" si="48"/>
        <v>3.3947335533092611</v>
      </c>
      <c r="BC116" s="264">
        <f t="shared" si="49"/>
        <v>0.72066681552707856</v>
      </c>
      <c r="BD116" s="264">
        <f t="shared" si="50"/>
        <v>7.3962171262805573E-3</v>
      </c>
    </row>
    <row r="117" spans="1:56" ht="15">
      <c r="A117" s="259" t="str">
        <f>VLOOKUP(CONCATENATE($C117," - ",$B117),[2]ACHIEV!$B$17:$C$50,2,FALSE)</f>
        <v>LO12Med</v>
      </c>
      <c r="B117" s="259" t="str">
        <f>'SC-NR'!$C$7</f>
        <v>NR</v>
      </c>
      <c r="C117" s="259" t="str">
        <f>'SC-NR'!$C$8</f>
        <v>Irrigation Water Mgmt</v>
      </c>
      <c r="D117" s="259" t="s">
        <v>642</v>
      </c>
      <c r="E117" s="259" t="str">
        <f>'SC-NR'!$A$9</f>
        <v>Irrigation</v>
      </c>
      <c r="F117" s="260">
        <f t="shared" si="26"/>
        <v>4.1704506135844041E-4</v>
      </c>
      <c r="G117" s="261">
        <f>'SC-NR'!A488</f>
        <v>156.79411740205396</v>
      </c>
      <c r="H117" s="261">
        <f>'SC-NR'!B488</f>
        <v>43.16844946269098</v>
      </c>
      <c r="I117" s="254" t="str">
        <f>'SC-NR'!C488</f>
        <v>Othello _ Early Potatoes</v>
      </c>
      <c r="J117" s="265" t="str">
        <f>'SC-NR'!D488</f>
        <v>SIS</v>
      </c>
      <c r="K117" s="263">
        <f>'SC-NR'!E488</f>
        <v>0</v>
      </c>
      <c r="L117" s="263">
        <f>'SC-NR'!F488</f>
        <v>0</v>
      </c>
      <c r="M117" s="263">
        <f>'SC-NR'!G488</f>
        <v>0</v>
      </c>
      <c r="N117" s="263">
        <f>'SC-NR'!H488</f>
        <v>0</v>
      </c>
      <c r="O117" s="263">
        <f>'SC-NR'!I488</f>
        <v>0</v>
      </c>
      <c r="P117" s="263">
        <f>'SC-NR'!J488</f>
        <v>0</v>
      </c>
      <c r="Q117" s="263">
        <f>'SC-NR'!K488</f>
        <v>0</v>
      </c>
      <c r="R117" s="263">
        <f>'SC-NR'!L488</f>
        <v>0</v>
      </c>
      <c r="S117" s="263">
        <f>'SC-NR'!M488</f>
        <v>0</v>
      </c>
      <c r="T117" s="263">
        <f>'SC-NR'!N488</f>
        <v>0</v>
      </c>
      <c r="U117" s="263">
        <f>'SC-NR'!O488</f>
        <v>0</v>
      </c>
      <c r="V117" s="263">
        <f>'SC-NR'!P488</f>
        <v>0</v>
      </c>
      <c r="W117" s="263">
        <f>'SC-NR'!Q488</f>
        <v>0</v>
      </c>
      <c r="X117" s="263">
        <f>'SC-NR'!R488</f>
        <v>0</v>
      </c>
      <c r="Y117" s="263">
        <f>'SC-NR'!S488</f>
        <v>0</v>
      </c>
      <c r="Z117" s="263">
        <f>'SC-NR'!T488</f>
        <v>0</v>
      </c>
      <c r="AA117" s="263">
        <f>'SC-NR'!U488</f>
        <v>0</v>
      </c>
      <c r="AB117" s="263">
        <f>'SC-NR'!V488</f>
        <v>0</v>
      </c>
      <c r="AC117" s="263">
        <f>'SC-NR'!W488</f>
        <v>0</v>
      </c>
      <c r="AD117" s="263">
        <f>'SC-NR'!X488</f>
        <v>0</v>
      </c>
      <c r="AE117" s="263">
        <f>'SC-NR'!Y488</f>
        <v>0</v>
      </c>
      <c r="AF117" s="264">
        <f t="shared" si="27"/>
        <v>0</v>
      </c>
      <c r="AG117" s="264">
        <f t="shared" si="28"/>
        <v>5.492784939269163E-3</v>
      </c>
      <c r="AH117" s="264">
        <f t="shared" si="29"/>
        <v>0.30242804485619135</v>
      </c>
      <c r="AI117" s="264">
        <f t="shared" si="30"/>
        <v>3.6429085719140009</v>
      </c>
      <c r="AJ117" s="264">
        <f t="shared" si="31"/>
        <v>14.429386121088536</v>
      </c>
      <c r="AK117" s="264">
        <f t="shared" si="32"/>
        <v>19.12369846095056</v>
      </c>
      <c r="AL117" s="264">
        <f t="shared" si="33"/>
        <v>18.514103303019784</v>
      </c>
      <c r="AM117" s="264">
        <f t="shared" si="34"/>
        <v>18.779038345446509</v>
      </c>
      <c r="AN117" s="264">
        <f t="shared" si="35"/>
        <v>8.8282456517426127</v>
      </c>
      <c r="AO117" s="264">
        <f t="shared" si="36"/>
        <v>5.0764855156419983</v>
      </c>
      <c r="AP117" s="264">
        <f t="shared" si="37"/>
        <v>1.4347865163377949</v>
      </c>
      <c r="AQ117" s="264">
        <f t="shared" si="38"/>
        <v>9.8317817175986467E-3</v>
      </c>
      <c r="AR117" s="264"/>
      <c r="AS117" s="264">
        <f t="shared" si="39"/>
        <v>0</v>
      </c>
      <c r="AT117" s="264">
        <f t="shared" si="40"/>
        <v>3.7563960424979279E-3</v>
      </c>
      <c r="AU117" s="264">
        <f t="shared" si="41"/>
        <v>0.11151405774989633</v>
      </c>
      <c r="AV117" s="264">
        <f t="shared" si="42"/>
        <v>2.4008400913673191</v>
      </c>
      <c r="AW117" s="264">
        <f t="shared" si="43"/>
        <v>9.3563877869623404</v>
      </c>
      <c r="AX117" s="264">
        <f t="shared" si="44"/>
        <v>14.057358191053972</v>
      </c>
      <c r="AY117" s="264">
        <f t="shared" si="45"/>
        <v>15.945159100820449</v>
      </c>
      <c r="AZ117" s="264">
        <f t="shared" si="46"/>
        <v>13.656533501642471</v>
      </c>
      <c r="BA117" s="264">
        <f t="shared" si="47"/>
        <v>7.066145610660211</v>
      </c>
      <c r="BB117" s="264">
        <f t="shared" si="48"/>
        <v>3.3348069067323727</v>
      </c>
      <c r="BC117" s="264">
        <f t="shared" si="49"/>
        <v>0.70794500838799301</v>
      </c>
      <c r="BD117" s="264">
        <f t="shared" si="50"/>
        <v>7.2656529795596834E-3</v>
      </c>
    </row>
    <row r="118" spans="1:56" ht="15">
      <c r="A118" s="259" t="str">
        <f>VLOOKUP(CONCATENATE($C118," - ",$B118),[2]ACHIEV!$B$17:$C$50,2,FALSE)</f>
        <v>LO12Med</v>
      </c>
      <c r="B118" s="259" t="str">
        <f>'SC-NR'!$C$7</f>
        <v>NR</v>
      </c>
      <c r="C118" s="259" t="str">
        <f>'SC-NR'!$C$8</f>
        <v>Irrigation Water Mgmt</v>
      </c>
      <c r="D118" s="259" t="s">
        <v>642</v>
      </c>
      <c r="E118" s="259" t="str">
        <f>'SC-NR'!$A$9</f>
        <v>Irrigation</v>
      </c>
      <c r="F118" s="260">
        <f t="shared" si="26"/>
        <v>4.106610105023711E-4</v>
      </c>
      <c r="G118" s="261">
        <f>'SC-NR'!A489</f>
        <v>154.39394122884448</v>
      </c>
      <c r="H118" s="261">
        <f>'SC-NR'!B489</f>
        <v>43.841884867683518</v>
      </c>
      <c r="I118" s="254" t="str">
        <f>'SC-NR'!C489</f>
        <v>Lind _ Early Potatoes</v>
      </c>
      <c r="J118" s="265" t="str">
        <f>'SC-NR'!D489</f>
        <v>SIS</v>
      </c>
      <c r="K118" s="263">
        <f>'SC-NR'!E489</f>
        <v>0</v>
      </c>
      <c r="L118" s="263">
        <f>'SC-NR'!F489</f>
        <v>0</v>
      </c>
      <c r="M118" s="263">
        <f>'SC-NR'!G489</f>
        <v>0</v>
      </c>
      <c r="N118" s="263">
        <f>'SC-NR'!H489</f>
        <v>0</v>
      </c>
      <c r="O118" s="263">
        <f>'SC-NR'!I489</f>
        <v>0</v>
      </c>
      <c r="P118" s="263">
        <f>'SC-NR'!J489</f>
        <v>0</v>
      </c>
      <c r="Q118" s="263">
        <f>'SC-NR'!K489</f>
        <v>0</v>
      </c>
      <c r="R118" s="263">
        <f>'SC-NR'!L489</f>
        <v>0</v>
      </c>
      <c r="S118" s="263">
        <f>'SC-NR'!M489</f>
        <v>0</v>
      </c>
      <c r="T118" s="263">
        <f>'SC-NR'!N489</f>
        <v>0</v>
      </c>
      <c r="U118" s="263">
        <f>'SC-NR'!O489</f>
        <v>0</v>
      </c>
      <c r="V118" s="263">
        <f>'SC-NR'!P489</f>
        <v>0</v>
      </c>
      <c r="W118" s="263">
        <f>'SC-NR'!Q489</f>
        <v>0</v>
      </c>
      <c r="X118" s="263">
        <f>'SC-NR'!R489</f>
        <v>0</v>
      </c>
      <c r="Y118" s="263">
        <f>'SC-NR'!S489</f>
        <v>0</v>
      </c>
      <c r="Z118" s="263">
        <f>'SC-NR'!T489</f>
        <v>0</v>
      </c>
      <c r="AA118" s="263">
        <f>'SC-NR'!U489</f>
        <v>0</v>
      </c>
      <c r="AB118" s="263">
        <f>'SC-NR'!V489</f>
        <v>0</v>
      </c>
      <c r="AC118" s="263">
        <f>'SC-NR'!W489</f>
        <v>0</v>
      </c>
      <c r="AD118" s="263">
        <f>'SC-NR'!X489</f>
        <v>0</v>
      </c>
      <c r="AE118" s="263">
        <f>'SC-NR'!Y489</f>
        <v>0</v>
      </c>
      <c r="AF118" s="264">
        <f t="shared" si="27"/>
        <v>0</v>
      </c>
      <c r="AG118" s="264">
        <f t="shared" si="28"/>
        <v>5.4087023744750261E-3</v>
      </c>
      <c r="AH118" s="264">
        <f t="shared" si="29"/>
        <v>0.2977985306920034</v>
      </c>
      <c r="AI118" s="264">
        <f t="shared" si="30"/>
        <v>3.5871435821276303</v>
      </c>
      <c r="AJ118" s="264">
        <f t="shared" si="31"/>
        <v>14.208503671314801</v>
      </c>
      <c r="AK118" s="264">
        <f t="shared" si="32"/>
        <v>18.83095632144849</v>
      </c>
      <c r="AL118" s="264">
        <f t="shared" si="33"/>
        <v>18.230692736650763</v>
      </c>
      <c r="AM118" s="264">
        <f t="shared" si="34"/>
        <v>18.491572201056979</v>
      </c>
      <c r="AN118" s="264">
        <f t="shared" si="35"/>
        <v>8.693104453745887</v>
      </c>
      <c r="AO118" s="264">
        <f t="shared" si="36"/>
        <v>4.9987755876155315</v>
      </c>
      <c r="AP118" s="264">
        <f t="shared" si="37"/>
        <v>1.4128230621775493</v>
      </c>
      <c r="AQ118" s="264">
        <f t="shared" si="38"/>
        <v>9.6812785698417291E-3</v>
      </c>
      <c r="AR118" s="264"/>
      <c r="AS118" s="264">
        <f t="shared" si="39"/>
        <v>0</v>
      </c>
      <c r="AT118" s="264">
        <f t="shared" si="40"/>
        <v>3.6988938069056135E-3</v>
      </c>
      <c r="AU118" s="264">
        <f t="shared" si="41"/>
        <v>0.10980702059299276</v>
      </c>
      <c r="AV118" s="264">
        <f t="shared" si="42"/>
        <v>2.3640884626808307</v>
      </c>
      <c r="AW118" s="264">
        <f t="shared" si="43"/>
        <v>9.2131618840670768</v>
      </c>
      <c r="AX118" s="264">
        <f t="shared" si="44"/>
        <v>13.842170677979601</v>
      </c>
      <c r="AY118" s="264">
        <f t="shared" si="45"/>
        <v>15.701073470658141</v>
      </c>
      <c r="AZ118" s="264">
        <f t="shared" si="46"/>
        <v>13.447481740885216</v>
      </c>
      <c r="BA118" s="264">
        <f t="shared" si="47"/>
        <v>6.9579783234421182</v>
      </c>
      <c r="BB118" s="264">
        <f t="shared" si="48"/>
        <v>3.2837582818705795</v>
      </c>
      <c r="BC118" s="264">
        <f t="shared" si="49"/>
        <v>0.69710791341766098</v>
      </c>
      <c r="BD118" s="264">
        <f t="shared" si="50"/>
        <v>7.1544316693900514E-3</v>
      </c>
    </row>
    <row r="119" spans="1:56" ht="15">
      <c r="A119" s="259" t="str">
        <f>VLOOKUP(CONCATENATE($C119," - ",$B119),[2]ACHIEV!$B$17:$C$50,2,FALSE)</f>
        <v>LO12Med</v>
      </c>
      <c r="B119" s="259" t="str">
        <f>'SC-NR'!$C$7</f>
        <v>NR</v>
      </c>
      <c r="C119" s="259" t="str">
        <f>'SC-NR'!$C$8</f>
        <v>Irrigation Water Mgmt</v>
      </c>
      <c r="D119" s="259" t="s">
        <v>642</v>
      </c>
      <c r="E119" s="259" t="str">
        <f>'SC-NR'!$A$9</f>
        <v>Irrigation</v>
      </c>
      <c r="F119" s="260">
        <f t="shared" si="26"/>
        <v>4.0316668993220273E-4</v>
      </c>
      <c r="G119" s="261">
        <f>'SC-NR'!A490</f>
        <v>151.57634311246809</v>
      </c>
      <c r="H119" s="261">
        <f>'SC-NR'!B490</f>
        <v>44.659653057222847</v>
      </c>
      <c r="I119" s="262" t="str">
        <f>'SC-NR'!C490</f>
        <v>Eltopia _ Early Potatoes</v>
      </c>
      <c r="J119" s="262" t="str">
        <f>'SC-NR'!D490</f>
        <v>SIS</v>
      </c>
      <c r="K119" s="263">
        <f>'SC-NR'!E490</f>
        <v>3.4232191099966489E-3</v>
      </c>
      <c r="L119" s="263">
        <f>'SC-NR'!F490</f>
        <v>6.9194357809722025E-3</v>
      </c>
      <c r="M119" s="263">
        <f>'SC-NR'!G490</f>
        <v>1.0492610887432757E-2</v>
      </c>
      <c r="N119" s="263">
        <f>'SC-NR'!H490</f>
        <v>1.4146470425547394E-2</v>
      </c>
      <c r="O119" s="263">
        <f>'SC-NR'!I490</f>
        <v>1.8003406545296537E-2</v>
      </c>
      <c r="P119" s="263">
        <f>'SC-NR'!J490</f>
        <v>2.1507445338839987E-2</v>
      </c>
      <c r="Q119" s="263">
        <f>'SC-NR'!K490</f>
        <v>2.4420216496809082E-2</v>
      </c>
      <c r="R119" s="263">
        <f>'SC-NR'!L490</f>
        <v>2.6871189143901845E-2</v>
      </c>
      <c r="S119" s="263">
        <f>'SC-NR'!M490</f>
        <v>2.8930492963284447E-2</v>
      </c>
      <c r="T119" s="263">
        <f>'SC-NR'!N490</f>
        <v>3.0920193498924799E-2</v>
      </c>
      <c r="U119" s="263">
        <f>'SC-NR'!O490</f>
        <v>3.2428027884679564E-2</v>
      </c>
      <c r="V119" s="263">
        <f>'SC-NR'!P490</f>
        <v>3.371930133866867E-2</v>
      </c>
      <c r="W119" s="263">
        <f>'SC-NR'!Q490</f>
        <v>3.4856893094587386E-2</v>
      </c>
      <c r="X119" s="263">
        <f>'SC-NR'!R490</f>
        <v>3.5848288556116568E-2</v>
      </c>
      <c r="Y119" s="263">
        <f>'SC-NR'!S490</f>
        <v>3.6986555884108541E-2</v>
      </c>
      <c r="Z119" s="263">
        <f>'SC-NR'!T490</f>
        <v>3.7821694996468057E-2</v>
      </c>
      <c r="AA119" s="263">
        <f>'SC-NR'!U490</f>
        <v>3.8277646418517067E-2</v>
      </c>
      <c r="AB119" s="263">
        <f>'SC-NR'!V490</f>
        <v>3.8732720142351816E-2</v>
      </c>
      <c r="AC119" s="263">
        <f>'SC-NR'!W490</f>
        <v>3.9175316568653071E-2</v>
      </c>
      <c r="AD119" s="263">
        <f>'SC-NR'!X490</f>
        <v>3.9913421957852399E-2</v>
      </c>
      <c r="AE119" s="263">
        <f>'SC-NR'!Y490</f>
        <v>4.0037951924669711E-2</v>
      </c>
      <c r="AF119" s="264">
        <f t="shared" si="27"/>
        <v>0</v>
      </c>
      <c r="AG119" s="264">
        <f t="shared" si="28"/>
        <v>5.3099967549340814E-3</v>
      </c>
      <c r="AH119" s="264">
        <f t="shared" si="29"/>
        <v>0.29236388362969573</v>
      </c>
      <c r="AI119" s="264">
        <f t="shared" si="30"/>
        <v>3.5216803332479767</v>
      </c>
      <c r="AJ119" s="264">
        <f t="shared" si="31"/>
        <v>13.94920688244998</v>
      </c>
      <c r="AK119" s="264">
        <f t="shared" si="32"/>
        <v>18.48730250551127</v>
      </c>
      <c r="AL119" s="264">
        <f t="shared" si="33"/>
        <v>17.897993376130604</v>
      </c>
      <c r="AM119" s="264">
        <f t="shared" si="34"/>
        <v>18.154111944599702</v>
      </c>
      <c r="AN119" s="264">
        <f t="shared" si="35"/>
        <v>8.534460438706251</v>
      </c>
      <c r="AO119" s="264">
        <f t="shared" si="36"/>
        <v>4.9075508894975055</v>
      </c>
      <c r="AP119" s="264">
        <f t="shared" si="37"/>
        <v>1.3870398768589995</v>
      </c>
      <c r="AQ119" s="264">
        <f t="shared" si="38"/>
        <v>9.5046009616053459E-3</v>
      </c>
      <c r="AR119" s="264"/>
      <c r="AS119" s="264">
        <f t="shared" si="39"/>
        <v>0</v>
      </c>
      <c r="AT119" s="264">
        <f t="shared" si="40"/>
        <v>3.6313911825146352E-3</v>
      </c>
      <c r="AU119" s="264">
        <f t="shared" si="41"/>
        <v>0.10780310740880159</v>
      </c>
      <c r="AV119" s="264">
        <f t="shared" si="42"/>
        <v>2.3209452463966924</v>
      </c>
      <c r="AW119" s="264">
        <f t="shared" si="43"/>
        <v>9.0450271284943735</v>
      </c>
      <c r="AX119" s="264">
        <f t="shared" si="44"/>
        <v>13.589559249587946</v>
      </c>
      <c r="AY119" s="264">
        <f t="shared" si="45"/>
        <v>15.414538165684991</v>
      </c>
      <c r="AZ119" s="264">
        <f t="shared" si="46"/>
        <v>13.202073152170174</v>
      </c>
      <c r="BA119" s="264">
        <f t="shared" si="47"/>
        <v>6.830999334099138</v>
      </c>
      <c r="BB119" s="264">
        <f t="shared" si="48"/>
        <v>3.2238316352936907</v>
      </c>
      <c r="BC119" s="264">
        <f t="shared" si="49"/>
        <v>0.68438610627857543</v>
      </c>
      <c r="BD119" s="264">
        <f t="shared" si="50"/>
        <v>7.0238675226691766E-3</v>
      </c>
    </row>
    <row r="120" spans="1:56" ht="15">
      <c r="A120" s="259" t="str">
        <f>VLOOKUP(CONCATENATE($C120," - ",$B120),[2]ACHIEV!$B$17:$C$50,2,FALSE)</f>
        <v>LO12Med</v>
      </c>
      <c r="B120" s="259" t="str">
        <f>'SC-NR'!$C$7</f>
        <v>NR</v>
      </c>
      <c r="C120" s="259" t="str">
        <f>'SC-NR'!$C$8</f>
        <v>Irrigation Water Mgmt</v>
      </c>
      <c r="D120" s="259" t="s">
        <v>642</v>
      </c>
      <c r="E120" s="259" t="str">
        <f>'SC-NR'!$A$9</f>
        <v>Irrigation</v>
      </c>
      <c r="F120" s="260">
        <f t="shared" si="26"/>
        <v>4.0885682221696018E-4</v>
      </c>
      <c r="G120" s="261">
        <f>'SC-NR'!A491</f>
        <v>153.71563057119832</v>
      </c>
      <c r="H120" s="261">
        <f>'SC-NR'!B491</f>
        <v>44.036015111315521</v>
      </c>
      <c r="I120" s="262" t="str">
        <f>'SC-NR'!C491</f>
        <v>Odessa _ Early Potatoes</v>
      </c>
      <c r="J120" s="262" t="str">
        <f>'SC-NR'!D491</f>
        <v>SIS</v>
      </c>
      <c r="K120" s="263">
        <f>'SC-NR'!E491</f>
        <v>0</v>
      </c>
      <c r="L120" s="263">
        <f>'SC-NR'!F491</f>
        <v>0</v>
      </c>
      <c r="M120" s="263">
        <f>'SC-NR'!G491</f>
        <v>0</v>
      </c>
      <c r="N120" s="263">
        <f>'SC-NR'!H491</f>
        <v>0</v>
      </c>
      <c r="O120" s="263">
        <f>'SC-NR'!I491</f>
        <v>0</v>
      </c>
      <c r="P120" s="263">
        <f>'SC-NR'!J491</f>
        <v>0</v>
      </c>
      <c r="Q120" s="263">
        <f>'SC-NR'!K491</f>
        <v>0</v>
      </c>
      <c r="R120" s="263">
        <f>'SC-NR'!L491</f>
        <v>0</v>
      </c>
      <c r="S120" s="263">
        <f>'SC-NR'!M491</f>
        <v>0</v>
      </c>
      <c r="T120" s="263">
        <f>'SC-NR'!N491</f>
        <v>0</v>
      </c>
      <c r="U120" s="263">
        <f>'SC-NR'!O491</f>
        <v>0</v>
      </c>
      <c r="V120" s="263">
        <f>'SC-NR'!P491</f>
        <v>0</v>
      </c>
      <c r="W120" s="263">
        <f>'SC-NR'!Q491</f>
        <v>0</v>
      </c>
      <c r="X120" s="263">
        <f>'SC-NR'!R491</f>
        <v>0</v>
      </c>
      <c r="Y120" s="263">
        <f>'SC-NR'!S491</f>
        <v>0</v>
      </c>
      <c r="Z120" s="263">
        <f>'SC-NR'!T491</f>
        <v>0</v>
      </c>
      <c r="AA120" s="263">
        <f>'SC-NR'!U491</f>
        <v>0</v>
      </c>
      <c r="AB120" s="263">
        <f>'SC-NR'!V491</f>
        <v>0</v>
      </c>
      <c r="AC120" s="263">
        <f>'SC-NR'!W491</f>
        <v>0</v>
      </c>
      <c r="AD120" s="263">
        <f>'SC-NR'!X491</f>
        <v>0</v>
      </c>
      <c r="AE120" s="263">
        <f>'SC-NR'!Y491</f>
        <v>0</v>
      </c>
      <c r="AF120" s="264">
        <f t="shared" si="27"/>
        <v>0</v>
      </c>
      <c r="AG120" s="264">
        <f t="shared" si="28"/>
        <v>5.3849399105114657E-3</v>
      </c>
      <c r="AH120" s="264">
        <f t="shared" si="29"/>
        <v>0.29649018973255897</v>
      </c>
      <c r="AI120" s="264">
        <f t="shared" si="30"/>
        <v>3.571383911101047</v>
      </c>
      <c r="AJ120" s="264">
        <f t="shared" si="31"/>
        <v>14.14608037029179</v>
      </c>
      <c r="AK120" s="264">
        <f t="shared" si="32"/>
        <v>18.748224847241381</v>
      </c>
      <c r="AL120" s="264">
        <f t="shared" si="33"/>
        <v>18.150598446155172</v>
      </c>
      <c r="AM120" s="264">
        <f t="shared" si="34"/>
        <v>18.410331768946893</v>
      </c>
      <c r="AN120" s="264">
        <f t="shared" si="35"/>
        <v>8.6549123760511613</v>
      </c>
      <c r="AO120" s="264">
        <f t="shared" si="36"/>
        <v>4.9768140862167476</v>
      </c>
      <c r="AP120" s="264">
        <f t="shared" si="37"/>
        <v>1.4066159990453058</v>
      </c>
      <c r="AQ120" s="264">
        <f t="shared" si="38"/>
        <v>9.6387450715626002E-3</v>
      </c>
      <c r="AR120" s="264"/>
      <c r="AS120" s="264">
        <f t="shared" si="39"/>
        <v>0</v>
      </c>
      <c r="AT120" s="264">
        <f t="shared" si="40"/>
        <v>3.6826431751077857E-3</v>
      </c>
      <c r="AU120" s="264">
        <f t="shared" si="41"/>
        <v>0.10932459704865044</v>
      </c>
      <c r="AV120" s="264">
        <f t="shared" si="42"/>
        <v>2.3537021328346497</v>
      </c>
      <c r="AW120" s="264">
        <f t="shared" si="43"/>
        <v>9.1726849984662397</v>
      </c>
      <c r="AX120" s="264">
        <f t="shared" si="44"/>
        <v>13.781356815589017</v>
      </c>
      <c r="AY120" s="264">
        <f t="shared" si="45"/>
        <v>15.632092749090532</v>
      </c>
      <c r="AZ120" s="264">
        <f t="shared" si="46"/>
        <v>13.388401895453818</v>
      </c>
      <c r="BA120" s="264">
        <f t="shared" si="47"/>
        <v>6.9274093074891789</v>
      </c>
      <c r="BB120" s="264">
        <f t="shared" si="48"/>
        <v>3.2693314965835509</v>
      </c>
      <c r="BC120" s="264">
        <f t="shared" si="49"/>
        <v>0.69404525614343671</v>
      </c>
      <c r="BD120" s="264">
        <f t="shared" si="50"/>
        <v>7.1229995599942858E-3</v>
      </c>
    </row>
    <row r="121" spans="1:56" ht="15">
      <c r="A121" s="259" t="str">
        <f>VLOOKUP(CONCATENATE($C121," - ",$B121),[2]ACHIEV!$B$17:$C$50,2,FALSE)</f>
        <v>LO12Med</v>
      </c>
      <c r="B121" s="259" t="str">
        <f>'SC-NR'!$C$7</f>
        <v>NR</v>
      </c>
      <c r="C121" s="259" t="str">
        <f>'SC-NR'!$C$8</f>
        <v>Irrigation Water Mgmt</v>
      </c>
      <c r="D121" s="259" t="s">
        <v>642</v>
      </c>
      <c r="E121" s="259" t="str">
        <f>'SC-NR'!$A$9</f>
        <v>Irrigation</v>
      </c>
      <c r="F121" s="260">
        <f t="shared" si="26"/>
        <v>3.2419875651691074E-4</v>
      </c>
      <c r="G121" s="261">
        <f>'SC-NR'!A492</f>
        <v>121.8872074047248</v>
      </c>
      <c r="H121" s="261">
        <f>'SC-NR'!B492</f>
        <v>55.57458032645382</v>
      </c>
      <c r="I121" s="262" t="str">
        <f>'SC-NR'!C492</f>
        <v>Ritzville _ Early Potatoes</v>
      </c>
      <c r="J121" s="262" t="str">
        <f>'SC-NR'!D492</f>
        <v>SIS</v>
      </c>
      <c r="K121" s="263">
        <f>'SC-NR'!E492</f>
        <v>0</v>
      </c>
      <c r="L121" s="263">
        <f>'SC-NR'!F492</f>
        <v>0</v>
      </c>
      <c r="M121" s="263">
        <f>'SC-NR'!G492</f>
        <v>0</v>
      </c>
      <c r="N121" s="263">
        <f>'SC-NR'!H492</f>
        <v>0</v>
      </c>
      <c r="O121" s="263">
        <f>'SC-NR'!I492</f>
        <v>0</v>
      </c>
      <c r="P121" s="263">
        <f>'SC-NR'!J492</f>
        <v>0</v>
      </c>
      <c r="Q121" s="263">
        <f>'SC-NR'!K492</f>
        <v>0</v>
      </c>
      <c r="R121" s="263">
        <f>'SC-NR'!L492</f>
        <v>0</v>
      </c>
      <c r="S121" s="263">
        <f>'SC-NR'!M492</f>
        <v>0</v>
      </c>
      <c r="T121" s="263">
        <f>'SC-NR'!N492</f>
        <v>0</v>
      </c>
      <c r="U121" s="263">
        <f>'SC-NR'!O492</f>
        <v>0</v>
      </c>
      <c r="V121" s="263">
        <f>'SC-NR'!P492</f>
        <v>0</v>
      </c>
      <c r="W121" s="263">
        <f>'SC-NR'!Q492</f>
        <v>0</v>
      </c>
      <c r="X121" s="263">
        <f>'SC-NR'!R492</f>
        <v>0</v>
      </c>
      <c r="Y121" s="263">
        <f>'SC-NR'!S492</f>
        <v>0</v>
      </c>
      <c r="Z121" s="263">
        <f>'SC-NR'!T492</f>
        <v>0</v>
      </c>
      <c r="AA121" s="263">
        <f>'SC-NR'!U492</f>
        <v>0</v>
      </c>
      <c r="AB121" s="263">
        <f>'SC-NR'!V492</f>
        <v>0</v>
      </c>
      <c r="AC121" s="263">
        <f>'SC-NR'!W492</f>
        <v>0</v>
      </c>
      <c r="AD121" s="263">
        <f>'SC-NR'!X492</f>
        <v>0</v>
      </c>
      <c r="AE121" s="263">
        <f>'SC-NR'!Y492</f>
        <v>0</v>
      </c>
      <c r="AF121" s="264">
        <f t="shared" si="27"/>
        <v>0</v>
      </c>
      <c r="AG121" s="264">
        <f t="shared" si="28"/>
        <v>4.2699319860674753E-3</v>
      </c>
      <c r="AH121" s="264">
        <f t="shared" si="29"/>
        <v>0.2350988062509361</v>
      </c>
      <c r="AI121" s="264">
        <f t="shared" si="30"/>
        <v>2.8318916552383047</v>
      </c>
      <c r="AJ121" s="264">
        <f t="shared" si="31"/>
        <v>11.216987014596613</v>
      </c>
      <c r="AK121" s="264">
        <f t="shared" si="32"/>
        <v>14.866209519061734</v>
      </c>
      <c r="AL121" s="264">
        <f t="shared" si="33"/>
        <v>14.392327892131188</v>
      </c>
      <c r="AM121" s="264">
        <f t="shared" si="34"/>
        <v>14.598280723781381</v>
      </c>
      <c r="AN121" s="264">
        <f t="shared" si="35"/>
        <v>6.862822576529366</v>
      </c>
      <c r="AO121" s="264">
        <f t="shared" si="36"/>
        <v>3.9463128667353442</v>
      </c>
      <c r="AP121" s="264">
        <f t="shared" si="37"/>
        <v>1.1153614982246554</v>
      </c>
      <c r="AQ121" s="264">
        <f t="shared" si="38"/>
        <v>7.6429424600034735E-3</v>
      </c>
      <c r="AR121" s="264"/>
      <c r="AS121" s="264">
        <f t="shared" si="39"/>
        <v>0</v>
      </c>
      <c r="AT121" s="264">
        <f t="shared" si="40"/>
        <v>2.9201135292097036E-3</v>
      </c>
      <c r="AU121" s="264">
        <f t="shared" si="41"/>
        <v>8.6687799967972656E-2</v>
      </c>
      <c r="AV121" s="264">
        <f t="shared" si="42"/>
        <v>1.8663435785138294</v>
      </c>
      <c r="AW121" s="264">
        <f t="shared" si="43"/>
        <v>7.273384981811656</v>
      </c>
      <c r="AX121" s="264">
        <f t="shared" si="44"/>
        <v>10.927783272646282</v>
      </c>
      <c r="AY121" s="264">
        <f t="shared" si="45"/>
        <v>12.39530504476425</v>
      </c>
      <c r="AZ121" s="264">
        <f t="shared" si="46"/>
        <v>10.616193763672817</v>
      </c>
      <c r="BA121" s="264">
        <f t="shared" si="47"/>
        <v>5.49301702046664</v>
      </c>
      <c r="BB121" s="264">
        <f t="shared" si="48"/>
        <v>2.5923823408075948</v>
      </c>
      <c r="BC121" s="264">
        <f t="shared" si="49"/>
        <v>0.55033595327599061</v>
      </c>
      <c r="BD121" s="264">
        <f t="shared" si="50"/>
        <v>5.648108272962203E-3</v>
      </c>
    </row>
    <row r="122" spans="1:56" ht="15">
      <c r="A122" s="259" t="str">
        <f>VLOOKUP(CONCATENATE($C122," - ",$B122),[2]ACHIEV!$B$17:$C$50,2,FALSE)</f>
        <v>LO12Med</v>
      </c>
      <c r="B122" s="259" t="str">
        <f>'SC-NR'!$C$7</f>
        <v>NR</v>
      </c>
      <c r="C122" s="259" t="str">
        <f>'SC-NR'!$C$8</f>
        <v>Irrigation Water Mgmt</v>
      </c>
      <c r="D122" s="259" t="s">
        <v>642</v>
      </c>
      <c r="E122" s="259" t="str">
        <f>'SC-NR'!$A$9</f>
        <v>Irrigation</v>
      </c>
      <c r="F122" s="260">
        <f t="shared" si="26"/>
        <v>3.0476903652017809E-4</v>
      </c>
      <c r="G122" s="261">
        <f>'SC-NR'!A493</f>
        <v>114.58232339930466</v>
      </c>
      <c r="H122" s="261">
        <f>'SC-NR'!B493</f>
        <v>59.12721390563776</v>
      </c>
      <c r="I122" s="262" t="str">
        <f>'SC-NR'!C493</f>
        <v>Wilbur _ Early Potatoes</v>
      </c>
      <c r="J122" s="262" t="str">
        <f>'SC-NR'!D493</f>
        <v>SIS</v>
      </c>
      <c r="K122" s="263">
        <f>'SC-NR'!E493</f>
        <v>0</v>
      </c>
      <c r="L122" s="263">
        <f>'SC-NR'!F493</f>
        <v>0</v>
      </c>
      <c r="M122" s="263">
        <f>'SC-NR'!G493</f>
        <v>0</v>
      </c>
      <c r="N122" s="263">
        <f>'SC-NR'!H493</f>
        <v>0</v>
      </c>
      <c r="O122" s="263">
        <f>'SC-NR'!I493</f>
        <v>0</v>
      </c>
      <c r="P122" s="263">
        <f>'SC-NR'!J493</f>
        <v>0</v>
      </c>
      <c r="Q122" s="263">
        <f>'SC-NR'!K493</f>
        <v>0</v>
      </c>
      <c r="R122" s="263">
        <f>'SC-NR'!L493</f>
        <v>0</v>
      </c>
      <c r="S122" s="263">
        <f>'SC-NR'!M493</f>
        <v>0</v>
      </c>
      <c r="T122" s="263">
        <f>'SC-NR'!N493</f>
        <v>0</v>
      </c>
      <c r="U122" s="263">
        <f>'SC-NR'!O493</f>
        <v>0</v>
      </c>
      <c r="V122" s="263">
        <f>'SC-NR'!P493</f>
        <v>0</v>
      </c>
      <c r="W122" s="263">
        <f>'SC-NR'!Q493</f>
        <v>0</v>
      </c>
      <c r="X122" s="263">
        <f>'SC-NR'!R493</f>
        <v>0</v>
      </c>
      <c r="Y122" s="263">
        <f>'SC-NR'!S493</f>
        <v>0</v>
      </c>
      <c r="Z122" s="263">
        <f>'SC-NR'!T493</f>
        <v>0</v>
      </c>
      <c r="AA122" s="263">
        <f>'SC-NR'!U493</f>
        <v>0</v>
      </c>
      <c r="AB122" s="263">
        <f>'SC-NR'!V493</f>
        <v>0</v>
      </c>
      <c r="AC122" s="263">
        <f>'SC-NR'!W493</f>
        <v>0</v>
      </c>
      <c r="AD122" s="263">
        <f>'SC-NR'!X493</f>
        <v>0</v>
      </c>
      <c r="AE122" s="263">
        <f>'SC-NR'!Y493</f>
        <v>0</v>
      </c>
      <c r="AF122" s="264">
        <f t="shared" si="27"/>
        <v>0</v>
      </c>
      <c r="AG122" s="264">
        <f t="shared" si="28"/>
        <v>4.0140285279983631E-3</v>
      </c>
      <c r="AH122" s="264">
        <f t="shared" si="29"/>
        <v>0.22100898053384233</v>
      </c>
      <c r="AI122" s="264">
        <f t="shared" si="30"/>
        <v>2.6621721211058724</v>
      </c>
      <c r="AJ122" s="264">
        <f t="shared" si="31"/>
        <v>10.544736080502638</v>
      </c>
      <c r="AK122" s="264">
        <f t="shared" si="32"/>
        <v>13.975255181446734</v>
      </c>
      <c r="AL122" s="264">
        <f t="shared" si="33"/>
        <v>13.529773994486341</v>
      </c>
      <c r="AM122" s="264">
        <f t="shared" si="34"/>
        <v>13.723383762595853</v>
      </c>
      <c r="AN122" s="264">
        <f t="shared" si="35"/>
        <v>6.4515232782784624</v>
      </c>
      <c r="AO122" s="264">
        <f t="shared" si="36"/>
        <v>3.7098043901330549</v>
      </c>
      <c r="AP122" s="264">
        <f t="shared" si="37"/>
        <v>1.048516202954342</v>
      </c>
      <c r="AQ122" s="264">
        <f t="shared" si="38"/>
        <v>7.1848894016128548E-3</v>
      </c>
      <c r="AR122" s="264"/>
      <c r="AS122" s="264">
        <f t="shared" si="39"/>
        <v>0</v>
      </c>
      <c r="AT122" s="264">
        <f t="shared" si="40"/>
        <v>2.7451067252330951E-3</v>
      </c>
      <c r="AU122" s="264">
        <f t="shared" si="41"/>
        <v>8.1492469490440048E-2</v>
      </c>
      <c r="AV122" s="264">
        <f t="shared" si="42"/>
        <v>1.7544907955549527</v>
      </c>
      <c r="AW122" s="264">
        <f t="shared" si="43"/>
        <v>6.8374800599565058</v>
      </c>
      <c r="AX122" s="264">
        <f t="shared" si="44"/>
        <v>10.272864754593851</v>
      </c>
      <c r="AY122" s="264">
        <f t="shared" si="45"/>
        <v>11.652435735574613</v>
      </c>
      <c r="AZ122" s="264">
        <f t="shared" si="46"/>
        <v>9.9799492744116041</v>
      </c>
      <c r="BA122" s="264">
        <f t="shared" si="47"/>
        <v>5.1638122332811394</v>
      </c>
      <c r="BB122" s="264">
        <f t="shared" si="48"/>
        <v>2.4370169607934411</v>
      </c>
      <c r="BC122" s="264">
        <f t="shared" si="49"/>
        <v>0.5173534903228062</v>
      </c>
      <c r="BD122" s="264">
        <f t="shared" si="50"/>
        <v>5.3096086333154959E-3</v>
      </c>
    </row>
    <row r="123" spans="1:56" ht="15">
      <c r="A123" s="259" t="str">
        <f>VLOOKUP(CONCATENATE($C123," - ",$B123),[2]ACHIEV!$B$17:$C$50,2,FALSE)</f>
        <v>LO12Med</v>
      </c>
      <c r="B123" s="259" t="str">
        <f>'SC-NR'!$C$7</f>
        <v>NR</v>
      </c>
      <c r="C123" s="259" t="str">
        <f>'SC-NR'!$C$8</f>
        <v>Irrigation Water Mgmt</v>
      </c>
      <c r="D123" s="259" t="s">
        <v>642</v>
      </c>
      <c r="E123" s="259" t="str">
        <f>'SC-NR'!$A$9</f>
        <v>Irrigation</v>
      </c>
      <c r="F123" s="260">
        <f t="shared" si="26"/>
        <v>4.5885365527998122E-4</v>
      </c>
      <c r="G123" s="261">
        <f>'SC-NR'!A494</f>
        <v>172.51266244943122</v>
      </c>
      <c r="H123" s="261">
        <f>'SC-NR'!B494</f>
        <v>39.221382950215592</v>
      </c>
      <c r="I123" s="254" t="str">
        <f>'SC-NR'!C494</f>
        <v>Mattawa (PRD) _ Beans</v>
      </c>
      <c r="J123" s="254" t="str">
        <f>'SC-NR'!D494</f>
        <v>SIS</v>
      </c>
      <c r="K123" s="263">
        <f>'SC-NR'!E494</f>
        <v>0</v>
      </c>
      <c r="L123" s="263">
        <f>'SC-NR'!F494</f>
        <v>0</v>
      </c>
      <c r="M123" s="263">
        <f>'SC-NR'!G494</f>
        <v>0</v>
      </c>
      <c r="N123" s="263">
        <f>'SC-NR'!H494</f>
        <v>0</v>
      </c>
      <c r="O123" s="263">
        <f>'SC-NR'!I494</f>
        <v>0</v>
      </c>
      <c r="P123" s="263">
        <f>'SC-NR'!J494</f>
        <v>0</v>
      </c>
      <c r="Q123" s="263">
        <f>'SC-NR'!K494</f>
        <v>0</v>
      </c>
      <c r="R123" s="263">
        <f>'SC-NR'!L494</f>
        <v>0</v>
      </c>
      <c r="S123" s="263">
        <f>'SC-NR'!M494</f>
        <v>0</v>
      </c>
      <c r="T123" s="263">
        <f>'SC-NR'!N494</f>
        <v>0</v>
      </c>
      <c r="U123" s="263">
        <f>'SC-NR'!O494</f>
        <v>0</v>
      </c>
      <c r="V123" s="263">
        <f>'SC-NR'!P494</f>
        <v>0</v>
      </c>
      <c r="W123" s="263">
        <f>'SC-NR'!Q494</f>
        <v>0</v>
      </c>
      <c r="X123" s="263">
        <f>'SC-NR'!R494</f>
        <v>0</v>
      </c>
      <c r="Y123" s="263">
        <f>'SC-NR'!S494</f>
        <v>0</v>
      </c>
      <c r="Z123" s="263">
        <f>'SC-NR'!T494</f>
        <v>0</v>
      </c>
      <c r="AA123" s="263">
        <f>'SC-NR'!U494</f>
        <v>0</v>
      </c>
      <c r="AB123" s="263">
        <f>'SC-NR'!V494</f>
        <v>0</v>
      </c>
      <c r="AC123" s="263">
        <f>'SC-NR'!W494</f>
        <v>0</v>
      </c>
      <c r="AD123" s="263">
        <f>'SC-NR'!X494</f>
        <v>0</v>
      </c>
      <c r="AE123" s="263">
        <f>'SC-NR'!Y494</f>
        <v>0</v>
      </c>
      <c r="AF123" s="264">
        <f t="shared" si="27"/>
        <v>0</v>
      </c>
      <c r="AG123" s="264">
        <f t="shared" si="28"/>
        <v>6.0434343445785917E-3</v>
      </c>
      <c r="AH123" s="264">
        <f t="shared" si="29"/>
        <v>0.33274633055100916</v>
      </c>
      <c r="AI123" s="264">
        <f t="shared" si="30"/>
        <v>4.0081086408953963</v>
      </c>
      <c r="AJ123" s="264">
        <f t="shared" si="31"/>
        <v>15.875926077487177</v>
      </c>
      <c r="AK123" s="264">
        <f t="shared" si="32"/>
        <v>21.040841276711411</v>
      </c>
      <c r="AL123" s="264">
        <f t="shared" si="33"/>
        <v>20.370134457773432</v>
      </c>
      <c r="AM123" s="264">
        <f t="shared" si="34"/>
        <v>20.661629127997511</v>
      </c>
      <c r="AN123" s="264">
        <f t="shared" si="35"/>
        <v>9.7132736060146456</v>
      </c>
      <c r="AO123" s="264">
        <f t="shared" si="36"/>
        <v>5.5854010769022819</v>
      </c>
      <c r="AP123" s="264">
        <f t="shared" si="37"/>
        <v>1.5786232677676653</v>
      </c>
      <c r="AQ123" s="264">
        <f t="shared" si="38"/>
        <v>1.081741374502846E-2</v>
      </c>
      <c r="AR123" s="264"/>
      <c r="AS123" s="264">
        <f t="shared" si="39"/>
        <v>0</v>
      </c>
      <c r="AT123" s="264">
        <f t="shared" si="40"/>
        <v>4.132973183197595E-3</v>
      </c>
      <c r="AU123" s="264">
        <f t="shared" si="41"/>
        <v>0.12269329565244416</v>
      </c>
      <c r="AV123" s="264">
        <f t="shared" si="42"/>
        <v>2.6415233118413304</v>
      </c>
      <c r="AW123" s="264">
        <f t="shared" si="43"/>
        <v>10.294361770597083</v>
      </c>
      <c r="AX123" s="264">
        <f t="shared" si="44"/>
        <v>15.466602502220363</v>
      </c>
      <c r="AY123" s="264">
        <f t="shared" si="45"/>
        <v>17.543654667916009</v>
      </c>
      <c r="AZ123" s="264">
        <f t="shared" si="46"/>
        <v>15.02559530442776</v>
      </c>
      <c r="BA123" s="264">
        <f t="shared" si="47"/>
        <v>7.7745237688004396</v>
      </c>
      <c r="BB123" s="264">
        <f t="shared" si="48"/>
        <v>3.6691199119414</v>
      </c>
      <c r="BC123" s="264">
        <f t="shared" si="49"/>
        <v>0.77891620099261294</v>
      </c>
      <c r="BD123" s="264">
        <f t="shared" si="50"/>
        <v>7.9940316684423297E-3</v>
      </c>
    </row>
    <row r="124" spans="1:56" ht="15">
      <c r="A124" s="259" t="str">
        <f>VLOOKUP(CONCATENATE($C124," - ",$B124),[2]ACHIEV!$B$17:$C$50,2,FALSE)</f>
        <v>LO12Med</v>
      </c>
      <c r="B124" s="259" t="str">
        <f>'SC-NR'!$C$7</f>
        <v>NR</v>
      </c>
      <c r="C124" s="259" t="str">
        <f>'SC-NR'!$C$8</f>
        <v>Irrigation Water Mgmt</v>
      </c>
      <c r="D124" s="259" t="s">
        <v>642</v>
      </c>
      <c r="E124" s="259" t="str">
        <f>'SC-NR'!$A$9</f>
        <v>Irrigation</v>
      </c>
      <c r="F124" s="260">
        <f t="shared" si="26"/>
        <v>4.4566920242505555E-4</v>
      </c>
      <c r="G124" s="261">
        <f>'SC-NR'!A495</f>
        <v>167.55577687432472</v>
      </c>
      <c r="H124" s="261">
        <f>'SC-NR'!B495</f>
        <v>40.386156107498316</v>
      </c>
      <c r="I124" s="254" t="str">
        <f>'SC-NR'!C495</f>
        <v>Pasco (Richland) _ Beans</v>
      </c>
      <c r="J124" s="254" t="str">
        <f>'SC-NR'!D495</f>
        <v>SIS</v>
      </c>
      <c r="K124" s="263">
        <f>'SC-NR'!E495</f>
        <v>0</v>
      </c>
      <c r="L124" s="263">
        <f>'SC-NR'!F495</f>
        <v>0</v>
      </c>
      <c r="M124" s="263">
        <f>'SC-NR'!G495</f>
        <v>0</v>
      </c>
      <c r="N124" s="263">
        <f>'SC-NR'!H495</f>
        <v>0</v>
      </c>
      <c r="O124" s="263">
        <f>'SC-NR'!I495</f>
        <v>0</v>
      </c>
      <c r="P124" s="263">
        <f>'SC-NR'!J495</f>
        <v>0</v>
      </c>
      <c r="Q124" s="263">
        <f>'SC-NR'!K495</f>
        <v>0</v>
      </c>
      <c r="R124" s="263">
        <f>'SC-NR'!L495</f>
        <v>0</v>
      </c>
      <c r="S124" s="263">
        <f>'SC-NR'!M495</f>
        <v>0</v>
      </c>
      <c r="T124" s="263">
        <f>'SC-NR'!N495</f>
        <v>0</v>
      </c>
      <c r="U124" s="263">
        <f>'SC-NR'!O495</f>
        <v>0</v>
      </c>
      <c r="V124" s="263">
        <f>'SC-NR'!P495</f>
        <v>0</v>
      </c>
      <c r="W124" s="263">
        <f>'SC-NR'!Q495</f>
        <v>0</v>
      </c>
      <c r="X124" s="263">
        <f>'SC-NR'!R495</f>
        <v>0</v>
      </c>
      <c r="Y124" s="263">
        <f>'SC-NR'!S495</f>
        <v>0</v>
      </c>
      <c r="Z124" s="263">
        <f>'SC-NR'!T495</f>
        <v>0</v>
      </c>
      <c r="AA124" s="263">
        <f>'SC-NR'!U495</f>
        <v>0</v>
      </c>
      <c r="AB124" s="263">
        <f>'SC-NR'!V495</f>
        <v>0</v>
      </c>
      <c r="AC124" s="263">
        <f>'SC-NR'!W495</f>
        <v>0</v>
      </c>
      <c r="AD124" s="263">
        <f>'SC-NR'!X495</f>
        <v>0</v>
      </c>
      <c r="AE124" s="263">
        <f>'SC-NR'!Y495</f>
        <v>0</v>
      </c>
      <c r="AF124" s="264">
        <f t="shared" si="27"/>
        <v>0</v>
      </c>
      <c r="AG124" s="264">
        <f t="shared" si="28"/>
        <v>5.8697855694602669E-3</v>
      </c>
      <c r="AH124" s="264">
        <f t="shared" si="29"/>
        <v>0.32318537738583847</v>
      </c>
      <c r="AI124" s="264">
        <f t="shared" si="30"/>
        <v>3.8929418141626746</v>
      </c>
      <c r="AJ124" s="264">
        <f t="shared" si="31"/>
        <v>15.419755800780555</v>
      </c>
      <c r="AK124" s="264">
        <f t="shared" si="32"/>
        <v>20.436265119044094</v>
      </c>
      <c r="AL124" s="264">
        <f t="shared" si="33"/>
        <v>19.784830027228718</v>
      </c>
      <c r="AM124" s="264">
        <f t="shared" si="34"/>
        <v>20.06794904719305</v>
      </c>
      <c r="AN124" s="264">
        <f t="shared" si="35"/>
        <v>9.4341776536301065</v>
      </c>
      <c r="AO124" s="264">
        <f t="shared" si="36"/>
        <v>5.4249131820650147</v>
      </c>
      <c r="AP124" s="264">
        <f t="shared" si="37"/>
        <v>1.5332639602628102</v>
      </c>
      <c r="AQ124" s="264">
        <f t="shared" si="38"/>
        <v>1.0506592026834828E-2</v>
      </c>
      <c r="AR124" s="264"/>
      <c r="AS124" s="264">
        <f t="shared" si="39"/>
        <v>0</v>
      </c>
      <c r="AT124" s="264">
        <f t="shared" si="40"/>
        <v>4.0142185662134684E-3</v>
      </c>
      <c r="AU124" s="264">
        <f t="shared" si="41"/>
        <v>0.1191678928284042</v>
      </c>
      <c r="AV124" s="264">
        <f t="shared" si="42"/>
        <v>2.5656232091192361</v>
      </c>
      <c r="AW124" s="264">
        <f t="shared" si="43"/>
        <v>9.9985691450525191</v>
      </c>
      <c r="AX124" s="264">
        <f t="shared" si="44"/>
        <v>15.022193507827645</v>
      </c>
      <c r="AY124" s="264">
        <f t="shared" si="45"/>
        <v>17.039564779537329</v>
      </c>
      <c r="AZ124" s="264">
        <f t="shared" si="46"/>
        <v>14.593857972429083</v>
      </c>
      <c r="BA124" s="264">
        <f t="shared" si="47"/>
        <v>7.5511348060674228</v>
      </c>
      <c r="BB124" s="264">
        <f t="shared" si="48"/>
        <v>3.5636934040746535</v>
      </c>
      <c r="BC124" s="264">
        <f t="shared" si="49"/>
        <v>0.75653524398866656</v>
      </c>
      <c r="BD124" s="264">
        <f t="shared" si="50"/>
        <v>7.7643354843963518E-3</v>
      </c>
    </row>
    <row r="125" spans="1:56" ht="15">
      <c r="A125" s="259" t="str">
        <f>VLOOKUP(CONCATENATE($C125," - ",$B125),[2]ACHIEV!$B$17:$C$50,2,FALSE)</f>
        <v>LO12Med</v>
      </c>
      <c r="B125" s="259" t="str">
        <f>'SC-NR'!$C$7</f>
        <v>NR</v>
      </c>
      <c r="C125" s="259" t="str">
        <f>'SC-NR'!$C$8</f>
        <v>Irrigation Water Mgmt</v>
      </c>
      <c r="D125" s="259" t="s">
        <v>642</v>
      </c>
      <c r="E125" s="259" t="str">
        <f>'SC-NR'!$A$9</f>
        <v>Irrigation</v>
      </c>
      <c r="F125" s="260">
        <f t="shared" si="26"/>
        <v>4.4549572278222748E-4</v>
      </c>
      <c r="G125" s="261">
        <f>'SC-NR'!A496</f>
        <v>167.49055469570487</v>
      </c>
      <c r="H125" s="261">
        <f>'SC-NR'!B496</f>
        <v>40.401941610249871</v>
      </c>
      <c r="I125" s="254" t="str">
        <f>'SC-NR'!C496</f>
        <v>Moses Lake (Ephrata) _ Beans</v>
      </c>
      <c r="J125" s="254" t="str">
        <f>'SC-NR'!D496</f>
        <v>SIS</v>
      </c>
      <c r="K125" s="263">
        <f>'SC-NR'!E496</f>
        <v>0</v>
      </c>
      <c r="L125" s="263">
        <f>'SC-NR'!F496</f>
        <v>0</v>
      </c>
      <c r="M125" s="263">
        <f>'SC-NR'!G496</f>
        <v>0</v>
      </c>
      <c r="N125" s="263">
        <f>'SC-NR'!H496</f>
        <v>0</v>
      </c>
      <c r="O125" s="263">
        <f>'SC-NR'!I496</f>
        <v>0</v>
      </c>
      <c r="P125" s="263">
        <f>'SC-NR'!J496</f>
        <v>0</v>
      </c>
      <c r="Q125" s="263">
        <f>'SC-NR'!K496</f>
        <v>0</v>
      </c>
      <c r="R125" s="263">
        <f>'SC-NR'!L496</f>
        <v>0</v>
      </c>
      <c r="S125" s="263">
        <f>'SC-NR'!M496</f>
        <v>0</v>
      </c>
      <c r="T125" s="263">
        <f>'SC-NR'!N496</f>
        <v>0</v>
      </c>
      <c r="U125" s="263">
        <f>'SC-NR'!O496</f>
        <v>0</v>
      </c>
      <c r="V125" s="263">
        <f>'SC-NR'!P496</f>
        <v>0</v>
      </c>
      <c r="W125" s="263">
        <f>'SC-NR'!Q496</f>
        <v>0</v>
      </c>
      <c r="X125" s="263">
        <f>'SC-NR'!R496</f>
        <v>0</v>
      </c>
      <c r="Y125" s="263">
        <f>'SC-NR'!S496</f>
        <v>0</v>
      </c>
      <c r="Z125" s="263">
        <f>'SC-NR'!T496</f>
        <v>0</v>
      </c>
      <c r="AA125" s="263">
        <f>'SC-NR'!U496</f>
        <v>0</v>
      </c>
      <c r="AB125" s="263">
        <f>'SC-NR'!V496</f>
        <v>0</v>
      </c>
      <c r="AC125" s="263">
        <f>'SC-NR'!W496</f>
        <v>0</v>
      </c>
      <c r="AD125" s="263">
        <f>'SC-NR'!X496</f>
        <v>0</v>
      </c>
      <c r="AE125" s="263">
        <f>'SC-NR'!Y496</f>
        <v>0</v>
      </c>
      <c r="AF125" s="264">
        <f t="shared" si="27"/>
        <v>0</v>
      </c>
      <c r="AG125" s="264">
        <f t="shared" si="28"/>
        <v>5.867500717156077E-3</v>
      </c>
      <c r="AH125" s="264">
        <f t="shared" si="29"/>
        <v>0.32305957537050717</v>
      </c>
      <c r="AI125" s="264">
        <f t="shared" si="30"/>
        <v>3.8914264611793485</v>
      </c>
      <c r="AJ125" s="264">
        <f t="shared" si="31"/>
        <v>15.41375356029757</v>
      </c>
      <c r="AK125" s="264">
        <f t="shared" si="32"/>
        <v>20.428310169601097</v>
      </c>
      <c r="AL125" s="264">
        <f t="shared" si="33"/>
        <v>19.777128653142597</v>
      </c>
      <c r="AM125" s="264">
        <f t="shared" si="34"/>
        <v>20.060137467182461</v>
      </c>
      <c r="AN125" s="264">
        <f t="shared" si="35"/>
        <v>9.4305053384671496</v>
      </c>
      <c r="AO125" s="264">
        <f t="shared" si="36"/>
        <v>5.4228014992382079</v>
      </c>
      <c r="AP125" s="264">
        <f t="shared" si="37"/>
        <v>1.5326671272693249</v>
      </c>
      <c r="AQ125" s="264">
        <f t="shared" si="38"/>
        <v>1.050250226738491E-2</v>
      </c>
      <c r="AR125" s="264"/>
      <c r="AS125" s="264">
        <f t="shared" si="39"/>
        <v>0</v>
      </c>
      <c r="AT125" s="264">
        <f t="shared" si="40"/>
        <v>4.0126560054636762E-3</v>
      </c>
      <c r="AU125" s="264">
        <f t="shared" si="41"/>
        <v>0.11912150594914049</v>
      </c>
      <c r="AV125" s="264">
        <f t="shared" si="42"/>
        <v>2.5646245235571028</v>
      </c>
      <c r="AW125" s="264">
        <f t="shared" si="43"/>
        <v>9.9946771368216663</v>
      </c>
      <c r="AX125" s="264">
        <f t="shared" si="44"/>
        <v>15.016346021059316</v>
      </c>
      <c r="AY125" s="264">
        <f t="shared" si="45"/>
        <v>17.032932017848132</v>
      </c>
      <c r="AZ125" s="264">
        <f t="shared" si="46"/>
        <v>14.588177218060675</v>
      </c>
      <c r="BA125" s="264">
        <f t="shared" si="47"/>
        <v>7.5481954776104079</v>
      </c>
      <c r="BB125" s="264">
        <f t="shared" si="48"/>
        <v>3.5623062131816692</v>
      </c>
      <c r="BC125" s="264">
        <f t="shared" si="49"/>
        <v>0.75624075771229859</v>
      </c>
      <c r="BD125" s="264">
        <f t="shared" si="50"/>
        <v>7.761313166185219E-3</v>
      </c>
    </row>
    <row r="126" spans="1:56" ht="15">
      <c r="A126" s="259" t="str">
        <f>VLOOKUP(CONCATENATE($C126," - ",$B126),[2]ACHIEV!$B$17:$C$50,2,FALSE)</f>
        <v>LO12Med</v>
      </c>
      <c r="B126" s="259" t="str">
        <f>'SC-NR'!$C$7</f>
        <v>NR</v>
      </c>
      <c r="C126" s="259" t="str">
        <f>'SC-NR'!$C$8</f>
        <v>Irrigation Water Mgmt</v>
      </c>
      <c r="D126" s="259" t="s">
        <v>642</v>
      </c>
      <c r="E126" s="259" t="str">
        <f>'SC-NR'!$A$9</f>
        <v>Irrigation</v>
      </c>
      <c r="F126" s="260">
        <f t="shared" si="26"/>
        <v>4.2710688064246267E-4</v>
      </c>
      <c r="G126" s="261">
        <f>'SC-NR'!A497</f>
        <v>160.57700376200367</v>
      </c>
      <c r="H126" s="261">
        <f>'SC-NR'!B497</f>
        <v>42.147925930429913</v>
      </c>
      <c r="I126" s="254" t="str">
        <f>'SC-NR'!C497</f>
        <v>Royal City (Smyrna) _ Beans</v>
      </c>
      <c r="J126" s="265" t="str">
        <f>'SC-NR'!D497</f>
        <v>SIS</v>
      </c>
      <c r="K126" s="263">
        <f>'SC-NR'!E497</f>
        <v>0</v>
      </c>
      <c r="L126" s="263">
        <f>'SC-NR'!F497</f>
        <v>0</v>
      </c>
      <c r="M126" s="263">
        <f>'SC-NR'!G497</f>
        <v>0</v>
      </c>
      <c r="N126" s="263">
        <f>'SC-NR'!H497</f>
        <v>0</v>
      </c>
      <c r="O126" s="263">
        <f>'SC-NR'!I497</f>
        <v>0</v>
      </c>
      <c r="P126" s="263">
        <f>'SC-NR'!J497</f>
        <v>0</v>
      </c>
      <c r="Q126" s="263">
        <f>'SC-NR'!K497</f>
        <v>0</v>
      </c>
      <c r="R126" s="263">
        <f>'SC-NR'!L497</f>
        <v>0</v>
      </c>
      <c r="S126" s="263">
        <f>'SC-NR'!M497</f>
        <v>0</v>
      </c>
      <c r="T126" s="263">
        <f>'SC-NR'!N497</f>
        <v>0</v>
      </c>
      <c r="U126" s="263">
        <f>'SC-NR'!O497</f>
        <v>0</v>
      </c>
      <c r="V126" s="263">
        <f>'SC-NR'!P497</f>
        <v>0</v>
      </c>
      <c r="W126" s="263">
        <f>'SC-NR'!Q497</f>
        <v>0</v>
      </c>
      <c r="X126" s="263">
        <f>'SC-NR'!R497</f>
        <v>0</v>
      </c>
      <c r="Y126" s="263">
        <f>'SC-NR'!S497</f>
        <v>0</v>
      </c>
      <c r="Z126" s="263">
        <f>'SC-NR'!T497</f>
        <v>0</v>
      </c>
      <c r="AA126" s="263">
        <f>'SC-NR'!U497</f>
        <v>0</v>
      </c>
      <c r="AB126" s="263">
        <f>'SC-NR'!V497</f>
        <v>0</v>
      </c>
      <c r="AC126" s="263">
        <f>'SC-NR'!W497</f>
        <v>0</v>
      </c>
      <c r="AD126" s="263">
        <f>'SC-NR'!X497</f>
        <v>0</v>
      </c>
      <c r="AE126" s="263">
        <f>'SC-NR'!Y497</f>
        <v>0</v>
      </c>
      <c r="AF126" s="264">
        <f t="shared" si="27"/>
        <v>0</v>
      </c>
      <c r="AG126" s="264">
        <f t="shared" si="28"/>
        <v>5.6253063729120962E-3</v>
      </c>
      <c r="AH126" s="264">
        <f t="shared" si="29"/>
        <v>0.30972456174540064</v>
      </c>
      <c r="AI126" s="264">
        <f t="shared" si="30"/>
        <v>3.7307990449468682</v>
      </c>
      <c r="AJ126" s="264">
        <f t="shared" si="31"/>
        <v>14.777516069101488</v>
      </c>
      <c r="AK126" s="264">
        <f t="shared" si="32"/>
        <v>19.585085528644044</v>
      </c>
      <c r="AL126" s="264">
        <f t="shared" si="33"/>
        <v>18.960783000014441</v>
      </c>
      <c r="AM126" s="264">
        <f t="shared" si="34"/>
        <v>19.232109986060443</v>
      </c>
      <c r="AN126" s="264">
        <f t="shared" si="35"/>
        <v>9.0412399311939744</v>
      </c>
      <c r="AO126" s="264">
        <f t="shared" si="36"/>
        <v>5.1989631195967556</v>
      </c>
      <c r="AP126" s="264">
        <f t="shared" si="37"/>
        <v>1.4694028299599216</v>
      </c>
      <c r="AQ126" s="264">
        <f t="shared" si="38"/>
        <v>1.0068987765693789E-2</v>
      </c>
      <c r="AR126" s="264"/>
      <c r="AS126" s="264">
        <f t="shared" si="39"/>
        <v>0</v>
      </c>
      <c r="AT126" s="264">
        <f t="shared" si="40"/>
        <v>3.8470245659858152E-3</v>
      </c>
      <c r="AU126" s="264">
        <f t="shared" si="41"/>
        <v>0.11420449674719001</v>
      </c>
      <c r="AV126" s="264">
        <f t="shared" si="42"/>
        <v>2.458763853971023</v>
      </c>
      <c r="AW126" s="264">
        <f t="shared" si="43"/>
        <v>9.5821242643516147</v>
      </c>
      <c r="AX126" s="264">
        <f t="shared" si="44"/>
        <v>14.396512423616837</v>
      </c>
      <c r="AY126" s="264">
        <f t="shared" si="45"/>
        <v>16.329859278793656</v>
      </c>
      <c r="AZ126" s="264">
        <f t="shared" si="46"/>
        <v>13.986017255009887</v>
      </c>
      <c r="BA126" s="264">
        <f t="shared" si="47"/>
        <v>7.2366266611669889</v>
      </c>
      <c r="BB126" s="264">
        <f t="shared" si="48"/>
        <v>3.4152639785254171</v>
      </c>
      <c r="BC126" s="264">
        <f t="shared" si="49"/>
        <v>0.72502521241732065</v>
      </c>
      <c r="BD126" s="264">
        <f t="shared" si="50"/>
        <v>7.4409474358053005E-3</v>
      </c>
    </row>
    <row r="127" spans="1:56" ht="15">
      <c r="A127" s="259" t="str">
        <f>VLOOKUP(CONCATENATE($C127," - ",$B127),[2]ACHIEV!$B$17:$C$50,2,FALSE)</f>
        <v>LO12Med</v>
      </c>
      <c r="B127" s="259" t="str">
        <f>'SC-NR'!$C$7</f>
        <v>NR</v>
      </c>
      <c r="C127" s="259" t="str">
        <f>'SC-NR'!$C$8</f>
        <v>Irrigation Water Mgmt</v>
      </c>
      <c r="D127" s="259" t="s">
        <v>642</v>
      </c>
      <c r="E127" s="259" t="str">
        <f>'SC-NR'!$A$9</f>
        <v>Irrigation</v>
      </c>
      <c r="F127" s="260">
        <f t="shared" ref="F127:F170" si="51">VLOOKUP($I127,MeasureOutput,14,FALSE)</f>
        <v>4.168715817156125E-4</v>
      </c>
      <c r="G127" s="261">
        <f>'SC-NR'!A498</f>
        <v>156.72889522343414</v>
      </c>
      <c r="H127" s="261">
        <f>'SC-NR'!B498</f>
        <v>43.186476705479642</v>
      </c>
      <c r="I127" s="254" t="str">
        <f>'SC-NR'!C498</f>
        <v>Quincy _ Beans</v>
      </c>
      <c r="J127" s="265" t="str">
        <f>'SC-NR'!D498</f>
        <v>SIS</v>
      </c>
      <c r="K127" s="263">
        <f>'SC-NR'!E498</f>
        <v>0</v>
      </c>
      <c r="L127" s="263">
        <f>'SC-NR'!F498</f>
        <v>0</v>
      </c>
      <c r="M127" s="263">
        <f>'SC-NR'!G498</f>
        <v>0</v>
      </c>
      <c r="N127" s="263">
        <f>'SC-NR'!H498</f>
        <v>0</v>
      </c>
      <c r="O127" s="263">
        <f>'SC-NR'!I498</f>
        <v>0</v>
      </c>
      <c r="P127" s="263">
        <f>'SC-NR'!J498</f>
        <v>0</v>
      </c>
      <c r="Q127" s="263">
        <f>'SC-NR'!K498</f>
        <v>0</v>
      </c>
      <c r="R127" s="263">
        <f>'SC-NR'!L498</f>
        <v>0</v>
      </c>
      <c r="S127" s="263">
        <f>'SC-NR'!M498</f>
        <v>0</v>
      </c>
      <c r="T127" s="263">
        <f>'SC-NR'!N498</f>
        <v>0</v>
      </c>
      <c r="U127" s="263">
        <f>'SC-NR'!O498</f>
        <v>0</v>
      </c>
      <c r="V127" s="263">
        <f>'SC-NR'!P498</f>
        <v>0</v>
      </c>
      <c r="W127" s="263">
        <f>'SC-NR'!Q498</f>
        <v>0</v>
      </c>
      <c r="X127" s="263">
        <f>'SC-NR'!R498</f>
        <v>0</v>
      </c>
      <c r="Y127" s="263">
        <f>'SC-NR'!S498</f>
        <v>0</v>
      </c>
      <c r="Z127" s="263">
        <f>'SC-NR'!T498</f>
        <v>0</v>
      </c>
      <c r="AA127" s="263">
        <f>'SC-NR'!U498</f>
        <v>0</v>
      </c>
      <c r="AB127" s="263">
        <f>'SC-NR'!V498</f>
        <v>0</v>
      </c>
      <c r="AC127" s="263">
        <f>'SC-NR'!W498</f>
        <v>0</v>
      </c>
      <c r="AD127" s="263">
        <f>'SC-NR'!X498</f>
        <v>0</v>
      </c>
      <c r="AE127" s="263">
        <f>'SC-NR'!Y498</f>
        <v>0</v>
      </c>
      <c r="AF127" s="264">
        <f t="shared" ref="AF127:AF170" si="52">VLOOKUP($I127,MeasureOutput,15,FALSE)</f>
        <v>0</v>
      </c>
      <c r="AG127" s="264">
        <f t="shared" ref="AG127:AG170" si="53">VLOOKUP($I127,MeasureOutput,16,FALSE)</f>
        <v>5.4905000869649749E-3</v>
      </c>
      <c r="AH127" s="264">
        <f t="shared" ref="AH127:AH170" si="54">VLOOKUP($I127,MeasureOutput,17,FALSE)</f>
        <v>0.30230224284086016</v>
      </c>
      <c r="AI127" s="264">
        <f t="shared" ref="AI127:AI170" si="55">VLOOKUP($I127,MeasureOutput,18,FALSE)</f>
        <v>3.6413932189306761</v>
      </c>
      <c r="AJ127" s="264">
        <f t="shared" ref="AJ127:AJ170" si="56">VLOOKUP($I127,MeasureOutput,19,FALSE)</f>
        <v>14.423383880605556</v>
      </c>
      <c r="AK127" s="264">
        <f t="shared" ref="AK127:AK170" si="57">VLOOKUP($I127,MeasureOutput,20,FALSE)</f>
        <v>19.115743511507574</v>
      </c>
      <c r="AL127" s="264">
        <f t="shared" ref="AL127:AL170" si="58">VLOOKUP($I127,MeasureOutput,21,FALSE)</f>
        <v>18.506401928933673</v>
      </c>
      <c r="AM127" s="264">
        <f t="shared" ref="AM127:AM170" si="59">VLOOKUP($I127,MeasureOutput,22,FALSE)</f>
        <v>18.771226765435927</v>
      </c>
      <c r="AN127" s="264">
        <f t="shared" ref="AN127:AN170" si="60">VLOOKUP($I127,MeasureOutput,23,FALSE)</f>
        <v>8.8245733365796593</v>
      </c>
      <c r="AO127" s="264">
        <f t="shared" ref="AO127:AO170" si="61">VLOOKUP($I127,MeasureOutput,24,FALSE)</f>
        <v>5.0743738328151933</v>
      </c>
      <c r="AP127" s="264">
        <f t="shared" ref="AP127:AP170" si="62">VLOOKUP($I127,MeasureOutput,25,FALSE)</f>
        <v>1.4341896833443102</v>
      </c>
      <c r="AQ127" s="264">
        <f t="shared" ref="AQ127:AQ170" si="63">VLOOKUP($I127,MeasureOutput,26,FALSE)</f>
        <v>9.8276919581487317E-3</v>
      </c>
      <c r="AR127" s="264"/>
      <c r="AS127" s="264">
        <f t="shared" ref="AS127:AS170" si="64">VLOOKUP($I127,MeasureOutput,28,FALSE)</f>
        <v>0</v>
      </c>
      <c r="AT127" s="264">
        <f t="shared" ref="AT127:AT170" si="65">VLOOKUP($I127,MeasureOutput,29,FALSE)</f>
        <v>3.7548334817481374E-3</v>
      </c>
      <c r="AU127" s="264">
        <f t="shared" ref="AU127:AU170" si="66">VLOOKUP($I127,MeasureOutput,30,FALSE)</f>
        <v>0.11146767087063265</v>
      </c>
      <c r="AV127" s="264">
        <f t="shared" ref="AV127:AV170" si="67">VLOOKUP($I127,MeasureOutput,31,FALSE)</f>
        <v>2.3998414058051867</v>
      </c>
      <c r="AW127" s="264">
        <f t="shared" ref="AW127:AW170" si="68">VLOOKUP($I127,MeasureOutput,32,FALSE)</f>
        <v>9.3524957787314911</v>
      </c>
      <c r="AX127" s="264">
        <f t="shared" ref="AX127:AX170" si="69">VLOOKUP($I127,MeasureOutput,33,FALSE)</f>
        <v>14.051510704285647</v>
      </c>
      <c r="AY127" s="264">
        <f t="shared" ref="AY127:AY170" si="70">VLOOKUP($I127,MeasureOutput,34,FALSE)</f>
        <v>15.938526339131259</v>
      </c>
      <c r="AZ127" s="264">
        <f t="shared" ref="AZ127:AZ170" si="71">VLOOKUP($I127,MeasureOutput,35,FALSE)</f>
        <v>13.650852747274071</v>
      </c>
      <c r="BA127" s="264">
        <f t="shared" ref="BA127:BA170" si="72">VLOOKUP($I127,MeasureOutput,36,FALSE)</f>
        <v>7.0632062822031987</v>
      </c>
      <c r="BB127" s="264">
        <f t="shared" ref="BB127:BB170" si="73">VLOOKUP($I127,MeasureOutput,37,FALSE)</f>
        <v>3.3334197158393897</v>
      </c>
      <c r="BC127" s="264">
        <f t="shared" ref="BC127:BC170" si="74">VLOOKUP($I127,MeasureOutput,38,FALSE)</f>
        <v>0.70765052211162538</v>
      </c>
      <c r="BD127" s="264">
        <f t="shared" ref="BD127:BD170" si="75">VLOOKUP($I127,MeasureOutput,39,FALSE)</f>
        <v>7.2626306613485531E-3</v>
      </c>
    </row>
    <row r="128" spans="1:56" ht="15">
      <c r="A128" s="259" t="str">
        <f>VLOOKUP(CONCATENATE($C128," - ",$B128),[2]ACHIEV!$B$17:$C$50,2,FALSE)</f>
        <v>LO12Med</v>
      </c>
      <c r="B128" s="259" t="str">
        <f>'SC-NR'!$C$7</f>
        <v>NR</v>
      </c>
      <c r="C128" s="259" t="str">
        <f>'SC-NR'!$C$8</f>
        <v>Irrigation Water Mgmt</v>
      </c>
      <c r="D128" s="259" t="s">
        <v>642</v>
      </c>
      <c r="E128" s="259" t="str">
        <f>'SC-NR'!$A$9</f>
        <v>Irrigation</v>
      </c>
      <c r="F128" s="260">
        <f t="shared" si="51"/>
        <v>4.2415772671438716E-4</v>
      </c>
      <c r="G128" s="261">
        <f>'SC-NR'!A499</f>
        <v>159.46822672546668</v>
      </c>
      <c r="H128" s="261">
        <f>'SC-NR'!B499</f>
        <v>42.442028995915031</v>
      </c>
      <c r="I128" s="254" t="str">
        <f>'SC-NR'!C499</f>
        <v>Connell _ Beans</v>
      </c>
      <c r="J128" s="265" t="str">
        <f>'SC-NR'!D499</f>
        <v>SIS</v>
      </c>
      <c r="K128" s="263">
        <f>'SC-NR'!E499</f>
        <v>0</v>
      </c>
      <c r="L128" s="263">
        <f>'SC-NR'!F499</f>
        <v>0</v>
      </c>
      <c r="M128" s="263">
        <f>'SC-NR'!G499</f>
        <v>0</v>
      </c>
      <c r="N128" s="263">
        <f>'SC-NR'!H499</f>
        <v>0</v>
      </c>
      <c r="O128" s="263">
        <f>'SC-NR'!I499</f>
        <v>0</v>
      </c>
      <c r="P128" s="263">
        <f>'SC-NR'!J499</f>
        <v>0</v>
      </c>
      <c r="Q128" s="263">
        <f>'SC-NR'!K499</f>
        <v>0</v>
      </c>
      <c r="R128" s="263">
        <f>'SC-NR'!L499</f>
        <v>0</v>
      </c>
      <c r="S128" s="263">
        <f>'SC-NR'!M499</f>
        <v>0</v>
      </c>
      <c r="T128" s="263">
        <f>'SC-NR'!N499</f>
        <v>0</v>
      </c>
      <c r="U128" s="263">
        <f>'SC-NR'!O499</f>
        <v>0</v>
      </c>
      <c r="V128" s="263">
        <f>'SC-NR'!P499</f>
        <v>0</v>
      </c>
      <c r="W128" s="263">
        <f>'SC-NR'!Q499</f>
        <v>0</v>
      </c>
      <c r="X128" s="263">
        <f>'SC-NR'!R499</f>
        <v>0</v>
      </c>
      <c r="Y128" s="263">
        <f>'SC-NR'!S499</f>
        <v>0</v>
      </c>
      <c r="Z128" s="263">
        <f>'SC-NR'!T499</f>
        <v>0</v>
      </c>
      <c r="AA128" s="263">
        <f>'SC-NR'!U499</f>
        <v>0</v>
      </c>
      <c r="AB128" s="263">
        <f>'SC-NR'!V499</f>
        <v>0</v>
      </c>
      <c r="AC128" s="263">
        <f>'SC-NR'!W499</f>
        <v>0</v>
      </c>
      <c r="AD128" s="263">
        <f>'SC-NR'!X499</f>
        <v>0</v>
      </c>
      <c r="AE128" s="263">
        <f>'SC-NR'!Y499</f>
        <v>0</v>
      </c>
      <c r="AF128" s="264">
        <f t="shared" si="52"/>
        <v>0</v>
      </c>
      <c r="AG128" s="264">
        <f t="shared" si="53"/>
        <v>5.5864638837408919E-3</v>
      </c>
      <c r="AH128" s="264">
        <f t="shared" si="54"/>
        <v>0.30758592748477032</v>
      </c>
      <c r="AI128" s="264">
        <f t="shared" si="55"/>
        <v>3.7050380442303377</v>
      </c>
      <c r="AJ128" s="264">
        <f t="shared" si="56"/>
        <v>14.675477980890795</v>
      </c>
      <c r="AK128" s="264">
        <f t="shared" si="57"/>
        <v>19.449851388113196</v>
      </c>
      <c r="AL128" s="264">
        <f t="shared" si="58"/>
        <v>18.829859640550488</v>
      </c>
      <c r="AM128" s="264">
        <f t="shared" si="59"/>
        <v>19.099313125880496</v>
      </c>
      <c r="AN128" s="264">
        <f t="shared" si="60"/>
        <v>8.9788105734237469</v>
      </c>
      <c r="AO128" s="264">
        <f t="shared" si="61"/>
        <v>5.1630645115410507</v>
      </c>
      <c r="AP128" s="264">
        <f t="shared" si="62"/>
        <v>1.4592566690706774</v>
      </c>
      <c r="AQ128" s="264">
        <f t="shared" si="63"/>
        <v>9.9994618550452129E-3</v>
      </c>
      <c r="AR128" s="264"/>
      <c r="AS128" s="264">
        <f t="shared" si="64"/>
        <v>0</v>
      </c>
      <c r="AT128" s="264">
        <f t="shared" si="65"/>
        <v>3.8204610332393655E-3</v>
      </c>
      <c r="AU128" s="264">
        <f t="shared" si="66"/>
        <v>0.11341591979970737</v>
      </c>
      <c r="AV128" s="264">
        <f t="shared" si="67"/>
        <v>2.4417861994147652</v>
      </c>
      <c r="AW128" s="264">
        <f t="shared" si="68"/>
        <v>9.5159601244271723</v>
      </c>
      <c r="AX128" s="264">
        <f t="shared" si="69"/>
        <v>14.297105148555307</v>
      </c>
      <c r="AY128" s="264">
        <f t="shared" si="70"/>
        <v>16.21710233007737</v>
      </c>
      <c r="AZ128" s="264">
        <f t="shared" si="71"/>
        <v>13.889444430747023</v>
      </c>
      <c r="BA128" s="264">
        <f t="shared" si="72"/>
        <v>7.1866580773977606</v>
      </c>
      <c r="BB128" s="264">
        <f t="shared" si="73"/>
        <v>3.3916817333446971</v>
      </c>
      <c r="BC128" s="264">
        <f t="shared" si="74"/>
        <v>0.72001894571906944</v>
      </c>
      <c r="BD128" s="264">
        <f t="shared" si="75"/>
        <v>7.3895680262160675E-3</v>
      </c>
    </row>
    <row r="129" spans="1:56" ht="15">
      <c r="A129" s="259" t="str">
        <f>VLOOKUP(CONCATENATE($C129," - ",$B129),[2]ACHIEV!$B$17:$C$50,2,FALSE)</f>
        <v>LO12Med</v>
      </c>
      <c r="B129" s="259" t="str">
        <f>'SC-NR'!$C$7</f>
        <v>NR</v>
      </c>
      <c r="C129" s="259" t="str">
        <f>'SC-NR'!$C$8</f>
        <v>Irrigation Water Mgmt</v>
      </c>
      <c r="D129" s="259" t="s">
        <v>642</v>
      </c>
      <c r="E129" s="259" t="str">
        <f>'SC-NR'!$A$9</f>
        <v>Irrigation</v>
      </c>
      <c r="F129" s="260">
        <f t="shared" si="51"/>
        <v>4.1444286671602084E-4</v>
      </c>
      <c r="G129" s="261">
        <f>'SC-NR'!A500</f>
        <v>155.8157847227566</v>
      </c>
      <c r="H129" s="261">
        <f>'SC-NR'!B500</f>
        <v>43.440442751228964</v>
      </c>
      <c r="I129" s="254" t="str">
        <f>'SC-NR'!C500</f>
        <v>Othello _ Beans</v>
      </c>
      <c r="J129" s="265" t="str">
        <f>'SC-NR'!D500</f>
        <v>SIS</v>
      </c>
      <c r="K129" s="263">
        <f>'SC-NR'!E500</f>
        <v>0</v>
      </c>
      <c r="L129" s="263">
        <f>'SC-NR'!F500</f>
        <v>0</v>
      </c>
      <c r="M129" s="263">
        <f>'SC-NR'!G500</f>
        <v>0</v>
      </c>
      <c r="N129" s="263">
        <f>'SC-NR'!H500</f>
        <v>0</v>
      </c>
      <c r="O129" s="263">
        <f>'SC-NR'!I500</f>
        <v>0</v>
      </c>
      <c r="P129" s="263">
        <f>'SC-NR'!J500</f>
        <v>0</v>
      </c>
      <c r="Q129" s="263">
        <f>'SC-NR'!K500</f>
        <v>0</v>
      </c>
      <c r="R129" s="263">
        <f>'SC-NR'!L500</f>
        <v>0</v>
      </c>
      <c r="S129" s="263">
        <f>'SC-NR'!M500</f>
        <v>0</v>
      </c>
      <c r="T129" s="263">
        <f>'SC-NR'!N500</f>
        <v>0</v>
      </c>
      <c r="U129" s="263">
        <f>'SC-NR'!O500</f>
        <v>0</v>
      </c>
      <c r="V129" s="263">
        <f>'SC-NR'!P500</f>
        <v>0</v>
      </c>
      <c r="W129" s="263">
        <f>'SC-NR'!Q500</f>
        <v>0</v>
      </c>
      <c r="X129" s="263">
        <f>'SC-NR'!R500</f>
        <v>0</v>
      </c>
      <c r="Y129" s="263">
        <f>'SC-NR'!S500</f>
        <v>0</v>
      </c>
      <c r="Z129" s="263">
        <f>'SC-NR'!T500</f>
        <v>0</v>
      </c>
      <c r="AA129" s="263">
        <f>'SC-NR'!U500</f>
        <v>0</v>
      </c>
      <c r="AB129" s="263">
        <f>'SC-NR'!V500</f>
        <v>0</v>
      </c>
      <c r="AC129" s="263">
        <f>'SC-NR'!W500</f>
        <v>0</v>
      </c>
      <c r="AD129" s="263">
        <f>'SC-NR'!X500</f>
        <v>0</v>
      </c>
      <c r="AE129" s="263">
        <f>'SC-NR'!Y500</f>
        <v>0</v>
      </c>
      <c r="AF129" s="264">
        <f t="shared" si="52"/>
        <v>0</v>
      </c>
      <c r="AG129" s="264">
        <f t="shared" si="53"/>
        <v>5.4585121547063358E-3</v>
      </c>
      <c r="AH129" s="264">
        <f t="shared" si="54"/>
        <v>0.3005410146262234</v>
      </c>
      <c r="AI129" s="264">
        <f t="shared" si="55"/>
        <v>3.6201782771641215</v>
      </c>
      <c r="AJ129" s="264">
        <f t="shared" si="56"/>
        <v>14.339352513843808</v>
      </c>
      <c r="AK129" s="264">
        <f t="shared" si="57"/>
        <v>19.004374219305696</v>
      </c>
      <c r="AL129" s="264">
        <f t="shared" si="58"/>
        <v>18.398582691728066</v>
      </c>
      <c r="AM129" s="264">
        <f t="shared" si="59"/>
        <v>18.661864645287736</v>
      </c>
      <c r="AN129" s="264">
        <f t="shared" si="60"/>
        <v>8.7731609242982955</v>
      </c>
      <c r="AO129" s="264">
        <f t="shared" si="61"/>
        <v>5.0448102732399063</v>
      </c>
      <c r="AP129" s="264">
        <f t="shared" si="62"/>
        <v>1.425834021435521</v>
      </c>
      <c r="AQ129" s="264">
        <f t="shared" si="63"/>
        <v>9.7704353258499035E-3</v>
      </c>
      <c r="AR129" s="264"/>
      <c r="AS129" s="264">
        <f t="shared" si="64"/>
        <v>0</v>
      </c>
      <c r="AT129" s="264">
        <f t="shared" si="65"/>
        <v>3.7329576312510608E-3</v>
      </c>
      <c r="AU129" s="264">
        <f t="shared" si="66"/>
        <v>0.11081825456094108</v>
      </c>
      <c r="AV129" s="264">
        <f t="shared" si="67"/>
        <v>2.3858598079353266</v>
      </c>
      <c r="AW129" s="264">
        <f t="shared" si="68"/>
        <v>9.2980076634995967</v>
      </c>
      <c r="AX129" s="264">
        <f t="shared" si="69"/>
        <v>13.969645889529092</v>
      </c>
      <c r="AY129" s="264">
        <f t="shared" si="70"/>
        <v>15.845667675482552</v>
      </c>
      <c r="AZ129" s="264">
        <f t="shared" si="71"/>
        <v>13.571322186116417</v>
      </c>
      <c r="BA129" s="264">
        <f t="shared" si="72"/>
        <v>7.0220556838050099</v>
      </c>
      <c r="BB129" s="264">
        <f t="shared" si="73"/>
        <v>3.3139990433376201</v>
      </c>
      <c r="BC129" s="264">
        <f t="shared" si="74"/>
        <v>0.70352771424247729</v>
      </c>
      <c r="BD129" s="264">
        <f t="shared" si="75"/>
        <v>7.2203182063927144E-3</v>
      </c>
    </row>
    <row r="130" spans="1:56" ht="15">
      <c r="A130" s="259" t="str">
        <f>VLOOKUP(CONCATENATE($C130," - ",$B130),[2]ACHIEV!$B$17:$C$50,2,FALSE)</f>
        <v>LO12Med</v>
      </c>
      <c r="B130" s="259" t="str">
        <f>'SC-NR'!$C$7</f>
        <v>NR</v>
      </c>
      <c r="C130" s="259" t="str">
        <f>'SC-NR'!$C$8</f>
        <v>Irrigation Water Mgmt</v>
      </c>
      <c r="D130" s="259" t="s">
        <v>642</v>
      </c>
      <c r="E130" s="259" t="str">
        <f>'SC-NR'!$A$9</f>
        <v>Irrigation</v>
      </c>
      <c r="F130" s="260">
        <f t="shared" si="51"/>
        <v>4.0802411993138589E-4</v>
      </c>
      <c r="G130" s="261">
        <f>'SC-NR'!A501</f>
        <v>153.40256411382313</v>
      </c>
      <c r="H130" s="261">
        <f>'SC-NR'!B501</f>
        <v>44.126192723702836</v>
      </c>
      <c r="I130" s="254" t="str">
        <f>'SC-NR'!C501</f>
        <v>Lind _ Beans</v>
      </c>
      <c r="J130" s="265" t="str">
        <f>'SC-NR'!D501</f>
        <v>SIS</v>
      </c>
      <c r="K130" s="263">
        <f>'SC-NR'!E501</f>
        <v>0</v>
      </c>
      <c r="L130" s="263">
        <f>'SC-NR'!F501</f>
        <v>0</v>
      </c>
      <c r="M130" s="263">
        <f>'SC-NR'!G501</f>
        <v>0</v>
      </c>
      <c r="N130" s="263">
        <f>'SC-NR'!H501</f>
        <v>0</v>
      </c>
      <c r="O130" s="263">
        <f>'SC-NR'!I501</f>
        <v>0</v>
      </c>
      <c r="P130" s="263">
        <f>'SC-NR'!J501</f>
        <v>0</v>
      </c>
      <c r="Q130" s="263">
        <f>'SC-NR'!K501</f>
        <v>0</v>
      </c>
      <c r="R130" s="263">
        <f>'SC-NR'!L501</f>
        <v>0</v>
      </c>
      <c r="S130" s="263">
        <f>'SC-NR'!M501</f>
        <v>0</v>
      </c>
      <c r="T130" s="263">
        <f>'SC-NR'!N501</f>
        <v>0</v>
      </c>
      <c r="U130" s="263">
        <f>'SC-NR'!O501</f>
        <v>0</v>
      </c>
      <c r="V130" s="263">
        <f>'SC-NR'!P501</f>
        <v>0</v>
      </c>
      <c r="W130" s="263">
        <f>'SC-NR'!Q501</f>
        <v>0</v>
      </c>
      <c r="X130" s="263">
        <f>'SC-NR'!R501</f>
        <v>0</v>
      </c>
      <c r="Y130" s="263">
        <f>'SC-NR'!S501</f>
        <v>0</v>
      </c>
      <c r="Z130" s="263">
        <f>'SC-NR'!T501</f>
        <v>0</v>
      </c>
      <c r="AA130" s="263">
        <f>'SC-NR'!U501</f>
        <v>0</v>
      </c>
      <c r="AB130" s="263">
        <f>'SC-NR'!V501</f>
        <v>0</v>
      </c>
      <c r="AC130" s="263">
        <f>'SC-NR'!W501</f>
        <v>0</v>
      </c>
      <c r="AD130" s="263">
        <f>'SC-NR'!X501</f>
        <v>0</v>
      </c>
      <c r="AE130" s="263">
        <f>'SC-NR'!Y501</f>
        <v>0</v>
      </c>
      <c r="AF130" s="264">
        <f t="shared" si="52"/>
        <v>0</v>
      </c>
      <c r="AG130" s="264">
        <f t="shared" si="53"/>
        <v>5.3739726194513594E-3</v>
      </c>
      <c r="AH130" s="264">
        <f t="shared" si="54"/>
        <v>0.29588634005896919</v>
      </c>
      <c r="AI130" s="264">
        <f t="shared" si="55"/>
        <v>3.564110216781085</v>
      </c>
      <c r="AJ130" s="264">
        <f t="shared" si="56"/>
        <v>14.117269615973473</v>
      </c>
      <c r="AK130" s="264">
        <f t="shared" si="57"/>
        <v>18.71004108991502</v>
      </c>
      <c r="AL130" s="264">
        <f t="shared" si="58"/>
        <v>18.113631850541818</v>
      </c>
      <c r="AM130" s="264">
        <f t="shared" si="59"/>
        <v>18.372836184896084</v>
      </c>
      <c r="AN130" s="264">
        <f t="shared" si="60"/>
        <v>8.6372852632689767</v>
      </c>
      <c r="AO130" s="264">
        <f t="shared" si="61"/>
        <v>4.9666780086480777</v>
      </c>
      <c r="AP130" s="264">
        <f t="shared" si="62"/>
        <v>1.4037512006765778</v>
      </c>
      <c r="AQ130" s="264">
        <f t="shared" si="63"/>
        <v>9.6191142262030006E-3</v>
      </c>
      <c r="AR130" s="264"/>
      <c r="AS130" s="264">
        <f t="shared" si="64"/>
        <v>0</v>
      </c>
      <c r="AT130" s="264">
        <f t="shared" si="65"/>
        <v>3.6751428835087876E-3</v>
      </c>
      <c r="AU130" s="264">
        <f t="shared" si="66"/>
        <v>0.10910194002818474</v>
      </c>
      <c r="AV130" s="264">
        <f t="shared" si="67"/>
        <v>2.3489084421364113</v>
      </c>
      <c r="AW130" s="264">
        <f t="shared" si="68"/>
        <v>9.1540033589581604</v>
      </c>
      <c r="AX130" s="264">
        <f t="shared" si="69"/>
        <v>13.753288879101055</v>
      </c>
      <c r="AY130" s="264">
        <f t="shared" si="70"/>
        <v>15.6002554929824</v>
      </c>
      <c r="AZ130" s="264">
        <f t="shared" si="71"/>
        <v>13.361134274485478</v>
      </c>
      <c r="BA130" s="264">
        <f t="shared" si="72"/>
        <v>6.9133005308955129</v>
      </c>
      <c r="BB130" s="264">
        <f t="shared" si="73"/>
        <v>3.2626729802972294</v>
      </c>
      <c r="BC130" s="264">
        <f t="shared" si="74"/>
        <v>0.69263172201687151</v>
      </c>
      <c r="BD130" s="264">
        <f t="shared" si="75"/>
        <v>7.1084924325808541E-3</v>
      </c>
    </row>
    <row r="131" spans="1:56" ht="15">
      <c r="A131" s="259" t="str">
        <f>VLOOKUP(CONCATENATE($C131," - ",$B131),[2]ACHIEV!$B$17:$C$50,2,FALSE)</f>
        <v>LO12Med</v>
      </c>
      <c r="B131" s="259" t="str">
        <f>'SC-NR'!$C$7</f>
        <v>NR</v>
      </c>
      <c r="C131" s="259" t="str">
        <f>'SC-NR'!$C$8</f>
        <v>Irrigation Water Mgmt</v>
      </c>
      <c r="D131" s="259" t="s">
        <v>642</v>
      </c>
      <c r="E131" s="259" t="str">
        <f>'SC-NR'!$A$9</f>
        <v>Irrigation</v>
      </c>
      <c r="F131" s="260">
        <f t="shared" si="51"/>
        <v>3.993501377899874E-4</v>
      </c>
      <c r="G131" s="261">
        <f>'SC-NR'!A502</f>
        <v>150.141455182832</v>
      </c>
      <c r="H131" s="261">
        <f>'SC-NR'!B502</f>
        <v>45.087904445730686</v>
      </c>
      <c r="I131" s="254" t="str">
        <f>'SC-NR'!C502</f>
        <v>Eltopia _ Beans</v>
      </c>
      <c r="J131" s="265" t="str">
        <f>'SC-NR'!D502</f>
        <v>SIS</v>
      </c>
      <c r="K131" s="263">
        <f>'SC-NR'!E502</f>
        <v>0</v>
      </c>
      <c r="L131" s="263">
        <f>'SC-NR'!F502</f>
        <v>0</v>
      </c>
      <c r="M131" s="263">
        <f>'SC-NR'!G502</f>
        <v>0</v>
      </c>
      <c r="N131" s="263">
        <f>'SC-NR'!H502</f>
        <v>0</v>
      </c>
      <c r="O131" s="263">
        <f>'SC-NR'!I502</f>
        <v>0</v>
      </c>
      <c r="P131" s="263">
        <f>'SC-NR'!J502</f>
        <v>0</v>
      </c>
      <c r="Q131" s="263">
        <f>'SC-NR'!K502</f>
        <v>0</v>
      </c>
      <c r="R131" s="263">
        <f>'SC-NR'!L502</f>
        <v>0</v>
      </c>
      <c r="S131" s="263">
        <f>'SC-NR'!M502</f>
        <v>0</v>
      </c>
      <c r="T131" s="263">
        <f>'SC-NR'!N502</f>
        <v>0</v>
      </c>
      <c r="U131" s="263">
        <f>'SC-NR'!O502</f>
        <v>0</v>
      </c>
      <c r="V131" s="263">
        <f>'SC-NR'!P502</f>
        <v>0</v>
      </c>
      <c r="W131" s="263">
        <f>'SC-NR'!Q502</f>
        <v>0</v>
      </c>
      <c r="X131" s="263">
        <f>'SC-NR'!R502</f>
        <v>0</v>
      </c>
      <c r="Y131" s="263">
        <f>'SC-NR'!S502</f>
        <v>0</v>
      </c>
      <c r="Z131" s="263">
        <f>'SC-NR'!T502</f>
        <v>0</v>
      </c>
      <c r="AA131" s="263">
        <f>'SC-NR'!U502</f>
        <v>0</v>
      </c>
      <c r="AB131" s="263">
        <f>'SC-NR'!V502</f>
        <v>0</v>
      </c>
      <c r="AC131" s="263">
        <f>'SC-NR'!W502</f>
        <v>0</v>
      </c>
      <c r="AD131" s="263">
        <f>'SC-NR'!X502</f>
        <v>0</v>
      </c>
      <c r="AE131" s="263">
        <f>'SC-NR'!Y502</f>
        <v>0</v>
      </c>
      <c r="AF131" s="264">
        <f t="shared" si="52"/>
        <v>0</v>
      </c>
      <c r="AG131" s="264">
        <f t="shared" si="53"/>
        <v>5.2597300042419347E-3</v>
      </c>
      <c r="AH131" s="264">
        <f t="shared" si="54"/>
        <v>0.28959623929240946</v>
      </c>
      <c r="AI131" s="264">
        <f t="shared" si="55"/>
        <v>3.4883425676148208</v>
      </c>
      <c r="AJ131" s="264">
        <f t="shared" si="56"/>
        <v>13.81715759182438</v>
      </c>
      <c r="AK131" s="264">
        <f t="shared" si="57"/>
        <v>18.312293617765469</v>
      </c>
      <c r="AL131" s="264">
        <f t="shared" si="58"/>
        <v>17.728563146236084</v>
      </c>
      <c r="AM131" s="264">
        <f t="shared" si="59"/>
        <v>17.98225718436683</v>
      </c>
      <c r="AN131" s="264">
        <f t="shared" si="60"/>
        <v>8.4536695051212529</v>
      </c>
      <c r="AO131" s="264">
        <f t="shared" si="61"/>
        <v>4.8610938673077699</v>
      </c>
      <c r="AP131" s="264">
        <f t="shared" si="62"/>
        <v>1.3739095510023309</v>
      </c>
      <c r="AQ131" s="264">
        <f t="shared" si="63"/>
        <v>9.4146262537071895E-3</v>
      </c>
      <c r="AR131" s="264"/>
      <c r="AS131" s="264">
        <f t="shared" si="64"/>
        <v>0</v>
      </c>
      <c r="AT131" s="264">
        <f t="shared" si="65"/>
        <v>3.5970148460192303E-3</v>
      </c>
      <c r="AU131" s="264">
        <f t="shared" si="66"/>
        <v>0.10678259606500055</v>
      </c>
      <c r="AV131" s="264">
        <f t="shared" si="67"/>
        <v>2.2989741640297705</v>
      </c>
      <c r="AW131" s="264">
        <f t="shared" si="68"/>
        <v>8.9594029474156844</v>
      </c>
      <c r="AX131" s="264">
        <f t="shared" si="69"/>
        <v>13.460914540684792</v>
      </c>
      <c r="AY131" s="264">
        <f t="shared" si="70"/>
        <v>15.268617408522744</v>
      </c>
      <c r="AZ131" s="264">
        <f t="shared" si="71"/>
        <v>13.077096556065294</v>
      </c>
      <c r="BA131" s="264">
        <f t="shared" si="72"/>
        <v>6.7663341080448438</v>
      </c>
      <c r="BB131" s="264">
        <f t="shared" si="73"/>
        <v>3.1933134356480539</v>
      </c>
      <c r="BC131" s="264">
        <f t="shared" si="74"/>
        <v>0.67790740819848572</v>
      </c>
      <c r="BD131" s="264">
        <f t="shared" si="75"/>
        <v>6.9573765220242887E-3</v>
      </c>
    </row>
    <row r="132" spans="1:56" ht="15">
      <c r="A132" s="259" t="str">
        <f>VLOOKUP(CONCATENATE($C132," - ",$B132),[2]ACHIEV!$B$17:$C$50,2,FALSE)</f>
        <v>LO12Med</v>
      </c>
      <c r="B132" s="259" t="str">
        <f>'SC-NR'!$C$7</f>
        <v>NR</v>
      </c>
      <c r="C132" s="259" t="str">
        <f>'SC-NR'!$C$8</f>
        <v>Irrigation Water Mgmt</v>
      </c>
      <c r="D132" s="259" t="s">
        <v>642</v>
      </c>
      <c r="E132" s="259" t="str">
        <f>'SC-NR'!$A$9</f>
        <v>Irrigation</v>
      </c>
      <c r="F132" s="260">
        <f t="shared" si="51"/>
        <v>4.0785064028855803E-4</v>
      </c>
      <c r="G132" s="261">
        <f>'SC-NR'!A503</f>
        <v>153.33734193520337</v>
      </c>
      <c r="H132" s="261">
        <f>'SC-NR'!B503</f>
        <v>44.145026074482125</v>
      </c>
      <c r="I132" s="254" t="str">
        <f>'SC-NR'!C503</f>
        <v>Odessa _ Beans</v>
      </c>
      <c r="J132" s="265" t="str">
        <f>'SC-NR'!D503</f>
        <v>SIS</v>
      </c>
      <c r="K132" s="263">
        <f>'SC-NR'!E503</f>
        <v>0</v>
      </c>
      <c r="L132" s="263">
        <f>'SC-NR'!F503</f>
        <v>0</v>
      </c>
      <c r="M132" s="263">
        <f>'SC-NR'!G503</f>
        <v>0</v>
      </c>
      <c r="N132" s="263">
        <f>'SC-NR'!H503</f>
        <v>0</v>
      </c>
      <c r="O132" s="263">
        <f>'SC-NR'!I503</f>
        <v>0</v>
      </c>
      <c r="P132" s="263">
        <f>'SC-NR'!J503</f>
        <v>0</v>
      </c>
      <c r="Q132" s="263">
        <f>'SC-NR'!K503</f>
        <v>0</v>
      </c>
      <c r="R132" s="263">
        <f>'SC-NR'!L503</f>
        <v>0</v>
      </c>
      <c r="S132" s="263">
        <f>'SC-NR'!M503</f>
        <v>0</v>
      </c>
      <c r="T132" s="263">
        <f>'SC-NR'!N503</f>
        <v>0</v>
      </c>
      <c r="U132" s="263">
        <f>'SC-NR'!O503</f>
        <v>0</v>
      </c>
      <c r="V132" s="263">
        <f>'SC-NR'!P503</f>
        <v>0</v>
      </c>
      <c r="W132" s="263">
        <f>'SC-NR'!Q503</f>
        <v>0</v>
      </c>
      <c r="X132" s="263">
        <f>'SC-NR'!R503</f>
        <v>0</v>
      </c>
      <c r="Y132" s="263">
        <f>'SC-NR'!S503</f>
        <v>0</v>
      </c>
      <c r="Z132" s="263">
        <f>'SC-NR'!T503</f>
        <v>0</v>
      </c>
      <c r="AA132" s="263">
        <f>'SC-NR'!U503</f>
        <v>0</v>
      </c>
      <c r="AB132" s="263">
        <f>'SC-NR'!V503</f>
        <v>0</v>
      </c>
      <c r="AC132" s="263">
        <f>'SC-NR'!W503</f>
        <v>0</v>
      </c>
      <c r="AD132" s="263">
        <f>'SC-NR'!X503</f>
        <v>0</v>
      </c>
      <c r="AE132" s="263">
        <f>'SC-NR'!Y503</f>
        <v>0</v>
      </c>
      <c r="AF132" s="264">
        <f t="shared" si="52"/>
        <v>0</v>
      </c>
      <c r="AG132" s="264">
        <f t="shared" si="53"/>
        <v>5.371687767147173E-3</v>
      </c>
      <c r="AH132" s="264">
        <f t="shared" si="54"/>
        <v>0.29576053804363805</v>
      </c>
      <c r="AI132" s="264">
        <f t="shared" si="55"/>
        <v>3.5625948637977611</v>
      </c>
      <c r="AJ132" s="264">
        <f t="shared" si="56"/>
        <v>14.111267375490497</v>
      </c>
      <c r="AK132" s="264">
        <f t="shared" si="57"/>
        <v>18.702086140472037</v>
      </c>
      <c r="AL132" s="264">
        <f t="shared" si="58"/>
        <v>18.105930476455708</v>
      </c>
      <c r="AM132" s="264">
        <f t="shared" si="59"/>
        <v>18.365024604885502</v>
      </c>
      <c r="AN132" s="264">
        <f t="shared" si="60"/>
        <v>8.6336129481060251</v>
      </c>
      <c r="AO132" s="264">
        <f t="shared" si="61"/>
        <v>4.9645663258212727</v>
      </c>
      <c r="AP132" s="264">
        <f t="shared" si="62"/>
        <v>1.4031543676830933</v>
      </c>
      <c r="AQ132" s="264">
        <f t="shared" si="63"/>
        <v>9.6150244667530874E-3</v>
      </c>
      <c r="AR132" s="264"/>
      <c r="AS132" s="264">
        <f t="shared" si="64"/>
        <v>0</v>
      </c>
      <c r="AT132" s="264">
        <f t="shared" si="65"/>
        <v>3.6735803227589976E-3</v>
      </c>
      <c r="AU132" s="264">
        <f t="shared" si="66"/>
        <v>0.1090555531489211</v>
      </c>
      <c r="AV132" s="264">
        <f t="shared" si="67"/>
        <v>2.3479097565742792</v>
      </c>
      <c r="AW132" s="264">
        <f t="shared" si="68"/>
        <v>9.1501113507273146</v>
      </c>
      <c r="AX132" s="264">
        <f t="shared" si="69"/>
        <v>13.747441392332734</v>
      </c>
      <c r="AY132" s="264">
        <f t="shared" si="70"/>
        <v>15.593622731293213</v>
      </c>
      <c r="AZ132" s="264">
        <f t="shared" si="71"/>
        <v>13.355453520117079</v>
      </c>
      <c r="BA132" s="264">
        <f t="shared" si="72"/>
        <v>6.9103612024385015</v>
      </c>
      <c r="BB132" s="264">
        <f t="shared" si="73"/>
        <v>3.2612857894042468</v>
      </c>
      <c r="BC132" s="264">
        <f t="shared" si="74"/>
        <v>0.6923372357405041</v>
      </c>
      <c r="BD132" s="264">
        <f t="shared" si="75"/>
        <v>7.1054701143697246E-3</v>
      </c>
    </row>
    <row r="133" spans="1:56" ht="15">
      <c r="A133" s="259" t="str">
        <f>VLOOKUP(CONCATENATE($C133," - ",$B133),[2]ACHIEV!$B$17:$C$50,2,FALSE)</f>
        <v>LO12Med</v>
      </c>
      <c r="B133" s="259" t="str">
        <f>'SC-NR'!$C$7</f>
        <v>NR</v>
      </c>
      <c r="C133" s="259" t="str">
        <f>'SC-NR'!$C$8</f>
        <v>Irrigation Water Mgmt</v>
      </c>
      <c r="D133" s="259" t="s">
        <v>642</v>
      </c>
      <c r="E133" s="259" t="str">
        <f>'SC-NR'!$A$9</f>
        <v>Irrigation</v>
      </c>
      <c r="F133" s="260">
        <f t="shared" si="51"/>
        <v>3.2596824887375602E-4</v>
      </c>
      <c r="G133" s="261">
        <f>'SC-NR'!A504</f>
        <v>122.55247362664699</v>
      </c>
      <c r="H133" s="261">
        <f>'SC-NR'!B504</f>
        <v>55.272078425492595</v>
      </c>
      <c r="I133" s="254" t="str">
        <f>'SC-NR'!C504</f>
        <v>Ritzville _ Beans</v>
      </c>
      <c r="J133" s="265" t="str">
        <f>'SC-NR'!D504</f>
        <v>SIS</v>
      </c>
      <c r="K133" s="263">
        <f>'SC-NR'!E504</f>
        <v>0</v>
      </c>
      <c r="L133" s="263">
        <f>'SC-NR'!F504</f>
        <v>0</v>
      </c>
      <c r="M133" s="263">
        <f>'SC-NR'!G504</f>
        <v>0</v>
      </c>
      <c r="N133" s="263">
        <f>'SC-NR'!H504</f>
        <v>0</v>
      </c>
      <c r="O133" s="263">
        <f>'SC-NR'!I504</f>
        <v>0</v>
      </c>
      <c r="P133" s="263">
        <f>'SC-NR'!J504</f>
        <v>0</v>
      </c>
      <c r="Q133" s="263">
        <f>'SC-NR'!K504</f>
        <v>0</v>
      </c>
      <c r="R133" s="263">
        <f>'SC-NR'!L504</f>
        <v>0</v>
      </c>
      <c r="S133" s="263">
        <f>'SC-NR'!M504</f>
        <v>0</v>
      </c>
      <c r="T133" s="263">
        <f>'SC-NR'!N504</f>
        <v>0</v>
      </c>
      <c r="U133" s="263">
        <f>'SC-NR'!O504</f>
        <v>0</v>
      </c>
      <c r="V133" s="263">
        <f>'SC-NR'!P504</f>
        <v>0</v>
      </c>
      <c r="W133" s="263">
        <f>'SC-NR'!Q504</f>
        <v>0</v>
      </c>
      <c r="X133" s="263">
        <f>'SC-NR'!R504</f>
        <v>0</v>
      </c>
      <c r="Y133" s="263">
        <f>'SC-NR'!S504</f>
        <v>0</v>
      </c>
      <c r="Z133" s="263">
        <f>'SC-NR'!T504</f>
        <v>0</v>
      </c>
      <c r="AA133" s="263">
        <f>'SC-NR'!U504</f>
        <v>0</v>
      </c>
      <c r="AB133" s="263">
        <f>'SC-NR'!V504</f>
        <v>0</v>
      </c>
      <c r="AC133" s="263">
        <f>'SC-NR'!W504</f>
        <v>0</v>
      </c>
      <c r="AD133" s="263">
        <f>'SC-NR'!X504</f>
        <v>0</v>
      </c>
      <c r="AE133" s="263">
        <f>'SC-NR'!Y504</f>
        <v>0</v>
      </c>
      <c r="AF133" s="264">
        <f t="shared" si="52"/>
        <v>0</v>
      </c>
      <c r="AG133" s="264">
        <f t="shared" si="53"/>
        <v>4.2932374795701979E-3</v>
      </c>
      <c r="AH133" s="264">
        <f t="shared" si="54"/>
        <v>0.23638198680731426</v>
      </c>
      <c r="AI133" s="264">
        <f t="shared" si="55"/>
        <v>2.8473482556682228</v>
      </c>
      <c r="AJ133" s="264">
        <f t="shared" si="56"/>
        <v>11.278209867523028</v>
      </c>
      <c r="AK133" s="264">
        <f t="shared" si="57"/>
        <v>14.947350003380242</v>
      </c>
      <c r="AL133" s="264">
        <f t="shared" si="58"/>
        <v>14.470881907809558</v>
      </c>
      <c r="AM133" s="264">
        <f t="shared" si="59"/>
        <v>14.677958839889346</v>
      </c>
      <c r="AN133" s="264">
        <f t="shared" si="60"/>
        <v>6.9002801911915013</v>
      </c>
      <c r="AO133" s="264">
        <f t="shared" si="61"/>
        <v>3.9678520315687664</v>
      </c>
      <c r="AP133" s="264">
        <f t="shared" si="62"/>
        <v>1.1214491947582015</v>
      </c>
      <c r="AQ133" s="264">
        <f t="shared" si="63"/>
        <v>7.6846580063926187E-3</v>
      </c>
      <c r="AR133" s="264"/>
      <c r="AS133" s="264">
        <f t="shared" si="64"/>
        <v>0</v>
      </c>
      <c r="AT133" s="264">
        <f t="shared" si="65"/>
        <v>2.9360516488575734E-3</v>
      </c>
      <c r="AU133" s="264">
        <f t="shared" si="66"/>
        <v>8.716094613646222E-2</v>
      </c>
      <c r="AV133" s="264">
        <f t="shared" si="67"/>
        <v>1.8765301712475841</v>
      </c>
      <c r="AW133" s="264">
        <f t="shared" si="68"/>
        <v>7.3130834657663213</v>
      </c>
      <c r="AX133" s="264">
        <f t="shared" si="69"/>
        <v>10.987427637683199</v>
      </c>
      <c r="AY133" s="264">
        <f t="shared" si="70"/>
        <v>12.46295921399402</v>
      </c>
      <c r="AZ133" s="264">
        <f t="shared" si="71"/>
        <v>10.674137458230534</v>
      </c>
      <c r="BA133" s="264">
        <f t="shared" si="72"/>
        <v>5.5229981707281759</v>
      </c>
      <c r="BB133" s="264">
        <f t="shared" si="73"/>
        <v>2.6065316879160267</v>
      </c>
      <c r="BC133" s="264">
        <f t="shared" si="74"/>
        <v>0.55333971329494125</v>
      </c>
      <c r="BD133" s="264">
        <f t="shared" si="75"/>
        <v>5.6789359187157428E-3</v>
      </c>
    </row>
    <row r="134" spans="1:56" ht="15">
      <c r="A134" s="259" t="str">
        <f>VLOOKUP(CONCATENATE($C134," - ",$B134),[2]ACHIEV!$B$17:$C$50,2,FALSE)</f>
        <v>LO12Med</v>
      </c>
      <c r="B134" s="259" t="str">
        <f>'SC-NR'!$C$7</f>
        <v>NR</v>
      </c>
      <c r="C134" s="259" t="str">
        <f>'SC-NR'!$C$8</f>
        <v>Irrigation Water Mgmt</v>
      </c>
      <c r="D134" s="259" t="s">
        <v>642</v>
      </c>
      <c r="E134" s="259" t="str">
        <f>'SC-NR'!$A$9</f>
        <v>Irrigation</v>
      </c>
      <c r="F134" s="260">
        <f t="shared" si="51"/>
        <v>3.0601808994853947E-4</v>
      </c>
      <c r="G134" s="261">
        <f>'SC-NR'!A505</f>
        <v>115.05192308536738</v>
      </c>
      <c r="H134" s="261">
        <f>'SC-NR'!B505</f>
        <v>58.88526195109042</v>
      </c>
      <c r="I134" s="254" t="str">
        <f>'SC-NR'!C505</f>
        <v>Wilbur _ Beans</v>
      </c>
      <c r="J134" s="265" t="str">
        <f>'SC-NR'!D505</f>
        <v>SIS</v>
      </c>
      <c r="K134" s="263">
        <f>'SC-NR'!E505</f>
        <v>0</v>
      </c>
      <c r="L134" s="263">
        <f>'SC-NR'!F505</f>
        <v>0</v>
      </c>
      <c r="M134" s="263">
        <f>'SC-NR'!G505</f>
        <v>0</v>
      </c>
      <c r="N134" s="263">
        <f>'SC-NR'!H505</f>
        <v>0</v>
      </c>
      <c r="O134" s="263">
        <f>'SC-NR'!I505</f>
        <v>0</v>
      </c>
      <c r="P134" s="263">
        <f>'SC-NR'!J505</f>
        <v>0</v>
      </c>
      <c r="Q134" s="263">
        <f>'SC-NR'!K505</f>
        <v>0</v>
      </c>
      <c r="R134" s="263">
        <f>'SC-NR'!L505</f>
        <v>0</v>
      </c>
      <c r="S134" s="263">
        <f>'SC-NR'!M505</f>
        <v>0</v>
      </c>
      <c r="T134" s="263">
        <f>'SC-NR'!N505</f>
        <v>0</v>
      </c>
      <c r="U134" s="263">
        <f>'SC-NR'!O505</f>
        <v>0</v>
      </c>
      <c r="V134" s="263">
        <f>'SC-NR'!P505</f>
        <v>0</v>
      </c>
      <c r="W134" s="263">
        <f>'SC-NR'!Q505</f>
        <v>0</v>
      </c>
      <c r="X134" s="263">
        <f>'SC-NR'!R505</f>
        <v>0</v>
      </c>
      <c r="Y134" s="263">
        <f>'SC-NR'!S505</f>
        <v>0</v>
      </c>
      <c r="Z134" s="263">
        <f>'SC-NR'!T505</f>
        <v>0</v>
      </c>
      <c r="AA134" s="263">
        <f>'SC-NR'!U505</f>
        <v>0</v>
      </c>
      <c r="AB134" s="263">
        <f>'SC-NR'!V505</f>
        <v>0</v>
      </c>
      <c r="AC134" s="263">
        <f>'SC-NR'!W505</f>
        <v>0</v>
      </c>
      <c r="AD134" s="263">
        <f>'SC-NR'!X505</f>
        <v>0</v>
      </c>
      <c r="AE134" s="263">
        <f>'SC-NR'!Y505</f>
        <v>0</v>
      </c>
      <c r="AF134" s="264">
        <f t="shared" si="52"/>
        <v>0</v>
      </c>
      <c r="AG134" s="264">
        <f t="shared" si="53"/>
        <v>4.0304794645885204E-3</v>
      </c>
      <c r="AH134" s="264">
        <f t="shared" si="54"/>
        <v>0.22191475504422695</v>
      </c>
      <c r="AI134" s="264">
        <f t="shared" si="55"/>
        <v>2.6730826625858146</v>
      </c>
      <c r="AJ134" s="264">
        <f t="shared" si="56"/>
        <v>10.587952211980108</v>
      </c>
      <c r="AK134" s="264">
        <f t="shared" si="57"/>
        <v>14.032530817436269</v>
      </c>
      <c r="AL134" s="264">
        <f t="shared" si="58"/>
        <v>13.585223887906366</v>
      </c>
      <c r="AM134" s="264">
        <f t="shared" si="59"/>
        <v>13.779627138672065</v>
      </c>
      <c r="AN134" s="264">
        <f t="shared" si="60"/>
        <v>6.4779639474517348</v>
      </c>
      <c r="AO134" s="264">
        <f t="shared" si="61"/>
        <v>3.7250085064860592</v>
      </c>
      <c r="AP134" s="264">
        <f t="shared" si="62"/>
        <v>1.0528134005074337</v>
      </c>
      <c r="AQ134" s="264">
        <f t="shared" si="63"/>
        <v>7.2143356696522517E-3</v>
      </c>
      <c r="AR134" s="264"/>
      <c r="AS134" s="264">
        <f t="shared" si="64"/>
        <v>0</v>
      </c>
      <c r="AT134" s="264">
        <f t="shared" si="65"/>
        <v>2.7563571626315914E-3</v>
      </c>
      <c r="AU134" s="264">
        <f t="shared" si="66"/>
        <v>8.1826455021138569E-2</v>
      </c>
      <c r="AV134" s="264">
        <f t="shared" si="67"/>
        <v>1.761681331602309</v>
      </c>
      <c r="AW134" s="264">
        <f t="shared" si="68"/>
        <v>6.8655025192186221</v>
      </c>
      <c r="AX134" s="264">
        <f t="shared" si="69"/>
        <v>10.314966659325792</v>
      </c>
      <c r="AY134" s="264">
        <f t="shared" si="70"/>
        <v>11.700191619736804</v>
      </c>
      <c r="AZ134" s="264">
        <f t="shared" si="71"/>
        <v>10.020850705864111</v>
      </c>
      <c r="BA134" s="264">
        <f t="shared" si="72"/>
        <v>5.1849753981716358</v>
      </c>
      <c r="BB134" s="264">
        <f t="shared" si="73"/>
        <v>2.4470047352229227</v>
      </c>
      <c r="BC134" s="264">
        <f t="shared" si="74"/>
        <v>0.51947379151265383</v>
      </c>
      <c r="BD134" s="264">
        <f t="shared" si="75"/>
        <v>5.3313693244356414E-3</v>
      </c>
    </row>
    <row r="135" spans="1:56" ht="15">
      <c r="A135" s="259" t="str">
        <f>VLOOKUP(CONCATENATE($C135," - ",$B135),[2]ACHIEV!$B$17:$C$50,2,FALSE)</f>
        <v>LO12Med</v>
      </c>
      <c r="B135" s="259" t="str">
        <f>'SC-NR'!$C$7</f>
        <v>NR</v>
      </c>
      <c r="C135" s="259" t="str">
        <f>'SC-NR'!$C$8</f>
        <v>Irrigation Water Mgmt</v>
      </c>
      <c r="D135" s="259" t="s">
        <v>642</v>
      </c>
      <c r="E135" s="259" t="str">
        <f>'SC-NR'!$A$9</f>
        <v>Irrigation</v>
      </c>
      <c r="F135" s="260">
        <f t="shared" si="51"/>
        <v>4.316173513559899E-4</v>
      </c>
      <c r="G135" s="261">
        <f>'SC-NR'!A506</f>
        <v>162.27278040611907</v>
      </c>
      <c r="H135" s="261">
        <f>'SC-NR'!B506</f>
        <v>41.705895197668191</v>
      </c>
      <c r="I135" s="254" t="str">
        <f>'SC-NR'!C506</f>
        <v>Mattawa (PRD) _ Sweet Corn</v>
      </c>
      <c r="J135" s="265" t="str">
        <f>'SC-NR'!D506</f>
        <v>SIS</v>
      </c>
      <c r="K135" s="263">
        <f>'SC-NR'!E506</f>
        <v>2.819437770841426E-3</v>
      </c>
      <c r="L135" s="263">
        <f>'SC-NR'!F506</f>
        <v>5.6989979218139411E-3</v>
      </c>
      <c r="M135" s="263">
        <f>'SC-NR'!G506</f>
        <v>8.6419427153755415E-3</v>
      </c>
      <c r="N135" s="263">
        <f>'SC-NR'!H506</f>
        <v>1.1651340963073364E-2</v>
      </c>
      <c r="O135" s="263">
        <f>'SC-NR'!I506</f>
        <v>1.4827997503692507E-2</v>
      </c>
      <c r="P135" s="263">
        <f>'SC-NR'!J506</f>
        <v>1.7714000125072966E-2</v>
      </c>
      <c r="Q135" s="263">
        <f>'SC-NR'!K506</f>
        <v>2.0113021851907057E-2</v>
      </c>
      <c r="R135" s="263">
        <f>'SC-NR'!L506</f>
        <v>2.2131696273398966E-2</v>
      </c>
      <c r="S135" s="263">
        <f>'SC-NR'!M506</f>
        <v>2.3827783723089271E-2</v>
      </c>
      <c r="T135" s="263">
        <f>'SC-NR'!N506</f>
        <v>2.5466544393262472E-2</v>
      </c>
      <c r="U135" s="263">
        <f>'SC-NR'!O506</f>
        <v>2.6708429613801172E-2</v>
      </c>
      <c r="V135" s="263">
        <f>'SC-NR'!P506</f>
        <v>2.7771950537142043E-2</v>
      </c>
      <c r="W135" s="263">
        <f>'SC-NR'!Q506</f>
        <v>2.8708895868823775E-2</v>
      </c>
      <c r="X135" s="263">
        <f>'SC-NR'!R506</f>
        <v>2.9525430750249718E-2</v>
      </c>
      <c r="Y135" s="263">
        <f>'SC-NR'!S506</f>
        <v>3.0462932497795886E-2</v>
      </c>
      <c r="Z135" s="263">
        <f>'SC-NR'!T506</f>
        <v>3.1150771248875917E-2</v>
      </c>
      <c r="AA135" s="263">
        <f>'SC-NR'!U506</f>
        <v>3.1526302764588655E-2</v>
      </c>
      <c r="AB135" s="263">
        <f>'SC-NR'!V506</f>
        <v>3.190111138894762E-2</v>
      </c>
      <c r="AC135" s="263">
        <f>'SC-NR'!W506</f>
        <v>3.2265643439469638E-2</v>
      </c>
      <c r="AD135" s="263">
        <f>'SC-NR'!X506</f>
        <v>3.2873563104060491E-2</v>
      </c>
      <c r="AE135" s="263">
        <f>'SC-NR'!Y506</f>
        <v>3.2976128695325464E-2</v>
      </c>
      <c r="AF135" s="264">
        <f t="shared" si="52"/>
        <v>0</v>
      </c>
      <c r="AG135" s="264">
        <f t="shared" si="53"/>
        <v>5.6847125328209971E-3</v>
      </c>
      <c r="AH135" s="264">
        <f t="shared" si="54"/>
        <v>0.31299541414401166</v>
      </c>
      <c r="AI135" s="264">
        <f t="shared" si="55"/>
        <v>3.7701982225133253</v>
      </c>
      <c r="AJ135" s="264">
        <f t="shared" si="56"/>
        <v>14.933574321659016</v>
      </c>
      <c r="AK135" s="264">
        <f t="shared" si="57"/>
        <v>19.79191421416181</v>
      </c>
      <c r="AL135" s="264">
        <f t="shared" si="58"/>
        <v>19.16101872625342</v>
      </c>
      <c r="AM135" s="264">
        <f t="shared" si="59"/>
        <v>19.435211066335654</v>
      </c>
      <c r="AN135" s="264">
        <f t="shared" si="60"/>
        <v>9.1367201254307897</v>
      </c>
      <c r="AO135" s="264">
        <f t="shared" si="61"/>
        <v>5.253866873093715</v>
      </c>
      <c r="AP135" s="264">
        <f t="shared" si="62"/>
        <v>1.4849204877905298</v>
      </c>
      <c r="AQ135" s="264">
        <f t="shared" si="63"/>
        <v>1.0175321511391611E-2</v>
      </c>
      <c r="AR135" s="264"/>
      <c r="AS135" s="264">
        <f t="shared" si="64"/>
        <v>0</v>
      </c>
      <c r="AT135" s="264">
        <f t="shared" si="65"/>
        <v>3.8876511454803845E-3</v>
      </c>
      <c r="AU135" s="264">
        <f t="shared" si="66"/>
        <v>0.11541055560804578</v>
      </c>
      <c r="AV135" s="264">
        <f t="shared" si="67"/>
        <v>2.4847296785864765</v>
      </c>
      <c r="AW135" s="264">
        <f t="shared" si="68"/>
        <v>9.6833164783537029</v>
      </c>
      <c r="AX135" s="264">
        <f t="shared" si="69"/>
        <v>14.548547079593293</v>
      </c>
      <c r="AY135" s="264">
        <f t="shared" si="70"/>
        <v>16.502311082712676</v>
      </c>
      <c r="AZ135" s="264">
        <f t="shared" si="71"/>
        <v>14.133716868588381</v>
      </c>
      <c r="BA135" s="264">
        <f t="shared" si="72"/>
        <v>7.3130492010493358</v>
      </c>
      <c r="BB135" s="264">
        <f t="shared" si="73"/>
        <v>3.451330941742988</v>
      </c>
      <c r="BC135" s="264">
        <f t="shared" si="74"/>
        <v>0.73268185560288124</v>
      </c>
      <c r="BD135" s="264">
        <f t="shared" si="75"/>
        <v>7.5195277092947139E-3</v>
      </c>
    </row>
    <row r="136" spans="1:56" ht="15">
      <c r="A136" s="259" t="str">
        <f>VLOOKUP(CONCATENATE($C136," - ",$B136),[2]ACHIEV!$B$17:$C$50,2,FALSE)</f>
        <v>LO12Med</v>
      </c>
      <c r="B136" s="259" t="str">
        <f>'SC-NR'!$C$7</f>
        <v>NR</v>
      </c>
      <c r="C136" s="259" t="str">
        <f>'SC-NR'!$C$8</f>
        <v>Irrigation Water Mgmt</v>
      </c>
      <c r="D136" s="259" t="s">
        <v>642</v>
      </c>
      <c r="E136" s="259" t="str">
        <f>'SC-NR'!$A$9</f>
        <v>Irrigation</v>
      </c>
      <c r="F136" s="260">
        <f t="shared" si="51"/>
        <v>4.1635114278712861E-4</v>
      </c>
      <c r="G136" s="261">
        <f>'SC-NR'!A507</f>
        <v>156.53322868757468</v>
      </c>
      <c r="H136" s="261">
        <f>'SC-NR'!B507</f>
        <v>43.240648570059555</v>
      </c>
      <c r="I136" s="254" t="str">
        <f>'SC-NR'!C507</f>
        <v>Pasco (Richland) _ Sweet Corn</v>
      </c>
      <c r="J136" s="265" t="str">
        <f>'SC-NR'!D507</f>
        <v>SIS</v>
      </c>
      <c r="K136" s="263">
        <f>'SC-NR'!E507</f>
        <v>5.8332556190494288E-3</v>
      </c>
      <c r="L136" s="263">
        <f>'SC-NR'!F507</f>
        <v>1.1790901006639709E-2</v>
      </c>
      <c r="M136" s="263">
        <f>'SC-NR'!G507</f>
        <v>1.7879685597360511E-2</v>
      </c>
      <c r="N136" s="263">
        <f>'SC-NR'!H507</f>
        <v>2.4105958586922493E-2</v>
      </c>
      <c r="O136" s="263">
        <f>'SC-NR'!I507</f>
        <v>3.0678279425848696E-2</v>
      </c>
      <c r="P136" s="263">
        <f>'SC-NR'!J507</f>
        <v>3.6649253916530525E-2</v>
      </c>
      <c r="Q136" s="263">
        <f>'SC-NR'!K507</f>
        <v>4.1612692767000421E-2</v>
      </c>
      <c r="R136" s="263">
        <f>'SC-NR'!L507</f>
        <v>4.5789214779289697E-2</v>
      </c>
      <c r="S136" s="263">
        <f>'SC-NR'!M507</f>
        <v>4.9298322782532669E-2</v>
      </c>
      <c r="T136" s="263">
        <f>'SC-NR'!N507</f>
        <v>5.2688824955138595E-2</v>
      </c>
      <c r="U136" s="263">
        <f>'SC-NR'!O507</f>
        <v>5.5258214503594513E-2</v>
      </c>
      <c r="V136" s="263">
        <f>'SC-NR'!P507</f>
        <v>5.7458578514538221E-2</v>
      </c>
      <c r="W136" s="263">
        <f>'SC-NR'!Q507</f>
        <v>5.9397064860042287E-2</v>
      </c>
      <c r="X136" s="263">
        <f>'SC-NR'!R507</f>
        <v>6.1086428865336953E-2</v>
      </c>
      <c r="Y136" s="263">
        <f>'SC-NR'!S507</f>
        <v>6.3026066403465794E-2</v>
      </c>
      <c r="Z136" s="263">
        <f>'SC-NR'!T507</f>
        <v>6.4449165469965181E-2</v>
      </c>
      <c r="AA136" s="263">
        <f>'SC-NR'!U507</f>
        <v>6.5226118714621362E-2</v>
      </c>
      <c r="AB136" s="263">
        <f>'SC-NR'!V507</f>
        <v>6.6001576338379303E-2</v>
      </c>
      <c r="AC136" s="263">
        <f>'SC-NR'!W507</f>
        <v>6.6755772318167358E-2</v>
      </c>
      <c r="AD136" s="263">
        <f>'SC-NR'!X507</f>
        <v>6.8013523362038419E-2</v>
      </c>
      <c r="AE136" s="263">
        <f>'SC-NR'!Y507</f>
        <v>6.8225725708816562E-2</v>
      </c>
      <c r="AF136" s="264">
        <f t="shared" si="52"/>
        <v>0</v>
      </c>
      <c r="AG136" s="264">
        <f t="shared" si="53"/>
        <v>5.4836455300524096E-3</v>
      </c>
      <c r="AH136" s="264">
        <f t="shared" si="54"/>
        <v>0.30192483679486659</v>
      </c>
      <c r="AI136" s="264">
        <f t="shared" si="55"/>
        <v>3.6368471599807002</v>
      </c>
      <c r="AJ136" s="264">
        <f t="shared" si="56"/>
        <v>14.405377159156611</v>
      </c>
      <c r="AK136" s="264">
        <f t="shared" si="57"/>
        <v>19.091878663178601</v>
      </c>
      <c r="AL136" s="264">
        <f t="shared" si="58"/>
        <v>18.483297806675331</v>
      </c>
      <c r="AM136" s="264">
        <f t="shared" si="59"/>
        <v>18.747792025404173</v>
      </c>
      <c r="AN136" s="264">
        <f t="shared" si="60"/>
        <v>8.8135563910907955</v>
      </c>
      <c r="AO136" s="264">
        <f t="shared" si="61"/>
        <v>5.0680387843347745</v>
      </c>
      <c r="AP136" s="264">
        <f t="shared" si="62"/>
        <v>1.4323991843638555</v>
      </c>
      <c r="AQ136" s="264">
        <f t="shared" si="63"/>
        <v>9.8154226797989835E-3</v>
      </c>
      <c r="AR136" s="264"/>
      <c r="AS136" s="264">
        <f t="shared" si="64"/>
        <v>0</v>
      </c>
      <c r="AT136" s="264">
        <f t="shared" si="65"/>
        <v>3.7501457994987639E-3</v>
      </c>
      <c r="AU136" s="264">
        <f t="shared" si="66"/>
        <v>0.11132851023284161</v>
      </c>
      <c r="AV136" s="264">
        <f t="shared" si="67"/>
        <v>2.396845349118788</v>
      </c>
      <c r="AW136" s="264">
        <f t="shared" si="68"/>
        <v>9.340819754038943</v>
      </c>
      <c r="AX136" s="264">
        <f t="shared" si="69"/>
        <v>14.033968243980672</v>
      </c>
      <c r="AY136" s="264">
        <f t="shared" si="70"/>
        <v>15.91862805406368</v>
      </c>
      <c r="AZ136" s="264">
        <f t="shared" si="71"/>
        <v>13.63381048416886</v>
      </c>
      <c r="BA136" s="264">
        <f t="shared" si="72"/>
        <v>7.0543882968321583</v>
      </c>
      <c r="BB136" s="264">
        <f t="shared" si="73"/>
        <v>3.3292581431604393</v>
      </c>
      <c r="BC136" s="264">
        <f t="shared" si="74"/>
        <v>0.70676706328252226</v>
      </c>
      <c r="BD136" s="264">
        <f t="shared" si="75"/>
        <v>7.2535637067151597E-3</v>
      </c>
    </row>
    <row r="137" spans="1:56" ht="15">
      <c r="A137" s="259" t="str">
        <f>VLOOKUP(CONCATENATE($C137," - ",$B137),[2]ACHIEV!$B$17:$C$50,2,FALSE)</f>
        <v>LO12Med</v>
      </c>
      <c r="B137" s="259" t="str">
        <f>'SC-NR'!$C$7</f>
        <v>NR</v>
      </c>
      <c r="C137" s="259" t="str">
        <f>'SC-NR'!$C$8</f>
        <v>Irrigation Water Mgmt</v>
      </c>
      <c r="D137" s="259" t="s">
        <v>642</v>
      </c>
      <c r="E137" s="259" t="str">
        <f>'SC-NR'!$A$9</f>
        <v>Irrigation</v>
      </c>
      <c r="F137" s="260">
        <f t="shared" si="51"/>
        <v>4.1652462242995652E-4</v>
      </c>
      <c r="G137" s="261">
        <f>'SC-NR'!A508</f>
        <v>156.5984508661945</v>
      </c>
      <c r="H137" s="261">
        <f>'SC-NR'!B508</f>
        <v>43.222576240393359</v>
      </c>
      <c r="I137" s="254" t="str">
        <f>'SC-NR'!C508</f>
        <v>Moses Lake (Ephrata) _ Sweet Corn</v>
      </c>
      <c r="J137" s="265" t="str">
        <f>'SC-NR'!D508</f>
        <v>SIS</v>
      </c>
      <c r="K137" s="263">
        <f>'SC-NR'!E508</f>
        <v>1.5192560719218666E-2</v>
      </c>
      <c r="L137" s="263">
        <f>'SC-NR'!F508</f>
        <v>3.0709091316464796E-2</v>
      </c>
      <c r="M137" s="263">
        <f>'SC-NR'!G508</f>
        <v>4.6567170516471301E-2</v>
      </c>
      <c r="N137" s="263">
        <f>'SC-NR'!H508</f>
        <v>6.2783334632345603E-2</v>
      </c>
      <c r="O137" s="263">
        <f>'SC-NR'!I508</f>
        <v>7.9900771263357484E-2</v>
      </c>
      <c r="P137" s="263">
        <f>'SC-NR'!J508</f>
        <v>9.5452017158762267E-2</v>
      </c>
      <c r="Q137" s="263">
        <f>'SC-NR'!K508</f>
        <v>0.10837916299918082</v>
      </c>
      <c r="R137" s="263">
        <f>'SC-NR'!L508</f>
        <v>0.11925680464746471</v>
      </c>
      <c r="S137" s="263">
        <f>'SC-NR'!M508</f>
        <v>0.1283961840765892</v>
      </c>
      <c r="T137" s="263">
        <f>'SC-NR'!N508</f>
        <v>0.13722665774171416</v>
      </c>
      <c r="U137" s="263">
        <f>'SC-NR'!O508</f>
        <v>0.14391856519023496</v>
      </c>
      <c r="V137" s="263">
        <f>'SC-NR'!P508</f>
        <v>0.14964935533964613</v>
      </c>
      <c r="W137" s="263">
        <f>'SC-NR'!Q508</f>
        <v>0.15469809200245774</v>
      </c>
      <c r="X137" s="263">
        <f>'SC-NR'!R508</f>
        <v>0.15909799608749153</v>
      </c>
      <c r="Y137" s="263">
        <f>'SC-NR'!S508</f>
        <v>0.16414973100119318</v>
      </c>
      <c r="Z137" s="263">
        <f>'SC-NR'!T508</f>
        <v>0.16785615506165266</v>
      </c>
      <c r="AA137" s="263">
        <f>'SC-NR'!U508</f>
        <v>0.16987970933671057</v>
      </c>
      <c r="AB137" s="263">
        <f>'SC-NR'!V508</f>
        <v>0.17189936830650621</v>
      </c>
      <c r="AC137" s="263">
        <f>'SC-NR'!W508</f>
        <v>0.17386365188422251</v>
      </c>
      <c r="AD137" s="263">
        <f>'SC-NR'!X508</f>
        <v>0.1771394313719703</v>
      </c>
      <c r="AE137" s="263">
        <f>'SC-NR'!Y508</f>
        <v>0.17769210679864963</v>
      </c>
      <c r="AF137" s="264">
        <f t="shared" si="52"/>
        <v>0</v>
      </c>
      <c r="AG137" s="264">
        <f t="shared" si="53"/>
        <v>5.4859303823565977E-3</v>
      </c>
      <c r="AH137" s="264">
        <f t="shared" si="54"/>
        <v>0.30205063881019778</v>
      </c>
      <c r="AI137" s="264">
        <f t="shared" si="55"/>
        <v>3.6383625129640249</v>
      </c>
      <c r="AJ137" s="264">
        <f t="shared" si="56"/>
        <v>14.411379399639591</v>
      </c>
      <c r="AK137" s="264">
        <f t="shared" si="57"/>
        <v>19.099833612621588</v>
      </c>
      <c r="AL137" s="264">
        <f t="shared" si="58"/>
        <v>18.490999180761442</v>
      </c>
      <c r="AM137" s="264">
        <f t="shared" si="59"/>
        <v>18.755603605414755</v>
      </c>
      <c r="AN137" s="264">
        <f t="shared" si="60"/>
        <v>8.8172287062537489</v>
      </c>
      <c r="AO137" s="264">
        <f t="shared" si="61"/>
        <v>5.0701504671615805</v>
      </c>
      <c r="AP137" s="264">
        <f t="shared" si="62"/>
        <v>1.4329960173573402</v>
      </c>
      <c r="AQ137" s="264">
        <f t="shared" si="63"/>
        <v>9.8195124392488984E-3</v>
      </c>
      <c r="AR137" s="264"/>
      <c r="AS137" s="264">
        <f t="shared" si="64"/>
        <v>0</v>
      </c>
      <c r="AT137" s="264">
        <f t="shared" si="65"/>
        <v>3.7517083602485548E-3</v>
      </c>
      <c r="AU137" s="264">
        <f t="shared" si="66"/>
        <v>0.11137489711210528</v>
      </c>
      <c r="AV137" s="264">
        <f t="shared" si="67"/>
        <v>2.3978440346809204</v>
      </c>
      <c r="AW137" s="264">
        <f t="shared" si="68"/>
        <v>9.3447117622697906</v>
      </c>
      <c r="AX137" s="264">
        <f t="shared" si="69"/>
        <v>14.039815730748996</v>
      </c>
      <c r="AY137" s="264">
        <f t="shared" si="70"/>
        <v>15.925260815752871</v>
      </c>
      <c r="AZ137" s="264">
        <f t="shared" si="71"/>
        <v>13.639491238537261</v>
      </c>
      <c r="BA137" s="264">
        <f t="shared" si="72"/>
        <v>7.0573276252891706</v>
      </c>
      <c r="BB137" s="264">
        <f t="shared" si="73"/>
        <v>3.3306453340534223</v>
      </c>
      <c r="BC137" s="264">
        <f t="shared" si="74"/>
        <v>0.70706154955888989</v>
      </c>
      <c r="BD137" s="264">
        <f t="shared" si="75"/>
        <v>7.25658602492629E-3</v>
      </c>
    </row>
    <row r="138" spans="1:56" ht="15">
      <c r="A138" s="259" t="str">
        <f>VLOOKUP(CONCATENATE($C138," - ",$B138),[2]ACHIEV!$B$17:$C$50,2,FALSE)</f>
        <v>LO12Med</v>
      </c>
      <c r="B138" s="259" t="str">
        <f>'SC-NR'!$C$7</f>
        <v>NR</v>
      </c>
      <c r="C138" s="259" t="str">
        <f>'SC-NR'!$C$8</f>
        <v>Irrigation Water Mgmt</v>
      </c>
      <c r="D138" s="259" t="s">
        <v>642</v>
      </c>
      <c r="E138" s="259" t="str">
        <f>'SC-NR'!$A$9</f>
        <v>Irrigation</v>
      </c>
      <c r="F138" s="260">
        <f t="shared" si="51"/>
        <v>4.0056449528978326E-4</v>
      </c>
      <c r="G138" s="261">
        <f>'SC-NR'!A509</f>
        <v>150.5980104331708</v>
      </c>
      <c r="H138" s="261">
        <f>'SC-NR'!B509</f>
        <v>44.950757440174435</v>
      </c>
      <c r="I138" s="254" t="str">
        <f>'SC-NR'!C509</f>
        <v>Royal City (Smyrna) _ Sweet Corn</v>
      </c>
      <c r="J138" s="265" t="str">
        <f>'SC-NR'!D509</f>
        <v>SIS</v>
      </c>
      <c r="K138" s="263">
        <f>'SC-NR'!E509</f>
        <v>2.3922281165894518E-3</v>
      </c>
      <c r="L138" s="263">
        <f>'SC-NR'!F509</f>
        <v>4.8354686902273691E-3</v>
      </c>
      <c r="M138" s="263">
        <f>'SC-NR'!G509</f>
        <v>7.3324896755947982E-3</v>
      </c>
      <c r="N138" s="263">
        <f>'SC-NR'!H509</f>
        <v>9.8858948887232487E-3</v>
      </c>
      <c r="O138" s="263">
        <f>'SC-NR'!I509</f>
        <v>1.2581214917350439E-2</v>
      </c>
      <c r="P138" s="263">
        <f>'SC-NR'!J509</f>
        <v>1.5029921778987185E-2</v>
      </c>
      <c r="Q138" s="263">
        <f>'SC-NR'!K509</f>
        <v>1.7065436549553923E-2</v>
      </c>
      <c r="R138" s="263">
        <f>'SC-NR'!L509</f>
        <v>1.877823537748893E-2</v>
      </c>
      <c r="S138" s="263">
        <f>'SC-NR'!M509</f>
        <v>2.0217326577623044E-2</v>
      </c>
      <c r="T138" s="263">
        <f>'SC-NR'!N509</f>
        <v>2.160777732354582E-2</v>
      </c>
      <c r="U138" s="263">
        <f>'SC-NR'!O509</f>
        <v>2.2661488376463632E-2</v>
      </c>
      <c r="V138" s="263">
        <f>'SC-NR'!P509</f>
        <v>2.3563861424632709E-2</v>
      </c>
      <c r="W138" s="263">
        <f>'SC-NR'!Q509</f>
        <v>2.4358837993839748E-2</v>
      </c>
      <c r="X138" s="263">
        <f>'SC-NR'!R509</f>
        <v>2.5051649064800268E-2</v>
      </c>
      <c r="Y138" s="263">
        <f>'SC-NR'!S509</f>
        <v>2.5847097740073703E-2</v>
      </c>
      <c r="Z138" s="263">
        <f>'SC-NR'!T509</f>
        <v>2.6430713103757487E-2</v>
      </c>
      <c r="AA138" s="263">
        <f>'SC-NR'!U509</f>
        <v>2.6749342959626009E-2</v>
      </c>
      <c r="AB138" s="263">
        <f>'SC-NR'!V509</f>
        <v>2.706735945880348E-2</v>
      </c>
      <c r="AC138" s="263">
        <f>'SC-NR'!W509</f>
        <v>2.7376656521386458E-2</v>
      </c>
      <c r="AD138" s="263">
        <f>'SC-NR'!X509</f>
        <v>2.7892462377895173E-2</v>
      </c>
      <c r="AE138" s="263">
        <f>'SC-NR'!Y509</f>
        <v>2.7979486923624178E-2</v>
      </c>
      <c r="AF138" s="264">
        <f t="shared" si="52"/>
        <v>0</v>
      </c>
      <c r="AG138" s="264">
        <f t="shared" si="53"/>
        <v>5.2757239703712551E-3</v>
      </c>
      <c r="AH138" s="264">
        <f t="shared" si="54"/>
        <v>0.2904768533997279</v>
      </c>
      <c r="AI138" s="264">
        <f t="shared" si="55"/>
        <v>3.4989500384980983</v>
      </c>
      <c r="AJ138" s="264">
        <f t="shared" si="56"/>
        <v>13.859173275205254</v>
      </c>
      <c r="AK138" s="264">
        <f t="shared" si="57"/>
        <v>18.367978263866409</v>
      </c>
      <c r="AL138" s="264">
        <f t="shared" si="58"/>
        <v>17.782472764838889</v>
      </c>
      <c r="AM138" s="264">
        <f t="shared" si="59"/>
        <v>18.036938244440929</v>
      </c>
      <c r="AN138" s="264">
        <f t="shared" si="60"/>
        <v>8.4793757112619357</v>
      </c>
      <c r="AO138" s="264">
        <f t="shared" si="61"/>
        <v>4.8758756470954143</v>
      </c>
      <c r="AP138" s="264">
        <f t="shared" si="62"/>
        <v>1.3780873819567259</v>
      </c>
      <c r="AQ138" s="264">
        <f t="shared" si="63"/>
        <v>9.4432545698566045E-3</v>
      </c>
      <c r="AR138" s="264"/>
      <c r="AS138" s="264">
        <f t="shared" si="64"/>
        <v>0</v>
      </c>
      <c r="AT138" s="264">
        <f t="shared" si="65"/>
        <v>3.607952771267769E-3</v>
      </c>
      <c r="AU138" s="264">
        <f t="shared" si="66"/>
        <v>0.10710730421984635</v>
      </c>
      <c r="AV138" s="264">
        <f t="shared" si="67"/>
        <v>2.3059649629647003</v>
      </c>
      <c r="AW138" s="264">
        <f t="shared" si="68"/>
        <v>8.9866470050316316</v>
      </c>
      <c r="AX138" s="264">
        <f t="shared" si="69"/>
        <v>13.50184694806307</v>
      </c>
      <c r="AY138" s="264">
        <f t="shared" si="70"/>
        <v>15.315046740347098</v>
      </c>
      <c r="AZ138" s="264">
        <f t="shared" si="71"/>
        <v>13.116861836644123</v>
      </c>
      <c r="BA138" s="264">
        <f t="shared" si="72"/>
        <v>6.7869094072439387</v>
      </c>
      <c r="BB138" s="264">
        <f t="shared" si="73"/>
        <v>3.2030237718989389</v>
      </c>
      <c r="BC138" s="264">
        <f t="shared" si="74"/>
        <v>0.67996881213305993</v>
      </c>
      <c r="BD138" s="264">
        <f t="shared" si="75"/>
        <v>6.9785327495022094E-3</v>
      </c>
    </row>
    <row r="139" spans="1:56" ht="15">
      <c r="A139" s="259" t="str">
        <f>VLOOKUP(CONCATENATE($C139," - ",$B139),[2]ACHIEV!$B$17:$C$50,2,FALSE)</f>
        <v>LO12Med</v>
      </c>
      <c r="B139" s="259" t="str">
        <f>'SC-NR'!$C$7</f>
        <v>NR</v>
      </c>
      <c r="C139" s="259" t="str">
        <f>'SC-NR'!$C$8</f>
        <v>Irrigation Water Mgmt</v>
      </c>
      <c r="D139" s="259" t="s">
        <v>642</v>
      </c>
      <c r="E139" s="259" t="str">
        <f>'SC-NR'!$A$9</f>
        <v>Irrigation</v>
      </c>
      <c r="F139" s="260">
        <f t="shared" si="51"/>
        <v>3.9102311493424485E-4</v>
      </c>
      <c r="G139" s="261">
        <f>'SC-NR'!A510</f>
        <v>147.01079060908052</v>
      </c>
      <c r="H139" s="261">
        <f>'SC-NR'!B510</f>
        <v>46.051288709883806</v>
      </c>
      <c r="I139" s="262" t="str">
        <f>'SC-NR'!C510</f>
        <v>Quincy _ Sweet Corn</v>
      </c>
      <c r="J139" s="262" t="str">
        <f>'SC-NR'!D510</f>
        <v>SIS</v>
      </c>
      <c r="K139" s="263">
        <f>'SC-NR'!E510</f>
        <v>8.3880282709101403E-3</v>
      </c>
      <c r="L139" s="263">
        <f>'SC-NR'!F510</f>
        <v>1.6954924906807629E-2</v>
      </c>
      <c r="M139" s="263">
        <f>'SC-NR'!G510</f>
        <v>2.5710395370961713E-2</v>
      </c>
      <c r="N139" s="263">
        <f>'SC-NR'!H510</f>
        <v>3.4663569596397201E-2</v>
      </c>
      <c r="O139" s="263">
        <f>'SC-NR'!I510</f>
        <v>4.4114349161477967E-2</v>
      </c>
      <c r="P139" s="263">
        <f>'SC-NR'!J510</f>
        <v>5.2700412605905599E-2</v>
      </c>
      <c r="Q139" s="263">
        <f>'SC-NR'!K510</f>
        <v>5.9837673188609122E-2</v>
      </c>
      <c r="R139" s="263">
        <f>'SC-NR'!L510</f>
        <v>6.5843373435784253E-2</v>
      </c>
      <c r="S139" s="263">
        <f>'SC-NR'!M510</f>
        <v>7.088935445550093E-2</v>
      </c>
      <c r="T139" s="263">
        <f>'SC-NR'!N510</f>
        <v>7.5764784221261025E-2</v>
      </c>
      <c r="U139" s="263">
        <f>'SC-NR'!O510</f>
        <v>7.9459481244488914E-2</v>
      </c>
      <c r="V139" s="263">
        <f>'SC-NR'!P510</f>
        <v>8.2623531773976341E-2</v>
      </c>
      <c r="W139" s="263">
        <f>'SC-NR'!Q510</f>
        <v>8.5411010898971587E-2</v>
      </c>
      <c r="X139" s="263">
        <f>'SC-NR'!R510</f>
        <v>8.7840260354454719E-2</v>
      </c>
      <c r="Y139" s="263">
        <f>'SC-NR'!S510</f>
        <v>9.0629394856294815E-2</v>
      </c>
      <c r="Z139" s="263">
        <f>'SC-NR'!T510</f>
        <v>9.2675764153590898E-2</v>
      </c>
      <c r="AA139" s="263">
        <f>'SC-NR'!U510</f>
        <v>9.3792997171816411E-2</v>
      </c>
      <c r="AB139" s="263">
        <f>'SC-NR'!V510</f>
        <v>9.4908079536753884E-2</v>
      </c>
      <c r="AC139" s="263">
        <f>'SC-NR'!W510</f>
        <v>9.5992588362255979E-2</v>
      </c>
      <c r="AD139" s="263">
        <f>'SC-NR'!X510</f>
        <v>9.7801192682509711E-2</v>
      </c>
      <c r="AE139" s="263">
        <f>'SC-NR'!Y510</f>
        <v>9.8106332624965834E-2</v>
      </c>
      <c r="AF139" s="264">
        <f t="shared" si="52"/>
        <v>0</v>
      </c>
      <c r="AG139" s="264">
        <f t="shared" si="53"/>
        <v>5.1500570936408871E-3</v>
      </c>
      <c r="AH139" s="264">
        <f t="shared" si="54"/>
        <v>0.28355774255651217</v>
      </c>
      <c r="AI139" s="264">
        <f t="shared" si="55"/>
        <v>3.4156056244152069</v>
      </c>
      <c r="AJ139" s="264">
        <f t="shared" si="56"/>
        <v>13.529050048641247</v>
      </c>
      <c r="AK139" s="264">
        <f t="shared" si="57"/>
        <v>17.930456044501899</v>
      </c>
      <c r="AL139" s="264">
        <f t="shared" si="58"/>
        <v>17.358897190102578</v>
      </c>
      <c r="AM139" s="264">
        <f t="shared" si="59"/>
        <v>17.607301343858747</v>
      </c>
      <c r="AN139" s="264">
        <f t="shared" si="60"/>
        <v>8.2773983772994377</v>
      </c>
      <c r="AO139" s="264">
        <f t="shared" si="61"/>
        <v>4.7597330916210749</v>
      </c>
      <c r="AP139" s="264">
        <f t="shared" si="62"/>
        <v>1.3452615673150539</v>
      </c>
      <c r="AQ139" s="264">
        <f t="shared" si="63"/>
        <v>9.2183178001112101E-3</v>
      </c>
      <c r="AR139" s="264"/>
      <c r="AS139" s="264">
        <f t="shared" si="64"/>
        <v>0</v>
      </c>
      <c r="AT139" s="264">
        <f t="shared" si="65"/>
        <v>3.5220119300292552E-3</v>
      </c>
      <c r="AU139" s="264">
        <f t="shared" si="66"/>
        <v>0.10455602586034372</v>
      </c>
      <c r="AV139" s="264">
        <f t="shared" si="67"/>
        <v>2.2510372570473947</v>
      </c>
      <c r="AW139" s="264">
        <f t="shared" si="68"/>
        <v>8.7725865523349054</v>
      </c>
      <c r="AX139" s="264">
        <f t="shared" si="69"/>
        <v>13.180235175805178</v>
      </c>
      <c r="AY139" s="264">
        <f t="shared" si="70"/>
        <v>14.95024484744147</v>
      </c>
      <c r="AZ139" s="264">
        <f t="shared" si="71"/>
        <v>12.804420346381917</v>
      </c>
      <c r="BA139" s="264">
        <f t="shared" si="72"/>
        <v>6.6252463421082011</v>
      </c>
      <c r="BB139" s="264">
        <f t="shared" si="73"/>
        <v>3.1267282727848453</v>
      </c>
      <c r="BC139" s="264">
        <f t="shared" si="74"/>
        <v>0.6637720669328353</v>
      </c>
      <c r="BD139" s="264">
        <f t="shared" si="75"/>
        <v>6.8123052478899857E-3</v>
      </c>
    </row>
    <row r="140" spans="1:56" ht="15">
      <c r="A140" s="259" t="str">
        <f>VLOOKUP(CONCATENATE($C140," - ",$B140),[2]ACHIEV!$B$17:$C$50,2,FALSE)</f>
        <v>LO12Med</v>
      </c>
      <c r="B140" s="259" t="str">
        <f>'SC-NR'!$C$7</f>
        <v>NR</v>
      </c>
      <c r="C140" s="259" t="str">
        <f>'SC-NR'!$C$8</f>
        <v>Irrigation Water Mgmt</v>
      </c>
      <c r="D140" s="259" t="s">
        <v>642</v>
      </c>
      <c r="E140" s="259" t="str">
        <f>'SC-NR'!$A$9</f>
        <v>Irrigation</v>
      </c>
      <c r="F140" s="260">
        <f t="shared" si="51"/>
        <v>3.9466618743363226E-4</v>
      </c>
      <c r="G140" s="261">
        <f>'SC-NR'!A511</f>
        <v>148.38045636009682</v>
      </c>
      <c r="H140" s="261">
        <f>'SC-NR'!B511</f>
        <v>45.624805906791394</v>
      </c>
      <c r="I140" s="262" t="str">
        <f>'SC-NR'!C511</f>
        <v>Connell _ Sweet Corn</v>
      </c>
      <c r="J140" s="262" t="str">
        <f>'SC-NR'!D511</f>
        <v>SIS</v>
      </c>
      <c r="K140" s="263">
        <f>'SC-NR'!E511</f>
        <v>2.393602002471839E-3</v>
      </c>
      <c r="L140" s="263">
        <f>'SC-NR'!F511</f>
        <v>4.8382457590704954E-3</v>
      </c>
      <c r="M140" s="263">
        <f>'SC-NR'!G511</f>
        <v>7.336700814147259E-3</v>
      </c>
      <c r="N140" s="263">
        <f>'SC-NR'!H511</f>
        <v>9.8915724791370542E-3</v>
      </c>
      <c r="O140" s="263">
        <f>'SC-NR'!I511</f>
        <v>1.2588440463040822E-2</v>
      </c>
      <c r="P140" s="263">
        <f>'SC-NR'!J511</f>
        <v>1.5038553646994397E-2</v>
      </c>
      <c r="Q140" s="263">
        <f>'SC-NR'!K511</f>
        <v>1.7075237438603601E-2</v>
      </c>
      <c r="R140" s="263">
        <f>'SC-NR'!L511</f>
        <v>1.8789019947865963E-2</v>
      </c>
      <c r="S140" s="263">
        <f>'SC-NR'!M511</f>
        <v>2.022893763568728E-2</v>
      </c>
      <c r="T140" s="263">
        <f>'SC-NR'!N511</f>
        <v>2.1620186934489163E-2</v>
      </c>
      <c r="U140" s="263">
        <f>'SC-NR'!O511</f>
        <v>2.267450314655952E-2</v>
      </c>
      <c r="V140" s="263">
        <f>'SC-NR'!P511</f>
        <v>2.3577394438612998E-2</v>
      </c>
      <c r="W140" s="263">
        <f>'SC-NR'!Q511</f>
        <v>2.4372827572592303E-2</v>
      </c>
      <c r="X140" s="263">
        <f>'SC-NR'!R511</f>
        <v>2.5066036533429193E-2</v>
      </c>
      <c r="Y140" s="263">
        <f>'SC-NR'!S511</f>
        <v>2.5861942044611189E-2</v>
      </c>
      <c r="Z140" s="263">
        <f>'SC-NR'!T511</f>
        <v>2.6445892585740368E-2</v>
      </c>
      <c r="AA140" s="263">
        <f>'SC-NR'!U511</f>
        <v>2.6764705434634359E-2</v>
      </c>
      <c r="AB140" s="263">
        <f>'SC-NR'!V511</f>
        <v>2.7082904574579052E-2</v>
      </c>
      <c r="AC140" s="263">
        <f>'SC-NR'!W511</f>
        <v>2.7392379270250119E-2</v>
      </c>
      <c r="AD140" s="263">
        <f>'SC-NR'!X511</f>
        <v>2.7908481360374427E-2</v>
      </c>
      <c r="AE140" s="263">
        <f>'SC-NR'!Y511</f>
        <v>2.7995555885365019E-2</v>
      </c>
      <c r="AF140" s="264">
        <f t="shared" si="52"/>
        <v>0</v>
      </c>
      <c r="AG140" s="264">
        <f t="shared" si="53"/>
        <v>5.1980389920288457E-3</v>
      </c>
      <c r="AH140" s="264">
        <f t="shared" si="54"/>
        <v>0.28619958487846725</v>
      </c>
      <c r="AI140" s="264">
        <f t="shared" si="55"/>
        <v>3.4474280370650381</v>
      </c>
      <c r="AJ140" s="264">
        <f t="shared" si="56"/>
        <v>13.655097098783868</v>
      </c>
      <c r="AK140" s="264">
        <f t="shared" si="57"/>
        <v>18.097509982804713</v>
      </c>
      <c r="AL140" s="264">
        <f t="shared" si="58"/>
        <v>17.520626045910987</v>
      </c>
      <c r="AM140" s="264">
        <f t="shared" si="59"/>
        <v>17.771344524081034</v>
      </c>
      <c r="AN140" s="264">
        <f t="shared" si="60"/>
        <v>8.3545169957214824</v>
      </c>
      <c r="AO140" s="264">
        <f t="shared" si="61"/>
        <v>4.8040784309840046</v>
      </c>
      <c r="AP140" s="264">
        <f t="shared" si="62"/>
        <v>1.3577950601782378</v>
      </c>
      <c r="AQ140" s="264">
        <f t="shared" si="63"/>
        <v>9.3042027485594515E-3</v>
      </c>
      <c r="AR140" s="264"/>
      <c r="AS140" s="264">
        <f t="shared" si="64"/>
        <v>0</v>
      </c>
      <c r="AT140" s="264">
        <f t="shared" si="65"/>
        <v>3.5548257057748693E-3</v>
      </c>
      <c r="AU140" s="264">
        <f t="shared" si="66"/>
        <v>0.10553015032488108</v>
      </c>
      <c r="AV140" s="264">
        <f t="shared" si="67"/>
        <v>2.2720096538521841</v>
      </c>
      <c r="AW140" s="264">
        <f t="shared" si="68"/>
        <v>8.8543187251827469</v>
      </c>
      <c r="AX140" s="264">
        <f t="shared" si="69"/>
        <v>13.30303239794001</v>
      </c>
      <c r="AY140" s="264">
        <f t="shared" si="70"/>
        <v>15.089532842914528</v>
      </c>
      <c r="AZ140" s="264">
        <f t="shared" si="71"/>
        <v>12.923716188118396</v>
      </c>
      <c r="BA140" s="264">
        <f t="shared" si="72"/>
        <v>6.686972239705482</v>
      </c>
      <c r="BB140" s="264">
        <f t="shared" si="73"/>
        <v>3.1558592815374991</v>
      </c>
      <c r="BC140" s="264">
        <f t="shared" si="74"/>
        <v>0.66995627873655739</v>
      </c>
      <c r="BD140" s="264">
        <f t="shared" si="75"/>
        <v>6.8757739303237433E-3</v>
      </c>
    </row>
    <row r="141" spans="1:56" ht="15">
      <c r="A141" s="259" t="str">
        <f>VLOOKUP(CONCATENATE($C141," - ",$B141),[2]ACHIEV!$B$17:$C$50,2,FALSE)</f>
        <v>LO12Med</v>
      </c>
      <c r="B141" s="259" t="str">
        <f>'SC-NR'!$C$7</f>
        <v>NR</v>
      </c>
      <c r="C141" s="259" t="str">
        <f>'SC-NR'!$C$8</f>
        <v>Irrigation Water Mgmt</v>
      </c>
      <c r="D141" s="259" t="s">
        <v>642</v>
      </c>
      <c r="E141" s="259" t="str">
        <f>'SC-NR'!$A$9</f>
        <v>Irrigation</v>
      </c>
      <c r="F141" s="260">
        <f t="shared" si="51"/>
        <v>3.8720656279202952E-4</v>
      </c>
      <c r="G141" s="261">
        <f>'SC-NR'!A512</f>
        <v>145.57590267944445</v>
      </c>
      <c r="H141" s="261">
        <f>'SC-NR'!B512</f>
        <v>46.506687760378227</v>
      </c>
      <c r="I141" s="262" t="str">
        <f>'SC-NR'!C512</f>
        <v>Othello _ Sweet Corn</v>
      </c>
      <c r="J141" s="262" t="str">
        <f>'SC-NR'!D512</f>
        <v>SIS</v>
      </c>
      <c r="K141" s="263">
        <f>'SC-NR'!E512</f>
        <v>3.5491121022621554E-3</v>
      </c>
      <c r="L141" s="263">
        <f>'SC-NR'!F512</f>
        <v>7.1739063384400979E-3</v>
      </c>
      <c r="M141" s="263">
        <f>'SC-NR'!G512</f>
        <v>1.0878489248954825E-2</v>
      </c>
      <c r="N141" s="263">
        <f>'SC-NR'!H512</f>
        <v>1.4666723857957505E-2</v>
      </c>
      <c r="O141" s="263">
        <f>'SC-NR'!I512</f>
        <v>1.8665503433673045E-2</v>
      </c>
      <c r="P141" s="263">
        <f>'SC-NR'!J512</f>
        <v>2.2298407460366598E-2</v>
      </c>
      <c r="Q141" s="263">
        <f>'SC-NR'!K512</f>
        <v>2.5318299274384431E-2</v>
      </c>
      <c r="R141" s="263">
        <f>'SC-NR'!L512</f>
        <v>2.7859409382910011E-2</v>
      </c>
      <c r="S141" s="263">
        <f>'SC-NR'!M512</f>
        <v>2.999444657239702E-2</v>
      </c>
      <c r="T141" s="263">
        <f>'SC-NR'!N512</f>
        <v>3.2057320733825036E-2</v>
      </c>
      <c r="U141" s="263">
        <f>'SC-NR'!O512</f>
        <v>3.3620607539236257E-2</v>
      </c>
      <c r="V141" s="263">
        <f>'SC-NR'!P512</f>
        <v>3.4959369124639733E-2</v>
      </c>
      <c r="W141" s="263">
        <f>'SC-NR'!Q512</f>
        <v>3.6138797183034956E-2</v>
      </c>
      <c r="X141" s="263">
        <f>'SC-NR'!R512</f>
        <v>3.7166652402809204E-2</v>
      </c>
      <c r="Y141" s="263">
        <f>'SC-NR'!S512</f>
        <v>3.8346780878251677E-2</v>
      </c>
      <c r="Z141" s="263">
        <f>'SC-NR'!T512</f>
        <v>3.9212633234033414E-2</v>
      </c>
      <c r="AA141" s="263">
        <f>'SC-NR'!U512</f>
        <v>3.9685352816987408E-2</v>
      </c>
      <c r="AB141" s="263">
        <f>'SC-NR'!V512</f>
        <v>4.0157162423321666E-2</v>
      </c>
      <c r="AC141" s="263">
        <f>'SC-NR'!W512</f>
        <v>4.0616035864526924E-2</v>
      </c>
      <c r="AD141" s="263">
        <f>'SC-NR'!X512</f>
        <v>4.1381285965492509E-2</v>
      </c>
      <c r="AE141" s="263">
        <f>'SC-NR'!Y512</f>
        <v>4.1510395671334875E-2</v>
      </c>
      <c r="AF141" s="264">
        <f t="shared" si="52"/>
        <v>0</v>
      </c>
      <c r="AG141" s="264">
        <f t="shared" si="53"/>
        <v>5.0997903429487405E-3</v>
      </c>
      <c r="AH141" s="264">
        <f t="shared" si="54"/>
        <v>0.2807900982192259</v>
      </c>
      <c r="AI141" s="264">
        <f t="shared" si="55"/>
        <v>3.3822678587820509</v>
      </c>
      <c r="AJ141" s="264">
        <f t="shared" si="56"/>
        <v>13.397000758015647</v>
      </c>
      <c r="AK141" s="264">
        <f t="shared" si="57"/>
        <v>17.755447156756095</v>
      </c>
      <c r="AL141" s="264">
        <f t="shared" si="58"/>
        <v>17.189466960208055</v>
      </c>
      <c r="AM141" s="264">
        <f t="shared" si="59"/>
        <v>17.435446583625879</v>
      </c>
      <c r="AN141" s="264">
        <f t="shared" si="60"/>
        <v>8.1966074437144396</v>
      </c>
      <c r="AO141" s="264">
        <f t="shared" si="61"/>
        <v>4.7132760694313403</v>
      </c>
      <c r="AP141" s="264">
        <f t="shared" si="62"/>
        <v>1.3321312414583855</v>
      </c>
      <c r="AQ141" s="264">
        <f t="shared" si="63"/>
        <v>9.1283430922130537E-3</v>
      </c>
      <c r="AR141" s="264"/>
      <c r="AS141" s="264">
        <f t="shared" si="64"/>
        <v>0</v>
      </c>
      <c r="AT141" s="264">
        <f t="shared" si="65"/>
        <v>3.4876355935338503E-3</v>
      </c>
      <c r="AU141" s="264">
        <f t="shared" si="66"/>
        <v>0.10353551451654268</v>
      </c>
      <c r="AV141" s="264">
        <f t="shared" si="67"/>
        <v>2.2290661746804727</v>
      </c>
      <c r="AW141" s="264">
        <f t="shared" si="68"/>
        <v>8.6869623712562163</v>
      </c>
      <c r="AX141" s="264">
        <f t="shared" si="69"/>
        <v>13.051590466902024</v>
      </c>
      <c r="AY141" s="264">
        <f t="shared" si="70"/>
        <v>14.804324090279222</v>
      </c>
      <c r="AZ141" s="264">
        <f t="shared" si="71"/>
        <v>12.679443750277038</v>
      </c>
      <c r="BA141" s="264">
        <f t="shared" si="72"/>
        <v>6.5605811160539069</v>
      </c>
      <c r="BB141" s="264">
        <f t="shared" si="73"/>
        <v>3.0962100731392082</v>
      </c>
      <c r="BC141" s="264">
        <f t="shared" si="74"/>
        <v>0.65729336885274559</v>
      </c>
      <c r="BD141" s="264">
        <f t="shared" si="75"/>
        <v>6.7458142472450978E-3</v>
      </c>
    </row>
    <row r="142" spans="1:56" ht="15">
      <c r="A142" s="259" t="str">
        <f>VLOOKUP(CONCATENATE($C142," - ",$B142),[2]ACHIEV!$B$17:$C$50,2,FALSE)</f>
        <v>LO12Med</v>
      </c>
      <c r="B142" s="259" t="str">
        <f>'SC-NR'!$C$7</f>
        <v>NR</v>
      </c>
      <c r="C142" s="259" t="str">
        <f>'SC-NR'!$C$8</f>
        <v>Irrigation Water Mgmt</v>
      </c>
      <c r="D142" s="259" t="s">
        <v>642</v>
      </c>
      <c r="E142" s="259" t="str">
        <f>'SC-NR'!$A$9</f>
        <v>Irrigation</v>
      </c>
      <c r="F142" s="260">
        <f t="shared" si="51"/>
        <v>3.8148173457870643E-4</v>
      </c>
      <c r="G142" s="261">
        <f>'SC-NR'!A513</f>
        <v>143.42357078499026</v>
      </c>
      <c r="H142" s="261">
        <f>'SC-NR'!B513</f>
        <v>47.206871566527255</v>
      </c>
      <c r="I142" s="262" t="str">
        <f>'SC-NR'!C513</f>
        <v>Lind _ Sweet Corn</v>
      </c>
      <c r="J142" s="262" t="str">
        <f>'SC-NR'!D513</f>
        <v>SIS</v>
      </c>
      <c r="K142" s="263">
        <f>'SC-NR'!E513</f>
        <v>1.6372363180629658E-3</v>
      </c>
      <c r="L142" s="263">
        <f>'SC-NR'!F513</f>
        <v>3.3093854635332302E-3</v>
      </c>
      <c r="M142" s="263">
        <f>'SC-NR'!G513</f>
        <v>5.0183418192663153E-3</v>
      </c>
      <c r="N142" s="263">
        <f>'SC-NR'!H513</f>
        <v>6.7658874319419544E-3</v>
      </c>
      <c r="O142" s="263">
        <f>'SC-NR'!I513</f>
        <v>8.6105592711653352E-3</v>
      </c>
      <c r="P142" s="263">
        <f>'SC-NR'!J513</f>
        <v>1.0286449533619639E-2</v>
      </c>
      <c r="Q142" s="263">
        <f>'SC-NR'!K513</f>
        <v>1.1679551924321708E-2</v>
      </c>
      <c r="R142" s="263">
        <f>'SC-NR'!L513</f>
        <v>1.28517881451002E-2</v>
      </c>
      <c r="S142" s="263">
        <f>'SC-NR'!M513</f>
        <v>1.383669939228656E-2</v>
      </c>
      <c r="T142" s="263">
        <f>'SC-NR'!N513</f>
        <v>1.4788321206241357E-2</v>
      </c>
      <c r="U142" s="263">
        <f>'SC-NR'!O513</f>
        <v>1.5509479022512219E-2</v>
      </c>
      <c r="V142" s="263">
        <f>'SC-NR'!P513</f>
        <v>1.6127061399651862E-2</v>
      </c>
      <c r="W142" s="263">
        <f>'SC-NR'!Q513</f>
        <v>1.6671141833323241E-2</v>
      </c>
      <c r="X142" s="263">
        <f>'SC-NR'!R513</f>
        <v>1.714530039665867E-2</v>
      </c>
      <c r="Y142" s="263">
        <f>'SC-NR'!S513</f>
        <v>1.7689703938813108E-2</v>
      </c>
      <c r="Z142" s="263">
        <f>'SC-NR'!T513</f>
        <v>1.8089129170285122E-2</v>
      </c>
      <c r="AA142" s="263">
        <f>'SC-NR'!U513</f>
        <v>1.8307198830293487E-2</v>
      </c>
      <c r="AB142" s="263">
        <f>'SC-NR'!V513</f>
        <v>1.8524848710163182E-2</v>
      </c>
      <c r="AC142" s="263">
        <f>'SC-NR'!W513</f>
        <v>1.8736531024412126E-2</v>
      </c>
      <c r="AD142" s="263">
        <f>'SC-NR'!X513</f>
        <v>1.9089547559703764E-2</v>
      </c>
      <c r="AE142" s="263">
        <f>'SC-NR'!Y513</f>
        <v>1.9149106991282385E-2</v>
      </c>
      <c r="AF142" s="264">
        <f t="shared" si="52"/>
        <v>0</v>
      </c>
      <c r="AG142" s="264">
        <f t="shared" si="53"/>
        <v>5.0243902169105183E-3</v>
      </c>
      <c r="AH142" s="264">
        <f t="shared" si="54"/>
        <v>0.27663863171329645</v>
      </c>
      <c r="AI142" s="264">
        <f t="shared" si="55"/>
        <v>3.3322612103323155</v>
      </c>
      <c r="AJ142" s="264">
        <f t="shared" si="56"/>
        <v>13.19892682207724</v>
      </c>
      <c r="AK142" s="264">
        <f t="shared" si="57"/>
        <v>17.492933825137385</v>
      </c>
      <c r="AL142" s="264">
        <f t="shared" si="58"/>
        <v>16.935321615366266</v>
      </c>
      <c r="AM142" s="264">
        <f t="shared" si="59"/>
        <v>17.177664443276566</v>
      </c>
      <c r="AN142" s="264">
        <f t="shared" si="60"/>
        <v>8.0754210433369398</v>
      </c>
      <c r="AO142" s="264">
        <f t="shared" si="61"/>
        <v>4.6435905361467356</v>
      </c>
      <c r="AP142" s="264">
        <f t="shared" si="62"/>
        <v>1.3124357526733821</v>
      </c>
      <c r="AQ142" s="264">
        <f t="shared" si="63"/>
        <v>8.9933810303658157E-3</v>
      </c>
      <c r="AR142" s="264"/>
      <c r="AS142" s="264">
        <f t="shared" si="64"/>
        <v>0</v>
      </c>
      <c r="AT142" s="264">
        <f t="shared" si="65"/>
        <v>3.4360710887907414E-3</v>
      </c>
      <c r="AU142" s="264">
        <f t="shared" si="66"/>
        <v>0.10200474750084108</v>
      </c>
      <c r="AV142" s="264">
        <f t="shared" si="67"/>
        <v>2.196109551130089</v>
      </c>
      <c r="AW142" s="264">
        <f t="shared" si="68"/>
        <v>8.5585260996381791</v>
      </c>
      <c r="AX142" s="264">
        <f t="shared" si="69"/>
        <v>12.858623403547286</v>
      </c>
      <c r="AY142" s="264">
        <f t="shared" si="70"/>
        <v>14.585442954535841</v>
      </c>
      <c r="AZ142" s="264">
        <f t="shared" si="71"/>
        <v>12.491978856119713</v>
      </c>
      <c r="BA142" s="264">
        <f t="shared" si="72"/>
        <v>6.4635832769724626</v>
      </c>
      <c r="BB142" s="264">
        <f t="shared" si="73"/>
        <v>3.0504327736707513</v>
      </c>
      <c r="BC142" s="264">
        <f t="shared" si="74"/>
        <v>0.64757532173261079</v>
      </c>
      <c r="BD142" s="264">
        <f t="shared" si="75"/>
        <v>6.6460777462777629E-3</v>
      </c>
    </row>
    <row r="143" spans="1:56" ht="15">
      <c r="A143" s="259" t="str">
        <f>VLOOKUP(CONCATENATE($C143," - ",$B143),[2]ACHIEV!$B$17:$C$50,2,FALSE)</f>
        <v>LO12Med</v>
      </c>
      <c r="B143" s="259" t="str">
        <f>'SC-NR'!$C$7</f>
        <v>NR</v>
      </c>
      <c r="C143" s="259" t="str">
        <f>'SC-NR'!$C$8</f>
        <v>Irrigation Water Mgmt</v>
      </c>
      <c r="D143" s="259" t="s">
        <v>642</v>
      </c>
      <c r="E143" s="259" t="str">
        <f>'SC-NR'!$A$9</f>
        <v>Irrigation</v>
      </c>
      <c r="F143" s="260">
        <f t="shared" si="51"/>
        <v>3.750629877940717E-4</v>
      </c>
      <c r="G143" s="261">
        <f>'SC-NR'!A514</f>
        <v>141.01035017605687</v>
      </c>
      <c r="H143" s="261">
        <f>'SC-NR'!B514</f>
        <v>48.017344185132465</v>
      </c>
      <c r="I143" s="254" t="str">
        <f>'SC-NR'!C514</f>
        <v>Eltopia _ Sweet Corn</v>
      </c>
      <c r="J143" s="254" t="str">
        <f>'SC-NR'!D514</f>
        <v>SIS</v>
      </c>
      <c r="K143" s="263">
        <f>'SC-NR'!E514</f>
        <v>3.4322397808628398E-3</v>
      </c>
      <c r="L143" s="263">
        <f>'SC-NR'!F514</f>
        <v>6.9376694816949006E-3</v>
      </c>
      <c r="M143" s="263">
        <f>'SC-NR'!G514</f>
        <v>1.0520260414471837E-2</v>
      </c>
      <c r="N143" s="263">
        <f>'SC-NR'!H514</f>
        <v>1.4183748393894351E-2</v>
      </c>
      <c r="O143" s="263">
        <f>'SC-NR'!I514</f>
        <v>1.8050848090724079E-2</v>
      </c>
      <c r="P143" s="263">
        <f>'SC-NR'!J514</f>
        <v>2.1564120526533254E-2</v>
      </c>
      <c r="Q143" s="263">
        <f>'SC-NR'!K514</f>
        <v>2.4484567252171352E-2</v>
      </c>
      <c r="R143" s="263">
        <f>'SC-NR'!L514</f>
        <v>2.6941998561955869E-2</v>
      </c>
      <c r="S143" s="263">
        <f>'SC-NR'!M514</f>
        <v>2.9006728940776022E-2</v>
      </c>
      <c r="T143" s="263">
        <f>'SC-NR'!N514</f>
        <v>3.1001672621268506E-2</v>
      </c>
      <c r="U143" s="263">
        <f>'SC-NR'!O514</f>
        <v>3.2513480365805633E-2</v>
      </c>
      <c r="V143" s="263">
        <f>'SC-NR'!P514</f>
        <v>3.3808156509617514E-2</v>
      </c>
      <c r="W143" s="263">
        <f>'SC-NR'!Q514</f>
        <v>3.4948745982153376E-2</v>
      </c>
      <c r="X143" s="263">
        <f>'SC-NR'!R514</f>
        <v>3.5942753912201038E-2</v>
      </c>
      <c r="Y143" s="263">
        <f>'SC-NR'!S514</f>
        <v>3.7084020737038995E-2</v>
      </c>
      <c r="Z143" s="263">
        <f>'SC-NR'!T514</f>
        <v>3.7921360560138312E-2</v>
      </c>
      <c r="AA143" s="263">
        <f>'SC-NR'!U514</f>
        <v>3.8378513479251093E-2</v>
      </c>
      <c r="AB143" s="263">
        <f>'SC-NR'!V514</f>
        <v>3.8834786387289551E-2</v>
      </c>
      <c r="AC143" s="263">
        <f>'SC-NR'!W514</f>
        <v>3.9278549118334949E-2</v>
      </c>
      <c r="AD143" s="263">
        <f>'SC-NR'!X514</f>
        <v>4.0018599520566328E-2</v>
      </c>
      <c r="AE143" s="263">
        <f>'SC-NR'!Y514</f>
        <v>4.0143457641617281E-2</v>
      </c>
      <c r="AF143" s="264">
        <f t="shared" si="52"/>
        <v>0</v>
      </c>
      <c r="AG143" s="264">
        <f t="shared" si="53"/>
        <v>4.9398506816555462E-3</v>
      </c>
      <c r="AH143" s="264">
        <f t="shared" si="54"/>
        <v>0.27198395714604234</v>
      </c>
      <c r="AI143" s="264">
        <f t="shared" si="55"/>
        <v>3.2761931499492811</v>
      </c>
      <c r="AJ143" s="264">
        <f t="shared" si="56"/>
        <v>12.976843924206914</v>
      </c>
      <c r="AK143" s="264">
        <f t="shared" si="57"/>
        <v>17.198600695746723</v>
      </c>
      <c r="AL143" s="264">
        <f t="shared" si="58"/>
        <v>16.650370774180026</v>
      </c>
      <c r="AM143" s="264">
        <f t="shared" si="59"/>
        <v>16.888635982884924</v>
      </c>
      <c r="AN143" s="264">
        <f t="shared" si="60"/>
        <v>7.9395453823076263</v>
      </c>
      <c r="AO143" s="264">
        <f t="shared" si="61"/>
        <v>4.5654582715549097</v>
      </c>
      <c r="AP143" s="264">
        <f t="shared" si="62"/>
        <v>1.2903529319144398</v>
      </c>
      <c r="AQ143" s="264">
        <f t="shared" si="63"/>
        <v>8.8420599307189179E-3</v>
      </c>
      <c r="AR143" s="264"/>
      <c r="AS143" s="264">
        <f t="shared" si="64"/>
        <v>0</v>
      </c>
      <c r="AT143" s="264">
        <f t="shared" si="65"/>
        <v>3.3782563410484699E-3</v>
      </c>
      <c r="AU143" s="264">
        <f t="shared" si="66"/>
        <v>0.10028843296808482</v>
      </c>
      <c r="AV143" s="264">
        <f t="shared" si="67"/>
        <v>2.159158185331175</v>
      </c>
      <c r="AW143" s="264">
        <f t="shared" si="68"/>
        <v>8.4145217950967481</v>
      </c>
      <c r="AX143" s="264">
        <f t="shared" si="69"/>
        <v>12.642266393119256</v>
      </c>
      <c r="AY143" s="264">
        <f t="shared" si="70"/>
        <v>14.3400307720357</v>
      </c>
      <c r="AZ143" s="264">
        <f t="shared" si="71"/>
        <v>12.281790944488781</v>
      </c>
      <c r="BA143" s="264">
        <f t="shared" si="72"/>
        <v>6.35482812406297</v>
      </c>
      <c r="BB143" s="264">
        <f t="shared" si="73"/>
        <v>2.9991067106303624</v>
      </c>
      <c r="BC143" s="264">
        <f t="shared" si="74"/>
        <v>0.63667932950700545</v>
      </c>
      <c r="BD143" s="264">
        <f t="shared" si="75"/>
        <v>6.534251972465906E-3</v>
      </c>
    </row>
    <row r="144" spans="1:56" ht="15">
      <c r="A144" s="259" t="str">
        <f>VLOOKUP(CONCATENATE($C144," - ",$B144),[2]ACHIEV!$B$17:$C$50,2,FALSE)</f>
        <v>LO12Med</v>
      </c>
      <c r="B144" s="259" t="str">
        <f>'SC-NR'!$C$7</f>
        <v>NR</v>
      </c>
      <c r="C144" s="259" t="str">
        <f>'SC-NR'!$C$8</f>
        <v>Irrigation Water Mgmt</v>
      </c>
      <c r="D144" s="259" t="s">
        <v>642</v>
      </c>
      <c r="E144" s="259" t="str">
        <f>'SC-NR'!$A$9</f>
        <v>Irrigation</v>
      </c>
      <c r="F144" s="260">
        <f t="shared" si="51"/>
        <v>3.811347752930505E-4</v>
      </c>
      <c r="G144" s="261">
        <f>'SC-NR'!A515</f>
        <v>143.29312642775062</v>
      </c>
      <c r="H144" s="261">
        <f>'SC-NR'!B515</f>
        <v>47.249982978930497</v>
      </c>
      <c r="I144" s="254" t="str">
        <f>'SC-NR'!C515</f>
        <v>Odessa _ Sweet Corn</v>
      </c>
      <c r="J144" s="254" t="str">
        <f>'SC-NR'!D515</f>
        <v>SIS</v>
      </c>
      <c r="K144" s="263">
        <f>'SC-NR'!E515</f>
        <v>1.9651587467039218E-4</v>
      </c>
      <c r="L144" s="263">
        <f>'SC-NR'!F515</f>
        <v>3.9722230188318032E-4</v>
      </c>
      <c r="M144" s="263">
        <f>'SC-NR'!G515</f>
        <v>6.0234666256053576E-4</v>
      </c>
      <c r="N144" s="263">
        <f>'SC-NR'!H515</f>
        <v>8.1210285402327125E-4</v>
      </c>
      <c r="O144" s="263">
        <f>'SC-NR'!I515</f>
        <v>1.033517011506481E-3</v>
      </c>
      <c r="P144" s="263">
        <f>'SC-NR'!J515</f>
        <v>1.2346724813334915E-3</v>
      </c>
      <c r="Q144" s="263">
        <f>'SC-NR'!K515</f>
        <v>1.4018851993717329E-3</v>
      </c>
      <c r="R144" s="263">
        <f>'SC-NR'!L515</f>
        <v>1.5425875669561181E-3</v>
      </c>
      <c r="S144" s="263">
        <f>'SC-NR'!M515</f>
        <v>1.6608055010919344E-3</v>
      </c>
      <c r="T144" s="263">
        <f>'SC-NR'!N515</f>
        <v>1.7750277371012138E-3</v>
      </c>
      <c r="U144" s="263">
        <f>'SC-NR'!O515</f>
        <v>1.8615876047735414E-3</v>
      </c>
      <c r="V144" s="263">
        <f>'SC-NR'!P515</f>
        <v>1.9357154137438458E-3</v>
      </c>
      <c r="W144" s="263">
        <f>'SC-NR'!Q515</f>
        <v>2.001020856296254E-3</v>
      </c>
      <c r="X144" s="263">
        <f>'SC-NR'!R515</f>
        <v>2.0579336451089043E-3</v>
      </c>
      <c r="Y144" s="263">
        <f>'SC-NR'!S515</f>
        <v>2.123277870056658E-3</v>
      </c>
      <c r="Z144" s="263">
        <f>'SC-NR'!T515</f>
        <v>2.1712204901061663E-3</v>
      </c>
      <c r="AA144" s="263">
        <f>'SC-NR'!U515</f>
        <v>2.1973951782088097E-3</v>
      </c>
      <c r="AB144" s="263">
        <f>'SC-NR'!V515</f>
        <v>2.2235194805117911E-3</v>
      </c>
      <c r="AC144" s="263">
        <f>'SC-NR'!W515</f>
        <v>2.2489275017472973E-3</v>
      </c>
      <c r="AD144" s="263">
        <f>'SC-NR'!X515</f>
        <v>2.2912997313641087E-3</v>
      </c>
      <c r="AE144" s="263">
        <f>'SC-NR'!Y515</f>
        <v>2.2984485917102999E-3</v>
      </c>
      <c r="AF144" s="264">
        <f t="shared" si="52"/>
        <v>0</v>
      </c>
      <c r="AG144" s="264">
        <f t="shared" si="53"/>
        <v>5.019820512302142E-3</v>
      </c>
      <c r="AH144" s="264">
        <f t="shared" si="54"/>
        <v>0.27638702768263407</v>
      </c>
      <c r="AI144" s="264">
        <f t="shared" si="55"/>
        <v>3.3292305043656651</v>
      </c>
      <c r="AJ144" s="264">
        <f t="shared" si="56"/>
        <v>13.186922341111277</v>
      </c>
      <c r="AK144" s="264">
        <f t="shared" si="57"/>
        <v>17.477023926251405</v>
      </c>
      <c r="AL144" s="264">
        <f t="shared" si="58"/>
        <v>16.919918867194038</v>
      </c>
      <c r="AM144" s="264">
        <f t="shared" si="59"/>
        <v>17.162041283255398</v>
      </c>
      <c r="AN144" s="264">
        <f t="shared" si="60"/>
        <v>8.0680764130110312</v>
      </c>
      <c r="AO144" s="264">
        <f t="shared" si="61"/>
        <v>4.6393671704931236</v>
      </c>
      <c r="AP144" s="264">
        <f t="shared" si="62"/>
        <v>1.3112420866864123</v>
      </c>
      <c r="AQ144" s="264">
        <f t="shared" si="63"/>
        <v>8.9852015114659841E-3</v>
      </c>
      <c r="AR144" s="264"/>
      <c r="AS144" s="264">
        <f t="shared" si="64"/>
        <v>0</v>
      </c>
      <c r="AT144" s="264">
        <f t="shared" si="65"/>
        <v>3.4329459672911592E-3</v>
      </c>
      <c r="AU144" s="264">
        <f t="shared" si="66"/>
        <v>0.10191197374231373</v>
      </c>
      <c r="AV144" s="264">
        <f t="shared" si="67"/>
        <v>2.1941121800058232</v>
      </c>
      <c r="AW144" s="264">
        <f t="shared" si="68"/>
        <v>8.5507420831764804</v>
      </c>
      <c r="AX144" s="264">
        <f t="shared" si="69"/>
        <v>12.846928430010637</v>
      </c>
      <c r="AY144" s="264">
        <f t="shared" si="70"/>
        <v>14.572177431157456</v>
      </c>
      <c r="AZ144" s="264">
        <f t="shared" si="71"/>
        <v>12.480617347382907</v>
      </c>
      <c r="BA144" s="264">
        <f t="shared" si="72"/>
        <v>6.4577046200584372</v>
      </c>
      <c r="BB144" s="264">
        <f t="shared" si="73"/>
        <v>3.0476583918847848</v>
      </c>
      <c r="BC144" s="264">
        <f t="shared" si="74"/>
        <v>0.64698634917987541</v>
      </c>
      <c r="BD144" s="264">
        <f t="shared" si="75"/>
        <v>6.6400331098555006E-3</v>
      </c>
    </row>
    <row r="145" spans="1:56" ht="15">
      <c r="A145" s="259" t="str">
        <f>VLOOKUP(CONCATENATE($C145," - ",$B145),[2]ACHIEV!$B$17:$C$50,2,FALSE)</f>
        <v>LO12Med</v>
      </c>
      <c r="B145" s="259" t="str">
        <f>'SC-NR'!$C$7</f>
        <v>NR</v>
      </c>
      <c r="C145" s="259" t="str">
        <f>'SC-NR'!$C$8</f>
        <v>Irrigation Water Mgmt</v>
      </c>
      <c r="D145" s="259" t="s">
        <v>642</v>
      </c>
      <c r="E145" s="259" t="str">
        <f>'SC-NR'!$A$9</f>
        <v>Irrigation</v>
      </c>
      <c r="F145" s="260">
        <f t="shared" si="51"/>
        <v>3.3134611780142313E-4</v>
      </c>
      <c r="G145" s="261">
        <f>'SC-NR'!A516</f>
        <v>124.5743611638615</v>
      </c>
      <c r="H145" s="261">
        <f>'SC-NR'!B516</f>
        <v>54.372541307742594</v>
      </c>
      <c r="I145" s="254" t="str">
        <f>'SC-NR'!C516</f>
        <v>Ritzville _ Sweet Corn</v>
      </c>
      <c r="J145" s="254" t="str">
        <f>'SC-NR'!D516</f>
        <v>SIS</v>
      </c>
      <c r="K145" s="263">
        <f>'SC-NR'!E516</f>
        <v>0</v>
      </c>
      <c r="L145" s="263">
        <f>'SC-NR'!F516</f>
        <v>0</v>
      </c>
      <c r="M145" s="263">
        <f>'SC-NR'!G516</f>
        <v>0</v>
      </c>
      <c r="N145" s="263">
        <f>'SC-NR'!H516</f>
        <v>0</v>
      </c>
      <c r="O145" s="263">
        <f>'SC-NR'!I516</f>
        <v>0</v>
      </c>
      <c r="P145" s="263">
        <f>'SC-NR'!J516</f>
        <v>0</v>
      </c>
      <c r="Q145" s="263">
        <f>'SC-NR'!K516</f>
        <v>0</v>
      </c>
      <c r="R145" s="263">
        <f>'SC-NR'!L516</f>
        <v>0</v>
      </c>
      <c r="S145" s="263">
        <f>'SC-NR'!M516</f>
        <v>0</v>
      </c>
      <c r="T145" s="263">
        <f>'SC-NR'!N516</f>
        <v>0</v>
      </c>
      <c r="U145" s="263">
        <f>'SC-NR'!O516</f>
        <v>0</v>
      </c>
      <c r="V145" s="263">
        <f>'SC-NR'!P516</f>
        <v>0</v>
      </c>
      <c r="W145" s="263">
        <f>'SC-NR'!Q516</f>
        <v>0</v>
      </c>
      <c r="X145" s="263">
        <f>'SC-NR'!R516</f>
        <v>0</v>
      </c>
      <c r="Y145" s="263">
        <f>'SC-NR'!S516</f>
        <v>0</v>
      </c>
      <c r="Z145" s="263">
        <f>'SC-NR'!T516</f>
        <v>0</v>
      </c>
      <c r="AA145" s="263">
        <f>'SC-NR'!U516</f>
        <v>0</v>
      </c>
      <c r="AB145" s="263">
        <f>'SC-NR'!V516</f>
        <v>0</v>
      </c>
      <c r="AC145" s="263">
        <f>'SC-NR'!W516</f>
        <v>0</v>
      </c>
      <c r="AD145" s="263">
        <f>'SC-NR'!X516</f>
        <v>0</v>
      </c>
      <c r="AE145" s="263">
        <f>'SC-NR'!Y516</f>
        <v>0</v>
      </c>
      <c r="AF145" s="264">
        <f t="shared" si="52"/>
        <v>0</v>
      </c>
      <c r="AG145" s="264">
        <f t="shared" si="53"/>
        <v>4.3640679010000421E-3</v>
      </c>
      <c r="AH145" s="264">
        <f t="shared" si="54"/>
        <v>0.24028184928258131</v>
      </c>
      <c r="AI145" s="264">
        <f t="shared" si="55"/>
        <v>2.894324198151307</v>
      </c>
      <c r="AJ145" s="264">
        <f t="shared" si="56"/>
        <v>11.464279322495468</v>
      </c>
      <c r="AK145" s="264">
        <f t="shared" si="57"/>
        <v>15.193953436112967</v>
      </c>
      <c r="AL145" s="264">
        <f t="shared" si="58"/>
        <v>14.709624504479114</v>
      </c>
      <c r="AM145" s="264">
        <f t="shared" si="59"/>
        <v>14.920117820217484</v>
      </c>
      <c r="AN145" s="264">
        <f t="shared" si="60"/>
        <v>7.0141219612430907</v>
      </c>
      <c r="AO145" s="264">
        <f t="shared" si="61"/>
        <v>4.0333141991997579</v>
      </c>
      <c r="AP145" s="264">
        <f t="shared" si="62"/>
        <v>1.1399510175562348</v>
      </c>
      <c r="AQ145" s="264">
        <f t="shared" si="63"/>
        <v>7.8114405493400225E-3</v>
      </c>
      <c r="AR145" s="264"/>
      <c r="AS145" s="264">
        <f t="shared" si="64"/>
        <v>0</v>
      </c>
      <c r="AT145" s="264">
        <f t="shared" si="65"/>
        <v>2.9844910321010993E-3</v>
      </c>
      <c r="AU145" s="264">
        <f t="shared" si="66"/>
        <v>8.8598939393636431E-2</v>
      </c>
      <c r="AV145" s="264">
        <f t="shared" si="67"/>
        <v>1.9074894236737019</v>
      </c>
      <c r="AW145" s="264">
        <f t="shared" si="68"/>
        <v>7.4337357209226571</v>
      </c>
      <c r="AX145" s="264">
        <f t="shared" si="69"/>
        <v>11.168699727501282</v>
      </c>
      <c r="AY145" s="264">
        <f t="shared" si="70"/>
        <v>12.668574826359009</v>
      </c>
      <c r="AZ145" s="264">
        <f t="shared" si="71"/>
        <v>10.850240843651049</v>
      </c>
      <c r="BA145" s="264">
        <f t="shared" si="72"/>
        <v>5.6141173528955921</v>
      </c>
      <c r="BB145" s="264">
        <f t="shared" si="73"/>
        <v>2.6495346055985158</v>
      </c>
      <c r="BC145" s="264">
        <f t="shared" si="74"/>
        <v>0.56246878786234056</v>
      </c>
      <c r="BD145" s="264">
        <f t="shared" si="75"/>
        <v>5.7726277832608136E-3</v>
      </c>
    </row>
    <row r="146" spans="1:56" ht="15">
      <c r="A146" s="259" t="str">
        <f>VLOOKUP(CONCATENATE($C146," - ",$B146),[2]ACHIEV!$B$17:$C$50,2,FALSE)</f>
        <v>LO12Med</v>
      </c>
      <c r="B146" s="259" t="str">
        <f>'SC-NR'!$C$7</f>
        <v>NR</v>
      </c>
      <c r="C146" s="259" t="str">
        <f>'SC-NR'!$C$8</f>
        <v>Irrigation Water Mgmt</v>
      </c>
      <c r="D146" s="259" t="s">
        <v>642</v>
      </c>
      <c r="E146" s="259" t="str">
        <f>'SC-NR'!$A$9</f>
        <v>Irrigation</v>
      </c>
      <c r="F146" s="260">
        <f t="shared" si="51"/>
        <v>3.1208987744751838E-4</v>
      </c>
      <c r="G146" s="261">
        <f>'SC-NR'!A517</f>
        <v>117.33469933706115</v>
      </c>
      <c r="H146" s="261">
        <f>'SC-NR'!B517</f>
        <v>57.736696252461044</v>
      </c>
      <c r="I146" s="254" t="str">
        <f>'SC-NR'!C517</f>
        <v>Wilbur _ Sweet Corn</v>
      </c>
      <c r="J146" s="265" t="str">
        <f>'SC-NR'!D517</f>
        <v>SIS</v>
      </c>
      <c r="K146" s="263">
        <f>'SC-NR'!E517</f>
        <v>0</v>
      </c>
      <c r="L146" s="263">
        <f>'SC-NR'!F517</f>
        <v>0</v>
      </c>
      <c r="M146" s="263">
        <f>'SC-NR'!G517</f>
        <v>0</v>
      </c>
      <c r="N146" s="263">
        <f>'SC-NR'!H517</f>
        <v>0</v>
      </c>
      <c r="O146" s="263">
        <f>'SC-NR'!I517</f>
        <v>0</v>
      </c>
      <c r="P146" s="263">
        <f>'SC-NR'!J517</f>
        <v>0</v>
      </c>
      <c r="Q146" s="263">
        <f>'SC-NR'!K517</f>
        <v>0</v>
      </c>
      <c r="R146" s="263">
        <f>'SC-NR'!L517</f>
        <v>0</v>
      </c>
      <c r="S146" s="263">
        <f>'SC-NR'!M517</f>
        <v>0</v>
      </c>
      <c r="T146" s="263">
        <f>'SC-NR'!N517</f>
        <v>0</v>
      </c>
      <c r="U146" s="263">
        <f>'SC-NR'!O517</f>
        <v>0</v>
      </c>
      <c r="V146" s="263">
        <f>'SC-NR'!P517</f>
        <v>0</v>
      </c>
      <c r="W146" s="263">
        <f>'SC-NR'!Q517</f>
        <v>0</v>
      </c>
      <c r="X146" s="263">
        <f>'SC-NR'!R517</f>
        <v>0</v>
      </c>
      <c r="Y146" s="263">
        <f>'SC-NR'!S517</f>
        <v>0</v>
      </c>
      <c r="Z146" s="263">
        <f>'SC-NR'!T517</f>
        <v>0</v>
      </c>
      <c r="AA146" s="263">
        <f>'SC-NR'!U517</f>
        <v>0</v>
      </c>
      <c r="AB146" s="263">
        <f>'SC-NR'!V517</f>
        <v>0</v>
      </c>
      <c r="AC146" s="263">
        <f>'SC-NR'!W517</f>
        <v>0</v>
      </c>
      <c r="AD146" s="263">
        <f>'SC-NR'!X517</f>
        <v>0</v>
      </c>
      <c r="AE146" s="263">
        <f>'SC-NR'!Y517</f>
        <v>0</v>
      </c>
      <c r="AF146" s="264">
        <f t="shared" si="52"/>
        <v>0</v>
      </c>
      <c r="AG146" s="264">
        <f t="shared" si="53"/>
        <v>4.1104492952351171E-3</v>
      </c>
      <c r="AH146" s="264">
        <f t="shared" si="54"/>
        <v>0.2263178255808187</v>
      </c>
      <c r="AI146" s="264">
        <f t="shared" si="55"/>
        <v>2.7261200170021991</v>
      </c>
      <c r="AJ146" s="264">
        <f t="shared" si="56"/>
        <v>10.798030628884472</v>
      </c>
      <c r="AK146" s="264">
        <f t="shared" si="57"/>
        <v>14.310954047940955</v>
      </c>
      <c r="AL146" s="264">
        <f t="shared" si="58"/>
        <v>13.854771980920379</v>
      </c>
      <c r="AM146" s="264">
        <f t="shared" si="59"/>
        <v>14.053032439042539</v>
      </c>
      <c r="AN146" s="264">
        <f t="shared" si="60"/>
        <v>6.6064949781551405</v>
      </c>
      <c r="AO146" s="264">
        <f t="shared" si="61"/>
        <v>3.7989174054242736</v>
      </c>
      <c r="AP146" s="264">
        <f t="shared" si="62"/>
        <v>1.0737025552794064</v>
      </c>
      <c r="AQ146" s="264">
        <f t="shared" si="63"/>
        <v>7.3574772503993188E-3</v>
      </c>
      <c r="AR146" s="264"/>
      <c r="AS146" s="264">
        <f t="shared" si="64"/>
        <v>0</v>
      </c>
      <c r="AT146" s="264">
        <f t="shared" si="65"/>
        <v>2.8110467888742812E-3</v>
      </c>
      <c r="AU146" s="264">
        <f t="shared" si="66"/>
        <v>8.3449995795367493E-2</v>
      </c>
      <c r="AV146" s="264">
        <f t="shared" si="67"/>
        <v>1.7966353262769577</v>
      </c>
      <c r="AW146" s="264">
        <f t="shared" si="68"/>
        <v>7.0017228072983553</v>
      </c>
      <c r="AX146" s="264">
        <f t="shared" si="69"/>
        <v>10.519628696217175</v>
      </c>
      <c r="AY146" s="264">
        <f t="shared" si="70"/>
        <v>11.932338278858563</v>
      </c>
      <c r="AZ146" s="264">
        <f t="shared" si="71"/>
        <v>10.219677108758237</v>
      </c>
      <c r="BA146" s="264">
        <f t="shared" si="72"/>
        <v>5.2878518941671038</v>
      </c>
      <c r="BB146" s="264">
        <f t="shared" si="73"/>
        <v>2.4955564164773452</v>
      </c>
      <c r="BC146" s="264">
        <f t="shared" si="74"/>
        <v>0.52978081118552378</v>
      </c>
      <c r="BD146" s="264">
        <f t="shared" si="75"/>
        <v>5.4371504618252369E-3</v>
      </c>
    </row>
    <row r="147" spans="1:56" ht="15">
      <c r="A147" s="259" t="str">
        <f>VLOOKUP(CONCATENATE($C147," - ",$B147),[2]ACHIEV!$B$17:$C$50,2,FALSE)</f>
        <v>LO12Med</v>
      </c>
      <c r="B147" s="259" t="str">
        <f>'SC-NR'!$C$7</f>
        <v>NR</v>
      </c>
      <c r="C147" s="259" t="str">
        <f>'SC-NR'!$C$8</f>
        <v>Irrigation Water Mgmt</v>
      </c>
      <c r="D147" s="259" t="s">
        <v>642</v>
      </c>
      <c r="E147" s="259" t="str">
        <f>'SC-NR'!$A$9</f>
        <v>Irrigation</v>
      </c>
      <c r="F147" s="260">
        <f t="shared" si="51"/>
        <v>3.8443088850678204E-4</v>
      </c>
      <c r="G147" s="261">
        <f>'SC-NR'!A518</f>
        <v>144.53234782152728</v>
      </c>
      <c r="H147" s="261">
        <f>'SC-NR'!B518</f>
        <v>46.843566480369837</v>
      </c>
      <c r="I147" s="254" t="str">
        <f>'SC-NR'!C518</f>
        <v>Mattawa (PRD) _ Peas-Dry</v>
      </c>
      <c r="J147" s="265" t="str">
        <f>'SC-NR'!D518</f>
        <v>SIS</v>
      </c>
      <c r="K147" s="263">
        <f>'SC-NR'!E518</f>
        <v>4.7585950032766056E-3</v>
      </c>
      <c r="L147" s="263">
        <f>'SC-NR'!F518</f>
        <v>9.618663449462897E-3</v>
      </c>
      <c r="M147" s="263">
        <f>'SC-NR'!G518</f>
        <v>1.4585711324891528E-2</v>
      </c>
      <c r="N147" s="263">
        <f>'SC-NR'!H518</f>
        <v>1.9664918113020229E-2</v>
      </c>
      <c r="O147" s="263">
        <f>'SC-NR'!I518</f>
        <v>2.5026420359194966E-2</v>
      </c>
      <c r="P147" s="263">
        <f>'SC-NR'!J518</f>
        <v>2.9897362287963167E-2</v>
      </c>
      <c r="Q147" s="263">
        <f>'SC-NR'!K518</f>
        <v>3.3946386855956294E-2</v>
      </c>
      <c r="R147" s="263">
        <f>'SC-NR'!L518</f>
        <v>3.7353468265838553E-2</v>
      </c>
      <c r="S147" s="263">
        <f>'SC-NR'!M518</f>
        <v>4.0216093341903889E-2</v>
      </c>
      <c r="T147" s="263">
        <f>'SC-NR'!N518</f>
        <v>4.298196333814968E-2</v>
      </c>
      <c r="U147" s="263">
        <f>'SC-NR'!O518</f>
        <v>4.5077994279572056E-2</v>
      </c>
      <c r="V147" s="263">
        <f>'SC-NR'!P518</f>
        <v>4.6872985254024266E-2</v>
      </c>
      <c r="W147" s="263">
        <f>'SC-NR'!Q518</f>
        <v>4.8454344282336276E-2</v>
      </c>
      <c r="X147" s="263">
        <f>'SC-NR'!R518</f>
        <v>4.9832476776317511E-2</v>
      </c>
      <c r="Y147" s="263">
        <f>'SC-NR'!S518</f>
        <v>5.1414774913050243E-2</v>
      </c>
      <c r="Z147" s="263">
        <f>'SC-NR'!T518</f>
        <v>5.2575696454855596E-2</v>
      </c>
      <c r="AA147" s="263">
        <f>'SC-NR'!U518</f>
        <v>5.3209511612162724E-2</v>
      </c>
      <c r="AB147" s="263">
        <f>'SC-NR'!V518</f>
        <v>5.384210668679254E-2</v>
      </c>
      <c r="AC147" s="263">
        <f>'SC-NR'!W518</f>
        <v>5.445735714987706E-2</v>
      </c>
      <c r="AD147" s="263">
        <f>'SC-NR'!X518</f>
        <v>5.5483392733365867E-2</v>
      </c>
      <c r="AE147" s="263">
        <f>'SC-NR'!Y518</f>
        <v>5.5656501044231657E-2</v>
      </c>
      <c r="AF147" s="264">
        <f t="shared" si="52"/>
        <v>0</v>
      </c>
      <c r="AG147" s="264">
        <f t="shared" si="53"/>
        <v>5.0632327060817243E-3</v>
      </c>
      <c r="AH147" s="264">
        <f t="shared" si="54"/>
        <v>0.27877726597392682</v>
      </c>
      <c r="AI147" s="264">
        <f t="shared" si="55"/>
        <v>3.3580222110488465</v>
      </c>
      <c r="AJ147" s="264">
        <f t="shared" si="56"/>
        <v>13.300964910287936</v>
      </c>
      <c r="AK147" s="264">
        <f t="shared" si="57"/>
        <v>17.62816796566824</v>
      </c>
      <c r="AL147" s="264">
        <f t="shared" si="58"/>
        <v>17.066244974830219</v>
      </c>
      <c r="AM147" s="264">
        <f t="shared" si="59"/>
        <v>17.310461303456517</v>
      </c>
      <c r="AN147" s="264">
        <f t="shared" si="60"/>
        <v>8.1378504011071673</v>
      </c>
      <c r="AO147" s="264">
        <f t="shared" si="61"/>
        <v>4.6794891442024413</v>
      </c>
      <c r="AP147" s="264">
        <f t="shared" si="62"/>
        <v>1.3225819135626264</v>
      </c>
      <c r="AQ147" s="264">
        <f t="shared" si="63"/>
        <v>9.0629069410143939E-3</v>
      </c>
      <c r="AR147" s="264"/>
      <c r="AS147" s="264">
        <f t="shared" si="64"/>
        <v>0</v>
      </c>
      <c r="AT147" s="264">
        <f t="shared" si="65"/>
        <v>3.462634621537192E-3</v>
      </c>
      <c r="AU147" s="264">
        <f t="shared" si="66"/>
        <v>0.10279332444832374</v>
      </c>
      <c r="AV147" s="264">
        <f t="shared" si="67"/>
        <v>2.2130872056863473</v>
      </c>
      <c r="AW147" s="264">
        <f t="shared" si="68"/>
        <v>8.6246902395626233</v>
      </c>
      <c r="AX147" s="264">
        <f t="shared" si="69"/>
        <v>12.95803067860882</v>
      </c>
      <c r="AY147" s="264">
        <f t="shared" si="70"/>
        <v>14.69819990325213</v>
      </c>
      <c r="AZ147" s="264">
        <f t="shared" si="71"/>
        <v>12.588551680382579</v>
      </c>
      <c r="BA147" s="264">
        <f t="shared" si="72"/>
        <v>6.5135518607416927</v>
      </c>
      <c r="BB147" s="264">
        <f t="shared" si="73"/>
        <v>3.0740150188514721</v>
      </c>
      <c r="BC147" s="264">
        <f t="shared" si="74"/>
        <v>0.65258158843086211</v>
      </c>
      <c r="BD147" s="264">
        <f t="shared" si="75"/>
        <v>6.6974571558669968E-3</v>
      </c>
    </row>
    <row r="148" spans="1:56" ht="15">
      <c r="A148" s="259" t="str">
        <f>VLOOKUP(CONCATENATE($C148," - ",$B148),[2]ACHIEV!$B$17:$C$50,2,FALSE)</f>
        <v>LO12Med</v>
      </c>
      <c r="B148" s="259" t="str">
        <f>'SC-NR'!$C$7</f>
        <v>NR</v>
      </c>
      <c r="C148" s="259" t="str">
        <f>'SC-NR'!$C$8</f>
        <v>Irrigation Water Mgmt</v>
      </c>
      <c r="D148" s="259" t="s">
        <v>642</v>
      </c>
      <c r="E148" s="259" t="str">
        <f>'SC-NR'!$A$9</f>
        <v>Irrigation</v>
      </c>
      <c r="F148" s="260">
        <f t="shared" si="51"/>
        <v>3.7246079315165196E-4</v>
      </c>
      <c r="G148" s="261">
        <f>'SC-NR'!A519</f>
        <v>140.03201749675947</v>
      </c>
      <c r="H148" s="261">
        <f>'SC-NR'!B519</f>
        <v>48.353872078543702</v>
      </c>
      <c r="I148" s="254" t="str">
        <f>'SC-NR'!C519</f>
        <v>Pasco (Richland) _ Peas-Dry</v>
      </c>
      <c r="J148" s="265" t="str">
        <f>'SC-NR'!D519</f>
        <v>SIS</v>
      </c>
      <c r="K148" s="263">
        <f>'SC-NR'!E519</f>
        <v>0</v>
      </c>
      <c r="L148" s="263">
        <f>'SC-NR'!F519</f>
        <v>0</v>
      </c>
      <c r="M148" s="263">
        <f>'SC-NR'!G519</f>
        <v>0</v>
      </c>
      <c r="N148" s="263">
        <f>'SC-NR'!H519</f>
        <v>0</v>
      </c>
      <c r="O148" s="263">
        <f>'SC-NR'!I519</f>
        <v>0</v>
      </c>
      <c r="P148" s="263">
        <f>'SC-NR'!J519</f>
        <v>0</v>
      </c>
      <c r="Q148" s="263">
        <f>'SC-NR'!K519</f>
        <v>0</v>
      </c>
      <c r="R148" s="263">
        <f>'SC-NR'!L519</f>
        <v>0</v>
      </c>
      <c r="S148" s="263">
        <f>'SC-NR'!M519</f>
        <v>0</v>
      </c>
      <c r="T148" s="263">
        <f>'SC-NR'!N519</f>
        <v>0</v>
      </c>
      <c r="U148" s="263">
        <f>'SC-NR'!O519</f>
        <v>0</v>
      </c>
      <c r="V148" s="263">
        <f>'SC-NR'!P519</f>
        <v>0</v>
      </c>
      <c r="W148" s="263">
        <f>'SC-NR'!Q519</f>
        <v>0</v>
      </c>
      <c r="X148" s="263">
        <f>'SC-NR'!R519</f>
        <v>0</v>
      </c>
      <c r="Y148" s="263">
        <f>'SC-NR'!S519</f>
        <v>0</v>
      </c>
      <c r="Z148" s="263">
        <f>'SC-NR'!T519</f>
        <v>0</v>
      </c>
      <c r="AA148" s="263">
        <f>'SC-NR'!U519</f>
        <v>0</v>
      </c>
      <c r="AB148" s="263">
        <f>'SC-NR'!V519</f>
        <v>0</v>
      </c>
      <c r="AC148" s="263">
        <f>'SC-NR'!W519</f>
        <v>0</v>
      </c>
      <c r="AD148" s="263">
        <f>'SC-NR'!X519</f>
        <v>0</v>
      </c>
      <c r="AE148" s="263">
        <f>'SC-NR'!Y519</f>
        <v>0</v>
      </c>
      <c r="AF148" s="264">
        <f t="shared" si="52"/>
        <v>0</v>
      </c>
      <c r="AG148" s="264">
        <f t="shared" si="53"/>
        <v>4.9055778970927165E-3</v>
      </c>
      <c r="AH148" s="264">
        <f t="shared" si="54"/>
        <v>0.27009692691607434</v>
      </c>
      <c r="AI148" s="264">
        <f t="shared" si="55"/>
        <v>3.2534628551994005</v>
      </c>
      <c r="AJ148" s="264">
        <f t="shared" si="56"/>
        <v>12.88681031696218</v>
      </c>
      <c r="AK148" s="264">
        <f t="shared" si="57"/>
        <v>17.079276454101851</v>
      </c>
      <c r="AL148" s="264">
        <f t="shared" si="58"/>
        <v>16.534850162888301</v>
      </c>
      <c r="AM148" s="264">
        <f t="shared" si="59"/>
        <v>16.771462282726144</v>
      </c>
      <c r="AN148" s="264">
        <f t="shared" si="60"/>
        <v>7.8844606548633056</v>
      </c>
      <c r="AO148" s="264">
        <f t="shared" si="61"/>
        <v>4.5337830291528158</v>
      </c>
      <c r="AP148" s="264">
        <f t="shared" si="62"/>
        <v>1.2814004370121652</v>
      </c>
      <c r="AQ148" s="264">
        <f t="shared" si="63"/>
        <v>8.7807135389701713E-3</v>
      </c>
      <c r="AR148" s="264"/>
      <c r="AS148" s="264">
        <f t="shared" si="64"/>
        <v>0</v>
      </c>
      <c r="AT148" s="264">
        <f t="shared" si="65"/>
        <v>3.3548179298016016E-3</v>
      </c>
      <c r="AU148" s="264">
        <f t="shared" si="66"/>
        <v>9.9592629779129527E-2</v>
      </c>
      <c r="AV148" s="264">
        <f t="shared" si="67"/>
        <v>2.1441779018991816</v>
      </c>
      <c r="AW148" s="264">
        <f t="shared" si="68"/>
        <v>8.3561416716340009</v>
      </c>
      <c r="AX148" s="264">
        <f t="shared" si="69"/>
        <v>12.554554091594373</v>
      </c>
      <c r="AY148" s="264">
        <f t="shared" si="70"/>
        <v>14.240539346697796</v>
      </c>
      <c r="AZ148" s="264">
        <f t="shared" si="71"/>
        <v>12.196579628962722</v>
      </c>
      <c r="BA148" s="264">
        <f t="shared" si="72"/>
        <v>6.3107381972077663</v>
      </c>
      <c r="BB148" s="264">
        <f t="shared" si="73"/>
        <v>2.9782988472356084</v>
      </c>
      <c r="BC148" s="264">
        <f t="shared" si="74"/>
        <v>0.63226203536148951</v>
      </c>
      <c r="BD148" s="264">
        <f t="shared" si="75"/>
        <v>6.4889171992989344E-3</v>
      </c>
    </row>
    <row r="149" spans="1:56" ht="15">
      <c r="A149" s="259" t="str">
        <f>VLOOKUP(CONCATENATE($C149," - ",$B149),[2]ACHIEV!$B$17:$C$50,2,FALSE)</f>
        <v>LO12Med</v>
      </c>
      <c r="B149" s="259" t="str">
        <f>'SC-NR'!$C$7</f>
        <v>NR</v>
      </c>
      <c r="C149" s="259" t="str">
        <f>'SC-NR'!$C$8</f>
        <v>Irrigation Water Mgmt</v>
      </c>
      <c r="D149" s="259" t="s">
        <v>642</v>
      </c>
      <c r="E149" s="259" t="str">
        <f>'SC-NR'!$A$9</f>
        <v>Irrigation</v>
      </c>
      <c r="F149" s="260">
        <f t="shared" si="51"/>
        <v>3.634398517245976E-4</v>
      </c>
      <c r="G149" s="261">
        <f>'SC-NR'!A520</f>
        <v>136.64046420852873</v>
      </c>
      <c r="H149" s="261">
        <f>'SC-NR'!B520</f>
        <v>49.557811995452624</v>
      </c>
      <c r="I149" s="254" t="str">
        <f>'SC-NR'!C520</f>
        <v>Moses Lake (Ephrata) _ Peas-Dry</v>
      </c>
      <c r="J149" s="265" t="str">
        <f>'SC-NR'!D520</f>
        <v>SIS</v>
      </c>
      <c r="K149" s="263">
        <f>'SC-NR'!E520</f>
        <v>1.6055066327487533E-2</v>
      </c>
      <c r="L149" s="263">
        <f>'SC-NR'!F520</f>
        <v>3.2452494813400345E-2</v>
      </c>
      <c r="M149" s="263">
        <f>'SC-NR'!G520</f>
        <v>4.921086215437015E-2</v>
      </c>
      <c r="N149" s="263">
        <f>'SC-NR'!H520</f>
        <v>6.6347643456052818E-2</v>
      </c>
      <c r="O149" s="263">
        <f>'SC-NR'!I520</f>
        <v>8.4436863933533585E-2</v>
      </c>
      <c r="P149" s="263">
        <f>'SC-NR'!J520</f>
        <v>0.10087097855977631</v>
      </c>
      <c r="Q149" s="263">
        <f>'SC-NR'!K520</f>
        <v>0.1145320188365795</v>
      </c>
      <c r="R149" s="263">
        <f>'SC-NR'!L520</f>
        <v>0.12602720133921821</v>
      </c>
      <c r="S149" s="263">
        <f>'SC-NR'!M520</f>
        <v>0.13568543773784256</v>
      </c>
      <c r="T149" s="263">
        <f>'SC-NR'!N520</f>
        <v>0.14501723130555685</v>
      </c>
      <c r="U149" s="263">
        <f>'SC-NR'!O520</f>
        <v>0.15208904888318864</v>
      </c>
      <c r="V149" s="263">
        <f>'SC-NR'!P520</f>
        <v>0.15814518501837727</v>
      </c>
      <c r="W149" s="263">
        <f>'SC-NR'!Q520</f>
        <v>0.16348054641594081</v>
      </c>
      <c r="X149" s="263">
        <f>'SC-NR'!R520</f>
        <v>0.16813023998803497</v>
      </c>
      <c r="Y149" s="263">
        <f>'SC-NR'!S520</f>
        <v>0.17346876985191528</v>
      </c>
      <c r="Z149" s="263">
        <f>'SC-NR'!T520</f>
        <v>0.17738561344584586</v>
      </c>
      <c r="AA149" s="263">
        <f>'SC-NR'!U520</f>
        <v>0.17952404808525646</v>
      </c>
      <c r="AB149" s="263">
        <f>'SC-NR'!V520</f>
        <v>0.18165836627678783</v>
      </c>
      <c r="AC149" s="263">
        <f>'SC-NR'!W520</f>
        <v>0.18373416532798637</v>
      </c>
      <c r="AD149" s="263">
        <f>'SC-NR'!X520</f>
        <v>0.18719591597832166</v>
      </c>
      <c r="AE149" s="263">
        <f>'SC-NR'!Y520</f>
        <v>0.18777996765972679</v>
      </c>
      <c r="AF149" s="264">
        <f t="shared" si="52"/>
        <v>0</v>
      </c>
      <c r="AG149" s="264">
        <f t="shared" si="53"/>
        <v>4.7867655772749155E-3</v>
      </c>
      <c r="AH149" s="264">
        <f t="shared" si="54"/>
        <v>0.26355522211885229</v>
      </c>
      <c r="AI149" s="264">
        <f t="shared" si="55"/>
        <v>3.1746645000664859</v>
      </c>
      <c r="AJ149" s="264">
        <f t="shared" si="56"/>
        <v>12.574693811847123</v>
      </c>
      <c r="AK149" s="264">
        <f t="shared" si="57"/>
        <v>16.665619083066318</v>
      </c>
      <c r="AL149" s="264">
        <f t="shared" si="58"/>
        <v>16.134378710410338</v>
      </c>
      <c r="AM149" s="264">
        <f t="shared" si="59"/>
        <v>16.365260122175723</v>
      </c>
      <c r="AN149" s="264">
        <f t="shared" si="60"/>
        <v>7.6935002663896732</v>
      </c>
      <c r="AO149" s="264">
        <f t="shared" si="61"/>
        <v>4.423975522158897</v>
      </c>
      <c r="AP149" s="264">
        <f t="shared" si="62"/>
        <v>1.2503651213509488</v>
      </c>
      <c r="AQ149" s="264">
        <f t="shared" si="63"/>
        <v>8.5680460475745287E-3</v>
      </c>
      <c r="AR149" s="264"/>
      <c r="AS149" s="264">
        <f t="shared" si="64"/>
        <v>0</v>
      </c>
      <c r="AT149" s="264">
        <f t="shared" si="65"/>
        <v>3.2735647708124625E-3</v>
      </c>
      <c r="AU149" s="264">
        <f t="shared" si="66"/>
        <v>9.7180512057417984E-2</v>
      </c>
      <c r="AV149" s="264">
        <f t="shared" si="67"/>
        <v>2.092246252668275</v>
      </c>
      <c r="AW149" s="264">
        <f t="shared" si="68"/>
        <v>8.1537572436298262</v>
      </c>
      <c r="AX149" s="264">
        <f t="shared" si="69"/>
        <v>12.250484779641461</v>
      </c>
      <c r="AY149" s="264">
        <f t="shared" si="70"/>
        <v>13.895635738859752</v>
      </c>
      <c r="AZ149" s="264">
        <f t="shared" si="71"/>
        <v>11.901180401805732</v>
      </c>
      <c r="BA149" s="264">
        <f t="shared" si="72"/>
        <v>6.1578931174430709</v>
      </c>
      <c r="BB149" s="264">
        <f t="shared" si="73"/>
        <v>2.9061649208004665</v>
      </c>
      <c r="BC149" s="264">
        <f t="shared" si="74"/>
        <v>0.61694874899036833</v>
      </c>
      <c r="BD149" s="264">
        <f t="shared" si="75"/>
        <v>6.3317566523201077E-3</v>
      </c>
    </row>
    <row r="150" spans="1:56" ht="15">
      <c r="A150" s="259" t="str">
        <f>VLOOKUP(CONCATENATE($C150," - ",$B150),[2]ACHIEV!$B$17:$C$50,2,FALSE)</f>
        <v>LO12Med</v>
      </c>
      <c r="B150" s="259" t="str">
        <f>'SC-NR'!$C$7</f>
        <v>NR</v>
      </c>
      <c r="C150" s="259" t="str">
        <f>'SC-NR'!$C$8</f>
        <v>Irrigation Water Mgmt</v>
      </c>
      <c r="D150" s="259" t="s">
        <v>642</v>
      </c>
      <c r="E150" s="259" t="str">
        <f>'SC-NR'!$A$9</f>
        <v>Irrigation</v>
      </c>
      <c r="F150" s="260">
        <f t="shared" si="51"/>
        <v>3.5719458458279067E-4</v>
      </c>
      <c r="G150" s="261">
        <f>'SC-NR'!A521</f>
        <v>134.2924657782151</v>
      </c>
      <c r="H150" s="261">
        <f>'SC-NR'!B521</f>
        <v>50.426931845059649</v>
      </c>
      <c r="I150" s="254" t="str">
        <f>'SC-NR'!C521</f>
        <v>Royal City (Smyrna) _ Peas-Dry</v>
      </c>
      <c r="J150" s="265" t="str">
        <f>'SC-NR'!D521</f>
        <v>SIS</v>
      </c>
      <c r="K150" s="263">
        <f>'SC-NR'!E521</f>
        <v>1.285760015594601E-2</v>
      </c>
      <c r="L150" s="263">
        <f>'SC-NR'!F521</f>
        <v>2.5989378920174843E-2</v>
      </c>
      <c r="M150" s="263">
        <f>'SC-NR'!G521</f>
        <v>3.9410213324810602E-2</v>
      </c>
      <c r="N150" s="263">
        <f>'SC-NR'!H521</f>
        <v>5.3134098199686036E-2</v>
      </c>
      <c r="O150" s="263">
        <f>'SC-NR'!I521</f>
        <v>6.7620738073231532E-2</v>
      </c>
      <c r="P150" s="263">
        <f>'SC-NR'!J521</f>
        <v>8.0781896705098721E-2</v>
      </c>
      <c r="Q150" s="263">
        <f>'SC-NR'!K521</f>
        <v>9.1722255966815755E-2</v>
      </c>
      <c r="R150" s="263">
        <f>'SC-NR'!L521</f>
        <v>0.10092810148148108</v>
      </c>
      <c r="S150" s="263">
        <f>'SC-NR'!M521</f>
        <v>0.10866284011737866</v>
      </c>
      <c r="T150" s="263">
        <f>'SC-NR'!N521</f>
        <v>0.11613614903956457</v>
      </c>
      <c r="U150" s="263">
        <f>'SC-NR'!O521</f>
        <v>0.12179957022601624</v>
      </c>
      <c r="V150" s="263">
        <f>'SC-NR'!P521</f>
        <v>0.12664958923733086</v>
      </c>
      <c r="W150" s="263">
        <f>'SC-NR'!Q521</f>
        <v>0.13092238027649916</v>
      </c>
      <c r="X150" s="263">
        <f>'SC-NR'!R521</f>
        <v>0.13464605849608424</v>
      </c>
      <c r="Y150" s="263">
        <f>'SC-NR'!S521</f>
        <v>0.13892138698182407</v>
      </c>
      <c r="Z150" s="263">
        <f>'SC-NR'!T521</f>
        <v>0.14205816684787267</v>
      </c>
      <c r="AA150" s="263">
        <f>'SC-NR'!U521</f>
        <v>0.14377071894777227</v>
      </c>
      <c r="AB150" s="263">
        <f>'SC-NR'!V521</f>
        <v>0.14547997441595362</v>
      </c>
      <c r="AC150" s="263">
        <f>'SC-NR'!W521</f>
        <v>0.14714236519404142</v>
      </c>
      <c r="AD150" s="263">
        <f>'SC-NR'!X521</f>
        <v>0.14991468670263544</v>
      </c>
      <c r="AE150" s="263">
        <f>'SC-NR'!Y521</f>
        <v>0.15038242086434722</v>
      </c>
      <c r="AF150" s="264">
        <f t="shared" si="52"/>
        <v>0</v>
      </c>
      <c r="AG150" s="264">
        <f t="shared" si="53"/>
        <v>4.7045108943241289E-3</v>
      </c>
      <c r="AH150" s="264">
        <f t="shared" si="54"/>
        <v>0.25902634956692927</v>
      </c>
      <c r="AI150" s="264">
        <f t="shared" si="55"/>
        <v>3.1201117926667754</v>
      </c>
      <c r="AJ150" s="264">
        <f t="shared" si="56"/>
        <v>12.358613154459773</v>
      </c>
      <c r="AK150" s="264">
        <f t="shared" si="57"/>
        <v>16.379240903118639</v>
      </c>
      <c r="AL150" s="264">
        <f t="shared" si="58"/>
        <v>15.857129243310208</v>
      </c>
      <c r="AM150" s="264">
        <f t="shared" si="59"/>
        <v>16.08404324179466</v>
      </c>
      <c r="AN150" s="264">
        <f t="shared" si="60"/>
        <v>7.5612969205233105</v>
      </c>
      <c r="AO150" s="264">
        <f t="shared" si="61"/>
        <v>4.3479549403938744</v>
      </c>
      <c r="AP150" s="264">
        <f t="shared" si="62"/>
        <v>1.2288791335854907</v>
      </c>
      <c r="AQ150" s="264">
        <f t="shared" si="63"/>
        <v>8.4208147073775424E-3</v>
      </c>
      <c r="AR150" s="264"/>
      <c r="AS150" s="264">
        <f t="shared" si="64"/>
        <v>0</v>
      </c>
      <c r="AT150" s="264">
        <f t="shared" si="65"/>
        <v>3.2173125838199806E-3</v>
      </c>
      <c r="AU150" s="264">
        <f t="shared" si="66"/>
        <v>9.5510584403925347E-2</v>
      </c>
      <c r="AV150" s="264">
        <f t="shared" si="67"/>
        <v>2.056293572431493</v>
      </c>
      <c r="AW150" s="264">
        <f t="shared" si="68"/>
        <v>8.013644947319241</v>
      </c>
      <c r="AX150" s="264">
        <f t="shared" si="69"/>
        <v>12.03997525598175</v>
      </c>
      <c r="AY150" s="264">
        <f t="shared" si="70"/>
        <v>13.656856318048796</v>
      </c>
      <c r="AZ150" s="264">
        <f t="shared" si="71"/>
        <v>11.696673244543199</v>
      </c>
      <c r="BA150" s="264">
        <f t="shared" si="72"/>
        <v>6.0520772929905879</v>
      </c>
      <c r="BB150" s="264">
        <f t="shared" si="73"/>
        <v>2.8562260486530597</v>
      </c>
      <c r="BC150" s="264">
        <f t="shared" si="74"/>
        <v>0.60634724304113041</v>
      </c>
      <c r="BD150" s="264">
        <f t="shared" si="75"/>
        <v>6.2229531967193793E-3</v>
      </c>
    </row>
    <row r="151" spans="1:56" ht="15">
      <c r="A151" s="259" t="str">
        <f>VLOOKUP(CONCATENATE($C151," - ",$B151),[2]ACHIEV!$B$17:$C$50,2,FALSE)</f>
        <v>LO12Med</v>
      </c>
      <c r="B151" s="259" t="str">
        <f>'SC-NR'!$C$7</f>
        <v>NR</v>
      </c>
      <c r="C151" s="259" t="str">
        <f>'SC-NR'!$C$8</f>
        <v>Irrigation Water Mgmt</v>
      </c>
      <c r="D151" s="259" t="s">
        <v>642</v>
      </c>
      <c r="E151" s="259" t="str">
        <f>'SC-NR'!$A$9</f>
        <v>Irrigation</v>
      </c>
      <c r="F151" s="260">
        <f t="shared" si="51"/>
        <v>3.4591840779897261E-4</v>
      </c>
      <c r="G151" s="261">
        <f>'SC-NR'!A522</f>
        <v>130.05302416792662</v>
      </c>
      <c r="H151" s="261">
        <f>'SC-NR'!B522</f>
        <v>52.075661304552504</v>
      </c>
      <c r="I151" s="254" t="str">
        <f>'SC-NR'!C522</f>
        <v>Quincy _ Peas-Dry</v>
      </c>
      <c r="J151" s="265" t="str">
        <f>'SC-NR'!D522</f>
        <v>SIS</v>
      </c>
      <c r="K151" s="263">
        <f>'SC-NR'!E522</f>
        <v>1.086957634452405E-2</v>
      </c>
      <c r="L151" s="263">
        <f>'SC-NR'!F522</f>
        <v>2.1970938191678419E-2</v>
      </c>
      <c r="M151" s="263">
        <f>'SC-NR'!G522</f>
        <v>3.3316662308082952E-2</v>
      </c>
      <c r="N151" s="263">
        <f>'SC-NR'!H522</f>
        <v>4.4918579662927144E-2</v>
      </c>
      <c r="O151" s="263">
        <f>'SC-NR'!I522</f>
        <v>5.7165315925627749E-2</v>
      </c>
      <c r="P151" s="263">
        <f>'SC-NR'!J522</f>
        <v>6.8291514967158504E-2</v>
      </c>
      <c r="Q151" s="263">
        <f>'SC-NR'!K522</f>
        <v>7.7540291472061776E-2</v>
      </c>
      <c r="R151" s="263">
        <f>'SC-NR'!L522</f>
        <v>8.5322742273448271E-2</v>
      </c>
      <c r="S151" s="263">
        <f>'SC-NR'!M522</f>
        <v>9.1861546645036124E-2</v>
      </c>
      <c r="T151" s="263">
        <f>'SC-NR'!N522</f>
        <v>9.8179343192656005E-2</v>
      </c>
      <c r="U151" s="263">
        <f>'SC-NR'!O522</f>
        <v>0.10296709426678344</v>
      </c>
      <c r="V151" s="263">
        <f>'SC-NR'!P522</f>
        <v>0.10706721025083027</v>
      </c>
      <c r="W151" s="263">
        <f>'SC-NR'!Q522</f>
        <v>0.11067934842911699</v>
      </c>
      <c r="X151" s="263">
        <f>'SC-NR'!R522</f>
        <v>0.11382727682938719</v>
      </c>
      <c r="Y151" s="263">
        <f>'SC-NR'!S522</f>
        <v>0.11744156011787299</v>
      </c>
      <c r="Z151" s="263">
        <f>'SC-NR'!T522</f>
        <v>0.12009333555158126</v>
      </c>
      <c r="AA151" s="263">
        <f>'SC-NR'!U522</f>
        <v>0.1215410952865288</v>
      </c>
      <c r="AB151" s="263">
        <f>'SC-NR'!V522</f>
        <v>0.12298606811025596</v>
      </c>
      <c r="AC151" s="263">
        <f>'SC-NR'!W522</f>
        <v>0.12439142239548014</v>
      </c>
      <c r="AD151" s="263">
        <f>'SC-NR'!X522</f>
        <v>0.12673509150353632</v>
      </c>
      <c r="AE151" s="263">
        <f>'SC-NR'!Y522</f>
        <v>0.12713050527578038</v>
      </c>
      <c r="AF151" s="264">
        <f t="shared" si="52"/>
        <v>0</v>
      </c>
      <c r="AG151" s="264">
        <f t="shared" si="53"/>
        <v>4.5559954945518762E-3</v>
      </c>
      <c r="AH151" s="264">
        <f t="shared" si="54"/>
        <v>0.25084921857040166</v>
      </c>
      <c r="AI151" s="264">
        <f t="shared" si="55"/>
        <v>3.0216138487506314</v>
      </c>
      <c r="AJ151" s="264">
        <f t="shared" si="56"/>
        <v>11.96846752306595</v>
      </c>
      <c r="AK151" s="264">
        <f t="shared" si="57"/>
        <v>15.862169189324218</v>
      </c>
      <c r="AL151" s="264">
        <f t="shared" si="58"/>
        <v>15.356539927712753</v>
      </c>
      <c r="AM151" s="264">
        <f t="shared" si="59"/>
        <v>15.576290541106632</v>
      </c>
      <c r="AN151" s="264">
        <f t="shared" si="60"/>
        <v>7.3225964349312695</v>
      </c>
      <c r="AO151" s="264">
        <f t="shared" si="61"/>
        <v>4.2106955566514745</v>
      </c>
      <c r="AP151" s="264">
        <f t="shared" si="62"/>
        <v>1.1900849890089698</v>
      </c>
      <c r="AQ151" s="264">
        <f t="shared" si="63"/>
        <v>8.1549803431329882E-3</v>
      </c>
      <c r="AR151" s="264"/>
      <c r="AS151" s="264">
        <f t="shared" si="64"/>
        <v>0</v>
      </c>
      <c r="AT151" s="264">
        <f t="shared" si="65"/>
        <v>3.1157461350835563E-3</v>
      </c>
      <c r="AU151" s="264">
        <f t="shared" si="66"/>
        <v>9.2495437251785897E-2</v>
      </c>
      <c r="AV151" s="264">
        <f t="shared" si="67"/>
        <v>1.9913790108928595</v>
      </c>
      <c r="AW151" s="264">
        <f t="shared" si="68"/>
        <v>7.7606644123140214</v>
      </c>
      <c r="AX151" s="264">
        <f t="shared" si="69"/>
        <v>11.659888616040607</v>
      </c>
      <c r="AY151" s="264">
        <f t="shared" si="70"/>
        <v>13.22572680825124</v>
      </c>
      <c r="AZ151" s="264">
        <f t="shared" si="71"/>
        <v>11.327424210596959</v>
      </c>
      <c r="BA151" s="264">
        <f t="shared" si="72"/>
        <v>5.8610209432847178</v>
      </c>
      <c r="BB151" s="264">
        <f t="shared" si="73"/>
        <v>2.7660586406091312</v>
      </c>
      <c r="BC151" s="264">
        <f t="shared" si="74"/>
        <v>0.58720563507722889</v>
      </c>
      <c r="BD151" s="264">
        <f t="shared" si="75"/>
        <v>6.0265025129958441E-3</v>
      </c>
    </row>
    <row r="152" spans="1:56" ht="15">
      <c r="A152" s="259" t="str">
        <f>VLOOKUP(CONCATENATE($C152," - ",$B152),[2]ACHIEV!$B$17:$C$50,2,FALSE)</f>
        <v>LO12Med</v>
      </c>
      <c r="B152" s="259" t="str">
        <f>'SC-NR'!$C$7</f>
        <v>NR</v>
      </c>
      <c r="C152" s="259" t="str">
        <f>'SC-NR'!$C$8</f>
        <v>Irrigation Water Mgmt</v>
      </c>
      <c r="D152" s="259" t="s">
        <v>642</v>
      </c>
      <c r="E152" s="259" t="str">
        <f>'SC-NR'!$A$9</f>
        <v>Irrigation</v>
      </c>
      <c r="F152" s="260">
        <f t="shared" si="51"/>
        <v>3.3724442565757413E-4</v>
      </c>
      <c r="G152" s="261">
        <f>'SC-NR'!A523</f>
        <v>126.79191523693548</v>
      </c>
      <c r="H152" s="261">
        <f>'SC-NR'!B523</f>
        <v>53.418940015020951</v>
      </c>
      <c r="I152" s="254" t="str">
        <f>'SC-NR'!C523</f>
        <v>Connell _ Peas-Dry</v>
      </c>
      <c r="J152" s="265" t="str">
        <f>'SC-NR'!D523</f>
        <v>SIS</v>
      </c>
      <c r="K152" s="263">
        <f>'SC-NR'!E523</f>
        <v>8.9444797240468014E-4</v>
      </c>
      <c r="L152" s="263">
        <f>'SC-NR'!F523</f>
        <v>1.8079693719871294E-3</v>
      </c>
      <c r="M152" s="263">
        <f>'SC-NR'!G523</f>
        <v>2.7415991299209264E-3</v>
      </c>
      <c r="N152" s="263">
        <f>'SC-NR'!H523</f>
        <v>3.6963108063585285E-3</v>
      </c>
      <c r="O152" s="263">
        <f>'SC-NR'!I523</f>
        <v>4.7040840692296202E-3</v>
      </c>
      <c r="P152" s="263">
        <f>'SC-NR'!J523</f>
        <v>5.619649299909624E-3</v>
      </c>
      <c r="Q152" s="263">
        <f>'SC-NR'!K523</f>
        <v>6.3807230648684913E-3</v>
      </c>
      <c r="R152" s="263">
        <f>'SC-NR'!L523</f>
        <v>7.021134164528894E-3</v>
      </c>
      <c r="S152" s="263">
        <f>'SC-NR'!M523</f>
        <v>7.5592066824209155E-3</v>
      </c>
      <c r="T152" s="263">
        <f>'SC-NR'!N523</f>
        <v>8.0790926589273289E-3</v>
      </c>
      <c r="U152" s="263">
        <f>'SC-NR'!O523</f>
        <v>8.4730725257497405E-3</v>
      </c>
      <c r="V152" s="263">
        <f>'SC-NR'!P523</f>
        <v>8.8104674997868185E-3</v>
      </c>
      <c r="W152" s="263">
        <f>'SC-NR'!Q523</f>
        <v>9.1077072051081558E-3</v>
      </c>
      <c r="X152" s="263">
        <f>'SC-NR'!R523</f>
        <v>9.3667474920200999E-3</v>
      </c>
      <c r="Y152" s="263">
        <f>'SC-NR'!S523</f>
        <v>9.6641637165918014E-3</v>
      </c>
      <c r="Z152" s="263">
        <f>'SC-NR'!T523</f>
        <v>9.882376007924373E-3</v>
      </c>
      <c r="AA152" s="263">
        <f>'SC-NR'!U523</f>
        <v>1.0001510895836108E-2</v>
      </c>
      <c r="AB152" s="263">
        <f>'SC-NR'!V523</f>
        <v>1.0120416451250305E-2</v>
      </c>
      <c r="AC152" s="263">
        <f>'SC-NR'!W523</f>
        <v>1.0236061831630035E-2</v>
      </c>
      <c r="AD152" s="263">
        <f>'SC-NR'!X523</f>
        <v>1.0428920321716858E-2</v>
      </c>
      <c r="AE152" s="263">
        <f>'SC-NR'!Y523</f>
        <v>1.0461458576717269E-2</v>
      </c>
      <c r="AF152" s="264">
        <f t="shared" si="52"/>
        <v>0</v>
      </c>
      <c r="AG152" s="264">
        <f t="shared" si="53"/>
        <v>4.4417528793424515E-3</v>
      </c>
      <c r="AH152" s="264">
        <f t="shared" si="54"/>
        <v>0.24455911780384193</v>
      </c>
      <c r="AI152" s="264">
        <f t="shared" si="55"/>
        <v>2.9458461995843672</v>
      </c>
      <c r="AJ152" s="264">
        <f t="shared" si="56"/>
        <v>11.668355498916855</v>
      </c>
      <c r="AK152" s="264">
        <f t="shared" si="57"/>
        <v>15.464421717174664</v>
      </c>
      <c r="AL152" s="264">
        <f t="shared" si="58"/>
        <v>14.971471223407017</v>
      </c>
      <c r="AM152" s="264">
        <f t="shared" si="59"/>
        <v>15.185711540577378</v>
      </c>
      <c r="AN152" s="264">
        <f t="shared" si="60"/>
        <v>7.1389806767835449</v>
      </c>
      <c r="AO152" s="264">
        <f t="shared" si="61"/>
        <v>4.1051114153111676</v>
      </c>
      <c r="AP152" s="264">
        <f t="shared" si="62"/>
        <v>1.1602433393347229</v>
      </c>
      <c r="AQ152" s="264">
        <f t="shared" si="63"/>
        <v>7.9504923706371754E-3</v>
      </c>
      <c r="AR152" s="264"/>
      <c r="AS152" s="264">
        <f t="shared" si="64"/>
        <v>0</v>
      </c>
      <c r="AT152" s="264">
        <f t="shared" si="65"/>
        <v>3.0376180975939986E-3</v>
      </c>
      <c r="AU152" s="264">
        <f t="shared" si="66"/>
        <v>9.0176093288601697E-2</v>
      </c>
      <c r="AV152" s="264">
        <f t="shared" si="67"/>
        <v>1.9414447327862181</v>
      </c>
      <c r="AW152" s="264">
        <f t="shared" si="68"/>
        <v>7.5660640007715436</v>
      </c>
      <c r="AX152" s="264">
        <f t="shared" si="69"/>
        <v>11.367514277624343</v>
      </c>
      <c r="AY152" s="264">
        <f t="shared" si="70"/>
        <v>12.89408872379158</v>
      </c>
      <c r="AZ152" s="264">
        <f t="shared" si="71"/>
        <v>11.043386492176776</v>
      </c>
      <c r="BA152" s="264">
        <f t="shared" si="72"/>
        <v>5.7140545204340478</v>
      </c>
      <c r="BB152" s="264">
        <f t="shared" si="73"/>
        <v>2.6966990959599557</v>
      </c>
      <c r="BC152" s="264">
        <f t="shared" si="74"/>
        <v>0.57248132125884299</v>
      </c>
      <c r="BD152" s="264">
        <f t="shared" si="75"/>
        <v>5.8753866024392788E-3</v>
      </c>
    </row>
    <row r="153" spans="1:56" ht="15">
      <c r="A153" s="259" t="str">
        <f>VLOOKUP(CONCATENATE($C153," - ",$B153),[2]ACHIEV!$B$17:$C$50,2,FALSE)</f>
        <v>LO12Med</v>
      </c>
      <c r="B153" s="259" t="str">
        <f>'SC-NR'!$C$7</f>
        <v>NR</v>
      </c>
      <c r="C153" s="259" t="str">
        <f>'SC-NR'!$C$8</f>
        <v>Irrigation Water Mgmt</v>
      </c>
      <c r="D153" s="259" t="s">
        <v>642</v>
      </c>
      <c r="E153" s="259" t="str">
        <f>'SC-NR'!$A$9</f>
        <v>Irrigation</v>
      </c>
      <c r="F153" s="260">
        <f t="shared" si="51"/>
        <v>3.3759138494323006E-4</v>
      </c>
      <c r="G153" s="261">
        <f>'SC-NR'!A524</f>
        <v>126.92235959417513</v>
      </c>
      <c r="H153" s="261">
        <f>'SC-NR'!B524</f>
        <v>53.363883535089293</v>
      </c>
      <c r="I153" s="254" t="str">
        <f>'SC-NR'!C524</f>
        <v>Othello _ Peas-Dry</v>
      </c>
      <c r="J153" s="265" t="str">
        <f>'SC-NR'!D524</f>
        <v>SIS</v>
      </c>
      <c r="K153" s="263">
        <f>'SC-NR'!E524</f>
        <v>3.7405101715823684E-3</v>
      </c>
      <c r="L153" s="263">
        <f>'SC-NR'!F524</f>
        <v>7.5607838962907792E-3</v>
      </c>
      <c r="M153" s="263">
        <f>'SC-NR'!G524</f>
        <v>1.146514917385366E-2</v>
      </c>
      <c r="N153" s="263">
        <f>'SC-NR'!H524</f>
        <v>1.545767735527773E-2</v>
      </c>
      <c r="O153" s="263">
        <f>'SC-NR'!I524</f>
        <v>1.9672104864441528E-2</v>
      </c>
      <c r="P153" s="263">
        <f>'SC-NR'!J524</f>
        <v>2.3500925727994525E-2</v>
      </c>
      <c r="Q153" s="263">
        <f>'SC-NR'!K524</f>
        <v>2.6683675588223554E-2</v>
      </c>
      <c r="R153" s="263">
        <f>'SC-NR'!L524</f>
        <v>2.9361823793796531E-2</v>
      </c>
      <c r="S153" s="263">
        <f>'SC-NR'!M524</f>
        <v>3.1612000202395331E-2</v>
      </c>
      <c r="T153" s="263">
        <f>'SC-NR'!N524</f>
        <v>3.3786121943604266E-2</v>
      </c>
      <c r="U153" s="263">
        <f>'SC-NR'!O524</f>
        <v>3.5433714363413735E-2</v>
      </c>
      <c r="V153" s="263">
        <f>'SC-NR'!P524</f>
        <v>3.6844673268975954E-2</v>
      </c>
      <c r="W153" s="263">
        <f>'SC-NR'!Q524</f>
        <v>3.8087706039415928E-2</v>
      </c>
      <c r="X153" s="263">
        <f>'SC-NR'!R524</f>
        <v>3.9170991884917697E-2</v>
      </c>
      <c r="Y153" s="263">
        <f>'SC-NR'!S524</f>
        <v>4.0414762844801715E-2</v>
      </c>
      <c r="Z153" s="263">
        <f>'SC-NR'!T524</f>
        <v>4.1327309265024897E-2</v>
      </c>
      <c r="AA153" s="263">
        <f>'SC-NR'!U524</f>
        <v>4.1825521876347763E-2</v>
      </c>
      <c r="AB153" s="263">
        <f>'SC-NR'!V524</f>
        <v>4.2322775437433839E-2</v>
      </c>
      <c r="AC153" s="263">
        <f>'SC-NR'!W524</f>
        <v>4.2806395206221447E-2</v>
      </c>
      <c r="AD153" s="263">
        <f>'SC-NR'!X524</f>
        <v>4.3612914049241842E-2</v>
      </c>
      <c r="AE153" s="263">
        <f>'SC-NR'!Y524</f>
        <v>4.3748986439754826E-2</v>
      </c>
      <c r="AF153" s="264">
        <f t="shared" si="52"/>
        <v>0</v>
      </c>
      <c r="AG153" s="264">
        <f t="shared" si="53"/>
        <v>4.4463225839508286E-3</v>
      </c>
      <c r="AH153" s="264">
        <f t="shared" si="54"/>
        <v>0.24481072183450431</v>
      </c>
      <c r="AI153" s="264">
        <f t="shared" si="55"/>
        <v>2.9488769055510176</v>
      </c>
      <c r="AJ153" s="264">
        <f t="shared" si="56"/>
        <v>11.680359979882818</v>
      </c>
      <c r="AK153" s="264">
        <f t="shared" si="57"/>
        <v>15.480331616060647</v>
      </c>
      <c r="AL153" s="264">
        <f t="shared" si="58"/>
        <v>14.986873971579247</v>
      </c>
      <c r="AM153" s="264">
        <f t="shared" si="59"/>
        <v>15.201334700598549</v>
      </c>
      <c r="AN153" s="264">
        <f t="shared" si="60"/>
        <v>7.1463253071094535</v>
      </c>
      <c r="AO153" s="264">
        <f t="shared" si="61"/>
        <v>4.1093347809647796</v>
      </c>
      <c r="AP153" s="264">
        <f t="shared" si="62"/>
        <v>1.1614370053216927</v>
      </c>
      <c r="AQ153" s="264">
        <f t="shared" si="63"/>
        <v>7.9586718895370088E-3</v>
      </c>
      <c r="AR153" s="264"/>
      <c r="AS153" s="264">
        <f t="shared" si="64"/>
        <v>0</v>
      </c>
      <c r="AT153" s="264">
        <f t="shared" si="65"/>
        <v>3.0407432190935808E-3</v>
      </c>
      <c r="AU153" s="264">
        <f t="shared" si="66"/>
        <v>9.0268867047129067E-2</v>
      </c>
      <c r="AV153" s="264">
        <f t="shared" si="67"/>
        <v>1.9434421039104839</v>
      </c>
      <c r="AW153" s="264">
        <f t="shared" si="68"/>
        <v>7.5738480172332423</v>
      </c>
      <c r="AX153" s="264">
        <f t="shared" si="69"/>
        <v>11.379209251160994</v>
      </c>
      <c r="AY153" s="264">
        <f t="shared" si="70"/>
        <v>12.907354247169966</v>
      </c>
      <c r="AZ153" s="264">
        <f t="shared" si="71"/>
        <v>11.054748000913582</v>
      </c>
      <c r="BA153" s="264">
        <f t="shared" si="72"/>
        <v>5.719933177348075</v>
      </c>
      <c r="BB153" s="264">
        <f t="shared" si="73"/>
        <v>2.6994734777459226</v>
      </c>
      <c r="BC153" s="264">
        <f t="shared" si="74"/>
        <v>0.57307029381157837</v>
      </c>
      <c r="BD153" s="264">
        <f t="shared" si="75"/>
        <v>5.8814312388615411E-3</v>
      </c>
    </row>
    <row r="154" spans="1:56" ht="15">
      <c r="A154" s="259" t="str">
        <f>VLOOKUP(CONCATENATE($C154," - ",$B154),[2]ACHIEV!$B$17:$C$50,2,FALSE)</f>
        <v>LO12Med</v>
      </c>
      <c r="B154" s="259" t="str">
        <f>'SC-NR'!$C$7</f>
        <v>NR</v>
      </c>
      <c r="C154" s="259" t="str">
        <f>'SC-NR'!$C$8</f>
        <v>Irrigation Water Mgmt</v>
      </c>
      <c r="D154" s="259" t="s">
        <v>642</v>
      </c>
      <c r="E154" s="259" t="str">
        <f>'SC-NR'!$A$9</f>
        <v>Irrigation</v>
      </c>
      <c r="F154" s="260">
        <f t="shared" si="51"/>
        <v>3.2822348423051971E-4</v>
      </c>
      <c r="G154" s="261">
        <f>'SC-NR'!A525</f>
        <v>123.4003619487047</v>
      </c>
      <c r="H154" s="261">
        <f>'SC-NR'!B525</f>
        <v>54.891264358900955</v>
      </c>
      <c r="I154" s="254" t="str">
        <f>'SC-NR'!C525</f>
        <v>Lind _ Peas-Dry</v>
      </c>
      <c r="J154" s="265" t="str">
        <f>'SC-NR'!D525</f>
        <v>SIS</v>
      </c>
      <c r="K154" s="263">
        <f>'SC-NR'!E525</f>
        <v>6.5745748398976477E-3</v>
      </c>
      <c r="L154" s="263">
        <f>'SC-NR'!F525</f>
        <v>1.3289347520589155E-2</v>
      </c>
      <c r="M154" s="263">
        <f>'SC-NR'!G525</f>
        <v>2.0151925228478609E-2</v>
      </c>
      <c r="N154" s="263">
        <f>'SC-NR'!H525</f>
        <v>2.7169464046737896E-2</v>
      </c>
      <c r="O154" s="263">
        <f>'SC-NR'!I525</f>
        <v>3.4577028201174975E-2</v>
      </c>
      <c r="P154" s="263">
        <f>'SC-NR'!J525</f>
        <v>4.1306823913865615E-2</v>
      </c>
      <c r="Q154" s="263">
        <f>'SC-NR'!K525</f>
        <v>4.6901041331511989E-2</v>
      </c>
      <c r="R154" s="263">
        <f>'SC-NR'!L525</f>
        <v>5.1608336593973042E-2</v>
      </c>
      <c r="S154" s="263">
        <f>'SC-NR'!M525</f>
        <v>5.5563399545999884E-2</v>
      </c>
      <c r="T154" s="263">
        <f>'SC-NR'!N525</f>
        <v>5.9384783646816243E-2</v>
      </c>
      <c r="U154" s="263">
        <f>'SC-NR'!O525</f>
        <v>6.2280704035425426E-2</v>
      </c>
      <c r="V154" s="263">
        <f>'SC-NR'!P525</f>
        <v>6.4760701280484279E-2</v>
      </c>
      <c r="W154" s="263">
        <f>'SC-NR'!Q525</f>
        <v>6.6945540140111198E-2</v>
      </c>
      <c r="X154" s="263">
        <f>'SC-NR'!R525</f>
        <v>6.884959694989129E-2</v>
      </c>
      <c r="Y154" s="263">
        <f>'SC-NR'!S525</f>
        <v>7.1035733301443985E-2</v>
      </c>
      <c r="Z154" s="263">
        <f>'SC-NR'!T525</f>
        <v>7.263968689585433E-2</v>
      </c>
      <c r="AA154" s="263">
        <f>'SC-NR'!U525</f>
        <v>7.3515379234350864E-2</v>
      </c>
      <c r="AB154" s="263">
        <f>'SC-NR'!V525</f>
        <v>7.4389385880985121E-2</v>
      </c>
      <c r="AC154" s="263">
        <f>'SC-NR'!W525</f>
        <v>7.5239428847878861E-2</v>
      </c>
      <c r="AD154" s="263">
        <f>'SC-NR'!X525</f>
        <v>7.6657021168175146E-2</v>
      </c>
      <c r="AE154" s="263">
        <f>'SC-NR'!Y525</f>
        <v>7.6896191247665391E-2</v>
      </c>
      <c r="AF154" s="264">
        <f t="shared" si="52"/>
        <v>0</v>
      </c>
      <c r="AG154" s="264">
        <f t="shared" si="53"/>
        <v>4.3229405595246496E-3</v>
      </c>
      <c r="AH154" s="264">
        <f t="shared" si="54"/>
        <v>0.23801741300661983</v>
      </c>
      <c r="AI154" s="264">
        <f t="shared" si="55"/>
        <v>2.8670478444514518</v>
      </c>
      <c r="AJ154" s="264">
        <f t="shared" si="56"/>
        <v>11.356238993801794</v>
      </c>
      <c r="AK154" s="264">
        <f t="shared" si="57"/>
        <v>15.050764346139129</v>
      </c>
      <c r="AL154" s="264">
        <f t="shared" si="58"/>
        <v>14.570999770929051</v>
      </c>
      <c r="AM154" s="264">
        <f t="shared" si="59"/>
        <v>14.779509380026955</v>
      </c>
      <c r="AN154" s="264">
        <f t="shared" si="60"/>
        <v>6.9480202883099107</v>
      </c>
      <c r="AO154" s="264">
        <f t="shared" si="61"/>
        <v>3.995303908317247</v>
      </c>
      <c r="AP154" s="264">
        <f t="shared" si="62"/>
        <v>1.129208023673506</v>
      </c>
      <c r="AQ154" s="264">
        <f t="shared" si="63"/>
        <v>7.7378248792415311E-3</v>
      </c>
      <c r="AR154" s="264"/>
      <c r="AS154" s="264">
        <f t="shared" si="64"/>
        <v>0</v>
      </c>
      <c r="AT154" s="264">
        <f t="shared" si="65"/>
        <v>2.9563649386048587E-3</v>
      </c>
      <c r="AU154" s="264">
        <f t="shared" si="66"/>
        <v>8.7763975566890126E-2</v>
      </c>
      <c r="AV154" s="264">
        <f t="shared" si="67"/>
        <v>1.8895130835553111</v>
      </c>
      <c r="AW154" s="264">
        <f t="shared" si="68"/>
        <v>7.3636795727673663</v>
      </c>
      <c r="AX154" s="264">
        <f t="shared" si="69"/>
        <v>11.06344496567143</v>
      </c>
      <c r="AY154" s="264">
        <f t="shared" si="70"/>
        <v>12.549185115953534</v>
      </c>
      <c r="AZ154" s="264">
        <f t="shared" si="71"/>
        <v>10.747987265019784</v>
      </c>
      <c r="BA154" s="264">
        <f t="shared" si="72"/>
        <v>5.5612094406693515</v>
      </c>
      <c r="BB154" s="264">
        <f t="shared" si="73"/>
        <v>2.6245651695248129</v>
      </c>
      <c r="BC154" s="264">
        <f t="shared" si="74"/>
        <v>0.55716803488772171</v>
      </c>
      <c r="BD154" s="264">
        <f t="shared" si="75"/>
        <v>5.7182260554604503E-3</v>
      </c>
    </row>
    <row r="155" spans="1:56" ht="15">
      <c r="A155" s="259" t="str">
        <f>VLOOKUP(CONCATENATE($C155," - ",$B155),[2]ACHIEV!$B$17:$C$50,2,FALSE)</f>
        <v>LO12Med</v>
      </c>
      <c r="B155" s="259" t="str">
        <f>'SC-NR'!$C$7</f>
        <v>NR</v>
      </c>
      <c r="C155" s="259" t="str">
        <f>'SC-NR'!$C$8</f>
        <v>Irrigation Water Mgmt</v>
      </c>
      <c r="D155" s="259" t="s">
        <v>642</v>
      </c>
      <c r="E155" s="259" t="str">
        <f>'SC-NR'!$A$9</f>
        <v>Irrigation</v>
      </c>
      <c r="F155" s="260">
        <f t="shared" si="51"/>
        <v>3.3099915851576714E-4</v>
      </c>
      <c r="G155" s="261">
        <f>'SC-NR'!A526</f>
        <v>124.44391680662184</v>
      </c>
      <c r="H155" s="261">
        <f>'SC-NR'!B526</f>
        <v>54.429693882445115</v>
      </c>
      <c r="I155" s="254" t="str">
        <f>'SC-NR'!C526</f>
        <v>Eltopia _ Peas-Dry</v>
      </c>
      <c r="J155" s="265" t="str">
        <f>'SC-NR'!D526</f>
        <v>SIS</v>
      </c>
      <c r="K155" s="263">
        <f>'SC-NR'!E526</f>
        <v>0</v>
      </c>
      <c r="L155" s="263">
        <f>'SC-NR'!F526</f>
        <v>0</v>
      </c>
      <c r="M155" s="263">
        <f>'SC-NR'!G526</f>
        <v>0</v>
      </c>
      <c r="N155" s="263">
        <f>'SC-NR'!H526</f>
        <v>0</v>
      </c>
      <c r="O155" s="263">
        <f>'SC-NR'!I526</f>
        <v>0</v>
      </c>
      <c r="P155" s="263">
        <f>'SC-NR'!J526</f>
        <v>0</v>
      </c>
      <c r="Q155" s="263">
        <f>'SC-NR'!K526</f>
        <v>0</v>
      </c>
      <c r="R155" s="263">
        <f>'SC-NR'!L526</f>
        <v>0</v>
      </c>
      <c r="S155" s="263">
        <f>'SC-NR'!M526</f>
        <v>0</v>
      </c>
      <c r="T155" s="263">
        <f>'SC-NR'!N526</f>
        <v>0</v>
      </c>
      <c r="U155" s="263">
        <f>'SC-NR'!O526</f>
        <v>0</v>
      </c>
      <c r="V155" s="263">
        <f>'SC-NR'!P526</f>
        <v>0</v>
      </c>
      <c r="W155" s="263">
        <f>'SC-NR'!Q526</f>
        <v>0</v>
      </c>
      <c r="X155" s="263">
        <f>'SC-NR'!R526</f>
        <v>0</v>
      </c>
      <c r="Y155" s="263">
        <f>'SC-NR'!S526</f>
        <v>0</v>
      </c>
      <c r="Z155" s="263">
        <f>'SC-NR'!T526</f>
        <v>0</v>
      </c>
      <c r="AA155" s="263">
        <f>'SC-NR'!U526</f>
        <v>0</v>
      </c>
      <c r="AB155" s="263">
        <f>'SC-NR'!V526</f>
        <v>0</v>
      </c>
      <c r="AC155" s="263">
        <f>'SC-NR'!W526</f>
        <v>0</v>
      </c>
      <c r="AD155" s="263">
        <f>'SC-NR'!X526</f>
        <v>0</v>
      </c>
      <c r="AE155" s="263">
        <f>'SC-NR'!Y526</f>
        <v>0</v>
      </c>
      <c r="AF155" s="264">
        <f t="shared" si="52"/>
        <v>0</v>
      </c>
      <c r="AG155" s="264">
        <f t="shared" si="53"/>
        <v>4.3594981963916641E-3</v>
      </c>
      <c r="AH155" s="264">
        <f t="shared" si="54"/>
        <v>0.24003024525191888</v>
      </c>
      <c r="AI155" s="264">
        <f t="shared" si="55"/>
        <v>2.8912934921846558</v>
      </c>
      <c r="AJ155" s="264">
        <f t="shared" si="56"/>
        <v>11.452274841529501</v>
      </c>
      <c r="AK155" s="264">
        <f t="shared" si="57"/>
        <v>15.178043537226982</v>
      </c>
      <c r="AL155" s="264">
        <f t="shared" si="58"/>
        <v>14.694221756306883</v>
      </c>
      <c r="AM155" s="264">
        <f t="shared" si="59"/>
        <v>14.904494660196313</v>
      </c>
      <c r="AN155" s="264">
        <f t="shared" si="60"/>
        <v>7.0067773309171812</v>
      </c>
      <c r="AO155" s="264">
        <f t="shared" si="61"/>
        <v>4.0290908335461451</v>
      </c>
      <c r="AP155" s="264">
        <f t="shared" si="62"/>
        <v>1.1387573515692648</v>
      </c>
      <c r="AQ155" s="264">
        <f t="shared" si="63"/>
        <v>7.8032610304401891E-3</v>
      </c>
      <c r="AR155" s="264"/>
      <c r="AS155" s="264">
        <f t="shared" si="64"/>
        <v>0</v>
      </c>
      <c r="AT155" s="264">
        <f t="shared" si="65"/>
        <v>2.9813659106015166E-3</v>
      </c>
      <c r="AU155" s="264">
        <f t="shared" si="66"/>
        <v>8.8506165635109046E-2</v>
      </c>
      <c r="AV155" s="264">
        <f t="shared" si="67"/>
        <v>1.9054920525494359</v>
      </c>
      <c r="AW155" s="264">
        <f t="shared" si="68"/>
        <v>7.4259517044609575</v>
      </c>
      <c r="AX155" s="264">
        <f t="shared" si="69"/>
        <v>11.157004753964632</v>
      </c>
      <c r="AY155" s="264">
        <f t="shared" si="70"/>
        <v>12.655309302980623</v>
      </c>
      <c r="AZ155" s="264">
        <f t="shared" si="71"/>
        <v>10.838879334914241</v>
      </c>
      <c r="BA155" s="264">
        <f t="shared" si="72"/>
        <v>5.608238695981564</v>
      </c>
      <c r="BB155" s="264">
        <f t="shared" si="73"/>
        <v>2.6467602238125485</v>
      </c>
      <c r="BC155" s="264">
        <f t="shared" si="74"/>
        <v>0.56187981530960507</v>
      </c>
      <c r="BD155" s="264">
        <f t="shared" si="75"/>
        <v>5.7665831468385505E-3</v>
      </c>
    </row>
    <row r="156" spans="1:56" ht="15">
      <c r="A156" s="259" t="str">
        <f>VLOOKUP(CONCATENATE($C156," - ",$B156),[2]ACHIEV!$B$17:$C$50,2,FALSE)</f>
        <v>LO12Med</v>
      </c>
      <c r="B156" s="259" t="str">
        <f>'SC-NR'!$C$7</f>
        <v>NR</v>
      </c>
      <c r="C156" s="259" t="str">
        <f>'SC-NR'!$C$8</f>
        <v>Irrigation Water Mgmt</v>
      </c>
      <c r="D156" s="259" t="s">
        <v>642</v>
      </c>
      <c r="E156" s="259" t="str">
        <f>'SC-NR'!$A$9</f>
        <v>Irrigation</v>
      </c>
      <c r="F156" s="260">
        <f t="shared" si="51"/>
        <v>3.2943784173031541E-4</v>
      </c>
      <c r="G156" s="261">
        <f>'SC-NR'!A527</f>
        <v>123.85691719904344</v>
      </c>
      <c r="H156" s="261">
        <f>'SC-NR'!B527</f>
        <v>54.688370227662674</v>
      </c>
      <c r="I156" s="254" t="str">
        <f>'SC-NR'!C527</f>
        <v>Odessa _ Peas-Dry</v>
      </c>
      <c r="J156" s="265" t="str">
        <f>'SC-NR'!D527</f>
        <v>SIS</v>
      </c>
      <c r="K156" s="263">
        <f>'SC-NR'!E527</f>
        <v>4.1890790858850318E-3</v>
      </c>
      <c r="L156" s="263">
        <f>'SC-NR'!F527</f>
        <v>8.4674871180605172E-3</v>
      </c>
      <c r="M156" s="263">
        <f>'SC-NR'!G527</f>
        <v>1.2840071118005992E-2</v>
      </c>
      <c r="N156" s="263">
        <f>'SC-NR'!H527</f>
        <v>1.7311390680688772E-2</v>
      </c>
      <c r="O156" s="263">
        <f>'SC-NR'!I527</f>
        <v>2.2031220149872684E-2</v>
      </c>
      <c r="P156" s="263">
        <f>'SC-NR'!J527</f>
        <v>2.6319200309628525E-2</v>
      </c>
      <c r="Q156" s="263">
        <f>'SC-NR'!K527</f>
        <v>2.9883631433591674E-2</v>
      </c>
      <c r="R156" s="263">
        <f>'SC-NR'!L527</f>
        <v>3.2882948136992121E-2</v>
      </c>
      <c r="S156" s="263">
        <f>'SC-NR'!M527</f>
        <v>3.5402969872108954E-2</v>
      </c>
      <c r="T156" s="263">
        <f>'SC-NR'!N527</f>
        <v>3.7837816323124877E-2</v>
      </c>
      <c r="U156" s="263">
        <f>'SC-NR'!O527</f>
        <v>3.9682991080387149E-2</v>
      </c>
      <c r="V156" s="263">
        <f>'SC-NR'!P527</f>
        <v>4.1263154793679105E-2</v>
      </c>
      <c r="W156" s="263">
        <f>'SC-NR'!Q527</f>
        <v>4.2655254358406926E-2</v>
      </c>
      <c r="X156" s="263">
        <f>'SC-NR'!R527</f>
        <v>4.3868449850803348E-2</v>
      </c>
      <c r="Y156" s="263">
        <f>'SC-NR'!S527</f>
        <v>4.5261376130021881E-2</v>
      </c>
      <c r="Z156" s="263">
        <f>'SC-NR'!T527</f>
        <v>4.6283356808726736E-2</v>
      </c>
      <c r="AA156" s="263">
        <f>'SC-NR'!U527</f>
        <v>4.6841316000035098E-2</v>
      </c>
      <c r="AB156" s="263">
        <f>'SC-NR'!V527</f>
        <v>4.7398201130024298E-2</v>
      </c>
      <c r="AC156" s="263">
        <f>'SC-NR'!W527</f>
        <v>4.7939817478066915E-2</v>
      </c>
      <c r="AD156" s="263">
        <f>'SC-NR'!X527</f>
        <v>4.8843055555946466E-2</v>
      </c>
      <c r="AE156" s="263">
        <f>'SC-NR'!Y527</f>
        <v>4.899544599979417E-2</v>
      </c>
      <c r="AF156" s="264">
        <f t="shared" si="52"/>
        <v>0</v>
      </c>
      <c r="AG156" s="264">
        <f t="shared" si="53"/>
        <v>4.3389345256539683E-3</v>
      </c>
      <c r="AH156" s="264">
        <f t="shared" si="54"/>
        <v>0.23889802711393815</v>
      </c>
      <c r="AI156" s="264">
        <f t="shared" si="55"/>
        <v>2.8776553153347284</v>
      </c>
      <c r="AJ156" s="264">
        <f t="shared" si="56"/>
        <v>11.398254677182665</v>
      </c>
      <c r="AK156" s="264">
        <f t="shared" si="57"/>
        <v>15.106448992240065</v>
      </c>
      <c r="AL156" s="264">
        <f t="shared" si="58"/>
        <v>14.624909389531851</v>
      </c>
      <c r="AM156" s="264">
        <f t="shared" si="59"/>
        <v>14.834190440101048</v>
      </c>
      <c r="AN156" s="264">
        <f t="shared" si="60"/>
        <v>6.9737264944505908</v>
      </c>
      <c r="AO156" s="264">
        <f t="shared" si="61"/>
        <v>4.0100856881048896</v>
      </c>
      <c r="AP156" s="264">
        <f t="shared" si="62"/>
        <v>1.1333858546279003</v>
      </c>
      <c r="AQ156" s="264">
        <f t="shared" si="63"/>
        <v>7.7664531953909434E-3</v>
      </c>
      <c r="AR156" s="264"/>
      <c r="AS156" s="264">
        <f t="shared" si="64"/>
        <v>0</v>
      </c>
      <c r="AT156" s="264">
        <f t="shared" si="65"/>
        <v>2.9673028638533966E-3</v>
      </c>
      <c r="AU156" s="264">
        <f t="shared" si="66"/>
        <v>8.8088683721735908E-2</v>
      </c>
      <c r="AV156" s="264">
        <f t="shared" si="67"/>
        <v>1.8965038824902407</v>
      </c>
      <c r="AW156" s="264">
        <f t="shared" si="68"/>
        <v>7.3909236303833117</v>
      </c>
      <c r="AX156" s="264">
        <f t="shared" si="69"/>
        <v>11.104377373049704</v>
      </c>
      <c r="AY156" s="264">
        <f t="shared" si="70"/>
        <v>12.595614447777884</v>
      </c>
      <c r="AZ156" s="264">
        <f t="shared" si="71"/>
        <v>10.787752545598607</v>
      </c>
      <c r="BA156" s="264">
        <f t="shared" si="72"/>
        <v>5.5817847398684446</v>
      </c>
      <c r="BB156" s="264">
        <f t="shared" si="73"/>
        <v>2.634275505775697</v>
      </c>
      <c r="BC156" s="264">
        <f t="shared" si="74"/>
        <v>0.55922943882229559</v>
      </c>
      <c r="BD156" s="264">
        <f t="shared" si="75"/>
        <v>5.7393822829383684E-3</v>
      </c>
    </row>
    <row r="157" spans="1:56" ht="15">
      <c r="A157" s="259" t="str">
        <f>VLOOKUP(CONCATENATE($C157," - ",$B157),[2]ACHIEV!$B$17:$C$50,2,FALSE)</f>
        <v>LO12Med</v>
      </c>
      <c r="B157" s="259" t="str">
        <f>'SC-NR'!$C$7</f>
        <v>NR</v>
      </c>
      <c r="C157" s="259" t="str">
        <f>'SC-NR'!$C$8</f>
        <v>Irrigation Water Mgmt</v>
      </c>
      <c r="D157" s="259" t="s">
        <v>642</v>
      </c>
      <c r="E157" s="259" t="str">
        <f>'SC-NR'!$A$9</f>
        <v>Irrigation</v>
      </c>
      <c r="F157" s="260">
        <f t="shared" si="51"/>
        <v>3.3134611780142313E-4</v>
      </c>
      <c r="G157" s="261">
        <f>'SC-NR'!A528</f>
        <v>124.5743611638615</v>
      </c>
      <c r="H157" s="261">
        <f>'SC-NR'!B528</f>
        <v>54.372541307742594</v>
      </c>
      <c r="I157" s="254" t="str">
        <f>'SC-NR'!C528</f>
        <v>Ritzville _ Peas-Dry</v>
      </c>
      <c r="J157" s="265" t="str">
        <f>'SC-NR'!D528</f>
        <v>SIS</v>
      </c>
      <c r="K157" s="263">
        <f>'SC-NR'!E528</f>
        <v>1.7809615125237187E-3</v>
      </c>
      <c r="L157" s="263">
        <f>'SC-NR'!F528</f>
        <v>3.5999006836296425E-3</v>
      </c>
      <c r="M157" s="263">
        <f>'SC-NR'!G528</f>
        <v>5.4588781950400418E-3</v>
      </c>
      <c r="N157" s="263">
        <f>'SC-NR'!H528</f>
        <v>7.3598325308424709E-3</v>
      </c>
      <c r="O157" s="263">
        <f>'SC-NR'!I528</f>
        <v>9.3664393429733241E-3</v>
      </c>
      <c r="P157" s="263">
        <f>'SC-NR'!J528</f>
        <v>1.1189448045941519E-2</v>
      </c>
      <c r="Q157" s="263">
        <f>'SC-NR'!K528</f>
        <v>1.2704844274007445E-2</v>
      </c>
      <c r="R157" s="263">
        <f>'SC-NR'!L528</f>
        <v>1.3979985540885004E-2</v>
      </c>
      <c r="S157" s="263">
        <f>'SC-NR'!M528</f>
        <v>1.5051357465107846E-2</v>
      </c>
      <c r="T157" s="263">
        <f>'SC-NR'!N528</f>
        <v>1.608651763498279E-2</v>
      </c>
      <c r="U157" s="263">
        <f>'SC-NR'!O528</f>
        <v>1.6870982468229101E-2</v>
      </c>
      <c r="V157" s="263">
        <f>'SC-NR'!P528</f>
        <v>1.7542779466844367E-2</v>
      </c>
      <c r="W157" s="263">
        <f>'SC-NR'!Q528</f>
        <v>1.8134622135734319E-2</v>
      </c>
      <c r="X157" s="263">
        <f>'SC-NR'!R528</f>
        <v>1.8650404825635195E-2</v>
      </c>
      <c r="Y157" s="263">
        <f>'SC-NR'!S528</f>
        <v>1.9242598967166177E-2</v>
      </c>
      <c r="Z157" s="263">
        <f>'SC-NR'!T528</f>
        <v>1.9677087841212269E-2</v>
      </c>
      <c r="AA157" s="263">
        <f>'SC-NR'!U528</f>
        <v>1.9914300800171987E-2</v>
      </c>
      <c r="AB157" s="263">
        <f>'SC-NR'!V528</f>
        <v>2.0151057128489903E-2</v>
      </c>
      <c r="AC157" s="263">
        <f>'SC-NR'!W528</f>
        <v>2.03813220269655E-2</v>
      </c>
      <c r="AD157" s="263">
        <f>'SC-NR'!X528</f>
        <v>2.0765328205977401E-2</v>
      </c>
      <c r="AE157" s="263">
        <f>'SC-NR'!Y528</f>
        <v>2.0830116076964045E-2</v>
      </c>
      <c r="AF157" s="264">
        <f t="shared" si="52"/>
        <v>0</v>
      </c>
      <c r="AG157" s="264">
        <f t="shared" si="53"/>
        <v>4.3640679010000421E-3</v>
      </c>
      <c r="AH157" s="264">
        <f t="shared" si="54"/>
        <v>0.24028184928258131</v>
      </c>
      <c r="AI157" s="264">
        <f t="shared" si="55"/>
        <v>2.894324198151307</v>
      </c>
      <c r="AJ157" s="264">
        <f t="shared" si="56"/>
        <v>11.464279322495468</v>
      </c>
      <c r="AK157" s="264">
        <f t="shared" si="57"/>
        <v>15.193953436112967</v>
      </c>
      <c r="AL157" s="264">
        <f t="shared" si="58"/>
        <v>14.709624504479114</v>
      </c>
      <c r="AM157" s="264">
        <f t="shared" si="59"/>
        <v>14.920117820217484</v>
      </c>
      <c r="AN157" s="264">
        <f t="shared" si="60"/>
        <v>7.0141219612430907</v>
      </c>
      <c r="AO157" s="264">
        <f t="shared" si="61"/>
        <v>4.0333141991997579</v>
      </c>
      <c r="AP157" s="264">
        <f t="shared" si="62"/>
        <v>1.1399510175562348</v>
      </c>
      <c r="AQ157" s="264">
        <f t="shared" si="63"/>
        <v>7.8114405493400225E-3</v>
      </c>
      <c r="AR157" s="264"/>
      <c r="AS157" s="264">
        <f t="shared" si="64"/>
        <v>0</v>
      </c>
      <c r="AT157" s="264">
        <f t="shared" si="65"/>
        <v>2.9844910321010993E-3</v>
      </c>
      <c r="AU157" s="264">
        <f t="shared" si="66"/>
        <v>8.8598939393636431E-2</v>
      </c>
      <c r="AV157" s="264">
        <f t="shared" si="67"/>
        <v>1.9074894236737019</v>
      </c>
      <c r="AW157" s="264">
        <f t="shared" si="68"/>
        <v>7.4337357209226571</v>
      </c>
      <c r="AX157" s="264">
        <f t="shared" si="69"/>
        <v>11.168699727501282</v>
      </c>
      <c r="AY157" s="264">
        <f t="shared" si="70"/>
        <v>12.668574826359009</v>
      </c>
      <c r="AZ157" s="264">
        <f t="shared" si="71"/>
        <v>10.850240843651049</v>
      </c>
      <c r="BA157" s="264">
        <f t="shared" si="72"/>
        <v>5.6141173528955921</v>
      </c>
      <c r="BB157" s="264">
        <f t="shared" si="73"/>
        <v>2.6495346055985158</v>
      </c>
      <c r="BC157" s="264">
        <f t="shared" si="74"/>
        <v>0.56246878786234056</v>
      </c>
      <c r="BD157" s="264">
        <f t="shared" si="75"/>
        <v>5.7726277832608136E-3</v>
      </c>
    </row>
    <row r="158" spans="1:56" ht="15">
      <c r="A158" s="259" t="str">
        <f>VLOOKUP(CONCATENATE($C158," - ",$B158),[2]ACHIEV!$B$17:$C$50,2,FALSE)</f>
        <v>LO12Med</v>
      </c>
      <c r="B158" s="259" t="str">
        <f>'SC-NR'!$C$7</f>
        <v>NR</v>
      </c>
      <c r="C158" s="259" t="str">
        <f>'SC-NR'!$C$8</f>
        <v>Irrigation Water Mgmt</v>
      </c>
      <c r="D158" s="259" t="s">
        <v>642</v>
      </c>
      <c r="E158" s="259" t="str">
        <f>'SC-NR'!$A$9</f>
        <v>Irrigation</v>
      </c>
      <c r="F158" s="260">
        <f t="shared" si="51"/>
        <v>3.1590642958973382E-4</v>
      </c>
      <c r="G158" s="261">
        <f>'SC-NR'!A529</f>
        <v>118.76958726669729</v>
      </c>
      <c r="H158" s="261">
        <f>'SC-NR'!B529</f>
        <v>57.037338950626754</v>
      </c>
      <c r="I158" s="254" t="str">
        <f>'SC-NR'!C529</f>
        <v>Wilbur _ Peas-Dry</v>
      </c>
      <c r="J158" s="265" t="str">
        <f>'SC-NR'!D529</f>
        <v>SIS</v>
      </c>
      <c r="K158" s="263">
        <f>'SC-NR'!E529</f>
        <v>2.3647426768664752E-3</v>
      </c>
      <c r="L158" s="263">
        <f>'SC-NR'!F529</f>
        <v>4.7799117045469802E-3</v>
      </c>
      <c r="M158" s="263">
        <f>'SC-NR'!G529</f>
        <v>7.2482432353827182E-3</v>
      </c>
      <c r="N158" s="263">
        <f>'SC-NR'!H529</f>
        <v>9.7723111689319003E-3</v>
      </c>
      <c r="O158" s="263">
        <f>'SC-NR'!I529</f>
        <v>1.2436663391576364E-2</v>
      </c>
      <c r="P158" s="263">
        <f>'SC-NR'!J529</f>
        <v>1.4857235902488769E-2</v>
      </c>
      <c r="Q158" s="263">
        <f>'SC-NR'!K529</f>
        <v>1.6869363681596094E-2</v>
      </c>
      <c r="R158" s="263">
        <f>'SC-NR'!L529</f>
        <v>1.8562483354095913E-2</v>
      </c>
      <c r="S158" s="263">
        <f>'SC-NR'!M529</f>
        <v>1.9985040155121994E-2</v>
      </c>
      <c r="T158" s="263">
        <f>'SC-NR'!N529</f>
        <v>2.135951535510925E-2</v>
      </c>
      <c r="U158" s="263">
        <f>'SC-NR'!O529</f>
        <v>2.2401119823613324E-2</v>
      </c>
      <c r="V158" s="263">
        <f>'SC-NR'!P529</f>
        <v>2.3293125081248096E-2</v>
      </c>
      <c r="W158" s="263">
        <f>'SC-NR'!Q529</f>
        <v>2.4078967788837759E-2</v>
      </c>
      <c r="X158" s="263">
        <f>'SC-NR'!R529</f>
        <v>2.4763818825887525E-2</v>
      </c>
      <c r="Y158" s="263">
        <f>'SC-NR'!S529</f>
        <v>2.5550128215293805E-2</v>
      </c>
      <c r="Z158" s="263">
        <f>'SC-NR'!T529</f>
        <v>2.6127038146168447E-2</v>
      </c>
      <c r="AA158" s="263">
        <f>'SC-NR'!U529</f>
        <v>2.644200711299521E-2</v>
      </c>
      <c r="AB158" s="263">
        <f>'SC-NR'!V529</f>
        <v>2.6756369770275901E-2</v>
      </c>
      <c r="AC158" s="263">
        <f>'SC-NR'!W529</f>
        <v>2.7062113172691117E-2</v>
      </c>
      <c r="AD158" s="263">
        <f>'SC-NR'!X529</f>
        <v>2.7571992691874592E-2</v>
      </c>
      <c r="AE158" s="263">
        <f>'SC-NR'!Y529</f>
        <v>2.7658017371458118E-2</v>
      </c>
      <c r="AF158" s="264">
        <f t="shared" si="52"/>
        <v>0</v>
      </c>
      <c r="AG158" s="264">
        <f t="shared" si="53"/>
        <v>4.1607160459272655E-3</v>
      </c>
      <c r="AH158" s="264">
        <f t="shared" si="54"/>
        <v>0.22908546991810502</v>
      </c>
      <c r="AI158" s="264">
        <f t="shared" si="55"/>
        <v>2.7594577826353563</v>
      </c>
      <c r="AJ158" s="264">
        <f t="shared" si="56"/>
        <v>10.930079919510078</v>
      </c>
      <c r="AK158" s="264">
        <f t="shared" si="57"/>
        <v>14.485962935686763</v>
      </c>
      <c r="AL158" s="264">
        <f t="shared" si="58"/>
        <v>14.024202210814906</v>
      </c>
      <c r="AM158" s="264">
        <f t="shared" si="59"/>
        <v>14.224887199275415</v>
      </c>
      <c r="AN158" s="264">
        <f t="shared" si="60"/>
        <v>6.6872859117401413</v>
      </c>
      <c r="AO158" s="264">
        <f t="shared" si="61"/>
        <v>3.84537442761401</v>
      </c>
      <c r="AP158" s="264">
        <f t="shared" si="62"/>
        <v>1.0868328811360752</v>
      </c>
      <c r="AQ158" s="264">
        <f t="shared" si="63"/>
        <v>7.4474519582974777E-3</v>
      </c>
      <c r="AR158" s="264"/>
      <c r="AS158" s="264">
        <f t="shared" si="64"/>
        <v>0</v>
      </c>
      <c r="AT158" s="264">
        <f t="shared" si="65"/>
        <v>2.845423125369687E-3</v>
      </c>
      <c r="AU158" s="264">
        <f t="shared" si="66"/>
        <v>8.4470507139168566E-2</v>
      </c>
      <c r="AV158" s="264">
        <f t="shared" si="67"/>
        <v>1.8186064086438802</v>
      </c>
      <c r="AW158" s="264">
        <f t="shared" si="68"/>
        <v>7.0873469883770479</v>
      </c>
      <c r="AX158" s="264">
        <f t="shared" si="69"/>
        <v>10.648273405120335</v>
      </c>
      <c r="AY158" s="264">
        <f t="shared" si="70"/>
        <v>12.078259036020816</v>
      </c>
      <c r="AZ158" s="264">
        <f t="shared" si="71"/>
        <v>10.344653704863122</v>
      </c>
      <c r="BA158" s="264">
        <f t="shared" si="72"/>
        <v>5.3525171202213997</v>
      </c>
      <c r="BB158" s="264">
        <f t="shared" si="73"/>
        <v>2.5260746161229832</v>
      </c>
      <c r="BC158" s="264">
        <f t="shared" si="74"/>
        <v>0.53625950926561372</v>
      </c>
      <c r="BD158" s="264">
        <f t="shared" si="75"/>
        <v>5.5036414624701265E-3</v>
      </c>
    </row>
    <row r="159" spans="1:56" ht="15">
      <c r="A159" s="259" t="str">
        <f>VLOOKUP(CONCATENATE($C159," - ",$B159),[2]ACHIEV!$B$17:$C$50,2,FALSE)</f>
        <v>LO12Med</v>
      </c>
      <c r="B159" s="259" t="str">
        <f>'SC-NR'!$C$7</f>
        <v>NR</v>
      </c>
      <c r="C159" s="259" t="str">
        <f>'SC-NR'!$C$8</f>
        <v>Irrigation Water Mgmt</v>
      </c>
      <c r="D159" s="259" t="s">
        <v>642</v>
      </c>
      <c r="E159" s="259" t="str">
        <f>'SC-NR'!$A$9</f>
        <v>Irrigation</v>
      </c>
      <c r="F159" s="260">
        <f t="shared" si="51"/>
        <v>2.8991423803331214E-4</v>
      </c>
      <c r="G159" s="261">
        <f>'SC-NR'!A530</f>
        <v>108.99744724624151</v>
      </c>
      <c r="H159" s="261">
        <f>'SC-NR'!B530</f>
        <v>62.164547119790939</v>
      </c>
      <c r="I159" s="254" t="str">
        <f>'SC-NR'!C530</f>
        <v>Mattawa (PRD) _ 14Grass Seed***</v>
      </c>
      <c r="J159" s="265" t="str">
        <f>'SC-NR'!D530</f>
        <v>SIS</v>
      </c>
      <c r="K159" s="263">
        <f>'SC-NR'!E530</f>
        <v>3.2713952331128427E-3</v>
      </c>
      <c r="L159" s="263">
        <f>'SC-NR'!F530</f>
        <v>6.6125504977462756E-3</v>
      </c>
      <c r="M159" s="263">
        <f>'SC-NR'!G530</f>
        <v>1.0027250998867275E-2</v>
      </c>
      <c r="N159" s="263">
        <f>'SC-NR'!H530</f>
        <v>1.3519057480241998E-2</v>
      </c>
      <c r="O159" s="263">
        <f>'SC-NR'!I530</f>
        <v>1.7204933853075297E-2</v>
      </c>
      <c r="P159" s="263">
        <f>'SC-NR'!J530</f>
        <v>2.0553564319750788E-2</v>
      </c>
      <c r="Q159" s="263">
        <f>'SC-NR'!K530</f>
        <v>2.3337150580268598E-2</v>
      </c>
      <c r="R159" s="263">
        <f>'SC-NR'!L530</f>
        <v>2.5679419648226995E-2</v>
      </c>
      <c r="S159" s="263">
        <f>'SC-NR'!M530</f>
        <v>2.7647390871157543E-2</v>
      </c>
      <c r="T159" s="263">
        <f>'SC-NR'!N530</f>
        <v>2.9548845799534096E-2</v>
      </c>
      <c r="U159" s="263">
        <f>'SC-NR'!O530</f>
        <v>3.098980592022197E-2</v>
      </c>
      <c r="V159" s="263">
        <f>'SC-NR'!P530</f>
        <v>3.2223809846435511E-2</v>
      </c>
      <c r="W159" s="263">
        <f>'SC-NR'!Q530</f>
        <v>3.3310948042373133E-2</v>
      </c>
      <c r="X159" s="263">
        <f>'SC-NR'!R530</f>
        <v>3.4258373925076697E-2</v>
      </c>
      <c r="Y159" s="263">
        <f>'SC-NR'!S530</f>
        <v>3.5346157730655151E-2</v>
      </c>
      <c r="Z159" s="263">
        <f>'SC-NR'!T530</f>
        <v>3.6144257420850458E-2</v>
      </c>
      <c r="AA159" s="263">
        <f>'SC-NR'!U530</f>
        <v>3.6579986849991093E-2</v>
      </c>
      <c r="AB159" s="263">
        <f>'SC-NR'!V530</f>
        <v>3.7014877507886894E-2</v>
      </c>
      <c r="AC159" s="263">
        <f>'SC-NR'!W530</f>
        <v>3.7437844251373011E-2</v>
      </c>
      <c r="AD159" s="263">
        <f>'SC-NR'!X530</f>
        <v>3.8143213780513066E-2</v>
      </c>
      <c r="AE159" s="263">
        <f>'SC-NR'!Y530</f>
        <v>3.8262220693811771E-2</v>
      </c>
      <c r="AF159" s="264">
        <f t="shared" si="52"/>
        <v>0</v>
      </c>
      <c r="AG159" s="264">
        <f t="shared" si="53"/>
        <v>3.8183800934173165E-3</v>
      </c>
      <c r="AH159" s="264">
        <f t="shared" si="54"/>
        <v>0.21023674491862576</v>
      </c>
      <c r="AI159" s="264">
        <f t="shared" si="55"/>
        <v>2.5324147453307191</v>
      </c>
      <c r="AJ159" s="264">
        <f t="shared" si="56"/>
        <v>10.030773338875241</v>
      </c>
      <c r="AK159" s="264">
        <f t="shared" si="57"/>
        <v>13.294084935632817</v>
      </c>
      <c r="AL159" s="264">
        <f t="shared" si="58"/>
        <v>12.870317021574241</v>
      </c>
      <c r="AM159" s="264">
        <f t="shared" si="59"/>
        <v>13.054490023655308</v>
      </c>
      <c r="AN159" s="264">
        <f t="shared" si="60"/>
        <v>6.1370685051610945</v>
      </c>
      <c r="AO159" s="264">
        <f t="shared" si="61"/>
        <v>3.5289841950425718</v>
      </c>
      <c r="AP159" s="264">
        <f t="shared" si="62"/>
        <v>0.99741029966790584</v>
      </c>
      <c r="AQ159" s="264">
        <f t="shared" si="63"/>
        <v>6.834689507850644E-3</v>
      </c>
      <c r="AR159" s="264"/>
      <c r="AS159" s="264">
        <f t="shared" si="64"/>
        <v>0</v>
      </c>
      <c r="AT159" s="264">
        <f t="shared" si="65"/>
        <v>2.6113070200731573E-3</v>
      </c>
      <c r="AU159" s="264">
        <f t="shared" si="66"/>
        <v>7.7520431430735753E-2</v>
      </c>
      <c r="AV159" s="264">
        <f t="shared" si="67"/>
        <v>1.6689748667958828</v>
      </c>
      <c r="AW159" s="264">
        <f t="shared" si="68"/>
        <v>6.5042133029121327</v>
      </c>
      <c r="AX159" s="264">
        <f t="shared" si="69"/>
        <v>9.7721533386484989</v>
      </c>
      <c r="AY159" s="264">
        <f t="shared" si="70"/>
        <v>11.084482420141088</v>
      </c>
      <c r="AZ159" s="264">
        <f t="shared" si="71"/>
        <v>9.493514900784831</v>
      </c>
      <c r="BA159" s="264">
        <f t="shared" si="72"/>
        <v>4.9121219991771712</v>
      </c>
      <c r="BB159" s="264">
        <f t="shared" si="73"/>
        <v>2.3182339102742517</v>
      </c>
      <c r="BC159" s="264">
        <f t="shared" si="74"/>
        <v>0.49213707748451185</v>
      </c>
      <c r="BD159" s="264">
        <f t="shared" si="75"/>
        <v>5.0508121125383493E-3</v>
      </c>
    </row>
    <row r="160" spans="1:56" ht="15">
      <c r="A160" s="259" t="str">
        <f>VLOOKUP(CONCATENATE($C160," - ",$B160),[2]ACHIEV!$B$17:$C$50,2,FALSE)</f>
        <v>LO12Med</v>
      </c>
      <c r="B160" s="259" t="str">
        <f>'SC-NR'!$C$7</f>
        <v>NR</v>
      </c>
      <c r="C160" s="259" t="str">
        <f>'SC-NR'!$C$8</f>
        <v>Irrigation Water Mgmt</v>
      </c>
      <c r="D160" s="259" t="s">
        <v>642</v>
      </c>
      <c r="E160" s="259" t="str">
        <f>'SC-NR'!$A$9</f>
        <v>Irrigation</v>
      </c>
      <c r="F160" s="260">
        <f t="shared" si="51"/>
        <v>2.8277181780959144E-4</v>
      </c>
      <c r="G160" s="261">
        <f>'SC-NR'!A531</f>
        <v>106.31215115031112</v>
      </c>
      <c r="H160" s="261">
        <f>'SC-NR'!B531</f>
        <v>63.738550973102555</v>
      </c>
      <c r="I160" s="254" t="str">
        <f>'SC-NR'!C531</f>
        <v>Pasco (Richland) _ 14Grass Seed***</v>
      </c>
      <c r="J160" s="265" t="str">
        <f>'SC-NR'!D531</f>
        <v>SIS</v>
      </c>
      <c r="K160" s="263">
        <f>'SC-NR'!E531</f>
        <v>1.1873720256426223E-3</v>
      </c>
      <c r="L160" s="263">
        <f>'SC-NR'!F531</f>
        <v>2.4000638625685431E-3</v>
      </c>
      <c r="M160" s="263">
        <f>'SC-NR'!G531</f>
        <v>3.6394493730502299E-3</v>
      </c>
      <c r="N160" s="263">
        <f>'SC-NR'!H531</f>
        <v>4.9068209498550341E-3</v>
      </c>
      <c r="O160" s="263">
        <f>'SC-NR'!I531</f>
        <v>6.2446313283689645E-3</v>
      </c>
      <c r="P160" s="263">
        <f>'SC-NR'!J531</f>
        <v>7.4600363335788396E-3</v>
      </c>
      <c r="Q160" s="263">
        <f>'SC-NR'!K531</f>
        <v>8.4703552407067451E-3</v>
      </c>
      <c r="R160" s="263">
        <f>'SC-NR'!L531</f>
        <v>9.3204954926919721E-3</v>
      </c>
      <c r="S160" s="263">
        <f>'SC-NR'!M531</f>
        <v>1.003478215354095E-2</v>
      </c>
      <c r="T160" s="263">
        <f>'SC-NR'!N531</f>
        <v>1.0724926336402742E-2</v>
      </c>
      <c r="U160" s="263">
        <f>'SC-NR'!O531</f>
        <v>1.1247931236591263E-2</v>
      </c>
      <c r="V160" s="263">
        <f>'SC-NR'!P531</f>
        <v>1.1695820176053012E-2</v>
      </c>
      <c r="W160" s="263">
        <f>'SC-NR'!Q531</f>
        <v>1.2090403340079832E-2</v>
      </c>
      <c r="X160" s="263">
        <f>'SC-NR'!R531</f>
        <v>1.2434277103208586E-2</v>
      </c>
      <c r="Y160" s="263">
        <f>'SC-NR'!S531</f>
        <v>1.2829094595029015E-2</v>
      </c>
      <c r="Z160" s="263">
        <f>'SC-NR'!T531</f>
        <v>1.3118769543570843E-2</v>
      </c>
      <c r="AA160" s="263">
        <f>'SC-NR'!U531</f>
        <v>1.3276920087312552E-2</v>
      </c>
      <c r="AB160" s="263">
        <f>'SC-NR'!V531</f>
        <v>1.3434766194127177E-2</v>
      </c>
      <c r="AC160" s="263">
        <f>'SC-NR'!W531</f>
        <v>1.3588284446495203E-2</v>
      </c>
      <c r="AD160" s="263">
        <f>'SC-NR'!X531</f>
        <v>1.3844302440947273E-2</v>
      </c>
      <c r="AE160" s="263">
        <f>'SC-NR'!Y531</f>
        <v>1.388749669588739E-2</v>
      </c>
      <c r="AF160" s="264">
        <f t="shared" si="52"/>
        <v>0</v>
      </c>
      <c r="AG160" s="264">
        <f t="shared" si="53"/>
        <v>3.7243092558272612E-3</v>
      </c>
      <c r="AH160" s="264">
        <f t="shared" si="54"/>
        <v>0.20505728498984688</v>
      </c>
      <c r="AI160" s="264">
        <f t="shared" si="55"/>
        <v>2.4700253628202251</v>
      </c>
      <c r="AJ160" s="264">
        <f t="shared" si="56"/>
        <v>9.7836519872605301</v>
      </c>
      <c r="AK160" s="264">
        <f t="shared" si="57"/>
        <v>12.966567592075464</v>
      </c>
      <c r="AL160" s="264">
        <f t="shared" si="58"/>
        <v>12.553239760366994</v>
      </c>
      <c r="AM160" s="264">
        <f t="shared" si="59"/>
        <v>12.732875417253664</v>
      </c>
      <c r="AN160" s="264">
        <f t="shared" si="60"/>
        <v>5.9858737156158313</v>
      </c>
      <c r="AO160" s="264">
        <f t="shared" si="61"/>
        <v>3.4420430076940338</v>
      </c>
      <c r="AP160" s="264">
        <f t="shared" si="62"/>
        <v>0.97283777938045168</v>
      </c>
      <c r="AQ160" s="264">
        <f t="shared" si="63"/>
        <v>6.666307903363475E-3</v>
      </c>
      <c r="AR160" s="264"/>
      <c r="AS160" s="264">
        <f t="shared" si="64"/>
        <v>0</v>
      </c>
      <c r="AT160" s="264">
        <f t="shared" si="65"/>
        <v>2.5469740221595767E-3</v>
      </c>
      <c r="AU160" s="264">
        <f t="shared" si="66"/>
        <v>7.5610613199804916E-2</v>
      </c>
      <c r="AV160" s="264">
        <f t="shared" si="67"/>
        <v>1.62785746627651</v>
      </c>
      <c r="AW160" s="264">
        <f t="shared" si="68"/>
        <v>6.343973416284781</v>
      </c>
      <c r="AX160" s="264">
        <f t="shared" si="69"/>
        <v>9.5314034323702046</v>
      </c>
      <c r="AY160" s="264">
        <f t="shared" si="70"/>
        <v>10.811401553384915</v>
      </c>
      <c r="AZ160" s="264">
        <f t="shared" si="71"/>
        <v>9.259629620498016</v>
      </c>
      <c r="BA160" s="264">
        <f t="shared" si="72"/>
        <v>4.7911053849318401</v>
      </c>
      <c r="BB160" s="264">
        <f t="shared" si="73"/>
        <v>2.2611211555631314</v>
      </c>
      <c r="BC160" s="264">
        <f t="shared" si="74"/>
        <v>0.48001263047937964</v>
      </c>
      <c r="BD160" s="264">
        <f t="shared" si="75"/>
        <v>4.9263786841440447E-3</v>
      </c>
    </row>
    <row r="161" spans="1:56" ht="15">
      <c r="A161" s="259" t="str">
        <f>VLOOKUP(CONCATENATE($C161," - ",$B161),[2]ACHIEV!$B$17:$C$50,2,FALSE)</f>
        <v>LO12Med</v>
      </c>
      <c r="B161" s="259" t="str">
        <f>'SC-NR'!$C$7</f>
        <v>NR</v>
      </c>
      <c r="C161" s="259" t="str">
        <f>'SC-NR'!$C$8</f>
        <v>Irrigation Water Mgmt</v>
      </c>
      <c r="D161" s="259" t="s">
        <v>642</v>
      </c>
      <c r="E161" s="259" t="str">
        <f>'SC-NR'!$A$9</f>
        <v>Irrigation</v>
      </c>
      <c r="F161" s="260">
        <f t="shared" si="51"/>
        <v>2.7855438872510877E-4</v>
      </c>
      <c r="G161" s="261">
        <f>'SC-NR'!A532</f>
        <v>104.72654774128556</v>
      </c>
      <c r="H161" s="261">
        <f>'SC-NR'!B532</f>
        <v>64.705865524447347</v>
      </c>
      <c r="I161" s="254" t="str">
        <f>'SC-NR'!C532</f>
        <v>Moses Lake (Ephrata) _ 14Grass Seed***</v>
      </c>
      <c r="J161" s="265" t="str">
        <f>'SC-NR'!D532</f>
        <v>SIS</v>
      </c>
      <c r="K161" s="263">
        <f>'SC-NR'!E532</f>
        <v>4.0566221977947851E-3</v>
      </c>
      <c r="L161" s="263">
        <f>'SC-NR'!F532</f>
        <v>8.1997487988242773E-3</v>
      </c>
      <c r="M161" s="263">
        <f>'SC-NR'!G532</f>
        <v>1.2434073563822982E-2</v>
      </c>
      <c r="N161" s="263">
        <f>'SC-NR'!H532</f>
        <v>1.6764011915316509E-2</v>
      </c>
      <c r="O161" s="263">
        <f>'SC-NR'!I532</f>
        <v>2.1334602396410829E-2</v>
      </c>
      <c r="P161" s="263">
        <f>'SC-NR'!J532</f>
        <v>2.5486998458442732E-2</v>
      </c>
      <c r="Q161" s="263">
        <f>'SC-NR'!K532</f>
        <v>2.8938723795570057E-2</v>
      </c>
      <c r="R161" s="263">
        <f>'SC-NR'!L532</f>
        <v>3.1843203388287125E-2</v>
      </c>
      <c r="S161" s="263">
        <f>'SC-NR'!M532</f>
        <v>3.4283543114516105E-2</v>
      </c>
      <c r="T161" s="263">
        <f>'SC-NR'!N532</f>
        <v>3.6641400762678959E-2</v>
      </c>
      <c r="U161" s="263">
        <f>'SC-NR'!O532</f>
        <v>3.8428231883710251E-2</v>
      </c>
      <c r="V161" s="263">
        <f>'SC-NR'!P532</f>
        <v>3.9958431496577129E-2</v>
      </c>
      <c r="W161" s="263">
        <f>'SC-NR'!Q532</f>
        <v>4.1306513468780393E-2</v>
      </c>
      <c r="X161" s="263">
        <f>'SC-NR'!R532</f>
        <v>4.248134823886212E-2</v>
      </c>
      <c r="Y161" s="263">
        <f>'SC-NR'!S532</f>
        <v>4.3830230785197662E-2</v>
      </c>
      <c r="Z161" s="263">
        <f>'SC-NR'!T532</f>
        <v>4.481989687217143E-2</v>
      </c>
      <c r="AA161" s="263">
        <f>'SC-NR'!U532</f>
        <v>4.5360213632614492E-2</v>
      </c>
      <c r="AB161" s="263">
        <f>'SC-NR'!V532</f>
        <v>4.5899490293097672E-2</v>
      </c>
      <c r="AC161" s="263">
        <f>'SC-NR'!W532</f>
        <v>4.6423980963985534E-2</v>
      </c>
      <c r="AD161" s="263">
        <f>'SC-NR'!X532</f>
        <v>4.7298659040359348E-2</v>
      </c>
      <c r="AE161" s="263">
        <f>'SC-NR'!Y532</f>
        <v>4.7446230963584059E-2</v>
      </c>
      <c r="AF161" s="264">
        <f t="shared" si="52"/>
        <v>0</v>
      </c>
      <c r="AG161" s="264">
        <f t="shared" si="53"/>
        <v>3.6687626660121806E-3</v>
      </c>
      <c r="AH161" s="264">
        <f t="shared" si="54"/>
        <v>0.20199893722237744</v>
      </c>
      <c r="AI161" s="264">
        <f t="shared" si="55"/>
        <v>2.4331859179092672</v>
      </c>
      <c r="AJ161" s="264">
        <f t="shared" si="56"/>
        <v>9.6377327129737491</v>
      </c>
      <c r="AK161" s="264">
        <f t="shared" si="57"/>
        <v>12.773176398736837</v>
      </c>
      <c r="AL161" s="264">
        <f t="shared" si="58"/>
        <v>12.366013187082713</v>
      </c>
      <c r="AM161" s="264">
        <f t="shared" si="59"/>
        <v>12.542969649664123</v>
      </c>
      <c r="AN161" s="264">
        <f t="shared" si="60"/>
        <v>5.8965967922652949</v>
      </c>
      <c r="AO161" s="264">
        <f t="shared" si="61"/>
        <v>3.3907063065929925</v>
      </c>
      <c r="AP161" s="264">
        <f t="shared" si="62"/>
        <v>0.95832829121071683</v>
      </c>
      <c r="AQ161" s="264">
        <f t="shared" si="63"/>
        <v>6.566882574999623E-3</v>
      </c>
      <c r="AR161" s="264"/>
      <c r="AS161" s="264">
        <f t="shared" si="64"/>
        <v>0</v>
      </c>
      <c r="AT161" s="264">
        <f t="shared" si="65"/>
        <v>2.5089869186296532E-3</v>
      </c>
      <c r="AU161" s="264">
        <f t="shared" si="66"/>
        <v>7.4482911006302902E-2</v>
      </c>
      <c r="AV161" s="264">
        <f t="shared" si="67"/>
        <v>1.6035786202555469</v>
      </c>
      <c r="AW161" s="264">
        <f t="shared" si="68"/>
        <v>6.2493555784667265</v>
      </c>
      <c r="AX161" s="264">
        <f t="shared" si="69"/>
        <v>9.3892463448534986</v>
      </c>
      <c r="AY161" s="264">
        <f t="shared" si="70"/>
        <v>10.650153803490793</v>
      </c>
      <c r="AZ161" s="264">
        <f t="shared" si="71"/>
        <v>9.1215259311858006</v>
      </c>
      <c r="BA161" s="264">
        <f t="shared" si="72"/>
        <v>4.7196479555679307</v>
      </c>
      <c r="BB161" s="264">
        <f t="shared" si="73"/>
        <v>2.2273974337337079</v>
      </c>
      <c r="BC161" s="264">
        <f t="shared" si="74"/>
        <v>0.47285343320015866</v>
      </c>
      <c r="BD161" s="264">
        <f t="shared" si="75"/>
        <v>4.8529037073778841E-3</v>
      </c>
    </row>
    <row r="162" spans="1:56" ht="15">
      <c r="A162" s="259" t="str">
        <f>VLOOKUP(CONCATENATE($C162," - ",$B162),[2]ACHIEV!$B$17:$C$50,2,FALSE)</f>
        <v>LO12Med</v>
      </c>
      <c r="B162" s="259" t="str">
        <f>'SC-NR'!$C$7</f>
        <v>NR</v>
      </c>
      <c r="C162" s="259" t="str">
        <f>'SC-NR'!$C$8</f>
        <v>Irrigation Water Mgmt</v>
      </c>
      <c r="D162" s="259" t="s">
        <v>642</v>
      </c>
      <c r="E162" s="259" t="str">
        <f>'SC-NR'!$A$9</f>
        <v>Irrigation</v>
      </c>
      <c r="F162" s="260">
        <f t="shared" si="51"/>
        <v>2.6807883906365161E-4</v>
      </c>
      <c r="G162" s="261">
        <f>'SC-NR'!A533</f>
        <v>100.78811346725428</v>
      </c>
      <c r="H162" s="261">
        <f>'SC-NR'!B533</f>
        <v>67.240237408326507</v>
      </c>
      <c r="I162" s="254" t="str">
        <f>'SC-NR'!C533</f>
        <v>Royal City (Smyrna) _ 14Grass Seed***</v>
      </c>
      <c r="J162" s="265" t="str">
        <f>'SC-NR'!D533</f>
        <v>SIS</v>
      </c>
      <c r="K162" s="263">
        <f>'SC-NR'!E533</f>
        <v>4.5842439623733598E-3</v>
      </c>
      <c r="L162" s="263">
        <f>'SC-NR'!F533</f>
        <v>9.2662434634466235E-3</v>
      </c>
      <c r="M162" s="263">
        <f>'SC-NR'!G533</f>
        <v>1.4051302754702632E-2</v>
      </c>
      <c r="N162" s="263">
        <f>'SC-NR'!H533</f>
        <v>1.8944411547548421E-2</v>
      </c>
      <c r="O162" s="263">
        <f>'SC-NR'!I533</f>
        <v>2.4109472723032752E-2</v>
      </c>
      <c r="P162" s="263">
        <f>'SC-NR'!J533</f>
        <v>2.8801947311152046E-2</v>
      </c>
      <c r="Q162" s="263">
        <f>'SC-NR'!K533</f>
        <v>3.2702618920428084E-2</v>
      </c>
      <c r="R162" s="263">
        <f>'SC-NR'!L533</f>
        <v>3.5984867645485079E-2</v>
      </c>
      <c r="S162" s="263">
        <f>'SC-NR'!M533</f>
        <v>3.8742608472862726E-2</v>
      </c>
      <c r="T162" s="263">
        <f>'SC-NR'!N533</f>
        <v>4.1407139247654191E-2</v>
      </c>
      <c r="U162" s="263">
        <f>'SC-NR'!O533</f>
        <v>4.3426373324424124E-2</v>
      </c>
      <c r="V162" s="263">
        <f>'SC-NR'!P533</f>
        <v>4.5155597293154652E-2</v>
      </c>
      <c r="W162" s="263">
        <f>'SC-NR'!Q533</f>
        <v>4.6679016616062427E-2</v>
      </c>
      <c r="X162" s="263">
        <f>'SC-NR'!R533</f>
        <v>4.800665545915242E-2</v>
      </c>
      <c r="Y162" s="263">
        <f>'SC-NR'!S533</f>
        <v>4.9530979482314108E-2</v>
      </c>
      <c r="Z162" s="263">
        <f>'SC-NR'!T533</f>
        <v>5.0649365805408596E-2</v>
      </c>
      <c r="AA162" s="263">
        <f>'SC-NR'!U533</f>
        <v>5.125995849214602E-2</v>
      </c>
      <c r="AB162" s="263">
        <f>'SC-NR'!V533</f>
        <v>5.1869375799040593E-2</v>
      </c>
      <c r="AC162" s="263">
        <f>'SC-NR'!W533</f>
        <v>5.2462083986814637E-2</v>
      </c>
      <c r="AD162" s="263">
        <f>'SC-NR'!X533</f>
        <v>5.3450526463123288E-2</v>
      </c>
      <c r="AE162" s="263">
        <f>'SC-NR'!Y533</f>
        <v>5.3617292226626347E-2</v>
      </c>
      <c r="AF162" s="264">
        <f t="shared" si="52"/>
        <v>0</v>
      </c>
      <c r="AG162" s="264">
        <f t="shared" si="53"/>
        <v>3.5307921042134309E-3</v>
      </c>
      <c r="AH162" s="264">
        <f t="shared" si="54"/>
        <v>0.19440239599350165</v>
      </c>
      <c r="AI162" s="264">
        <f t="shared" si="55"/>
        <v>2.3416814902272085</v>
      </c>
      <c r="AJ162" s="264">
        <f t="shared" si="56"/>
        <v>9.2752880639388362</v>
      </c>
      <c r="AK162" s="264">
        <f t="shared" si="57"/>
        <v>12.292817628186045</v>
      </c>
      <c r="AL162" s="264">
        <f t="shared" si="58"/>
        <v>11.900966537312078</v>
      </c>
      <c r="AM162" s="264">
        <f t="shared" si="59"/>
        <v>12.071268226941708</v>
      </c>
      <c r="AN162" s="264">
        <f t="shared" si="60"/>
        <v>5.6748444342655731</v>
      </c>
      <c r="AO162" s="264">
        <f t="shared" si="61"/>
        <v>3.2631925651484686</v>
      </c>
      <c r="AP162" s="264">
        <f t="shared" si="62"/>
        <v>0.92228859478911696</v>
      </c>
      <c r="AQ162" s="264">
        <f t="shared" si="63"/>
        <v>6.3199228884184382E-3</v>
      </c>
      <c r="AR162" s="264"/>
      <c r="AS162" s="264">
        <f t="shared" si="64"/>
        <v>0</v>
      </c>
      <c r="AT162" s="264">
        <f t="shared" si="65"/>
        <v>2.4146318550230671E-3</v>
      </c>
      <c r="AU162" s="264">
        <f t="shared" si="66"/>
        <v>7.1681844267604308E-2</v>
      </c>
      <c r="AV162" s="264">
        <f t="shared" si="67"/>
        <v>1.5432730994937995</v>
      </c>
      <c r="AW162" s="264">
        <f t="shared" si="68"/>
        <v>6.0143370780799419</v>
      </c>
      <c r="AX162" s="264">
        <f t="shared" si="69"/>
        <v>9.036146482311997</v>
      </c>
      <c r="AY162" s="264">
        <f t="shared" si="70"/>
        <v>10.249635198915067</v>
      </c>
      <c r="AZ162" s="264">
        <f t="shared" si="71"/>
        <v>8.7784941867651369</v>
      </c>
      <c r="BA162" s="264">
        <f t="shared" si="72"/>
        <v>4.5421569213414426</v>
      </c>
      <c r="BB162" s="264">
        <f t="shared" si="73"/>
        <v>2.1436320601573966</v>
      </c>
      <c r="BC162" s="264">
        <f t="shared" si="74"/>
        <v>0.45507091092596452</v>
      </c>
      <c r="BD162" s="264">
        <f t="shared" si="75"/>
        <v>4.6704013457329026E-3</v>
      </c>
    </row>
    <row r="163" spans="1:56" ht="15">
      <c r="A163" s="259" t="str">
        <f>VLOOKUP(CONCATENATE($C163," - ",$B163),[2]ACHIEV!$B$17:$C$50,2,FALSE)</f>
        <v>LO12Med</v>
      </c>
      <c r="B163" s="259" t="str">
        <f>'SC-NR'!$C$7</f>
        <v>NR</v>
      </c>
      <c r="C163" s="259" t="str">
        <f>'SC-NR'!$C$8</f>
        <v>Irrigation Water Mgmt</v>
      </c>
      <c r="D163" s="259" t="s">
        <v>642</v>
      </c>
      <c r="E163" s="259" t="str">
        <f>'SC-NR'!$A$9</f>
        <v>Irrigation</v>
      </c>
      <c r="F163" s="260">
        <f t="shared" si="51"/>
        <v>2.6161664933742817E-4</v>
      </c>
      <c r="G163" s="261">
        <f>'SC-NR'!A534</f>
        <v>98.358559856650629</v>
      </c>
      <c r="H163" s="261">
        <f>'SC-NR'!B534</f>
        <v>68.904867927006819</v>
      </c>
      <c r="I163" s="254" t="str">
        <f>'SC-NR'!C534</f>
        <v>Quincy _ 14Grass Seed***</v>
      </c>
      <c r="J163" s="265" t="str">
        <f>'SC-NR'!D534</f>
        <v>SIS</v>
      </c>
      <c r="K163" s="263">
        <f>'SC-NR'!E534</f>
        <v>2.7114153046112659E-3</v>
      </c>
      <c r="L163" s="263">
        <f>'SC-NR'!F534</f>
        <v>5.4806494918816949E-3</v>
      </c>
      <c r="M163" s="263">
        <f>'SC-NR'!G534</f>
        <v>8.310839835649269E-3</v>
      </c>
      <c r="N163" s="263">
        <f>'SC-NR'!H534</f>
        <v>1.1204937570618259E-2</v>
      </c>
      <c r="O163" s="263">
        <f>'SC-NR'!I534</f>
        <v>1.4259885351628412E-2</v>
      </c>
      <c r="P163" s="263">
        <f>'SC-NR'!J534</f>
        <v>1.7035315175860318E-2</v>
      </c>
      <c r="Q163" s="263">
        <f>'SC-NR'!K534</f>
        <v>1.9342422037201559E-2</v>
      </c>
      <c r="R163" s="263">
        <f>'SC-NR'!L534</f>
        <v>2.12837540212116E-2</v>
      </c>
      <c r="S163" s="263">
        <f>'SC-NR'!M534</f>
        <v>2.2914858462178538E-2</v>
      </c>
      <c r="T163" s="263">
        <f>'SC-NR'!N534</f>
        <v>2.4490832511918456E-2</v>
      </c>
      <c r="U163" s="263">
        <f>'SC-NR'!O534</f>
        <v>2.568513679072304E-2</v>
      </c>
      <c r="V163" s="263">
        <f>'SC-NR'!P534</f>
        <v>2.6707910528857425E-2</v>
      </c>
      <c r="W163" s="263">
        <f>'SC-NR'!Q534</f>
        <v>2.760895822644422E-2</v>
      </c>
      <c r="X163" s="263">
        <f>'SC-NR'!R534</f>
        <v>2.8394208816878964E-2</v>
      </c>
      <c r="Y163" s="263">
        <f>'SC-NR'!S534</f>
        <v>2.9295791612103373E-2</v>
      </c>
      <c r="Z163" s="263">
        <f>'SC-NR'!T534</f>
        <v>2.9957276868515511E-2</v>
      </c>
      <c r="AA163" s="263">
        <f>'SC-NR'!U534</f>
        <v>3.0318420465865952E-2</v>
      </c>
      <c r="AB163" s="263">
        <f>'SC-NR'!V534</f>
        <v>3.0678868868344401E-2</v>
      </c>
      <c r="AC163" s="263">
        <f>'SC-NR'!W534</f>
        <v>3.1029434428268686E-2</v>
      </c>
      <c r="AD163" s="263">
        <f>'SC-NR'!X534</f>
        <v>3.1614062576331654E-2</v>
      </c>
      <c r="AE163" s="263">
        <f>'SC-NR'!Y534</f>
        <v>3.1712698523100338E-2</v>
      </c>
      <c r="AF163" s="264">
        <f t="shared" si="52"/>
        <v>0</v>
      </c>
      <c r="AG163" s="264">
        <f t="shared" si="53"/>
        <v>3.4456803940129056E-3</v>
      </c>
      <c r="AH163" s="264">
        <f t="shared" si="54"/>
        <v>0.18971621796270174</v>
      </c>
      <c r="AI163" s="264">
        <f t="shared" si="55"/>
        <v>2.2852339536700956</v>
      </c>
      <c r="AJ163" s="264">
        <f t="shared" si="56"/>
        <v>9.0517020791445759</v>
      </c>
      <c r="AK163" s="264">
        <f t="shared" si="57"/>
        <v>11.996492412586539</v>
      </c>
      <c r="AL163" s="264">
        <f t="shared" si="58"/>
        <v>11.614087110505524</v>
      </c>
      <c r="AM163" s="264">
        <f t="shared" si="59"/>
        <v>11.780283583054512</v>
      </c>
      <c r="AN163" s="264">
        <f t="shared" si="60"/>
        <v>5.5380491484865271</v>
      </c>
      <c r="AO163" s="264">
        <f t="shared" si="61"/>
        <v>3.1845314908807452</v>
      </c>
      <c r="AP163" s="264">
        <f t="shared" si="62"/>
        <v>0.90005631452903967</v>
      </c>
      <c r="AQ163" s="264">
        <f t="shared" si="63"/>
        <v>6.1675776272157633E-3</v>
      </c>
      <c r="AR163" s="264"/>
      <c r="AS163" s="264">
        <f t="shared" si="64"/>
        <v>0</v>
      </c>
      <c r="AT163" s="264">
        <f t="shared" si="65"/>
        <v>2.3564258092917331E-3</v>
      </c>
      <c r="AU163" s="264">
        <f t="shared" si="66"/>
        <v>6.9953913487238339E-2</v>
      </c>
      <c r="AV163" s="264">
        <f t="shared" si="67"/>
        <v>1.506071641881034</v>
      </c>
      <c r="AW163" s="264">
        <f t="shared" si="68"/>
        <v>5.8693581330361493</v>
      </c>
      <c r="AX163" s="264">
        <f t="shared" si="69"/>
        <v>8.8183251385363999</v>
      </c>
      <c r="AY163" s="264">
        <f t="shared" si="70"/>
        <v>10.002562033754725</v>
      </c>
      <c r="AZ163" s="264">
        <f t="shared" si="71"/>
        <v>8.5668836950770686</v>
      </c>
      <c r="BA163" s="264">
        <f t="shared" si="72"/>
        <v>4.4326656989290019</v>
      </c>
      <c r="BB163" s="264">
        <f t="shared" si="73"/>
        <v>2.0919586154187644</v>
      </c>
      <c r="BC163" s="264">
        <f t="shared" si="74"/>
        <v>0.4441011731594165</v>
      </c>
      <c r="BD163" s="264">
        <f t="shared" si="75"/>
        <v>4.5578187200428196E-3</v>
      </c>
    </row>
    <row r="164" spans="1:56" ht="15">
      <c r="A164" s="259" t="str">
        <f>VLOOKUP(CONCATENATE($C164," - ",$B164),[2]ACHIEV!$B$17:$C$50,2,FALSE)</f>
        <v>LO12Med</v>
      </c>
      <c r="B164" s="259" t="str">
        <f>'SC-NR'!$C$7</f>
        <v>NR</v>
      </c>
      <c r="C164" s="259" t="str">
        <f>'SC-NR'!$C$8</f>
        <v>Irrigation Water Mgmt</v>
      </c>
      <c r="D164" s="259" t="s">
        <v>642</v>
      </c>
      <c r="E164" s="259" t="str">
        <f>'SC-NR'!$A$9</f>
        <v>Irrigation</v>
      </c>
      <c r="F164" s="260">
        <f t="shared" si="51"/>
        <v>2.5957595784493646E-4</v>
      </c>
      <c r="G164" s="261">
        <f>'SC-NR'!A535</f>
        <v>97.591332400670481</v>
      </c>
      <c r="H164" s="261">
        <f>'SC-NR'!B535</f>
        <v>69.447760088056143</v>
      </c>
      <c r="I164" s="254" t="str">
        <f>'SC-NR'!C535</f>
        <v>Connell _ 14Grass Seed***</v>
      </c>
      <c r="J164" s="265" t="str">
        <f>'SC-NR'!D535</f>
        <v>SIS</v>
      </c>
      <c r="K164" s="263">
        <f>'SC-NR'!E535</f>
        <v>5.1032235941200349E-3</v>
      </c>
      <c r="L164" s="263">
        <f>'SC-NR'!F535</f>
        <v>1.0315269575452417E-2</v>
      </c>
      <c r="M164" s="263">
        <f>'SC-NR'!G535</f>
        <v>1.5642042686750492E-2</v>
      </c>
      <c r="N164" s="263">
        <f>'SC-NR'!H535</f>
        <v>2.1089097521790071E-2</v>
      </c>
      <c r="O164" s="263">
        <f>'SC-NR'!I535</f>
        <v>2.6838892312850603E-2</v>
      </c>
      <c r="P164" s="263">
        <f>'SC-NR'!J535</f>
        <v>3.2062599259830217E-2</v>
      </c>
      <c r="Q164" s="263">
        <f>'SC-NR'!K535</f>
        <v>3.6404863666514603E-2</v>
      </c>
      <c r="R164" s="263">
        <f>'SC-NR'!L535</f>
        <v>4.0058693888676125E-2</v>
      </c>
      <c r="S164" s="263">
        <f>'SC-NR'!M535</f>
        <v>4.3128636974657866E-2</v>
      </c>
      <c r="T164" s="263">
        <f>'SC-NR'!N535</f>
        <v>4.6094817751418916E-2</v>
      </c>
      <c r="U164" s="263">
        <f>'SC-NR'!O535</f>
        <v>4.8342648160795421E-2</v>
      </c>
      <c r="V164" s="263">
        <f>'SC-NR'!P535</f>
        <v>5.0267636584006369E-2</v>
      </c>
      <c r="W164" s="263">
        <f>'SC-NR'!Q535</f>
        <v>5.1963521335387793E-2</v>
      </c>
      <c r="X164" s="263">
        <f>'SC-NR'!R535</f>
        <v>5.344146141103321E-2</v>
      </c>
      <c r="Y164" s="263">
        <f>'SC-NR'!S535</f>
        <v>5.5138353283265801E-2</v>
      </c>
      <c r="Z164" s="263">
        <f>'SC-NR'!T535</f>
        <v>5.6383351481049789E-2</v>
      </c>
      <c r="AA164" s="263">
        <f>'SC-NR'!U535</f>
        <v>5.7063069015921626E-2</v>
      </c>
      <c r="AB164" s="263">
        <f>'SC-NR'!V535</f>
        <v>5.7741478106872246E-2</v>
      </c>
      <c r="AC164" s="263">
        <f>'SC-NR'!W535</f>
        <v>5.8401286448902676E-2</v>
      </c>
      <c r="AD164" s="263">
        <f>'SC-NR'!X535</f>
        <v>5.9501629931477132E-2</v>
      </c>
      <c r="AE164" s="263">
        <f>'SC-NR'!Y535</f>
        <v>5.9687275151492768E-2</v>
      </c>
      <c r="AF164" s="264">
        <f t="shared" si="52"/>
        <v>0</v>
      </c>
      <c r="AG164" s="264">
        <f t="shared" si="53"/>
        <v>3.4188030118443174E-3</v>
      </c>
      <c r="AH164" s="264">
        <f t="shared" si="54"/>
        <v>0.18823637226876488</v>
      </c>
      <c r="AI164" s="264">
        <f t="shared" si="55"/>
        <v>2.2674084158099541</v>
      </c>
      <c r="AJ164" s="264">
        <f t="shared" si="56"/>
        <v>8.9810959786832285</v>
      </c>
      <c r="AK164" s="264">
        <f t="shared" si="57"/>
        <v>11.902916028713006</v>
      </c>
      <c r="AL164" s="264">
        <f t="shared" si="58"/>
        <v>11.52349360730345</v>
      </c>
      <c r="AM164" s="264">
        <f t="shared" si="59"/>
        <v>11.688393695511181</v>
      </c>
      <c r="AN164" s="264">
        <f t="shared" si="60"/>
        <v>5.4948506371878789</v>
      </c>
      <c r="AO164" s="264">
        <f t="shared" si="61"/>
        <v>3.1596911516383046</v>
      </c>
      <c r="AP164" s="264">
        <f t="shared" si="62"/>
        <v>0.89303559444690961</v>
      </c>
      <c r="AQ164" s="264">
        <f t="shared" si="63"/>
        <v>6.1194685973622849E-3</v>
      </c>
      <c r="AR164" s="264"/>
      <c r="AS164" s="264">
        <f t="shared" si="64"/>
        <v>0</v>
      </c>
      <c r="AT164" s="264">
        <f t="shared" si="65"/>
        <v>2.3380449527449949E-3</v>
      </c>
      <c r="AU164" s="264">
        <f t="shared" si="66"/>
        <v>6.9408251135543789E-2</v>
      </c>
      <c r="AV164" s="264">
        <f t="shared" si="67"/>
        <v>1.4943238131612129</v>
      </c>
      <c r="AW164" s="264">
        <f t="shared" si="68"/>
        <v>5.8235753082854762</v>
      </c>
      <c r="AX164" s="264">
        <f t="shared" si="69"/>
        <v>8.7495394510283138</v>
      </c>
      <c r="AY164" s="264">
        <f t="shared" si="70"/>
        <v>9.9245389289672428</v>
      </c>
      <c r="AZ164" s="264">
        <f t="shared" si="71"/>
        <v>8.500059329280834</v>
      </c>
      <c r="BA164" s="264">
        <f t="shared" si="72"/>
        <v>4.3980895234303343</v>
      </c>
      <c r="BB164" s="264">
        <f t="shared" si="73"/>
        <v>2.075640685501301</v>
      </c>
      <c r="BC164" s="264">
        <f t="shared" si="74"/>
        <v>0.44063704544366428</v>
      </c>
      <c r="BD164" s="264">
        <f t="shared" si="75"/>
        <v>4.5222663119301601E-3</v>
      </c>
    </row>
    <row r="165" spans="1:56" ht="15">
      <c r="A165" s="259" t="str">
        <f>VLOOKUP(CONCATENATE($C165," - ",$B165),[2]ACHIEV!$B$17:$C$50,2,FALSE)</f>
        <v>LO12Med</v>
      </c>
      <c r="B165" s="259" t="str">
        <f>'SC-NR'!$C$7</f>
        <v>NR</v>
      </c>
      <c r="C165" s="259" t="str">
        <f>'SC-NR'!$C$8</f>
        <v>Irrigation Water Mgmt</v>
      </c>
      <c r="D165" s="259" t="s">
        <v>642</v>
      </c>
      <c r="E165" s="259" t="str">
        <f>'SC-NR'!$A$9</f>
        <v>Irrigation</v>
      </c>
      <c r="F165" s="260">
        <f t="shared" si="51"/>
        <v>2.5726317415344598E-4</v>
      </c>
      <c r="G165" s="261">
        <f>'SC-NR'!A536</f>
        <v>96.721807950559693</v>
      </c>
      <c r="H165" s="261">
        <f>'SC-NR'!B536</f>
        <v>70.073449763249542</v>
      </c>
      <c r="I165" s="254" t="str">
        <f>'SC-NR'!C536</f>
        <v>Othello _ 14Grass Seed***</v>
      </c>
      <c r="J165" s="265" t="str">
        <f>'SC-NR'!D536</f>
        <v>SIS</v>
      </c>
      <c r="K165" s="263">
        <f>'SC-NR'!E536</f>
        <v>4.4088351600156395E-4</v>
      </c>
      <c r="L165" s="263">
        <f>'SC-NR'!F536</f>
        <v>8.9116853985576135E-4</v>
      </c>
      <c r="M165" s="263">
        <f>'SC-NR'!G536</f>
        <v>1.3513652008364057E-3</v>
      </c>
      <c r="N165" s="263">
        <f>'SC-NR'!H536</f>
        <v>1.8219533777472927E-3</v>
      </c>
      <c r="O165" s="263">
        <f>'SC-NR'!I536</f>
        <v>2.3186962103935193E-3</v>
      </c>
      <c r="P165" s="263">
        <f>'SC-NR'!J536</f>
        <v>2.7699886616981712E-3</v>
      </c>
      <c r="Q165" s="263">
        <f>'SC-NR'!K536</f>
        <v>3.1451305232527544E-3</v>
      </c>
      <c r="R165" s="263">
        <f>'SC-NR'!L536</f>
        <v>3.460796393169849E-3</v>
      </c>
      <c r="S165" s="263">
        <f>'SC-NR'!M536</f>
        <v>3.7260184193479351E-3</v>
      </c>
      <c r="T165" s="263">
        <f>'SC-NR'!N536</f>
        <v>3.9822760937052656E-3</v>
      </c>
      <c r="U165" s="263">
        <f>'SC-NR'!O536</f>
        <v>4.1764732234181434E-3</v>
      </c>
      <c r="V165" s="263">
        <f>'SC-NR'!P536</f>
        <v>4.3427790198691226E-3</v>
      </c>
      <c r="W165" s="263">
        <f>'SC-NR'!Q536</f>
        <v>4.4892918304745531E-3</v>
      </c>
      <c r="X165" s="263">
        <f>'SC-NR'!R536</f>
        <v>4.6169757159584155E-3</v>
      </c>
      <c r="Y165" s="263">
        <f>'SC-NR'!S536</f>
        <v>4.7635755348976409E-3</v>
      </c>
      <c r="Z165" s="263">
        <f>'SC-NR'!T536</f>
        <v>4.8711348398606949E-3</v>
      </c>
      <c r="AA165" s="263">
        <f>'SC-NR'!U536</f>
        <v>4.9298577727550138E-3</v>
      </c>
      <c r="AB165" s="263">
        <f>'SC-NR'!V536</f>
        <v>4.9884676650690319E-3</v>
      </c>
      <c r="AC165" s="263">
        <f>'SC-NR'!W536</f>
        <v>5.045470580257133E-3</v>
      </c>
      <c r="AD165" s="263">
        <f>'SC-NR'!X536</f>
        <v>5.1405327099991634E-3</v>
      </c>
      <c r="AE165" s="263">
        <f>'SC-NR'!Y536</f>
        <v>5.1565711836854206E-3</v>
      </c>
      <c r="AF165" s="264">
        <f t="shared" si="52"/>
        <v>0</v>
      </c>
      <c r="AG165" s="264">
        <f t="shared" si="53"/>
        <v>3.3883419787199185E-3</v>
      </c>
      <c r="AH165" s="264">
        <f t="shared" si="54"/>
        <v>0.18655921381563648</v>
      </c>
      <c r="AI165" s="264">
        <f t="shared" si="55"/>
        <v>2.247206139568461</v>
      </c>
      <c r="AJ165" s="264">
        <f t="shared" si="56"/>
        <v>8.9010757314937035</v>
      </c>
      <c r="AK165" s="264">
        <f t="shared" si="57"/>
        <v>11.79686279365634</v>
      </c>
      <c r="AL165" s="264">
        <f t="shared" si="58"/>
        <v>11.420820970341104</v>
      </c>
      <c r="AM165" s="264">
        <f t="shared" si="59"/>
        <v>11.584251822962079</v>
      </c>
      <c r="AN165" s="264">
        <f t="shared" si="60"/>
        <v>5.4458923243827462</v>
      </c>
      <c r="AO165" s="264">
        <f t="shared" si="61"/>
        <v>3.1315387671635402</v>
      </c>
      <c r="AP165" s="264">
        <f t="shared" si="62"/>
        <v>0.88507877835382931</v>
      </c>
      <c r="AQ165" s="264">
        <f t="shared" si="63"/>
        <v>6.0649450301950118E-3</v>
      </c>
      <c r="AR165" s="264"/>
      <c r="AS165" s="264">
        <f t="shared" si="64"/>
        <v>0</v>
      </c>
      <c r="AT165" s="264">
        <f t="shared" si="65"/>
        <v>2.3172133153253594E-3</v>
      </c>
      <c r="AU165" s="264">
        <f t="shared" si="66"/>
        <v>6.8789833803623329E-2</v>
      </c>
      <c r="AV165" s="264">
        <f t="shared" si="67"/>
        <v>1.4810096072787493</v>
      </c>
      <c r="AW165" s="264">
        <f t="shared" si="68"/>
        <v>5.7716881069013812</v>
      </c>
      <c r="AX165" s="264">
        <f t="shared" si="69"/>
        <v>8.6715823385191531</v>
      </c>
      <c r="AY165" s="264">
        <f t="shared" si="70"/>
        <v>9.8361127435414346</v>
      </c>
      <c r="AZ165" s="264">
        <f t="shared" si="71"/>
        <v>8.4243250480451035</v>
      </c>
      <c r="BA165" s="264">
        <f t="shared" si="72"/>
        <v>4.3589031911985137</v>
      </c>
      <c r="BB165" s="264">
        <f t="shared" si="73"/>
        <v>2.0571470315948432</v>
      </c>
      <c r="BC165" s="264">
        <f t="shared" si="74"/>
        <v>0.43671103403247863</v>
      </c>
      <c r="BD165" s="264">
        <f t="shared" si="75"/>
        <v>4.4819735827358138E-3</v>
      </c>
    </row>
    <row r="166" spans="1:56" ht="15">
      <c r="A166" s="259" t="str">
        <f>VLOOKUP(CONCATENATE($C166," - ",$B166),[2]ACHIEV!$B$17:$C$50,2,FALSE)</f>
        <v>LO12Med</v>
      </c>
      <c r="B166" s="259" t="str">
        <f>'SC-NR'!$C$7</f>
        <v>NR</v>
      </c>
      <c r="C166" s="259" t="str">
        <f>'SC-NR'!$C$8</f>
        <v>Irrigation Water Mgmt</v>
      </c>
      <c r="D166" s="259" t="s">
        <v>642</v>
      </c>
      <c r="E166" s="259" t="str">
        <f>'SC-NR'!$A$9</f>
        <v>Irrigation</v>
      </c>
      <c r="F166" s="260">
        <f t="shared" si="51"/>
        <v>2.9491539280754938E-4</v>
      </c>
      <c r="G166" s="261">
        <f>'SC-NR'!A537</f>
        <v>110.87770365369873</v>
      </c>
      <c r="H166" s="261">
        <f>'SC-NR'!B537</f>
        <v>61.107804140626442</v>
      </c>
      <c r="I166" s="254" t="str">
        <f>'SC-NR'!C537</f>
        <v>Lind _ 14Grass Seed***</v>
      </c>
      <c r="J166" s="265" t="str">
        <f>'SC-NR'!D537</f>
        <v>SIS</v>
      </c>
      <c r="K166" s="263">
        <f>'SC-NR'!E537</f>
        <v>8.9485981641626241E-4</v>
      </c>
      <c r="L166" s="263">
        <f>'SC-NR'!F537</f>
        <v>1.8088018422726566E-3</v>
      </c>
      <c r="M166" s="263">
        <f>'SC-NR'!G537</f>
        <v>2.7428614852715479E-3</v>
      </c>
      <c r="N166" s="263">
        <f>'SC-NR'!H537</f>
        <v>3.6980127538362032E-3</v>
      </c>
      <c r="O166" s="263">
        <f>'SC-NR'!I537</f>
        <v>4.7062500407714673E-3</v>
      </c>
      <c r="P166" s="263">
        <f>'SC-NR'!J537</f>
        <v>5.622236838797031E-3</v>
      </c>
      <c r="Q166" s="263">
        <f>'SC-NR'!K537</f>
        <v>6.383661036293219E-3</v>
      </c>
      <c r="R166" s="263">
        <f>'SC-NR'!L537</f>
        <v>7.0243670099814932E-3</v>
      </c>
      <c r="S166" s="263">
        <f>'SC-NR'!M537</f>
        <v>7.5626872806228403E-3</v>
      </c>
      <c r="T166" s="263">
        <f>'SC-NR'!N537</f>
        <v>8.0828126359782596E-3</v>
      </c>
      <c r="U166" s="263">
        <f>'SC-NR'!O537</f>
        <v>8.4769739088229792E-3</v>
      </c>
      <c r="V166" s="263">
        <f>'SC-NR'!P537</f>
        <v>8.8145242346567825E-3</v>
      </c>
      <c r="W166" s="263">
        <f>'SC-NR'!Q537</f>
        <v>9.1119008024859657E-3</v>
      </c>
      <c r="X166" s="263">
        <f>'SC-NR'!R537</f>
        <v>9.3710603631781807E-3</v>
      </c>
      <c r="Y166" s="263">
        <f>'SC-NR'!S537</f>
        <v>9.6686135315351193E-3</v>
      </c>
      <c r="Z166" s="263">
        <f>'SC-NR'!T537</f>
        <v>9.8869262976054185E-3</v>
      </c>
      <c r="AA166" s="263">
        <f>'SC-NR'!U537</f>
        <v>1.0006116040569288E-2</v>
      </c>
      <c r="AB166" s="263">
        <f>'SC-NR'!V537</f>
        <v>1.0125076345440638E-2</v>
      </c>
      <c r="AC166" s="263">
        <f>'SC-NR'!W537</f>
        <v>1.0240774974146537E-2</v>
      </c>
      <c r="AD166" s="263">
        <f>'SC-NR'!X537</f>
        <v>1.0433722264942482E-2</v>
      </c>
      <c r="AE166" s="263">
        <f>'SC-NR'!Y537</f>
        <v>1.0466275502016627E-2</v>
      </c>
      <c r="AF166" s="264">
        <f t="shared" si="52"/>
        <v>0</v>
      </c>
      <c r="AG166" s="264">
        <f t="shared" si="53"/>
        <v>3.8842489171204567E-3</v>
      </c>
      <c r="AH166" s="264">
        <f t="shared" si="54"/>
        <v>0.21386342606303049</v>
      </c>
      <c r="AI166" s="264">
        <f t="shared" si="55"/>
        <v>2.5761000716529958</v>
      </c>
      <c r="AJ166" s="264">
        <f t="shared" si="56"/>
        <v>10.203808821069265</v>
      </c>
      <c r="AK166" s="264">
        <f t="shared" si="57"/>
        <v>13.52341405308484</v>
      </c>
      <c r="AL166" s="264">
        <f t="shared" si="58"/>
        <v>13.092335946395025</v>
      </c>
      <c r="AM166" s="264">
        <f t="shared" si="59"/>
        <v>13.279686017994621</v>
      </c>
      <c r="AN166" s="264">
        <f t="shared" si="60"/>
        <v>6.2429357770226472</v>
      </c>
      <c r="AO166" s="264">
        <f t="shared" si="61"/>
        <v>3.5898608055704653</v>
      </c>
      <c r="AP166" s="264">
        <f t="shared" si="62"/>
        <v>1.0146160889243976</v>
      </c>
      <c r="AQ166" s="264">
        <f t="shared" si="63"/>
        <v>6.9525910648576125E-3</v>
      </c>
      <c r="AR166" s="264"/>
      <c r="AS166" s="264">
        <f t="shared" si="64"/>
        <v>0</v>
      </c>
      <c r="AT166" s="264">
        <f t="shared" si="65"/>
        <v>2.6563532746449576E-3</v>
      </c>
      <c r="AU166" s="264">
        <f t="shared" si="66"/>
        <v>7.8857694748262805E-2</v>
      </c>
      <c r="AV166" s="264">
        <f t="shared" si="67"/>
        <v>1.6977654556258082</v>
      </c>
      <c r="AW166" s="264">
        <f t="shared" si="68"/>
        <v>6.6164139924442509</v>
      </c>
      <c r="AX166" s="264">
        <f t="shared" si="69"/>
        <v>9.9407275061529763</v>
      </c>
      <c r="AY166" s="264">
        <f t="shared" si="70"/>
        <v>11.27569487162844</v>
      </c>
      <c r="AZ166" s="264">
        <f t="shared" si="71"/>
        <v>9.6572824262862742</v>
      </c>
      <c r="BA166" s="264">
        <f t="shared" si="72"/>
        <v>4.9968583769227788</v>
      </c>
      <c r="BB166" s="264">
        <f t="shared" si="73"/>
        <v>2.3582245180719776</v>
      </c>
      <c r="BC166" s="264">
        <f t="shared" si="74"/>
        <v>0.50062666982511994</v>
      </c>
      <c r="BD166" s="264">
        <f t="shared" si="75"/>
        <v>5.1379409589232374E-3</v>
      </c>
    </row>
    <row r="167" spans="1:56" ht="15">
      <c r="A167" s="259" t="str">
        <f>VLOOKUP(CONCATENATE($C167," - ",$B167),[2]ACHIEV!$B$17:$C$50,2,FALSE)</f>
        <v>LO12Med</v>
      </c>
      <c r="B167" s="259" t="str">
        <f>'SC-NR'!$C$7</f>
        <v>NR</v>
      </c>
      <c r="C167" s="259" t="str">
        <f>'SC-NR'!$C$8</f>
        <v>Irrigation Water Mgmt</v>
      </c>
      <c r="D167" s="259" t="s">
        <v>642</v>
      </c>
      <c r="E167" s="259" t="str">
        <f>'SC-NR'!$A$9</f>
        <v>Irrigation</v>
      </c>
      <c r="F167" s="260">
        <f t="shared" si="51"/>
        <v>2.5052889222822362E-4</v>
      </c>
      <c r="G167" s="261">
        <f>'SC-NR'!A538</f>
        <v>94.189957345825334</v>
      </c>
      <c r="H167" s="261">
        <f>'SC-NR'!B538</f>
        <v>71.961101679472549</v>
      </c>
      <c r="I167" s="254" t="str">
        <f>'SC-NR'!C538</f>
        <v>Eltopia _ 14Grass Seed***</v>
      </c>
      <c r="J167" s="265" t="str">
        <f>'SC-NR'!D538</f>
        <v>SIS</v>
      </c>
      <c r="K167" s="263">
        <f>'SC-NR'!E538</f>
        <v>2.0417009797983453E-3</v>
      </c>
      <c r="L167" s="263">
        <f>'SC-NR'!F538</f>
        <v>4.126939690307029E-3</v>
      </c>
      <c r="M167" s="263">
        <f>'SC-NR'!G538</f>
        <v>6.2580785048069031E-3</v>
      </c>
      <c r="N167" s="263">
        <f>'SC-NR'!H538</f>
        <v>8.4373397087505464E-3</v>
      </c>
      <c r="O167" s="263">
        <f>'SC-NR'!I538</f>
        <v>1.0737721309132288E-2</v>
      </c>
      <c r="P167" s="263">
        <f>'SC-NR'!J538</f>
        <v>1.2827625346281721E-2</v>
      </c>
      <c r="Q167" s="263">
        <f>'SC-NR'!K538</f>
        <v>1.4564881284643113E-2</v>
      </c>
      <c r="R167" s="263">
        <f>'SC-NR'!L538</f>
        <v>1.6026708031407544E-2</v>
      </c>
      <c r="S167" s="263">
        <f>'SC-NR'!M538</f>
        <v>1.7254932836959083E-2</v>
      </c>
      <c r="T167" s="263">
        <f>'SC-NR'!N538</f>
        <v>1.8441644351059668E-2</v>
      </c>
      <c r="U167" s="263">
        <f>'SC-NR'!O538</f>
        <v>1.9340957787870955E-2</v>
      </c>
      <c r="V167" s="263">
        <f>'SC-NR'!P538</f>
        <v>2.011110839508691E-2</v>
      </c>
      <c r="W167" s="263">
        <f>'SC-NR'!Q538</f>
        <v>2.0789599057833886E-2</v>
      </c>
      <c r="X167" s="263">
        <f>'SC-NR'!R538</f>
        <v>2.138089427445055E-2</v>
      </c>
      <c r="Y167" s="263">
        <f>'SC-NR'!S538</f>
        <v>2.2059787866755817E-2</v>
      </c>
      <c r="Z167" s="263">
        <f>'SC-NR'!T538</f>
        <v>2.2557887546964132E-2</v>
      </c>
      <c r="AA167" s="263">
        <f>'SC-NR'!U538</f>
        <v>2.2829829375758965E-2</v>
      </c>
      <c r="AB167" s="263">
        <f>'SC-NR'!V538</f>
        <v>2.3101247721467717E-2</v>
      </c>
      <c r="AC167" s="263">
        <f>'SC-NR'!W538</f>
        <v>2.3365224267577679E-2</v>
      </c>
      <c r="AD167" s="263">
        <f>'SC-NR'!X538</f>
        <v>2.3805450396230072E-2</v>
      </c>
      <c r="AE167" s="263">
        <f>'SC-NR'!Y538</f>
        <v>2.387972345532894E-2</v>
      </c>
      <c r="AF167" s="264">
        <f t="shared" si="52"/>
        <v>0</v>
      </c>
      <c r="AG167" s="264">
        <f t="shared" si="53"/>
        <v>3.2996466175635804E-3</v>
      </c>
      <c r="AH167" s="264">
        <f t="shared" si="54"/>
        <v>0.18167572302564497</v>
      </c>
      <c r="AI167" s="264">
        <f t="shared" si="55"/>
        <v>2.1883818646299953</v>
      </c>
      <c r="AJ167" s="264">
        <f t="shared" si="56"/>
        <v>8.668075599971262</v>
      </c>
      <c r="AK167" s="264">
        <f t="shared" si="57"/>
        <v>11.488060726873693</v>
      </c>
      <c r="AL167" s="264">
        <f t="shared" si="58"/>
        <v>11.12186240977427</v>
      </c>
      <c r="AM167" s="264">
        <f t="shared" si="59"/>
        <v>11.281015194069102</v>
      </c>
      <c r="AN167" s="264">
        <f t="shared" si="60"/>
        <v>5.3033372370972121</v>
      </c>
      <c r="AO167" s="264">
        <f t="shared" si="61"/>
        <v>3.0495656476634903</v>
      </c>
      <c r="AP167" s="264">
        <f t="shared" si="62"/>
        <v>0.86191040208280112</v>
      </c>
      <c r="AQ167" s="264">
        <f t="shared" si="63"/>
        <v>5.9061852316785379E-3</v>
      </c>
      <c r="AR167" s="264"/>
      <c r="AS167" s="264">
        <f t="shared" si="64"/>
        <v>0</v>
      </c>
      <c r="AT167" s="264">
        <f t="shared" si="65"/>
        <v>2.2565564887211263E-3</v>
      </c>
      <c r="AU167" s="264">
        <f t="shared" si="66"/>
        <v>6.6989148043031396E-2</v>
      </c>
      <c r="AV167" s="264">
        <f t="shared" si="67"/>
        <v>1.4422417725033407</v>
      </c>
      <c r="AW167" s="264">
        <f t="shared" si="68"/>
        <v>5.620604785224165</v>
      </c>
      <c r="AX167" s="264">
        <f t="shared" si="69"/>
        <v>8.444589569742476</v>
      </c>
      <c r="AY167" s="264">
        <f t="shared" si="70"/>
        <v>9.5786364977427585</v>
      </c>
      <c r="AZ167" s="264">
        <f t="shared" si="71"/>
        <v>8.2038046409175358</v>
      </c>
      <c r="BA167" s="264">
        <f t="shared" si="72"/>
        <v>4.2448018120529154</v>
      </c>
      <c r="BB167" s="264">
        <f t="shared" si="73"/>
        <v>2.0032978628672153</v>
      </c>
      <c r="BC167" s="264">
        <f t="shared" si="74"/>
        <v>0.42527941257049684</v>
      </c>
      <c r="BD167" s="264">
        <f t="shared" si="75"/>
        <v>4.3646506359640413E-3</v>
      </c>
    </row>
    <row r="168" spans="1:56" ht="15">
      <c r="A168" s="259" t="str">
        <f>VLOOKUP(CONCATENATE($C168," - ",$B168),[2]ACHIEV!$B$17:$C$50,2,FALSE)</f>
        <v>LO12Med</v>
      </c>
      <c r="B168" s="259" t="str">
        <f>'SC-NR'!$C$7</f>
        <v>NR</v>
      </c>
      <c r="C168" s="259" t="str">
        <f>'SC-NR'!$C$8</f>
        <v>Irrigation Water Mgmt</v>
      </c>
      <c r="D168" s="259" t="s">
        <v>642</v>
      </c>
      <c r="E168" s="259" t="str">
        <f>'SC-NR'!$A$9</f>
        <v>Irrigation</v>
      </c>
      <c r="F168" s="260">
        <f t="shared" si="51"/>
        <v>2.5052889222822362E-4</v>
      </c>
      <c r="G168" s="261">
        <f>'SC-NR'!A539</f>
        <v>94.189957345825334</v>
      </c>
      <c r="H168" s="261">
        <f>'SC-NR'!B539</f>
        <v>71.961101679472549</v>
      </c>
      <c r="I168" s="254" t="str">
        <f>'SC-NR'!C539</f>
        <v>Odessa _ 14Grass Seed***</v>
      </c>
      <c r="J168" s="265" t="str">
        <f>'SC-NR'!D539</f>
        <v>SIS</v>
      </c>
      <c r="K168" s="263">
        <f>'SC-NR'!E539</f>
        <v>1.0891550060644793E-3</v>
      </c>
      <c r="L168" s="263">
        <f>'SC-NR'!F539</f>
        <v>2.2015354196813098E-3</v>
      </c>
      <c r="M168" s="263">
        <f>'SC-NR'!G539</f>
        <v>3.3384014600062318E-3</v>
      </c>
      <c r="N168" s="263">
        <f>'SC-NR'!H539</f>
        <v>4.5009386156830396E-3</v>
      </c>
      <c r="O168" s="263">
        <f>'SC-NR'!I539</f>
        <v>5.7280880174342469E-3</v>
      </c>
      <c r="P168" s="263">
        <f>'SC-NR'!J539</f>
        <v>6.8429571715257964E-3</v>
      </c>
      <c r="Q168" s="263">
        <f>'SC-NR'!K539</f>
        <v>7.7697045360044263E-3</v>
      </c>
      <c r="R168" s="263">
        <f>'SC-NR'!L539</f>
        <v>8.5495229006871346E-3</v>
      </c>
      <c r="S168" s="263">
        <f>'SC-NR'!M539</f>
        <v>9.2047252093382052E-3</v>
      </c>
      <c r="T168" s="263">
        <f>'SC-NR'!N539</f>
        <v>9.8377820570969207E-3</v>
      </c>
      <c r="U168" s="263">
        <f>'SC-NR'!O539</f>
        <v>1.0317525046602074E-2</v>
      </c>
      <c r="V168" s="263">
        <f>'SC-NR'!P539</f>
        <v>1.0728365516177448E-2</v>
      </c>
      <c r="W168" s="263">
        <f>'SC-NR'!Q539</f>
        <v>1.1090309556568643E-2</v>
      </c>
      <c r="X168" s="263">
        <f>'SC-NR'!R539</f>
        <v>1.1405738775446535E-2</v>
      </c>
      <c r="Y168" s="263">
        <f>'SC-NR'!S539</f>
        <v>1.1767897760508787E-2</v>
      </c>
      <c r="Z168" s="263">
        <f>'SC-NR'!T539</f>
        <v>1.2033611381448319E-2</v>
      </c>
      <c r="AA168" s="263">
        <f>'SC-NR'!U539</f>
        <v>1.2178680031128587E-2</v>
      </c>
      <c r="AB168" s="263">
        <f>'SC-NR'!V539</f>
        <v>1.2323469426290472E-2</v>
      </c>
      <c r="AC168" s="263">
        <f>'SC-NR'!W539</f>
        <v>1.2464288958398288E-2</v>
      </c>
      <c r="AD168" s="263">
        <f>'SC-NR'!X539</f>
        <v>1.2699129660619771E-2</v>
      </c>
      <c r="AE168" s="263">
        <f>'SC-NR'!Y539</f>
        <v>1.2738750973894179E-2</v>
      </c>
      <c r="AF168" s="264">
        <f t="shared" si="52"/>
        <v>0</v>
      </c>
      <c r="AG168" s="264">
        <f t="shared" si="53"/>
        <v>3.2996466175635804E-3</v>
      </c>
      <c r="AH168" s="264">
        <f t="shared" si="54"/>
        <v>0.18167572302564497</v>
      </c>
      <c r="AI168" s="264">
        <f t="shared" si="55"/>
        <v>2.1883818646299953</v>
      </c>
      <c r="AJ168" s="264">
        <f t="shared" si="56"/>
        <v>8.668075599971262</v>
      </c>
      <c r="AK168" s="264">
        <f t="shared" si="57"/>
        <v>11.488060726873693</v>
      </c>
      <c r="AL168" s="264">
        <f t="shared" si="58"/>
        <v>11.12186240977427</v>
      </c>
      <c r="AM168" s="264">
        <f t="shared" si="59"/>
        <v>11.281015194069102</v>
      </c>
      <c r="AN168" s="264">
        <f t="shared" si="60"/>
        <v>5.3033372370972121</v>
      </c>
      <c r="AO168" s="264">
        <f t="shared" si="61"/>
        <v>3.0495656476634903</v>
      </c>
      <c r="AP168" s="264">
        <f t="shared" si="62"/>
        <v>0.86191040208280112</v>
      </c>
      <c r="AQ168" s="264">
        <f t="shared" si="63"/>
        <v>5.9061852316785379E-3</v>
      </c>
      <c r="AR168" s="264"/>
      <c r="AS168" s="264">
        <f t="shared" si="64"/>
        <v>0</v>
      </c>
      <c r="AT168" s="264">
        <f t="shared" si="65"/>
        <v>2.2565564887211263E-3</v>
      </c>
      <c r="AU168" s="264">
        <f t="shared" si="66"/>
        <v>6.6989148043031396E-2</v>
      </c>
      <c r="AV168" s="264">
        <f t="shared" si="67"/>
        <v>1.4422417725033407</v>
      </c>
      <c r="AW168" s="264">
        <f t="shared" si="68"/>
        <v>5.620604785224165</v>
      </c>
      <c r="AX168" s="264">
        <f t="shared" si="69"/>
        <v>8.444589569742476</v>
      </c>
      <c r="AY168" s="264">
        <f t="shared" si="70"/>
        <v>9.5786364977427585</v>
      </c>
      <c r="AZ168" s="264">
        <f t="shared" si="71"/>
        <v>8.2038046409175358</v>
      </c>
      <c r="BA168" s="264">
        <f t="shared" si="72"/>
        <v>4.2448018120529154</v>
      </c>
      <c r="BB168" s="264">
        <f t="shared" si="73"/>
        <v>2.0032978628672153</v>
      </c>
      <c r="BC168" s="264">
        <f t="shared" si="74"/>
        <v>0.42527941257049684</v>
      </c>
      <c r="BD168" s="264">
        <f t="shared" si="75"/>
        <v>4.3646506359640413E-3</v>
      </c>
    </row>
    <row r="169" spans="1:56" ht="15">
      <c r="A169" s="259" t="str">
        <f>VLOOKUP(CONCATENATE($C169," - ",$B169),[2]ACHIEV!$B$17:$C$50,2,FALSE)</f>
        <v>LO12Med</v>
      </c>
      <c r="B169" s="259" t="str">
        <f>'SC-NR'!$C$7</f>
        <v>NR</v>
      </c>
      <c r="C169" s="259" t="str">
        <f>'SC-NR'!$C$8</f>
        <v>Irrigation Water Mgmt</v>
      </c>
      <c r="D169" s="259" t="s">
        <v>642</v>
      </c>
      <c r="E169" s="259" t="str">
        <f>'SC-NR'!$A$9</f>
        <v>Irrigation</v>
      </c>
      <c r="F169" s="260">
        <f t="shared" si="51"/>
        <v>1.9094070064746771E-4</v>
      </c>
      <c r="G169" s="261">
        <f>'SC-NR'!A540</f>
        <v>71.786915631206</v>
      </c>
      <c r="H169" s="261">
        <f>'SC-NR'!B540</f>
        <v>94.465631132564411</v>
      </c>
      <c r="I169" s="254" t="str">
        <f>'SC-NR'!C540</f>
        <v>Ritzville _ 14Grass Seed***</v>
      </c>
      <c r="J169" s="265" t="str">
        <f>'SC-NR'!D540</f>
        <v>SIS</v>
      </c>
      <c r="K169" s="263">
        <f>'SC-NR'!E540</f>
        <v>2.7126986297961722E-4</v>
      </c>
      <c r="L169" s="263">
        <f>'SC-NR'!F540</f>
        <v>5.4832435081914098E-4</v>
      </c>
      <c r="M169" s="263">
        <f>'SC-NR'!G540</f>
        <v>8.3147733939096613E-4</v>
      </c>
      <c r="N169" s="263">
        <f>'SC-NR'!H540</f>
        <v>1.1210240918487994E-3</v>
      </c>
      <c r="O169" s="263">
        <f>'SC-NR'!I540</f>
        <v>1.4266634620165217E-3</v>
      </c>
      <c r="P169" s="263">
        <f>'SC-NR'!J540</f>
        <v>1.704337806794506E-3</v>
      </c>
      <c r="Q169" s="263">
        <f>'SC-NR'!K540</f>
        <v>1.9351576893447738E-3</v>
      </c>
      <c r="R169" s="263">
        <f>'SC-NR'!L540</f>
        <v>2.129382771870763E-3</v>
      </c>
      <c r="S169" s="263">
        <f>'SC-NR'!M540</f>
        <v>2.2925704168818557E-3</v>
      </c>
      <c r="T169" s="263">
        <f>'SC-NR'!N540</f>
        <v>2.4502424134237766E-3</v>
      </c>
      <c r="U169" s="263">
        <f>'SC-NR'!O540</f>
        <v>2.569729368268468E-3</v>
      </c>
      <c r="V169" s="263">
        <f>'SC-NR'!P540</f>
        <v>2.6720551504277011E-3</v>
      </c>
      <c r="W169" s="263">
        <f>'SC-NR'!Q540</f>
        <v>2.7622025671833624E-3</v>
      </c>
      <c r="X169" s="263">
        <f>'SC-NR'!R540</f>
        <v>2.8407647924941167E-3</v>
      </c>
      <c r="Y169" s="263">
        <f>'SC-NR'!S540</f>
        <v>2.9309657443399536E-3</v>
      </c>
      <c r="Z169" s="263">
        <f>'SC-NR'!T540</f>
        <v>2.9971455783789451E-3</v>
      </c>
      <c r="AA169" s="263">
        <f>'SC-NR'!U540</f>
        <v>3.0332770312045628E-3</v>
      </c>
      <c r="AB169" s="263">
        <f>'SC-NR'!V540</f>
        <v>3.0693389316390927E-3</v>
      </c>
      <c r="AC169" s="263">
        <f>'SC-NR'!W540</f>
        <v>3.1044120800587764E-3</v>
      </c>
      <c r="AD169" s="263">
        <f>'SC-NR'!X540</f>
        <v>3.1629025655809887E-3</v>
      </c>
      <c r="AE169" s="263">
        <f>'SC-NR'!Y540</f>
        <v>3.1727708287420399E-3</v>
      </c>
      <c r="AF169" s="264">
        <f t="shared" si="52"/>
        <v>0</v>
      </c>
      <c r="AG169" s="264">
        <f t="shared" si="53"/>
        <v>2.5148270582408283E-3</v>
      </c>
      <c r="AH169" s="264">
        <f t="shared" si="54"/>
        <v>0.13846422876268949</v>
      </c>
      <c r="AI169" s="264">
        <f t="shared" si="55"/>
        <v>1.6678761591138735</v>
      </c>
      <c r="AJ169" s="264">
        <f t="shared" si="56"/>
        <v>6.6063774664999544</v>
      </c>
      <c r="AK169" s="264">
        <f t="shared" si="57"/>
        <v>8.7556303177666184</v>
      </c>
      <c r="AL169" s="264">
        <f t="shared" si="58"/>
        <v>8.4765321162737912</v>
      </c>
      <c r="AM169" s="264">
        <f t="shared" si="59"/>
        <v>8.5978304778039547</v>
      </c>
      <c r="AN169" s="264">
        <f t="shared" si="60"/>
        <v>4.0419407071767237</v>
      </c>
      <c r="AO169" s="264">
        <f t="shared" si="61"/>
        <v>2.3242277417842563</v>
      </c>
      <c r="AP169" s="264">
        <f t="shared" si="62"/>
        <v>0.65690537568461105</v>
      </c>
      <c r="AQ169" s="264">
        <f t="shared" si="63"/>
        <v>4.5014015599570065E-3</v>
      </c>
      <c r="AR169" s="264"/>
      <c r="AS169" s="264">
        <f t="shared" si="64"/>
        <v>0</v>
      </c>
      <c r="AT169" s="264">
        <f t="shared" si="65"/>
        <v>1.7198354775563947E-3</v>
      </c>
      <c r="AU169" s="264">
        <f t="shared" si="66"/>
        <v>5.1055807373551219E-2</v>
      </c>
      <c r="AV169" s="264">
        <f t="shared" si="67"/>
        <v>1.0992051738845714</v>
      </c>
      <c r="AW169" s="264">
        <f t="shared" si="68"/>
        <v>4.2837463025045421</v>
      </c>
      <c r="AX169" s="264">
        <f t="shared" si="69"/>
        <v>6.4360474945064148</v>
      </c>
      <c r="AY169" s="264">
        <f t="shared" si="70"/>
        <v>7.3003618379483894</v>
      </c>
      <c r="AZ169" s="264">
        <f t="shared" si="71"/>
        <v>6.2525331596675322</v>
      </c>
      <c r="BA169" s="264">
        <f t="shared" si="72"/>
        <v>3.2351774874918635</v>
      </c>
      <c r="BB169" s="264">
        <f t="shared" si="73"/>
        <v>1.5268143092772937</v>
      </c>
      <c r="BC169" s="264">
        <f t="shared" si="74"/>
        <v>0.32412688327053613</v>
      </c>
      <c r="BD169" s="264">
        <f t="shared" si="75"/>
        <v>3.3265203190744131E-3</v>
      </c>
    </row>
    <row r="170" spans="1:56" ht="15">
      <c r="A170" s="259" t="str">
        <f>VLOOKUP(CONCATENATE($C170," - ",$B170),[2]ACHIEV!$B$17:$C$50,2,FALSE)</f>
        <v>LO12Med</v>
      </c>
      <c r="B170" s="259" t="str">
        <f>'SC-NR'!$C$7</f>
        <v>NR</v>
      </c>
      <c r="C170" s="259" t="str">
        <f>'SC-NR'!$C$8</f>
        <v>Irrigation Water Mgmt</v>
      </c>
      <c r="D170" s="259" t="s">
        <v>642</v>
      </c>
      <c r="E170" s="259" t="str">
        <f>'SC-NR'!$A$9</f>
        <v>Irrigation</v>
      </c>
      <c r="F170" s="260">
        <f t="shared" si="51"/>
        <v>1.7998898963776257E-4</v>
      </c>
      <c r="G170" s="261">
        <f>'SC-NR'!A541</f>
        <v>67.669461617446046</v>
      </c>
      <c r="H170" s="261">
        <f>'SC-NR'!B541</f>
        <v>100.22272864603947</v>
      </c>
      <c r="I170" s="254" t="str">
        <f>'SC-NR'!C541</f>
        <v>Wilbur _ 14Grass Seed***</v>
      </c>
      <c r="J170" s="265" t="str">
        <f>'SC-NR'!D541</f>
        <v>SIS</v>
      </c>
      <c r="K170" s="263">
        <f>'SC-NR'!E541</f>
        <v>9.6075133191081657E-4</v>
      </c>
      <c r="L170" s="263">
        <f>'SC-NR'!F541</f>
        <v>1.941989960042876E-3</v>
      </c>
      <c r="M170" s="263">
        <f>'SC-NR'!G541</f>
        <v>2.9448275326240583E-3</v>
      </c>
      <c r="N170" s="263">
        <f>'SC-NR'!H541</f>
        <v>3.9703097775692581E-3</v>
      </c>
      <c r="O170" s="263">
        <f>'SC-NR'!I541</f>
        <v>5.0527869416288947E-3</v>
      </c>
      <c r="P170" s="263">
        <f>'SC-NR'!J541</f>
        <v>6.0362209053307801E-3</v>
      </c>
      <c r="Q170" s="263">
        <f>'SC-NR'!K541</f>
        <v>6.8537113082670275E-3</v>
      </c>
      <c r="R170" s="263">
        <f>'SC-NR'!L541</f>
        <v>7.5415946015960529E-3</v>
      </c>
      <c r="S170" s="263">
        <f>'SC-NR'!M541</f>
        <v>8.1195531907799073E-3</v>
      </c>
      <c r="T170" s="263">
        <f>'SC-NR'!N541</f>
        <v>8.6779771123272498E-3</v>
      </c>
      <c r="U170" s="263">
        <f>'SC-NR'!O541</f>
        <v>9.101161795476629E-3</v>
      </c>
      <c r="V170" s="263">
        <f>'SC-NR'!P541</f>
        <v>9.4635670786085979E-3</v>
      </c>
      <c r="W170" s="263">
        <f>'SC-NR'!Q541</f>
        <v>9.7828404758264417E-3</v>
      </c>
      <c r="X170" s="263">
        <f>'SC-NR'!R541</f>
        <v>1.0061082820096202E-2</v>
      </c>
      <c r="Y170" s="263">
        <f>'SC-NR'!S541</f>
        <v>1.0380545821528182E-2</v>
      </c>
      <c r="Z170" s="263">
        <f>'SC-NR'!T541</f>
        <v>1.0614933685333665E-2</v>
      </c>
      <c r="AA170" s="263">
        <f>'SC-NR'!U541</f>
        <v>1.0742899766949938E-2</v>
      </c>
      <c r="AB170" s="263">
        <f>'SC-NR'!V541</f>
        <v>1.087061951618103E-2</v>
      </c>
      <c r="AC170" s="263">
        <f>'SC-NR'!W541</f>
        <v>1.0994837421142517E-2</v>
      </c>
      <c r="AD170" s="263">
        <f>'SC-NR'!X541</f>
        <v>1.1201992065054426E-2</v>
      </c>
      <c r="AE170" s="263">
        <f>'SC-NR'!Y541</f>
        <v>1.1236942305643221E-2</v>
      </c>
      <c r="AF170" s="264">
        <f t="shared" si="52"/>
        <v>0</v>
      </c>
      <c r="AG170" s="264">
        <f t="shared" si="53"/>
        <v>2.3705851072694088E-3</v>
      </c>
      <c r="AH170" s="264">
        <f t="shared" si="54"/>
        <v>0.13052239020522849</v>
      </c>
      <c r="AI170" s="264">
        <f t="shared" si="55"/>
        <v>1.5722124392644494</v>
      </c>
      <c r="AJ170" s="264">
        <f t="shared" si="56"/>
        <v>6.2274580606907293</v>
      </c>
      <c r="AK170" s="264">
        <f t="shared" si="57"/>
        <v>8.2534370576453391</v>
      </c>
      <c r="AL170" s="264">
        <f t="shared" si="58"/>
        <v>7.9903469824226754</v>
      </c>
      <c r="AM170" s="264">
        <f t="shared" si="59"/>
        <v>8.1046880813214326</v>
      </c>
      <c r="AN170" s="264">
        <f t="shared" si="60"/>
        <v>3.8101086965406519</v>
      </c>
      <c r="AO170" s="264">
        <f t="shared" si="61"/>
        <v>2.1909179211831642</v>
      </c>
      <c r="AP170" s="264">
        <f t="shared" si="62"/>
        <v>0.61922751124384778</v>
      </c>
      <c r="AQ170" s="264">
        <f t="shared" si="63"/>
        <v>4.2432164330766789E-3</v>
      </c>
      <c r="AR170" s="264"/>
      <c r="AS170" s="264">
        <f t="shared" si="64"/>
        <v>0</v>
      </c>
      <c r="AT170" s="264">
        <f t="shared" si="65"/>
        <v>1.6211915474222372E-3</v>
      </c>
      <c r="AU170" s="264">
        <f t="shared" si="66"/>
        <v>4.8127419419457251E-2</v>
      </c>
      <c r="AV170" s="264">
        <f t="shared" si="67"/>
        <v>1.0361584930881995</v>
      </c>
      <c r="AW170" s="264">
        <f t="shared" si="68"/>
        <v>4.0380451430092688</v>
      </c>
      <c r="AX170" s="264">
        <f t="shared" si="69"/>
        <v>6.0668976382130291</v>
      </c>
      <c r="AY170" s="264">
        <f t="shared" si="70"/>
        <v>6.8816378422555893</v>
      </c>
      <c r="AZ170" s="264">
        <f t="shared" si="71"/>
        <v>5.8939090632277482</v>
      </c>
      <c r="BA170" s="264">
        <f t="shared" si="72"/>
        <v>3.0496186789823549</v>
      </c>
      <c r="BB170" s="264">
        <f t="shared" si="73"/>
        <v>1.4392414187202418</v>
      </c>
      <c r="BC170" s="264">
        <f t="shared" si="74"/>
        <v>0.3055360645293333</v>
      </c>
      <c r="BD170" s="264">
        <f t="shared" si="75"/>
        <v>3.1357223955364791E-3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2"/>
  <dimension ref="A1:CB632"/>
  <sheetViews>
    <sheetView topLeftCell="B1" workbookViewId="0">
      <selection activeCell="F25" sqref="F25"/>
    </sheetView>
  </sheetViews>
  <sheetFormatPr defaultRowHeight="12.75"/>
  <cols>
    <col min="1" max="1" width="35" style="7" customWidth="1"/>
    <col min="2" max="2" width="30.140625" style="7" customWidth="1"/>
    <col min="3" max="3" width="59" style="7" customWidth="1"/>
    <col min="4" max="4" width="26.5703125" style="7" customWidth="1"/>
    <col min="5" max="5" width="15.140625" style="7" bestFit="1" customWidth="1"/>
    <col min="6" max="7" width="12.5703125" style="7" bestFit="1" customWidth="1"/>
    <col min="8" max="27" width="9.140625" style="7"/>
    <col min="28" max="28" width="21.7109375" style="7" customWidth="1"/>
    <col min="29" max="29" width="35.85546875" style="7" customWidth="1"/>
    <col min="30" max="30" width="35.28515625" style="7" customWidth="1"/>
    <col min="31" max="31" width="15" style="7" customWidth="1"/>
    <col min="32" max="32" width="17.7109375" style="7" customWidth="1"/>
    <col min="33" max="33" width="15.140625" style="7" customWidth="1"/>
    <col min="34" max="34" width="15.7109375" style="7" customWidth="1"/>
    <col min="35" max="35" width="21.28515625" style="7" customWidth="1"/>
    <col min="36" max="36" width="17.7109375" style="7" bestFit="1" customWidth="1"/>
    <col min="37" max="37" width="15.42578125" style="7" bestFit="1" customWidth="1"/>
    <col min="38" max="38" width="14.28515625" style="7" bestFit="1" customWidth="1"/>
    <col min="39" max="39" width="14.28515625" style="7" customWidth="1"/>
    <col min="40" max="40" width="12.5703125" style="7" customWidth="1"/>
    <col min="41" max="41" width="14" style="7" bestFit="1" customWidth="1"/>
    <col min="42" max="43" width="10.85546875" style="7" bestFit="1" customWidth="1"/>
    <col min="44" max="44" width="13.42578125" style="7" customWidth="1"/>
    <col min="45" max="45" width="11.85546875" style="7" bestFit="1" customWidth="1"/>
    <col min="46" max="46" width="11" style="7" bestFit="1" customWidth="1"/>
    <col min="47" max="47" width="14.28515625" style="7" bestFit="1" customWidth="1"/>
    <col min="48" max="48" width="10.7109375" style="7" customWidth="1"/>
    <col min="49" max="49" width="13.85546875" style="7" bestFit="1" customWidth="1"/>
    <col min="50" max="50" width="11.7109375" style="7" bestFit="1" customWidth="1"/>
    <col min="51" max="51" width="15.28515625" style="7" bestFit="1" customWidth="1"/>
    <col min="52" max="54" width="12.28515625" style="7" bestFit="1" customWidth="1"/>
    <col min="55" max="55" width="12.5703125" style="7" bestFit="1" customWidth="1"/>
    <col min="56" max="58" width="14.28515625" style="7" bestFit="1" customWidth="1"/>
    <col min="59" max="59" width="13.7109375" style="7" bestFit="1" customWidth="1"/>
    <col min="60" max="60" width="14" style="7" bestFit="1" customWidth="1"/>
    <col min="61" max="61" width="12.85546875" style="7" bestFit="1" customWidth="1"/>
    <col min="62" max="62" width="15.28515625" style="7" bestFit="1" customWidth="1"/>
    <col min="63" max="63" width="12.28515625" style="7" bestFit="1" customWidth="1"/>
    <col min="64" max="64" width="10.85546875" style="7" bestFit="1" customWidth="1"/>
    <col min="65" max="65" width="12.28515625" style="7" bestFit="1" customWidth="1"/>
    <col min="66" max="66" width="12.5703125" style="7" bestFit="1" customWidth="1"/>
    <col min="67" max="16384" width="9.140625" style="7"/>
  </cols>
  <sheetData>
    <row r="1" spans="1:68">
      <c r="A1" s="38" t="s">
        <v>24</v>
      </c>
      <c r="B1" s="269" t="s">
        <v>661</v>
      </c>
      <c r="C1" s="269"/>
      <c r="D1" s="269"/>
      <c r="E1" s="269"/>
      <c r="F1" s="269"/>
      <c r="G1" s="269"/>
      <c r="H1" s="269"/>
      <c r="I1" s="269"/>
      <c r="J1" s="269"/>
      <c r="K1" s="269"/>
      <c r="L1" s="269"/>
      <c r="M1" s="269"/>
      <c r="N1" s="269"/>
      <c r="O1" s="269"/>
      <c r="P1" s="269"/>
      <c r="Q1" s="269"/>
      <c r="R1" s="269"/>
      <c r="S1" s="269"/>
    </row>
    <row r="2" spans="1:68">
      <c r="A2" s="39" t="s">
        <v>130</v>
      </c>
      <c r="B2" s="269"/>
      <c r="C2" s="269"/>
      <c r="D2" s="269"/>
      <c r="E2" s="269"/>
      <c r="F2" s="269"/>
      <c r="G2" s="269"/>
      <c r="H2" s="269"/>
      <c r="I2" s="269"/>
      <c r="J2" s="269"/>
      <c r="K2" s="269"/>
      <c r="L2" s="269"/>
      <c r="M2" s="269"/>
      <c r="N2" s="269"/>
      <c r="O2" s="269"/>
      <c r="P2" s="269"/>
      <c r="Q2" s="269"/>
      <c r="R2" s="269"/>
      <c r="S2" s="269"/>
    </row>
    <row r="3" spans="1:68">
      <c r="B3" s="269"/>
      <c r="C3" s="269"/>
      <c r="D3" s="269"/>
      <c r="E3" s="269"/>
      <c r="F3" s="269"/>
      <c r="G3" s="269"/>
      <c r="H3" s="269"/>
      <c r="I3" s="269"/>
      <c r="J3" s="269"/>
      <c r="K3" s="269"/>
      <c r="L3" s="269"/>
      <c r="M3" s="269"/>
      <c r="N3" s="269"/>
      <c r="O3" s="269"/>
      <c r="P3" s="269"/>
      <c r="Q3" s="269"/>
      <c r="R3" s="269"/>
      <c r="S3" s="269"/>
    </row>
    <row r="4" spans="1:68">
      <c r="B4" s="269"/>
      <c r="C4" s="269"/>
      <c r="D4" s="269"/>
      <c r="E4" s="269"/>
      <c r="F4" s="269"/>
      <c r="G4" s="269"/>
      <c r="H4" s="269"/>
      <c r="I4" s="269"/>
      <c r="J4" s="269"/>
      <c r="K4" s="269"/>
      <c r="L4" s="269"/>
      <c r="M4" s="269"/>
      <c r="N4" s="269"/>
      <c r="O4" s="269"/>
      <c r="P4" s="269"/>
      <c r="Q4" s="269"/>
      <c r="R4" s="269"/>
      <c r="S4" s="269"/>
    </row>
    <row r="5" spans="1:68">
      <c r="B5" s="269"/>
      <c r="C5" s="269"/>
      <c r="D5" s="269"/>
      <c r="E5" s="269"/>
      <c r="F5" s="269"/>
      <c r="G5" s="269"/>
      <c r="H5" s="269"/>
      <c r="I5" s="269"/>
      <c r="J5" s="269"/>
      <c r="K5" s="269"/>
      <c r="L5" s="269"/>
      <c r="M5" s="269"/>
      <c r="N5" s="269"/>
      <c r="O5" s="269"/>
      <c r="P5" s="269"/>
      <c r="Q5" s="269"/>
      <c r="R5" s="269"/>
      <c r="S5" s="269"/>
    </row>
    <row r="6" spans="1:68">
      <c r="B6" s="269"/>
      <c r="C6" s="269"/>
      <c r="D6" s="269"/>
      <c r="E6" s="269"/>
      <c r="F6" s="269"/>
      <c r="G6" s="269"/>
      <c r="H6" s="269"/>
      <c r="I6" s="269"/>
      <c r="J6" s="269"/>
      <c r="K6" s="269"/>
      <c r="L6" s="269"/>
      <c r="M6" s="269"/>
      <c r="N6" s="269"/>
      <c r="O6" s="269"/>
      <c r="P6" s="269"/>
      <c r="Q6" s="269"/>
      <c r="R6" s="269"/>
      <c r="S6" s="269"/>
    </row>
    <row r="7" spans="1:68">
      <c r="A7" s="266"/>
      <c r="B7" s="266" t="s">
        <v>23</v>
      </c>
      <c r="C7" s="47" t="s">
        <v>656</v>
      </c>
      <c r="D7" s="47" t="s">
        <v>660</v>
      </c>
    </row>
    <row r="8" spans="1:68">
      <c r="A8" s="266" t="s">
        <v>654</v>
      </c>
      <c r="B8" s="266" t="s">
        <v>25</v>
      </c>
      <c r="C8" s="47" t="s">
        <v>653</v>
      </c>
      <c r="D8" s="47" t="s">
        <v>104</v>
      </c>
    </row>
    <row r="9" spans="1:68">
      <c r="A9" s="266" t="str">
        <f>INDEX([2]ACHIEV!$A$19:$B$100,MATCH(CONCATENATE($C$8," - ",$C$7),[2]ACHIEV!$B$19:$B$100,0),1)</f>
        <v>Irrigation</v>
      </c>
      <c r="B9" s="267" t="s">
        <v>26</v>
      </c>
      <c r="C9" s="47">
        <f>[2]FILES!$H$4</f>
        <v>2035</v>
      </c>
      <c r="D9" s="47" t="str">
        <f>[1]!switch_ForecastScenario</f>
        <v>Base</v>
      </c>
    </row>
    <row r="10" spans="1:68">
      <c r="A10" s="266"/>
      <c r="B10" s="266" t="s">
        <v>659</v>
      </c>
      <c r="C10" s="268">
        <f>MIN(SUM(E543:X543),Y543)</f>
        <v>22.070534967837595</v>
      </c>
      <c r="D10" s="48"/>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row>
    <row r="11" spans="1:68" ht="15">
      <c r="A11" s="49" t="str">
        <f>CONCATENATE("# OF EXISTING ACRES FOR MEASURE -",$C$8)</f>
        <v># OF EXISTING ACRES FOR MEASURE -Irrigation Water Mgmt</v>
      </c>
      <c r="C11" s="7" t="s">
        <v>132</v>
      </c>
      <c r="E11" s="51">
        <v>2016</v>
      </c>
      <c r="F11" s="52">
        <v>2017</v>
      </c>
      <c r="G11" s="52">
        <v>2018</v>
      </c>
      <c r="H11" s="52">
        <v>2019</v>
      </c>
      <c r="I11" s="52">
        <v>2020</v>
      </c>
      <c r="J11" s="52">
        <v>2021</v>
      </c>
      <c r="K11" s="52">
        <v>2022</v>
      </c>
      <c r="L11" s="52">
        <v>2023</v>
      </c>
      <c r="M11" s="52">
        <v>2024</v>
      </c>
      <c r="N11" s="52">
        <v>2025</v>
      </c>
      <c r="O11" s="52">
        <v>2026</v>
      </c>
      <c r="P11" s="52">
        <v>2027</v>
      </c>
      <c r="Q11" s="52">
        <v>2028</v>
      </c>
      <c r="R11" s="52">
        <v>2029</v>
      </c>
      <c r="S11" s="52">
        <v>2030</v>
      </c>
      <c r="T11" s="52">
        <v>2031</v>
      </c>
      <c r="U11" s="52">
        <v>2032</v>
      </c>
      <c r="V11" s="52">
        <v>2033</v>
      </c>
      <c r="W11" s="52">
        <v>2034</v>
      </c>
      <c r="X11" s="52">
        <v>2035</v>
      </c>
      <c r="Y11" s="53"/>
      <c r="AA11" s="40"/>
      <c r="AJ11"/>
      <c r="AK11"/>
      <c r="AL11"/>
      <c r="AM11"/>
      <c r="AN11"/>
      <c r="AO11"/>
      <c r="AP11"/>
      <c r="AQ11"/>
      <c r="AR11"/>
      <c r="AS11"/>
      <c r="AT11"/>
      <c r="AU11"/>
      <c r="AV11"/>
      <c r="AW11"/>
      <c r="AX11"/>
      <c r="AY11"/>
      <c r="AZ11"/>
      <c r="BA11"/>
      <c r="BB11"/>
      <c r="BC11"/>
      <c r="BD11"/>
      <c r="BE11"/>
      <c r="BF11"/>
      <c r="BG11"/>
      <c r="BH11"/>
      <c r="BI11"/>
      <c r="BJ11"/>
      <c r="BK11"/>
      <c r="BL11"/>
      <c r="BM11"/>
      <c r="BN11"/>
      <c r="BO11"/>
      <c r="BP11"/>
    </row>
    <row r="12" spans="1:68" ht="15">
      <c r="E12" s="54" t="str">
        <f>CONCATENATE("ACRES_",E11)</f>
        <v>ACRES_2016</v>
      </c>
      <c r="F12" s="54" t="str">
        <f t="shared" ref="F12:X12" si="0">CONCATENATE("ACRES_",F11)</f>
        <v>ACRES_2017</v>
      </c>
      <c r="G12" s="54" t="str">
        <f t="shared" si="0"/>
        <v>ACRES_2018</v>
      </c>
      <c r="H12" s="54" t="str">
        <f t="shared" si="0"/>
        <v>ACRES_2019</v>
      </c>
      <c r="I12" s="54" t="str">
        <f t="shared" si="0"/>
        <v>ACRES_2020</v>
      </c>
      <c r="J12" s="54" t="str">
        <f t="shared" si="0"/>
        <v>ACRES_2021</v>
      </c>
      <c r="K12" s="54" t="str">
        <f t="shared" si="0"/>
        <v>ACRES_2022</v>
      </c>
      <c r="L12" s="54" t="str">
        <f t="shared" si="0"/>
        <v>ACRES_2023</v>
      </c>
      <c r="M12" s="54" t="str">
        <f t="shared" si="0"/>
        <v>ACRES_2024</v>
      </c>
      <c r="N12" s="54" t="str">
        <f t="shared" si="0"/>
        <v>ACRES_2025</v>
      </c>
      <c r="O12" s="54" t="str">
        <f t="shared" si="0"/>
        <v>ACRES_2026</v>
      </c>
      <c r="P12" s="54" t="str">
        <f t="shared" si="0"/>
        <v>ACRES_2027</v>
      </c>
      <c r="Q12" s="54" t="str">
        <f t="shared" si="0"/>
        <v>ACRES_2028</v>
      </c>
      <c r="R12" s="54" t="str">
        <f t="shared" si="0"/>
        <v>ACRES_2029</v>
      </c>
      <c r="S12" s="54" t="str">
        <f t="shared" si="0"/>
        <v>ACRES_2030</v>
      </c>
      <c r="T12" s="54" t="str">
        <f t="shared" si="0"/>
        <v>ACRES_2031</v>
      </c>
      <c r="U12" s="54" t="str">
        <f t="shared" si="0"/>
        <v>ACRES_2032</v>
      </c>
      <c r="V12" s="54" t="str">
        <f t="shared" si="0"/>
        <v>ACRES_2033</v>
      </c>
      <c r="W12" s="54" t="str">
        <f t="shared" si="0"/>
        <v>ACRES_2034</v>
      </c>
      <c r="X12" s="54" t="str">
        <f t="shared" si="0"/>
        <v>ACRES_2035</v>
      </c>
      <c r="Y12" s="56"/>
      <c r="AA12" s="38"/>
    </row>
    <row r="13" spans="1:68">
      <c r="B13" s="7" t="str">
        <f t="shared" ref="B13:B16" si="1">C13&amp;D13</f>
        <v>CenterPivotIdaho</v>
      </c>
      <c r="C13" s="7" t="s">
        <v>134</v>
      </c>
      <c r="D13" s="7" t="s">
        <v>127</v>
      </c>
      <c r="E13" s="32">
        <f>INDEX([2]SATS!$C$11:$F$21,MATCH($C13,[2]SATS!$B$11:$B$22,0),MATCH($D13,[2]SATS!$C$10:$F$10,0))</f>
        <v>2229589</v>
      </c>
      <c r="F13" s="32">
        <f>E13*(1+INDEX([1]!tbl_Forecast,MATCH($D$8&amp;$D13&amp;$D$7,[1]!rng_ForecastRowLookup,0),MATCH(F$11,[1]!rng_ForecastColumnLookup,0)))</f>
        <v>2229867.7900428614</v>
      </c>
      <c r="G13" s="32">
        <f>F13*(1+INDEX([1]!tbl_Forecast,MATCH($D$8&amp;$D13&amp;$D$7,[1]!rng_ForecastRowLookup,0),MATCH(G$11,[1]!rng_ForecastColumnLookup,0)))</f>
        <v>2230255.2491833987</v>
      </c>
      <c r="H13" s="32">
        <f>G13*(1+INDEX([1]!tbl_Forecast,MATCH($D$8&amp;$D13&amp;$D$7,[1]!rng_ForecastRowLookup,0),MATCH(H$11,[1]!rng_ForecastColumnLookup,0)))</f>
        <v>2231620.4091132674</v>
      </c>
      <c r="I13" s="32">
        <f>H13*(1+INDEX([1]!tbl_Forecast,MATCH($D$8&amp;$D13&amp;$D$7,[1]!rng_ForecastRowLookup,0),MATCH(I$11,[1]!rng_ForecastColumnLookup,0)))</f>
        <v>2233587.0801094207</v>
      </c>
      <c r="J13" s="32">
        <f>I13*(1+INDEX([1]!tbl_Forecast,MATCH($D$8&amp;$D13&amp;$D$7,[1]!rng_ForecastRowLookup,0),MATCH(J$11,[1]!rng_ForecastColumnLookup,0)))</f>
        <v>2236089.1381413843</v>
      </c>
      <c r="K13" s="32">
        <f>J13*(1+INDEX([1]!tbl_Forecast,MATCH($D$8&amp;$D13&amp;$D$7,[1]!rng_ForecastRowLookup,0),MATCH(K$11,[1]!rng_ForecastColumnLookup,0)))</f>
        <v>2238932.9666479696</v>
      </c>
      <c r="L13" s="32">
        <f>K13*(1+INDEX([1]!tbl_Forecast,MATCH($D$8&amp;$D13&amp;$D$7,[1]!rng_ForecastRowLookup,0),MATCH(L$11,[1]!rng_ForecastColumnLookup,0)))</f>
        <v>2242158.0695464788</v>
      </c>
      <c r="M13" s="32">
        <f>L13*(1+INDEX([1]!tbl_Forecast,MATCH($D$8&amp;$D13&amp;$D$7,[1]!rng_ForecastRowLookup,0),MATCH(M$11,[1]!rng_ForecastColumnLookup,0)))</f>
        <v>2245717.3601419111</v>
      </c>
      <c r="N13" s="32">
        <f>M13*(1+INDEX([1]!tbl_Forecast,MATCH($D$8&amp;$D13&amp;$D$7,[1]!rng_ForecastRowLookup,0),MATCH(N$11,[1]!rng_ForecastColumnLookup,0)))</f>
        <v>2249581.0352190267</v>
      </c>
      <c r="O13" s="32">
        <f>N13*(1+INDEX([1]!tbl_Forecast,MATCH($D$8&amp;$D13&amp;$D$7,[1]!rng_ForecastRowLookup,0),MATCH(O$11,[1]!rng_ForecastColumnLookup,0)))</f>
        <v>2253695.3052314189</v>
      </c>
      <c r="P13" s="32">
        <f>O13*(1+INDEX([1]!tbl_Forecast,MATCH($D$8&amp;$D13&amp;$D$7,[1]!rng_ForecastRowLookup,0),MATCH(P$11,[1]!rng_ForecastColumnLookup,0)))</f>
        <v>2258062.4122660789</v>
      </c>
      <c r="Q13" s="32">
        <f>P13*(1+INDEX([1]!tbl_Forecast,MATCH($D$8&amp;$D13&amp;$D$7,[1]!rng_ForecastRowLookup,0),MATCH(Q$11,[1]!rng_ForecastColumnLookup,0)))</f>
        <v>2262649.9187424337</v>
      </c>
      <c r="R13" s="32">
        <f>Q13*(1+INDEX([1]!tbl_Forecast,MATCH($D$8&amp;$D13&amp;$D$7,[1]!rng_ForecastRowLookup,0),MATCH(R$11,[1]!rng_ForecastColumnLookup,0)))</f>
        <v>2267465.0176642658</v>
      </c>
      <c r="S13" s="32">
        <f>R13*(1+INDEX([1]!tbl_Forecast,MATCH($D$8&amp;$D13&amp;$D$7,[1]!rng_ForecastRowLookup,0),MATCH(S$11,[1]!rng_ForecastColumnLookup,0)))</f>
        <v>2272482.1406333167</v>
      </c>
      <c r="T13" s="32">
        <f>S13*(1+INDEX([1]!tbl_Forecast,MATCH($D$8&amp;$D13&amp;$D$7,[1]!rng_ForecastRowLookup,0),MATCH(T$11,[1]!rng_ForecastColumnLookup,0)))</f>
        <v>2277613.0020359196</v>
      </c>
      <c r="U13" s="32">
        <f>T13*(1+INDEX([1]!tbl_Forecast,MATCH($D$8&amp;$D13&amp;$D$7,[1]!rng_ForecastRowLookup,0),MATCH(U$11,[1]!rng_ForecastColumnLookup,0)))</f>
        <v>2282957.3162152241</v>
      </c>
      <c r="V13" s="32">
        <f>U13*(1+INDEX([1]!tbl_Forecast,MATCH($D$8&amp;$D13&amp;$D$7,[1]!rng_ForecastRowLookup,0),MATCH(V$11,[1]!rng_ForecastColumnLookup,0)))</f>
        <v>2288469.441338269</v>
      </c>
      <c r="W13" s="32">
        <f>V13*(1+INDEX([1]!tbl_Forecast,MATCH($D$8&amp;$D13&amp;$D$7,[1]!rng_ForecastRowLookup,0),MATCH(W$11,[1]!rng_ForecastColumnLookup,0)))</f>
        <v>2294155.9020437398</v>
      </c>
      <c r="X13" s="32">
        <f>W13*(1+INDEX([1]!tbl_Forecast,MATCH($D$8&amp;$D13&amp;$D$7,[1]!rng_ForecastRowLookup,0),MATCH(X$11,[1]!rng_ForecastColumnLookup,0)))</f>
        <v>2299970.2373741744</v>
      </c>
      <c r="Y13" s="32"/>
      <c r="AA13" s="41"/>
    </row>
    <row r="14" spans="1:68">
      <c r="B14" s="7" t="str">
        <f t="shared" si="1"/>
        <v>CenterPivotMontana</v>
      </c>
      <c r="C14" s="7" t="s">
        <v>134</v>
      </c>
      <c r="D14" s="7" t="s">
        <v>126</v>
      </c>
      <c r="E14" s="32">
        <f>INDEX([2]SATS!$C$11:$F$21,MATCH($C14,[2]SATS!$B$11:$B$22,0),MATCH($D14,[2]SATS!$C$10:$F$10,0))</f>
        <v>595590</v>
      </c>
      <c r="F14" s="32">
        <f>E14*(1+INDEX([1]!tbl_Forecast,MATCH($D$8&amp;$D14&amp;$D$7,[1]!rng_ForecastRowLookup,0),MATCH(F$11,[1]!rng_ForecastColumnLookup,0)))</f>
        <v>602051.10463136167</v>
      </c>
      <c r="G14" s="32">
        <f>F14*(1+INDEX([1]!tbl_Forecast,MATCH($D$8&amp;$D14&amp;$D$7,[1]!rng_ForecastRowLookup,0),MATCH(G$11,[1]!rng_ForecastColumnLookup,0)))</f>
        <v>608428.43725081196</v>
      </c>
      <c r="H14" s="32">
        <f>G14*(1+INDEX([1]!tbl_Forecast,MATCH($D$8&amp;$D14&amp;$D$7,[1]!rng_ForecastRowLookup,0),MATCH(H$11,[1]!rng_ForecastColumnLookup,0)))</f>
        <v>614970.44969206594</v>
      </c>
      <c r="I14" s="32">
        <f>H14*(1+INDEX([1]!tbl_Forecast,MATCH($D$8&amp;$D14&amp;$D$7,[1]!rng_ForecastRowLookup,0),MATCH(I$11,[1]!rng_ForecastColumnLookup,0)))</f>
        <v>621586.60824141221</v>
      </c>
      <c r="J14" s="32">
        <f>I14*(1+INDEX([1]!tbl_Forecast,MATCH($D$8&amp;$D14&amp;$D$7,[1]!rng_ForecastRowLookup,0),MATCH(J$11,[1]!rng_ForecastColumnLookup,0)))</f>
        <v>626345.93504377478</v>
      </c>
      <c r="K14" s="32">
        <f>J14*(1+INDEX([1]!tbl_Forecast,MATCH($D$8&amp;$D14&amp;$D$7,[1]!rng_ForecastRowLookup,0),MATCH(K$11,[1]!rng_ForecastColumnLookup,0)))</f>
        <v>631139.49005759251</v>
      </c>
      <c r="L14" s="32">
        <f>K14*(1+INDEX([1]!tbl_Forecast,MATCH($D$8&amp;$D14&amp;$D$7,[1]!rng_ForecastRowLookup,0),MATCH(L$11,[1]!rng_ForecastColumnLookup,0)))</f>
        <v>636140.36671617115</v>
      </c>
      <c r="M14" s="32">
        <f>L14*(1+INDEX([1]!tbl_Forecast,MATCH($D$8&amp;$D14&amp;$D$7,[1]!rng_ForecastRowLookup,0),MATCH(M$11,[1]!rng_ForecastColumnLookup,0)))</f>
        <v>641322.30595454178</v>
      </c>
      <c r="N14" s="32">
        <f>M14*(1+INDEX([1]!tbl_Forecast,MATCH($D$8&amp;$D14&amp;$D$7,[1]!rng_ForecastRowLookup,0),MATCH(N$11,[1]!rng_ForecastColumnLookup,0)))</f>
        <v>646665.34449179342</v>
      </c>
      <c r="O14" s="32">
        <f>N14*(1+INDEX([1]!tbl_Forecast,MATCH($D$8&amp;$D14&amp;$D$7,[1]!rng_ForecastRowLookup,0),MATCH(O$11,[1]!rng_ForecastColumnLookup,0)))</f>
        <v>652143.47843126475</v>
      </c>
      <c r="P14" s="32">
        <f>O14*(1+INDEX([1]!tbl_Forecast,MATCH($D$8&amp;$D14&amp;$D$7,[1]!rng_ForecastRowLookup,0),MATCH(P$11,[1]!rng_ForecastColumnLookup,0)))</f>
        <v>657747.92546438612</v>
      </c>
      <c r="Q14" s="32">
        <f>P14*(1+INDEX([1]!tbl_Forecast,MATCH($D$8&amp;$D14&amp;$D$7,[1]!rng_ForecastRowLookup,0),MATCH(Q$11,[1]!rng_ForecastColumnLookup,0)))</f>
        <v>663461.5207501445</v>
      </c>
      <c r="R14" s="32">
        <f>Q14*(1+INDEX([1]!tbl_Forecast,MATCH($D$8&amp;$D14&amp;$D$7,[1]!rng_ForecastRowLookup,0),MATCH(R$11,[1]!rng_ForecastColumnLookup,0)))</f>
        <v>669278.8044862008</v>
      </c>
      <c r="S14" s="32">
        <f>R14*(1+INDEX([1]!tbl_Forecast,MATCH($D$8&amp;$D14&amp;$D$7,[1]!rng_ForecastRowLookup,0),MATCH(S$11,[1]!rng_ForecastColumnLookup,0)))</f>
        <v>675186.65350510622</v>
      </c>
      <c r="T14" s="32">
        <f>S14*(1+INDEX([1]!tbl_Forecast,MATCH($D$8&amp;$D14&amp;$D$7,[1]!rng_ForecastRowLookup,0),MATCH(T$11,[1]!rng_ForecastColumnLookup,0)))</f>
        <v>681152.30342701334</v>
      </c>
      <c r="U14" s="32">
        <f>T14*(1+INDEX([1]!tbl_Forecast,MATCH($D$8&amp;$D14&amp;$D$7,[1]!rng_ForecastRowLookup,0),MATCH(U$11,[1]!rng_ForecastColumnLookup,0)))</f>
        <v>687201.75503007718</v>
      </c>
      <c r="V14" s="32">
        <f>U14*(1+INDEX([1]!tbl_Forecast,MATCH($D$8&amp;$D14&amp;$D$7,[1]!rng_ForecastRowLookup,0),MATCH(V$11,[1]!rng_ForecastColumnLookup,0)))</f>
        <v>693316.41132570268</v>
      </c>
      <c r="W14" s="32">
        <f>V14*(1+INDEX([1]!tbl_Forecast,MATCH($D$8&amp;$D14&amp;$D$7,[1]!rng_ForecastRowLookup,0),MATCH(W$11,[1]!rng_ForecastColumnLookup,0)))</f>
        <v>699495.1631483424</v>
      </c>
      <c r="X14" s="32">
        <f>W14*(1+INDEX([1]!tbl_Forecast,MATCH($D$8&amp;$D14&amp;$D$7,[1]!rng_ForecastRowLookup,0),MATCH(X$11,[1]!rng_ForecastColumnLookup,0)))</f>
        <v>705721.7373141991</v>
      </c>
      <c r="Y14" s="32"/>
      <c r="AA14" s="41"/>
    </row>
    <row r="15" spans="1:68">
      <c r="B15" s="7" t="str">
        <f t="shared" si="1"/>
        <v>CenterPivotOregon</v>
      </c>
      <c r="C15" s="7" t="s">
        <v>134</v>
      </c>
      <c r="D15" s="7" t="s">
        <v>128</v>
      </c>
      <c r="E15" s="32">
        <f>INDEX([2]SATS!$C$11:$F$21,MATCH($C15,[2]SATS!$B$11:$B$22,0),MATCH($D15,[2]SATS!$C$10:$F$10,0))</f>
        <v>543142</v>
      </c>
      <c r="F15" s="32">
        <f>E15*(1+INDEX([1]!tbl_Forecast,MATCH($D$8&amp;$D15&amp;$D$7,[1]!rng_ForecastRowLookup,0),MATCH(F$11,[1]!rng_ForecastColumnLookup,0)))</f>
        <v>548633.62331539579</v>
      </c>
      <c r="G15" s="32">
        <f>F15*(1+INDEX([1]!tbl_Forecast,MATCH($D$8&amp;$D15&amp;$D$7,[1]!rng_ForecastRowLookup,0),MATCH(G$11,[1]!rng_ForecastColumnLookup,0)))</f>
        <v>554152.44826293061</v>
      </c>
      <c r="H15" s="32">
        <f>G15*(1+INDEX([1]!tbl_Forecast,MATCH($D$8&amp;$D15&amp;$D$7,[1]!rng_ForecastRowLookup,0),MATCH(H$11,[1]!rng_ForecastColumnLookup,0)))</f>
        <v>560346.13594912319</v>
      </c>
      <c r="I15" s="32">
        <f>H15*(1+INDEX([1]!tbl_Forecast,MATCH($D$8&amp;$D15&amp;$D$7,[1]!rng_ForecastRowLookup,0),MATCH(I$11,[1]!rng_ForecastColumnLookup,0)))</f>
        <v>571442.7279816746</v>
      </c>
      <c r="J15" s="32">
        <f>I15*(1+INDEX([1]!tbl_Forecast,MATCH($D$8&amp;$D15&amp;$D$7,[1]!rng_ForecastRowLookup,0),MATCH(J$11,[1]!rng_ForecastColumnLookup,0)))</f>
        <v>578345.08649481821</v>
      </c>
      <c r="K15" s="32">
        <f>J15*(1+INDEX([1]!tbl_Forecast,MATCH($D$8&amp;$D15&amp;$D$7,[1]!rng_ForecastRowLookup,0),MATCH(K$11,[1]!rng_ForecastColumnLookup,0)))</f>
        <v>585328.55565507489</v>
      </c>
      <c r="L15" s="32">
        <f>K15*(1+INDEX([1]!tbl_Forecast,MATCH($D$8&amp;$D15&amp;$D$7,[1]!rng_ForecastRowLookup,0),MATCH(L$11,[1]!rng_ForecastColumnLookup,0)))</f>
        <v>592834.22902790923</v>
      </c>
      <c r="M15" s="32">
        <f>L15*(1+INDEX([1]!tbl_Forecast,MATCH($D$8&amp;$D15&amp;$D$7,[1]!rng_ForecastRowLookup,0),MATCH(M$11,[1]!rng_ForecastColumnLookup,0)))</f>
        <v>599986.56421637617</v>
      </c>
      <c r="N15" s="32">
        <f>M15*(1+INDEX([1]!tbl_Forecast,MATCH($D$8&amp;$D15&amp;$D$7,[1]!rng_ForecastRowLookup,0),MATCH(N$11,[1]!rng_ForecastColumnLookup,0)))</f>
        <v>612802.17547740368</v>
      </c>
      <c r="O15" s="32">
        <f>N15*(1+INDEX([1]!tbl_Forecast,MATCH($D$8&amp;$D15&amp;$D$7,[1]!rng_ForecastRowLookup,0),MATCH(O$11,[1]!rng_ForecastColumnLookup,0)))</f>
        <v>620072.63187470776</v>
      </c>
      <c r="P15" s="32">
        <f>O15*(1+INDEX([1]!tbl_Forecast,MATCH($D$8&amp;$D15&amp;$D$7,[1]!rng_ForecastRowLookup,0),MATCH(P$11,[1]!rng_ForecastColumnLookup,0)))</f>
        <v>627396.80958398746</v>
      </c>
      <c r="Q15" s="32">
        <f>P15*(1+INDEX([1]!tbl_Forecast,MATCH($D$8&amp;$D15&amp;$D$7,[1]!rng_ForecastRowLookup,0),MATCH(Q$11,[1]!rng_ForecastColumnLookup,0)))</f>
        <v>634336.108936531</v>
      </c>
      <c r="R15" s="32">
        <f>Q15*(1+INDEX([1]!tbl_Forecast,MATCH($D$8&amp;$D15&amp;$D$7,[1]!rng_ForecastRowLookup,0),MATCH(R$11,[1]!rng_ForecastColumnLookup,0)))</f>
        <v>641750.99134934624</v>
      </c>
      <c r="S15" s="32">
        <f>R15*(1+INDEX([1]!tbl_Forecast,MATCH($D$8&amp;$D15&amp;$D$7,[1]!rng_ForecastRowLookup,0),MATCH(S$11,[1]!rng_ForecastColumnLookup,0)))</f>
        <v>654344.20235674619</v>
      </c>
      <c r="T15" s="32">
        <f>S15*(1+INDEX([1]!tbl_Forecast,MATCH($D$8&amp;$D15&amp;$D$7,[1]!rng_ForecastRowLookup,0),MATCH(T$11,[1]!rng_ForecastColumnLookup,0)))</f>
        <v>662231.76894047658</v>
      </c>
      <c r="U15" s="32">
        <f>T15*(1+INDEX([1]!tbl_Forecast,MATCH($D$8&amp;$D15&amp;$D$7,[1]!rng_ForecastRowLookup,0),MATCH(U$11,[1]!rng_ForecastColumnLookup,0)))</f>
        <v>670586.30535583827</v>
      </c>
      <c r="V15" s="32">
        <f>U15*(1+INDEX([1]!tbl_Forecast,MATCH($D$8&amp;$D15&amp;$D$7,[1]!rng_ForecastRowLookup,0),MATCH(V$11,[1]!rng_ForecastColumnLookup,0)))</f>
        <v>678966.27450503723</v>
      </c>
      <c r="W15" s="32">
        <f>V15*(1+INDEX([1]!tbl_Forecast,MATCH($D$8&amp;$D15&amp;$D$7,[1]!rng_ForecastRowLookup,0),MATCH(W$11,[1]!rng_ForecastColumnLookup,0)))</f>
        <v>686946.44750630436</v>
      </c>
      <c r="X15" s="32">
        <f>W15*(1+INDEX([1]!tbl_Forecast,MATCH($D$8&amp;$D15&amp;$D$7,[1]!rng_ForecastRowLookup,0),MATCH(X$11,[1]!rng_ForecastColumnLookup,0)))</f>
        <v>701335.27236974984</v>
      </c>
      <c r="Y15" s="32"/>
      <c r="AA15" s="41"/>
    </row>
    <row r="16" spans="1:68">
      <c r="B16" s="7" t="str">
        <f t="shared" si="1"/>
        <v>CenterPivotWashington</v>
      </c>
      <c r="C16" s="7" t="s">
        <v>134</v>
      </c>
      <c r="D16" s="7" t="s">
        <v>129</v>
      </c>
      <c r="E16" s="32">
        <f>INDEX([2]SATS!$C$11:$F$21,MATCH($C16,[2]SATS!$B$11:$B$22,0),MATCH($D16,[2]SATS!$C$10:$F$10,0))</f>
        <v>990074</v>
      </c>
      <c r="F16" s="32">
        <f>E16*(1+INDEX([1]!tbl_Forecast,MATCH($D$8&amp;$D16&amp;$D$7,[1]!rng_ForecastRowLookup,0),MATCH(F$11,[1]!rng_ForecastColumnLookup,0)))</f>
        <v>1000630.2899812013</v>
      </c>
      <c r="G16" s="32">
        <f>F16*(1+INDEX([1]!tbl_Forecast,MATCH($D$8&amp;$D16&amp;$D$7,[1]!rng_ForecastRowLookup,0),MATCH(G$11,[1]!rng_ForecastColumnLookup,0)))</f>
        <v>1011568.43874695</v>
      </c>
      <c r="H16" s="32">
        <f>G16*(1+INDEX([1]!tbl_Forecast,MATCH($D$8&amp;$D16&amp;$D$7,[1]!rng_ForecastRowLookup,0),MATCH(H$11,[1]!rng_ForecastColumnLookup,0)))</f>
        <v>1022871.4632377945</v>
      </c>
      <c r="I16" s="32">
        <f>H16*(1+INDEX([1]!tbl_Forecast,MATCH($D$8&amp;$D16&amp;$D$7,[1]!rng_ForecastRowLookup,0),MATCH(I$11,[1]!rng_ForecastColumnLookup,0)))</f>
        <v>1041400.1651179946</v>
      </c>
      <c r="J16" s="32">
        <f>I16*(1+INDEX([1]!tbl_Forecast,MATCH($D$8&amp;$D16&amp;$D$7,[1]!rng_ForecastRowLookup,0),MATCH(J$11,[1]!rng_ForecastColumnLookup,0)))</f>
        <v>1054313.5159308221</v>
      </c>
      <c r="K16" s="32">
        <f>J16*(1+INDEX([1]!tbl_Forecast,MATCH($D$8&amp;$D16&amp;$D$7,[1]!rng_ForecastRowLookup,0),MATCH(K$11,[1]!rng_ForecastColumnLookup,0)))</f>
        <v>1066901.8748225928</v>
      </c>
      <c r="L16" s="32">
        <f>K16*(1+INDEX([1]!tbl_Forecast,MATCH($D$8&amp;$D16&amp;$D$7,[1]!rng_ForecastRowLookup,0),MATCH(L$11,[1]!rng_ForecastColumnLookup,0)))</f>
        <v>1080012.2689779466</v>
      </c>
      <c r="M16" s="32">
        <f>L16*(1+INDEX([1]!tbl_Forecast,MATCH($D$8&amp;$D16&amp;$D$7,[1]!rng_ForecastRowLookup,0),MATCH(M$11,[1]!rng_ForecastColumnLookup,0)))</f>
        <v>1092802.0186237146</v>
      </c>
      <c r="N16" s="32">
        <f>M16*(1+INDEX([1]!tbl_Forecast,MATCH($D$8&amp;$D16&amp;$D$7,[1]!rng_ForecastRowLookup,0),MATCH(N$11,[1]!rng_ForecastColumnLookup,0)))</f>
        <v>1114310.7204353213</v>
      </c>
      <c r="O16" s="32">
        <f>N16*(1+INDEX([1]!tbl_Forecast,MATCH($D$8&amp;$D16&amp;$D$7,[1]!rng_ForecastRowLookup,0),MATCH(O$11,[1]!rng_ForecastColumnLookup,0)))</f>
        <v>1127228.0721557019</v>
      </c>
      <c r="P16" s="32">
        <f>O16*(1+INDEX([1]!tbl_Forecast,MATCH($D$8&amp;$D16&amp;$D$7,[1]!rng_ForecastRowLookup,0),MATCH(P$11,[1]!rng_ForecastColumnLookup,0)))</f>
        <v>1139794.2348832486</v>
      </c>
      <c r="Q16" s="32">
        <f>P16*(1+INDEX([1]!tbl_Forecast,MATCH($D$8&amp;$D16&amp;$D$7,[1]!rng_ForecastRowLookup,0),MATCH(Q$11,[1]!rng_ForecastColumnLookup,0)))</f>
        <v>1152817.5067343446</v>
      </c>
      <c r="R16" s="32">
        <f>Q16*(1+INDEX([1]!tbl_Forecast,MATCH($D$8&amp;$D16&amp;$D$7,[1]!rng_ForecastRowLookup,0),MATCH(R$11,[1]!rng_ForecastColumnLookup,0)))</f>
        <v>1165482.1408691299</v>
      </c>
      <c r="S16" s="32">
        <f>R16*(1+INDEX([1]!tbl_Forecast,MATCH($D$8&amp;$D16&amp;$D$7,[1]!rng_ForecastRowLookup,0),MATCH(S$11,[1]!rng_ForecastColumnLookup,0)))</f>
        <v>1186379.501835793</v>
      </c>
      <c r="T16" s="32">
        <f>S16*(1+INDEX([1]!tbl_Forecast,MATCH($D$8&amp;$D16&amp;$D$7,[1]!rng_ForecastRowLookup,0),MATCH(T$11,[1]!rng_ForecastColumnLookup,0)))</f>
        <v>1200303.273340364</v>
      </c>
      <c r="U16" s="32">
        <f>T16*(1+INDEX([1]!tbl_Forecast,MATCH($D$8&amp;$D16&amp;$D$7,[1]!rng_ForecastRowLookup,0),MATCH(U$11,[1]!rng_ForecastColumnLookup,0)))</f>
        <v>1214685.4218986551</v>
      </c>
      <c r="V16" s="32">
        <f>U16*(1+INDEX([1]!tbl_Forecast,MATCH($D$8&amp;$D16&amp;$D$7,[1]!rng_ForecastRowLookup,0),MATCH(V$11,[1]!rng_ForecastColumnLookup,0)))</f>
        <v>1229094.7785061428</v>
      </c>
      <c r="W16" s="32">
        <f>V16*(1+INDEX([1]!tbl_Forecast,MATCH($D$8&amp;$D16&amp;$D$7,[1]!rng_ForecastRowLookup,0),MATCH(W$11,[1]!rng_ForecastColumnLookup,0)))</f>
        <v>1243128.6236587211</v>
      </c>
      <c r="X16" s="32">
        <f>W16*(1+INDEX([1]!tbl_Forecast,MATCH($D$8&amp;$D16&amp;$D$7,[1]!rng_ForecastRowLookup,0),MATCH(X$11,[1]!rng_ForecastColumnLookup,0)))</f>
        <v>1266546.8766971149</v>
      </c>
      <c r="Y16" s="32"/>
      <c r="AA16" s="41"/>
    </row>
    <row r="17" spans="1:27">
      <c r="E17" s="32"/>
      <c r="F17" s="32"/>
      <c r="G17" s="32"/>
      <c r="H17" s="32"/>
      <c r="I17" s="32"/>
      <c r="J17" s="32"/>
      <c r="K17" s="32"/>
      <c r="L17" s="32"/>
      <c r="M17" s="32"/>
      <c r="N17" s="32"/>
      <c r="O17" s="32"/>
      <c r="P17" s="32"/>
      <c r="Q17" s="32"/>
      <c r="R17" s="32"/>
      <c r="S17" s="32"/>
      <c r="T17" s="32"/>
      <c r="U17" s="32"/>
      <c r="V17" s="32"/>
      <c r="W17" s="32"/>
      <c r="X17" s="32"/>
      <c r="Y17" s="32"/>
    </row>
    <row r="18" spans="1:27">
      <c r="B18" s="7" t="s">
        <v>133</v>
      </c>
      <c r="C18" s="7" t="s">
        <v>27</v>
      </c>
      <c r="E18" s="32">
        <f>SUM(E13:E16)</f>
        <v>4358395</v>
      </c>
      <c r="F18" s="32">
        <f t="shared" ref="F18:X18" si="2">SUM(F13:F16)</f>
        <v>4381182.80797082</v>
      </c>
      <c r="G18" s="32">
        <f t="shared" si="2"/>
        <v>4404404.5734440908</v>
      </c>
      <c r="H18" s="32">
        <f t="shared" si="2"/>
        <v>4429808.457992251</v>
      </c>
      <c r="I18" s="32">
        <f t="shared" si="2"/>
        <v>4468016.5814505024</v>
      </c>
      <c r="J18" s="32">
        <f t="shared" si="2"/>
        <v>4495093.6756107993</v>
      </c>
      <c r="K18" s="32">
        <f t="shared" si="2"/>
        <v>4522302.8871832294</v>
      </c>
      <c r="L18" s="32">
        <f t="shared" si="2"/>
        <v>4551144.9342685062</v>
      </c>
      <c r="M18" s="32">
        <f t="shared" si="2"/>
        <v>4579828.2489365432</v>
      </c>
      <c r="N18" s="32">
        <f t="shared" si="2"/>
        <v>4623359.2756235451</v>
      </c>
      <c r="O18" s="32">
        <f t="shared" si="2"/>
        <v>4653139.4876930937</v>
      </c>
      <c r="P18" s="32">
        <f t="shared" si="2"/>
        <v>4683001.3821977014</v>
      </c>
      <c r="Q18" s="32">
        <f t="shared" si="2"/>
        <v>4713265.0551634543</v>
      </c>
      <c r="R18" s="32">
        <f t="shared" si="2"/>
        <v>4743976.9543689433</v>
      </c>
      <c r="S18" s="32">
        <f t="shared" si="2"/>
        <v>4788392.4983309628</v>
      </c>
      <c r="T18" s="32">
        <f t="shared" si="2"/>
        <v>4821300.3477437738</v>
      </c>
      <c r="U18" s="32">
        <f t="shared" si="2"/>
        <v>4855430.7984997947</v>
      </c>
      <c r="V18" s="32">
        <f t="shared" si="2"/>
        <v>4889846.9056751514</v>
      </c>
      <c r="W18" s="32">
        <f t="shared" si="2"/>
        <v>4923726.1363571072</v>
      </c>
      <c r="X18" s="32">
        <f t="shared" si="2"/>
        <v>4973574.123755238</v>
      </c>
      <c r="Y18" s="32"/>
      <c r="AA18" s="41"/>
    </row>
    <row r="19" spans="1:27">
      <c r="D19" s="32"/>
      <c r="E19" s="32"/>
      <c r="F19" s="32"/>
      <c r="G19" s="32"/>
      <c r="H19" s="32"/>
      <c r="I19" s="32"/>
      <c r="J19" s="32"/>
      <c r="K19" s="32"/>
      <c r="L19" s="32"/>
      <c r="M19" s="32"/>
      <c r="N19" s="32"/>
      <c r="O19" s="32"/>
      <c r="P19" s="32"/>
      <c r="Q19" s="32"/>
      <c r="R19" s="32"/>
      <c r="S19" s="32"/>
      <c r="T19" s="32"/>
      <c r="U19" s="32"/>
      <c r="V19" s="32"/>
      <c r="W19" s="32"/>
      <c r="X19" s="32"/>
    </row>
    <row r="20" spans="1:27">
      <c r="D20" s="32"/>
      <c r="E20" s="32"/>
      <c r="F20" s="32"/>
      <c r="G20" s="32"/>
      <c r="H20" s="32"/>
      <c r="I20" s="32"/>
      <c r="J20" s="32"/>
      <c r="K20" s="32"/>
      <c r="L20" s="32"/>
      <c r="M20" s="32"/>
      <c r="N20" s="32"/>
      <c r="O20" s="32"/>
      <c r="P20" s="32"/>
      <c r="Q20" s="32"/>
      <c r="R20" s="32"/>
      <c r="S20" s="32"/>
      <c r="T20" s="32"/>
      <c r="U20" s="32"/>
      <c r="V20" s="32"/>
      <c r="W20" s="32"/>
      <c r="X20" s="32"/>
    </row>
    <row r="21" spans="1:27" ht="15">
      <c r="A21" s="49" t="str">
        <f>CONCATENATE("# ACRES APPLICABLE BY YEAR FOR MEASURE - ",C22)</f>
        <v># ACRES APPLICABLE BY YEAR FOR MEASURE - Irrigation Water Mgmt - NR</v>
      </c>
      <c r="B21" s="49"/>
      <c r="D21" s="32"/>
      <c r="E21" s="32"/>
      <c r="F21" s="32"/>
      <c r="G21" s="32"/>
      <c r="H21" s="32"/>
      <c r="I21" s="32"/>
      <c r="J21" s="32"/>
      <c r="K21" s="32"/>
      <c r="L21" s="32"/>
      <c r="M21" s="32"/>
      <c r="N21" s="32"/>
      <c r="O21" s="32"/>
      <c r="P21" s="32"/>
      <c r="Q21" s="32"/>
      <c r="R21" s="32"/>
      <c r="S21" s="32"/>
      <c r="T21" s="32"/>
      <c r="U21" s="32"/>
      <c r="V21" s="32"/>
      <c r="W21" s="32"/>
      <c r="X21" s="32"/>
      <c r="AA21" s="40">
        <v>0.85</v>
      </c>
    </row>
    <row r="22" spans="1:27" ht="15">
      <c r="A22" s="57" t="s">
        <v>28</v>
      </c>
      <c r="B22" s="57" t="s">
        <v>655</v>
      </c>
      <c r="C22" s="57" t="str">
        <f>CONCATENATE(C8," - ",C7)</f>
        <v>Irrigation Water Mgmt - NR</v>
      </c>
      <c r="D22" s="7">
        <v>2</v>
      </c>
      <c r="E22" s="7">
        <v>3</v>
      </c>
      <c r="F22" s="7">
        <v>4</v>
      </c>
      <c r="G22" s="7">
        <v>5</v>
      </c>
      <c r="H22" s="7">
        <v>6</v>
      </c>
      <c r="I22" s="7">
        <v>7</v>
      </c>
      <c r="J22" s="7">
        <v>8</v>
      </c>
      <c r="K22" s="7">
        <v>9</v>
      </c>
      <c r="L22" s="7">
        <v>10</v>
      </c>
      <c r="M22" s="7">
        <v>11</v>
      </c>
      <c r="N22" s="7">
        <v>12</v>
      </c>
      <c r="O22" s="7">
        <v>13</v>
      </c>
      <c r="P22" s="7">
        <v>14</v>
      </c>
      <c r="Q22" s="7">
        <v>15</v>
      </c>
      <c r="R22" s="7">
        <v>16</v>
      </c>
      <c r="S22" s="7">
        <v>17</v>
      </c>
      <c r="T22" s="7">
        <v>18</v>
      </c>
      <c r="U22" s="7">
        <v>19</v>
      </c>
      <c r="V22" s="7">
        <v>20</v>
      </c>
      <c r="W22" s="7">
        <v>21</v>
      </c>
      <c r="X22" s="7">
        <v>22</v>
      </c>
      <c r="Y22" s="7">
        <v>23</v>
      </c>
      <c r="AA22" s="38" t="s">
        <v>29</v>
      </c>
    </row>
    <row r="23" spans="1:27">
      <c r="A23" s="50">
        <f>INDEX([2]APPLIC!$B$8:$F$67,MATCH($C23,[2]APPLIC!$B$9:$B$67,0)+1,5)</f>
        <v>0.85</v>
      </c>
      <c r="B23" s="75">
        <v>1</v>
      </c>
      <c r="C23" s="243" t="s">
        <v>608</v>
      </c>
      <c r="D23" s="7" t="s">
        <v>614</v>
      </c>
      <c r="E23" s="32">
        <f>$A23*VLOOKUP(LEFT($D23,FIND(" _",$D23)-1),SISAcres!$A$24:$O$36,MATCH(RIGHT($D23,LEN($D23)-FIND(" _",$D23)-2),SISAcres!$A$24:$O$24,0),FALSE)*1/$B23</f>
        <v>25749.844740746306</v>
      </c>
      <c r="F23" s="32">
        <f>E23*(1+INDEX([1]!tbl_Forecast,MATCH($D$8&amp;$D$16&amp;$D$7,[1]!rng_ForecastRowLookup,0),MATCH(F$11,[1]!rng_ForecastColumnLookup,0)))</f>
        <v>26024.392732163342</v>
      </c>
      <c r="G23" s="32">
        <f>F23*(1+INDEX([1]!tbl_Forecast,MATCH($D$8&amp;$D$16&amp;$D$7,[1]!rng_ForecastRowLookup,0),MATCH(G$11,[1]!rng_ForecastColumnLookup,0)))</f>
        <v>26308.872106906256</v>
      </c>
      <c r="H23" s="32">
        <f>G23*(1+INDEX([1]!tbl_Forecast,MATCH($D$8&amp;$D$16&amp;$D$7,[1]!rng_ForecastRowLookup,0),MATCH(H$11,[1]!rng_ForecastColumnLookup,0)))</f>
        <v>26602.841169562278</v>
      </c>
      <c r="I23" s="32">
        <f>H23*(1+INDEX([1]!tbl_Forecast,MATCH($D$8&amp;$D$16&amp;$D$7,[1]!rng_ForecastRowLookup,0),MATCH(I$11,[1]!rng_ForecastColumnLookup,0)))</f>
        <v>27084.735650846229</v>
      </c>
      <c r="J23" s="32">
        <f>I23*(1+INDEX([1]!tbl_Forecast,MATCH($D$8&amp;$D$16&amp;$D$7,[1]!rng_ForecastRowLookup,0),MATCH(J$11,[1]!rng_ForecastColumnLookup,0)))</f>
        <v>27420.586080726316</v>
      </c>
      <c r="K23" s="32">
        <f>J23*(1+INDEX([1]!tbl_Forecast,MATCH($D$8&amp;$D$16&amp;$D$7,[1]!rng_ForecastRowLookup,0),MATCH(K$11,[1]!rng_ForecastColumnLookup,0)))</f>
        <v>27747.984120674733</v>
      </c>
      <c r="L23" s="32">
        <f>K23*(1+INDEX([1]!tbl_Forecast,MATCH($D$8&amp;$D$16&amp;$D$7,[1]!rng_ForecastRowLookup,0),MATCH(L$11,[1]!rng_ForecastColumnLookup,0)))</f>
        <v>28088.959253836849</v>
      </c>
      <c r="M23" s="32">
        <f>L23*(1+INDEX([1]!tbl_Forecast,MATCH($D$8&amp;$D$16&amp;$D$7,[1]!rng_ForecastRowLookup,0),MATCH(M$11,[1]!rng_ForecastColumnLookup,0)))</f>
        <v>28421.59506454548</v>
      </c>
      <c r="N23" s="32">
        <f>M23*(1+INDEX([1]!tbl_Forecast,MATCH($D$8&amp;$D$16&amp;$D$7,[1]!rng_ForecastRowLookup,0),MATCH(N$11,[1]!rng_ForecastColumnLookup,0)))</f>
        <v>28980.993384493162</v>
      </c>
      <c r="O23" s="32">
        <f>N23*(1+INDEX([1]!tbl_Forecast,MATCH($D$8&amp;$D$16&amp;$D$7,[1]!rng_ForecastRowLookup,0),MATCH(O$11,[1]!rng_ForecastColumnLookup,0)))</f>
        <v>29316.947869977492</v>
      </c>
      <c r="P23" s="32">
        <f>O23*(1+INDEX([1]!tbl_Forecast,MATCH($D$8&amp;$D$16&amp;$D$7,[1]!rng_ForecastRowLookup,0),MATCH(P$11,[1]!rng_ForecastColumnLookup,0)))</f>
        <v>29643.768632083436</v>
      </c>
      <c r="Q23" s="32">
        <f>P23*(1+INDEX([1]!tbl_Forecast,MATCH($D$8&amp;$D$16&amp;$D$7,[1]!rng_ForecastRowLookup,0),MATCH(Q$11,[1]!rng_ForecastColumnLookup,0)))</f>
        <v>29982.477888343328</v>
      </c>
      <c r="R23" s="32">
        <f>Q23*(1+INDEX([1]!tbl_Forecast,MATCH($D$8&amp;$D$16&amp;$D$7,[1]!rng_ForecastRowLookup,0),MATCH(R$11,[1]!rng_ForecastColumnLookup,0)))</f>
        <v>30311.859694823528</v>
      </c>
      <c r="S23" s="32">
        <f>R23*(1+INDEX([1]!tbl_Forecast,MATCH($D$8&amp;$D$16&amp;$D$7,[1]!rng_ForecastRowLookup,0),MATCH(S$11,[1]!rng_ForecastColumnLookup,0)))</f>
        <v>30855.358261984071</v>
      </c>
      <c r="T23" s="32">
        <f>S23*(1+INDEX([1]!tbl_Forecast,MATCH($D$8&amp;$D$16&amp;$D$7,[1]!rng_ForecastRowLookup,0),MATCH(T$11,[1]!rng_ForecastColumnLookup,0)))</f>
        <v>31217.487713366827</v>
      </c>
      <c r="U23" s="32">
        <f>T23*(1+INDEX([1]!tbl_Forecast,MATCH($D$8&amp;$D$16&amp;$D$7,[1]!rng_ForecastRowLookup,0),MATCH(U$11,[1]!rng_ForecastColumnLookup,0)))</f>
        <v>31591.538635231605</v>
      </c>
      <c r="V23" s="32">
        <f>U23*(1+INDEX([1]!tbl_Forecast,MATCH($D$8&amp;$D$16&amp;$D$7,[1]!rng_ForecastRowLookup,0),MATCH(V$11,[1]!rng_ForecastColumnLookup,0)))</f>
        <v>31966.297184043968</v>
      </c>
      <c r="W23" s="32">
        <f>V23*(1+INDEX([1]!tbl_Forecast,MATCH($D$8&amp;$D$16&amp;$D$7,[1]!rng_ForecastRowLookup,0),MATCH(W$11,[1]!rng_ForecastColumnLookup,0)))</f>
        <v>32331.289430880639</v>
      </c>
      <c r="X23" s="32">
        <f>W23*(1+INDEX([1]!tbl_Forecast,MATCH($D$8&amp;$D$16&amp;$D$7,[1]!rng_ForecastRowLookup,0),MATCH(X$11,[1]!rng_ForecastColumnLookup,0)))</f>
        <v>32940.351359421489</v>
      </c>
      <c r="Y23" s="32"/>
      <c r="Z23" s="32" t="str">
        <f>D23</f>
        <v>Mattawa (PRD) _ Alfalfa</v>
      </c>
      <c r="AA23" s="41">
        <f>X23*$AA$21</f>
        <v>27999.298655508264</v>
      </c>
    </row>
    <row r="24" spans="1:27">
      <c r="A24" s="50">
        <f>INDEX([2]APPLIC!$B$8:$F$67,MATCH($C24,[2]APPLIC!$B$9:$B$67,0)+1,5)</f>
        <v>0.85</v>
      </c>
      <c r="B24" s="75">
        <v>1</v>
      </c>
      <c r="C24" s="243" t="s">
        <v>608</v>
      </c>
      <c r="D24" s="7" t="s">
        <v>615</v>
      </c>
      <c r="E24" s="32">
        <f>$A24*VLOOKUP(LEFT($D24,FIND(" _",$D24)-1),SISAcres!$A$24:$O$36,MATCH(RIGHT($D24,LEN($D24)-FIND(" _",$D24)-2),SISAcres!$A$24:$O$24,0),FALSE)*1/$B24</f>
        <v>17037.029919810702</v>
      </c>
      <c r="F24" s="32">
        <f>E24*(1+INDEX([1]!tbl_Forecast,MATCH($D$8&amp;$D$16&amp;$D$7,[1]!rng_ForecastRowLookup,0),MATCH(F$11,[1]!rng_ForecastColumnLookup,0)))</f>
        <v>17218.680814846753</v>
      </c>
      <c r="G24" s="32">
        <f>F24*(1+INDEX([1]!tbl_Forecast,MATCH($D$8&amp;$D$16&amp;$D$7,[1]!rng_ForecastRowLookup,0),MATCH(G$11,[1]!rng_ForecastColumnLookup,0)))</f>
        <v>17406.90267279818</v>
      </c>
      <c r="H24" s="32">
        <f>G24*(1+INDEX([1]!tbl_Forecast,MATCH($D$8&amp;$D$16&amp;$D$7,[1]!rng_ForecastRowLookup,0),MATCH(H$11,[1]!rng_ForecastColumnLookup,0)))</f>
        <v>17601.403251982028</v>
      </c>
      <c r="I24" s="32">
        <f>H24*(1+INDEX([1]!tbl_Forecast,MATCH($D$8&amp;$D$16&amp;$D$7,[1]!rng_ForecastRowLookup,0),MATCH(I$11,[1]!rng_ForecastColumnLookup,0)))</f>
        <v>17920.242094642497</v>
      </c>
      <c r="J24" s="32">
        <f>I24*(1+INDEX([1]!tbl_Forecast,MATCH($D$8&amp;$D$16&amp;$D$7,[1]!rng_ForecastRowLookup,0),MATCH(J$11,[1]!rng_ForecastColumnLookup,0)))</f>
        <v>18142.452903292309</v>
      </c>
      <c r="K24" s="32">
        <f>J24*(1+INDEX([1]!tbl_Forecast,MATCH($D$8&amp;$D$16&amp;$D$7,[1]!rng_ForecastRowLookup,0),MATCH(K$11,[1]!rng_ForecastColumnLookup,0)))</f>
        <v>18359.071304624344</v>
      </c>
      <c r="L24" s="32">
        <f>K24*(1+INDEX([1]!tbl_Forecast,MATCH($D$8&amp;$D$16&amp;$D$7,[1]!rng_ForecastRowLookup,0),MATCH(L$11,[1]!rng_ForecastColumnLookup,0)))</f>
        <v>18584.672802578309</v>
      </c>
      <c r="M24" s="32">
        <f>L24*(1+INDEX([1]!tbl_Forecast,MATCH($D$8&amp;$D$16&amp;$D$7,[1]!rng_ForecastRowLookup,0),MATCH(M$11,[1]!rng_ForecastColumnLookup,0)))</f>
        <v>18804.756702753282</v>
      </c>
      <c r="N24" s="32">
        <f>M24*(1+INDEX([1]!tbl_Forecast,MATCH($D$8&amp;$D$16&amp;$D$7,[1]!rng_ForecastRowLookup,0),MATCH(N$11,[1]!rng_ForecastColumnLookup,0)))</f>
        <v>19174.874892202384</v>
      </c>
      <c r="O24" s="32">
        <f>N24*(1+INDEX([1]!tbl_Forecast,MATCH($D$8&amp;$D$16&amp;$D$7,[1]!rng_ForecastRowLookup,0),MATCH(O$11,[1]!rng_ForecastColumnLookup,0)))</f>
        <v>19397.154547808776</v>
      </c>
      <c r="P24" s="32">
        <f>O24*(1+INDEX([1]!tbl_Forecast,MATCH($D$8&amp;$D$16&amp;$D$7,[1]!rng_ForecastRowLookup,0),MATCH(P$11,[1]!rng_ForecastColumnLookup,0)))</f>
        <v>19613.391001211676</v>
      </c>
      <c r="Q24" s="32">
        <f>P24*(1+INDEX([1]!tbl_Forecast,MATCH($D$8&amp;$D$16&amp;$D$7,[1]!rng_ForecastRowLookup,0),MATCH(Q$11,[1]!rng_ForecastColumnLookup,0)))</f>
        <v>19837.493312938834</v>
      </c>
      <c r="R24" s="32">
        <f>Q24*(1+INDEX([1]!tbl_Forecast,MATCH($D$8&amp;$D$16&amp;$D$7,[1]!rng_ForecastRowLookup,0),MATCH(R$11,[1]!rng_ForecastColumnLookup,0)))</f>
        <v>20055.424246058774</v>
      </c>
      <c r="S24" s="32">
        <f>R24*(1+INDEX([1]!tbl_Forecast,MATCH($D$8&amp;$D$16&amp;$D$7,[1]!rng_ForecastRowLookup,0),MATCH(S$11,[1]!rng_ForecastColumnLookup,0)))</f>
        <v>20415.022583187234</v>
      </c>
      <c r="T24" s="32">
        <f>S24*(1+INDEX([1]!tbl_Forecast,MATCH($D$8&amp;$D$16&amp;$D$7,[1]!rng_ForecastRowLookup,0),MATCH(T$11,[1]!rng_ForecastColumnLookup,0)))</f>
        <v>20654.620544268913</v>
      </c>
      <c r="U24" s="32">
        <f>T24*(1+INDEX([1]!tbl_Forecast,MATCH($D$8&amp;$D$16&amp;$D$7,[1]!rng_ForecastRowLookup,0),MATCH(U$11,[1]!rng_ForecastColumnLookup,0)))</f>
        <v>20902.106182007879</v>
      </c>
      <c r="V24" s="32">
        <f>U24*(1+INDEX([1]!tbl_Forecast,MATCH($D$8&amp;$D$16&amp;$D$7,[1]!rng_ForecastRowLookup,0),MATCH(V$11,[1]!rng_ForecastColumnLookup,0)))</f>
        <v>21150.060011365065</v>
      </c>
      <c r="W24" s="32">
        <f>V24*(1+INDEX([1]!tbl_Forecast,MATCH($D$8&amp;$D$16&amp;$D$7,[1]!rng_ForecastRowLookup,0),MATCH(W$11,[1]!rng_ForecastColumnLookup,0)))</f>
        <v>21391.552101607278</v>
      </c>
      <c r="X24" s="32">
        <f>W24*(1+INDEX([1]!tbl_Forecast,MATCH($D$8&amp;$D$16&amp;$D$7,[1]!rng_ForecastRowLookup,0),MATCH(X$11,[1]!rng_ForecastColumnLookup,0)))</f>
        <v>21794.529533278866</v>
      </c>
      <c r="Y24" s="32"/>
      <c r="Z24" s="32" t="str">
        <f t="shared" ref="Z24:Z34" si="3">D24</f>
        <v>Pasco (Richland) _ Alfalfa</v>
      </c>
      <c r="AA24" s="41">
        <f t="shared" ref="AA24:AA34" si="4">X24*$AA$21</f>
        <v>18525.350103287037</v>
      </c>
    </row>
    <row r="25" spans="1:27">
      <c r="A25" s="50">
        <f>INDEX([2]APPLIC!$B$8:$F$67,MATCH($C25,[2]APPLIC!$B$9:$B$67,0)+1,5)</f>
        <v>0.85</v>
      </c>
      <c r="B25" s="75">
        <v>1</v>
      </c>
      <c r="C25" s="243" t="s">
        <v>608</v>
      </c>
      <c r="D25" s="7" t="s">
        <v>616</v>
      </c>
      <c r="E25" s="32">
        <f>$A25*VLOOKUP(LEFT($D25,FIND(" _",$D25)-1),SISAcres!$A$24:$O$36,MATCH(RIGHT($D25,LEN($D25)-FIND(" _",$D25)-2),SISAcres!$A$24:$O$24,0),FALSE)*1/$B25</f>
        <v>63482.13402129618</v>
      </c>
      <c r="F25" s="32">
        <f>E25*(1+INDEX([1]!tbl_Forecast,MATCH($D$8&amp;$D$16&amp;$D$7,[1]!rng_ForecastRowLookup,0),MATCH(F$11,[1]!rng_ForecastColumnLookup,0)))</f>
        <v>64158.988292142887</v>
      </c>
      <c r="G25" s="32">
        <f>F25*(1+INDEX([1]!tbl_Forecast,MATCH($D$8&amp;$D$16&amp;$D$7,[1]!rng_ForecastRowLookup,0),MATCH(G$11,[1]!rng_ForecastColumnLookup,0)))</f>
        <v>64860.326804104756</v>
      </c>
      <c r="H25" s="32">
        <f>G25*(1+INDEX([1]!tbl_Forecast,MATCH($D$8&amp;$D$16&amp;$D$7,[1]!rng_ForecastRowLookup,0),MATCH(H$11,[1]!rng_ForecastColumnLookup,0)))</f>
        <v>65585.060627610656</v>
      </c>
      <c r="I25" s="32">
        <f>H25*(1+INDEX([1]!tbl_Forecast,MATCH($D$8&amp;$D$16&amp;$D$7,[1]!rng_ForecastRowLookup,0),MATCH(I$11,[1]!rng_ForecastColumnLookup,0)))</f>
        <v>66773.094588708016</v>
      </c>
      <c r="J25" s="32">
        <f>I25*(1+INDEX([1]!tbl_Forecast,MATCH($D$8&amp;$D$16&amp;$D$7,[1]!rng_ForecastRowLookup,0),MATCH(J$11,[1]!rng_ForecastColumnLookup,0)))</f>
        <v>67601.080241259158</v>
      </c>
      <c r="K25" s="32">
        <f>J25*(1+INDEX([1]!tbl_Forecast,MATCH($D$8&amp;$D$16&amp;$D$7,[1]!rng_ForecastRowLookup,0),MATCH(K$11,[1]!rng_ForecastColumnLookup,0)))</f>
        <v>68408.227874946708</v>
      </c>
      <c r="L25" s="32">
        <f>K25*(1+INDEX([1]!tbl_Forecast,MATCH($D$8&amp;$D$16&amp;$D$7,[1]!rng_ForecastRowLookup,0),MATCH(L$11,[1]!rng_ForecastColumnLookup,0)))</f>
        <v>69248.847665833237</v>
      </c>
      <c r="M25" s="32">
        <f>L25*(1+INDEX([1]!tbl_Forecast,MATCH($D$8&amp;$D$16&amp;$D$7,[1]!rng_ForecastRowLookup,0),MATCH(M$11,[1]!rng_ForecastColumnLookup,0)))</f>
        <v>70068.908187684588</v>
      </c>
      <c r="N25" s="32">
        <f>M25*(1+INDEX([1]!tbl_Forecast,MATCH($D$8&amp;$D$16&amp;$D$7,[1]!rng_ForecastRowLookup,0),MATCH(N$11,[1]!rng_ForecastColumnLookup,0)))</f>
        <v>71448.015497874047</v>
      </c>
      <c r="O25" s="32">
        <f>N25*(1+INDEX([1]!tbl_Forecast,MATCH($D$8&amp;$D$16&amp;$D$7,[1]!rng_ForecastRowLookup,0),MATCH(O$11,[1]!rng_ForecastColumnLookup,0)))</f>
        <v>72276.257682916199</v>
      </c>
      <c r="P25" s="32">
        <f>O25*(1+INDEX([1]!tbl_Forecast,MATCH($D$8&amp;$D$16&amp;$D$7,[1]!rng_ForecastRowLookup,0),MATCH(P$11,[1]!rng_ForecastColumnLookup,0)))</f>
        <v>73081.9821301833</v>
      </c>
      <c r="Q25" s="32">
        <f>P25*(1+INDEX([1]!tbl_Forecast,MATCH($D$8&amp;$D$16&amp;$D$7,[1]!rng_ForecastRowLookup,0),MATCH(Q$11,[1]!rng_ForecastColumnLookup,0)))</f>
        <v>73917.015763070391</v>
      </c>
      <c r="R25" s="32">
        <f>Q25*(1+INDEX([1]!tbl_Forecast,MATCH($D$8&amp;$D$16&amp;$D$7,[1]!rng_ForecastRowLookup,0),MATCH(R$11,[1]!rng_ForecastColumnLookup,0)))</f>
        <v>74729.054056647554</v>
      </c>
      <c r="S25" s="32">
        <f>R25*(1+INDEX([1]!tbl_Forecast,MATCH($D$8&amp;$D$16&amp;$D$7,[1]!rng_ForecastRowLookup,0),MATCH(S$11,[1]!rng_ForecastColumnLookup,0)))</f>
        <v>76068.963063021933</v>
      </c>
      <c r="T25" s="32">
        <f>S25*(1+INDEX([1]!tbl_Forecast,MATCH($D$8&amp;$D$16&amp;$D$7,[1]!rng_ForecastRowLookup,0),MATCH(T$11,[1]!rng_ForecastColumnLookup,0)))</f>
        <v>76961.735450474866</v>
      </c>
      <c r="U25" s="32">
        <f>T25*(1+INDEX([1]!tbl_Forecast,MATCH($D$8&amp;$D$16&amp;$D$7,[1]!rng_ForecastRowLookup,0),MATCH(U$11,[1]!rng_ForecastColumnLookup,0)))</f>
        <v>77883.898321423534</v>
      </c>
      <c r="V25" s="32">
        <f>U25*(1+INDEX([1]!tbl_Forecast,MATCH($D$8&amp;$D$16&amp;$D$7,[1]!rng_ForecastRowLookup,0),MATCH(V$11,[1]!rng_ForecastColumnLookup,0)))</f>
        <v>78807.805733715111</v>
      </c>
      <c r="W25" s="32">
        <f>V25*(1+INDEX([1]!tbl_Forecast,MATCH($D$8&amp;$D$16&amp;$D$7,[1]!rng_ForecastRowLookup,0),MATCH(W$11,[1]!rng_ForecastColumnLookup,0)))</f>
        <v>79707.635886622971</v>
      </c>
      <c r="X25" s="32">
        <f>W25*(1+INDEX([1]!tbl_Forecast,MATCH($D$8&amp;$D$16&amp;$D$7,[1]!rng_ForecastRowLookup,0),MATCH(X$11,[1]!rng_ForecastColumnLookup,0)))</f>
        <v>81209.180900357242</v>
      </c>
      <c r="Y25" s="32"/>
      <c r="Z25" s="32" t="str">
        <f t="shared" si="3"/>
        <v>Moses Lake (Ephrata) _ Alfalfa</v>
      </c>
      <c r="AA25" s="41">
        <f t="shared" si="4"/>
        <v>69027.803765303659</v>
      </c>
    </row>
    <row r="26" spans="1:27">
      <c r="A26" s="50">
        <f>INDEX([2]APPLIC!$B$8:$F$67,MATCH($C26,[2]APPLIC!$B$9:$B$67,0)+1,5)</f>
        <v>0.85</v>
      </c>
      <c r="B26" s="75">
        <v>1</v>
      </c>
      <c r="C26" s="243" t="s">
        <v>608</v>
      </c>
      <c r="D26" s="7" t="s">
        <v>617</v>
      </c>
      <c r="E26" s="32">
        <f>$A26*VLOOKUP(LEFT($D26,FIND(" _",$D26)-1),SISAcres!$A$24:$O$36,MATCH(RIGHT($D26,LEN($D26)-FIND(" _",$D26)-2),SISAcres!$A$24:$O$24,0),FALSE)*1/$B26</f>
        <v>30355.402212248122</v>
      </c>
      <c r="F26" s="32">
        <f>E26*(1+INDEX([1]!tbl_Forecast,MATCH($D$8&amp;$D$16&amp;$D$7,[1]!rng_ForecastRowLookup,0),MATCH(F$11,[1]!rng_ForecastColumnLookup,0)))</f>
        <v>30679.055220254078</v>
      </c>
      <c r="G26" s="32">
        <f>F26*(1+INDEX([1]!tbl_Forecast,MATCH($D$8&amp;$D$16&amp;$D$7,[1]!rng_ForecastRowLookup,0),MATCH(G$11,[1]!rng_ForecastColumnLookup,0)))</f>
        <v>31014.415915759371</v>
      </c>
      <c r="H26" s="32">
        <f>G26*(1+INDEX([1]!tbl_Forecast,MATCH($D$8&amp;$D$16&amp;$D$7,[1]!rng_ForecastRowLookup,0),MATCH(H$11,[1]!rng_ForecastColumnLookup,0)))</f>
        <v>31360.963602734762</v>
      </c>
      <c r="I26" s="32">
        <f>H26*(1+INDEX([1]!tbl_Forecast,MATCH($D$8&amp;$D$16&amp;$D$7,[1]!rng_ForecastRowLookup,0),MATCH(I$11,[1]!rng_ForecastColumnLookup,0)))</f>
        <v>31929.048612586867</v>
      </c>
      <c r="J26" s="32">
        <f>I26*(1+INDEX([1]!tbl_Forecast,MATCH($D$8&amp;$D$16&amp;$D$7,[1]!rng_ForecastRowLookup,0),MATCH(J$11,[1]!rng_ForecastColumnLookup,0)))</f>
        <v>32324.968470932039</v>
      </c>
      <c r="K26" s="32">
        <f>J26*(1+INDEX([1]!tbl_Forecast,MATCH($D$8&amp;$D$16&amp;$D$7,[1]!rng_ForecastRowLookup,0),MATCH(K$11,[1]!rng_ForecastColumnLookup,0)))</f>
        <v>32710.924164498207</v>
      </c>
      <c r="L26" s="32">
        <f>K26*(1+INDEX([1]!tbl_Forecast,MATCH($D$8&amp;$D$16&amp;$D$7,[1]!rng_ForecastRowLookup,0),MATCH(L$11,[1]!rng_ForecastColumnLookup,0)))</f>
        <v>33112.885318661305</v>
      </c>
      <c r="M26" s="32">
        <f>L26*(1+INDEX([1]!tbl_Forecast,MATCH($D$8&amp;$D$16&amp;$D$7,[1]!rng_ForecastRowLookup,0),MATCH(M$11,[1]!rng_ForecastColumnLookup,0)))</f>
        <v>33505.015598510327</v>
      </c>
      <c r="N26" s="32">
        <f>M26*(1+INDEX([1]!tbl_Forecast,MATCH($D$8&amp;$D$16&amp;$D$7,[1]!rng_ForecastRowLookup,0),MATCH(N$11,[1]!rng_ForecastColumnLookup,0)))</f>
        <v>34164.466603742898</v>
      </c>
      <c r="O26" s="32">
        <f>N26*(1+INDEX([1]!tbl_Forecast,MATCH($D$8&amp;$D$16&amp;$D$7,[1]!rng_ForecastRowLookup,0),MATCH(O$11,[1]!rng_ForecastColumnLookup,0)))</f>
        <v>34560.509128836202</v>
      </c>
      <c r="P26" s="32">
        <f>O26*(1+INDEX([1]!tbl_Forecast,MATCH($D$8&amp;$D$16&amp;$D$7,[1]!rng_ForecastRowLookup,0),MATCH(P$11,[1]!rng_ForecastColumnLookup,0)))</f>
        <v>34945.784293984703</v>
      </c>
      <c r="Q26" s="32">
        <f>P26*(1+INDEX([1]!tbl_Forecast,MATCH($D$8&amp;$D$16&amp;$D$7,[1]!rng_ForecastRowLookup,0),MATCH(Q$11,[1]!rng_ForecastColumnLookup,0)))</f>
        <v>35345.074301761364</v>
      </c>
      <c r="R26" s="32">
        <f>Q26*(1+INDEX([1]!tbl_Forecast,MATCH($D$8&amp;$D$16&amp;$D$7,[1]!rng_ForecastRowLookup,0),MATCH(R$11,[1]!rng_ForecastColumnLookup,0)))</f>
        <v>35733.368573737374</v>
      </c>
      <c r="S26" s="32">
        <f>R26*(1+INDEX([1]!tbl_Forecast,MATCH($D$8&amp;$D$16&amp;$D$7,[1]!rng_ForecastRowLookup,0),MATCH(S$11,[1]!rng_ForecastColumnLookup,0)))</f>
        <v>36374.076033298574</v>
      </c>
      <c r="T26" s="32">
        <f>S26*(1+INDEX([1]!tbl_Forecast,MATCH($D$8&amp;$D$16&amp;$D$7,[1]!rng_ForecastRowLookup,0),MATCH(T$11,[1]!rng_ForecastColumnLookup,0)))</f>
        <v>36800.975117945469</v>
      </c>
      <c r="U26" s="32">
        <f>T26*(1+INDEX([1]!tbl_Forecast,MATCH($D$8&amp;$D$16&amp;$D$7,[1]!rng_ForecastRowLookup,0),MATCH(U$11,[1]!rng_ForecastColumnLookup,0)))</f>
        <v>37241.927919618109</v>
      </c>
      <c r="V26" s="32">
        <f>U26*(1+INDEX([1]!tbl_Forecast,MATCH($D$8&amp;$D$16&amp;$D$7,[1]!rng_ForecastRowLookup,0),MATCH(V$11,[1]!rng_ForecastColumnLookup,0)))</f>
        <v>37683.714912751959</v>
      </c>
      <c r="W26" s="32">
        <f>V26*(1+INDEX([1]!tbl_Forecast,MATCH($D$8&amp;$D$16&amp;$D$7,[1]!rng_ForecastRowLookup,0),MATCH(W$11,[1]!rng_ForecastColumnLookup,0)))</f>
        <v>38113.988825803841</v>
      </c>
      <c r="X26" s="32">
        <f>W26*(1+INDEX([1]!tbl_Forecast,MATCH($D$8&amp;$D$16&amp;$D$7,[1]!rng_ForecastRowLookup,0),MATCH(X$11,[1]!rng_ForecastColumnLookup,0)))</f>
        <v>38831.986157405969</v>
      </c>
      <c r="Y26" s="32"/>
      <c r="Z26" s="32" t="str">
        <f t="shared" si="3"/>
        <v>Royal City (Smyrna) _ Alfalfa</v>
      </c>
      <c r="AA26" s="41">
        <f t="shared" si="4"/>
        <v>33007.188233795074</v>
      </c>
    </row>
    <row r="27" spans="1:27">
      <c r="A27" s="50">
        <f>INDEX([2]APPLIC!$B$8:$F$67,MATCH($C27,[2]APPLIC!$B$9:$B$67,0)+1,5)</f>
        <v>0.85</v>
      </c>
      <c r="B27" s="75">
        <v>1</v>
      </c>
      <c r="C27" s="243" t="s">
        <v>608</v>
      </c>
      <c r="D27" s="7" t="s">
        <v>618</v>
      </c>
      <c r="E27" s="32">
        <f>$A27*VLOOKUP(LEFT($D27,FIND(" _",$D27)-1),SISAcres!$A$24:$O$36,MATCH(RIGHT($D27,LEN($D27)-FIND(" _",$D27)-2),SISAcres!$A$24:$O$24,0),FALSE)*1/$B27</f>
        <v>40961.013765516727</v>
      </c>
      <c r="F27" s="32">
        <f>E27*(1+INDEX([1]!tbl_Forecast,MATCH($D$8&amp;$D$16&amp;$D$7,[1]!rng_ForecastRowLookup,0),MATCH(F$11,[1]!rng_ForecastColumnLookup,0)))</f>
        <v>41397.745099975335</v>
      </c>
      <c r="G27" s="32">
        <f>F27*(1+INDEX([1]!tbl_Forecast,MATCH($D$8&amp;$D$16&amp;$D$7,[1]!rng_ForecastRowLookup,0),MATCH(G$11,[1]!rng_ForecastColumnLookup,0)))</f>
        <v>41850.274569654473</v>
      </c>
      <c r="H27" s="32">
        <f>G27*(1+INDEX([1]!tbl_Forecast,MATCH($D$8&amp;$D$16&amp;$D$7,[1]!rng_ForecastRowLookup,0),MATCH(H$11,[1]!rng_ForecastColumnLookup,0)))</f>
        <v>42317.899557040721</v>
      </c>
      <c r="I27" s="32">
        <f>H27*(1+INDEX([1]!tbl_Forecast,MATCH($D$8&amp;$D$16&amp;$D$7,[1]!rng_ForecastRowLookup,0),MATCH(I$11,[1]!rng_ForecastColumnLookup,0)))</f>
        <v>43084.462877329948</v>
      </c>
      <c r="J27" s="32">
        <f>I27*(1+INDEX([1]!tbl_Forecast,MATCH($D$8&amp;$D$16&amp;$D$7,[1]!rng_ForecastRowLookup,0),MATCH(J$11,[1]!rng_ForecastColumnLookup,0)))</f>
        <v>43618.70975221321</v>
      </c>
      <c r="K27" s="32">
        <f>J27*(1+INDEX([1]!tbl_Forecast,MATCH($D$8&amp;$D$16&amp;$D$7,[1]!rng_ForecastRowLookup,0),MATCH(K$11,[1]!rng_ForecastColumnLookup,0)))</f>
        <v>44139.51116892659</v>
      </c>
      <c r="L27" s="32">
        <f>K27*(1+INDEX([1]!tbl_Forecast,MATCH($D$8&amp;$D$16&amp;$D$7,[1]!rng_ForecastRowLookup,0),MATCH(L$11,[1]!rng_ForecastColumnLookup,0)))</f>
        <v>44681.910055745961</v>
      </c>
      <c r="M27" s="32">
        <f>L27*(1+INDEX([1]!tbl_Forecast,MATCH($D$8&amp;$D$16&amp;$D$7,[1]!rng_ForecastRowLookup,0),MATCH(M$11,[1]!rng_ForecastColumnLookup,0)))</f>
        <v>45211.043344063612</v>
      </c>
      <c r="N27" s="32">
        <f>M27*(1+INDEX([1]!tbl_Forecast,MATCH($D$8&amp;$D$16&amp;$D$7,[1]!rng_ForecastRowLookup,0),MATCH(N$11,[1]!rng_ForecastColumnLookup,0)))</f>
        <v>46100.89423499057</v>
      </c>
      <c r="O27" s="32">
        <f>N27*(1+INDEX([1]!tbl_Forecast,MATCH($D$8&amp;$D$16&amp;$D$7,[1]!rng_ForecastRowLookup,0),MATCH(O$11,[1]!rng_ForecastColumnLookup,0)))</f>
        <v>46635.306634096625</v>
      </c>
      <c r="P27" s="32">
        <f>O27*(1+INDEX([1]!tbl_Forecast,MATCH($D$8&amp;$D$16&amp;$D$7,[1]!rng_ForecastRowLookup,0),MATCH(P$11,[1]!rng_ForecastColumnLookup,0)))</f>
        <v>47155.189758451736</v>
      </c>
      <c r="Q27" s="32">
        <f>P27*(1+INDEX([1]!tbl_Forecast,MATCH($D$8&amp;$D$16&amp;$D$7,[1]!rng_ForecastRowLookup,0),MATCH(Q$11,[1]!rng_ForecastColumnLookup,0)))</f>
        <v>47693.98425014106</v>
      </c>
      <c r="R27" s="32">
        <f>Q27*(1+INDEX([1]!tbl_Forecast,MATCH($D$8&amp;$D$16&amp;$D$7,[1]!rng_ForecastRowLookup,0),MATCH(R$11,[1]!rng_ForecastColumnLookup,0)))</f>
        <v>48217.941300957638</v>
      </c>
      <c r="S27" s="32">
        <f>R27*(1+INDEX([1]!tbl_Forecast,MATCH($D$8&amp;$D$16&amp;$D$7,[1]!rng_ForecastRowLookup,0),MATCH(S$11,[1]!rng_ForecastColumnLookup,0)))</f>
        <v>49082.500000831045</v>
      </c>
      <c r="T27" s="32">
        <f>S27*(1+INDEX([1]!tbl_Forecast,MATCH($D$8&amp;$D$16&amp;$D$7,[1]!rng_ForecastRowLookup,0),MATCH(T$11,[1]!rng_ForecastColumnLookup,0)))</f>
        <v>49658.549666074898</v>
      </c>
      <c r="U27" s="32">
        <f>T27*(1+INDEX([1]!tbl_Forecast,MATCH($D$8&amp;$D$16&amp;$D$7,[1]!rng_ForecastRowLookup,0),MATCH(U$11,[1]!rng_ForecastColumnLookup,0)))</f>
        <v>50253.56315504024</v>
      </c>
      <c r="V27" s="32">
        <f>U27*(1+INDEX([1]!tbl_Forecast,MATCH($D$8&amp;$D$16&amp;$D$7,[1]!rng_ForecastRowLookup,0),MATCH(V$11,[1]!rng_ForecastColumnLookup,0)))</f>
        <v>50849.702286409753</v>
      </c>
      <c r="W27" s="32">
        <f>V27*(1+INDEX([1]!tbl_Forecast,MATCH($D$8&amp;$D$16&amp;$D$7,[1]!rng_ForecastRowLookup,0),MATCH(W$11,[1]!rng_ForecastColumnLookup,0)))</f>
        <v>51430.305882179258</v>
      </c>
      <c r="X27" s="32">
        <f>W27*(1+INDEX([1]!tbl_Forecast,MATCH($D$8&amp;$D$16&amp;$D$7,[1]!rng_ForecastRowLookup,0),MATCH(X$11,[1]!rng_ForecastColumnLookup,0)))</f>
        <v>52399.15809430684</v>
      </c>
      <c r="Y27" s="32"/>
      <c r="Z27" s="32" t="str">
        <f t="shared" si="3"/>
        <v>Quincy _ Alfalfa</v>
      </c>
      <c r="AA27" s="41">
        <f t="shared" si="4"/>
        <v>44539.284380160811</v>
      </c>
    </row>
    <row r="28" spans="1:27">
      <c r="A28" s="50">
        <f>INDEX([2]APPLIC!$B$8:$F$67,MATCH($C28,[2]APPLIC!$B$9:$B$67,0)+1,5)</f>
        <v>0.85</v>
      </c>
      <c r="B28" s="75">
        <v>1</v>
      </c>
      <c r="C28" s="243" t="s">
        <v>608</v>
      </c>
      <c r="D28" s="7" t="s">
        <v>619</v>
      </c>
      <c r="E28" s="32">
        <f>$A28*VLOOKUP(LEFT($D28,FIND(" _",$D28)-1),SISAcres!$A$24:$O$36,MATCH(RIGHT($D28,LEN($D28)-FIND(" _",$D28)-2),SISAcres!$A$24:$O$24,0),FALSE)*1/$B28</f>
        <v>4151.8812409622715</v>
      </c>
      <c r="F28" s="32">
        <f>E28*(1+INDEX([1]!tbl_Forecast,MATCH($D$8&amp;$D$16&amp;$D$7,[1]!rng_ForecastRowLookup,0),MATCH(F$11,[1]!rng_ForecastColumnLookup,0)))</f>
        <v>4196.1491061391243</v>
      </c>
      <c r="G28" s="32">
        <f>F28*(1+INDEX([1]!tbl_Forecast,MATCH($D$8&amp;$D$16&amp;$D$7,[1]!rng_ForecastRowLookup,0),MATCH(G$11,[1]!rng_ForecastColumnLookup,0)))</f>
        <v>4242.0182984130015</v>
      </c>
      <c r="H28" s="32">
        <f>G28*(1+INDEX([1]!tbl_Forecast,MATCH($D$8&amp;$D$16&amp;$D$7,[1]!rng_ForecastRowLookup,0),MATCH(H$11,[1]!rng_ForecastColumnLookup,0)))</f>
        <v>4289.4175992225109</v>
      </c>
      <c r="I28" s="32">
        <f>H28*(1+INDEX([1]!tbl_Forecast,MATCH($D$8&amp;$D$16&amp;$D$7,[1]!rng_ForecastRowLookup,0),MATCH(I$11,[1]!rng_ForecastColumnLookup,0)))</f>
        <v>4367.1178213834655</v>
      </c>
      <c r="J28" s="32">
        <f>I28*(1+INDEX([1]!tbl_Forecast,MATCH($D$8&amp;$D$16&amp;$D$7,[1]!rng_ForecastRowLookup,0),MATCH(J$11,[1]!rng_ForecastColumnLookup,0)))</f>
        <v>4421.2700352561087</v>
      </c>
      <c r="K28" s="32">
        <f>J28*(1+INDEX([1]!tbl_Forecast,MATCH($D$8&amp;$D$16&amp;$D$7,[1]!rng_ForecastRowLookup,0),MATCH(K$11,[1]!rng_ForecastColumnLookup,0)))</f>
        <v>4474.0593935639154</v>
      </c>
      <c r="L28" s="32">
        <f>K28*(1+INDEX([1]!tbl_Forecast,MATCH($D$8&amp;$D$16&amp;$D$7,[1]!rng_ForecastRowLookup,0),MATCH(L$11,[1]!rng_ForecastColumnLookup,0)))</f>
        <v>4529.037909872025</v>
      </c>
      <c r="M28" s="32">
        <f>L28*(1+INDEX([1]!tbl_Forecast,MATCH($D$8&amp;$D$16&amp;$D$7,[1]!rng_ForecastRowLookup,0),MATCH(M$11,[1]!rng_ForecastColumnLookup,0)))</f>
        <v>4582.6718015113038</v>
      </c>
      <c r="N28" s="32">
        <f>M28*(1+INDEX([1]!tbl_Forecast,MATCH($D$8&amp;$D$16&amp;$D$7,[1]!rng_ForecastRowLookup,0),MATCH(N$11,[1]!rng_ForecastColumnLookup,0)))</f>
        <v>4672.8686712089839</v>
      </c>
      <c r="O28" s="32">
        <f>N28*(1+INDEX([1]!tbl_Forecast,MATCH($D$8&amp;$D$16&amp;$D$7,[1]!rng_ForecastRowLookup,0),MATCH(O$11,[1]!rng_ForecastColumnLookup,0)))</f>
        <v>4727.0376629113816</v>
      </c>
      <c r="P28" s="32">
        <f>O28*(1+INDEX([1]!tbl_Forecast,MATCH($D$8&amp;$D$16&amp;$D$7,[1]!rng_ForecastRowLookup,0),MATCH(P$11,[1]!rng_ForecastColumnLookup,0)))</f>
        <v>4779.7339414717517</v>
      </c>
      <c r="Q28" s="32">
        <f>P28*(1+INDEX([1]!tbl_Forecast,MATCH($D$8&amp;$D$16&amp;$D$7,[1]!rng_ForecastRowLookup,0),MATCH(Q$11,[1]!rng_ForecastColumnLookup,0)))</f>
        <v>4834.3471098758491</v>
      </c>
      <c r="R28" s="32">
        <f>Q28*(1+INDEX([1]!tbl_Forecast,MATCH($D$8&amp;$D$16&amp;$D$7,[1]!rng_ForecastRowLookup,0),MATCH(R$11,[1]!rng_ForecastColumnLookup,0)))</f>
        <v>4887.4563288714653</v>
      </c>
      <c r="S28" s="32">
        <f>R28*(1+INDEX([1]!tbl_Forecast,MATCH($D$8&amp;$D$16&amp;$D$7,[1]!rng_ForecastRowLookup,0),MATCH(S$11,[1]!rng_ForecastColumnLookup,0)))</f>
        <v>4975.0895370792414</v>
      </c>
      <c r="T28" s="32">
        <f>S28*(1+INDEX([1]!tbl_Forecast,MATCH($D$8&amp;$D$16&amp;$D$7,[1]!rng_ForecastRowLookup,0),MATCH(T$11,[1]!rng_ForecastColumnLookup,0)))</f>
        <v>5033.4789561663738</v>
      </c>
      <c r="U28" s="32">
        <f>T28*(1+INDEX([1]!tbl_Forecast,MATCH($D$8&amp;$D$16&amp;$D$7,[1]!rng_ForecastRowLookup,0),MATCH(U$11,[1]!rng_ForecastColumnLookup,0)))</f>
        <v>5093.7905821699878</v>
      </c>
      <c r="V28" s="32">
        <f>U28*(1+INDEX([1]!tbl_Forecast,MATCH($D$8&amp;$D$16&amp;$D$7,[1]!rng_ForecastRowLookup,0),MATCH(V$11,[1]!rng_ForecastColumnLookup,0)))</f>
        <v>5154.2163052906471</v>
      </c>
      <c r="W28" s="32">
        <f>V28*(1+INDEX([1]!tbl_Forecast,MATCH($D$8&amp;$D$16&amp;$D$7,[1]!rng_ForecastRowLookup,0),MATCH(W$11,[1]!rng_ForecastColumnLookup,0)))</f>
        <v>5213.0673188790852</v>
      </c>
      <c r="X28" s="32">
        <f>W28*(1+INDEX([1]!tbl_Forecast,MATCH($D$8&amp;$D$16&amp;$D$7,[1]!rng_ForecastRowLookup,0),MATCH(X$11,[1]!rng_ForecastColumnLookup,0)))</f>
        <v>5311.2719030679591</v>
      </c>
      <c r="Y28" s="32"/>
      <c r="Z28" s="32" t="str">
        <f t="shared" si="3"/>
        <v>Connell _ Alfalfa</v>
      </c>
      <c r="AA28" s="41">
        <f t="shared" si="4"/>
        <v>4514.581117607765</v>
      </c>
    </row>
    <row r="29" spans="1:27">
      <c r="A29" s="50">
        <f>INDEX([2]APPLIC!$B$8:$F$67,MATCH($C29,[2]APPLIC!$B$9:$B$67,0)+1,5)</f>
        <v>0.85</v>
      </c>
      <c r="B29" s="75">
        <v>1</v>
      </c>
      <c r="C29" s="243" t="s">
        <v>608</v>
      </c>
      <c r="D29" s="7" t="s">
        <v>620</v>
      </c>
      <c r="E29" s="32">
        <f>$A29*VLOOKUP(LEFT($D29,FIND(" _",$D29)-1),SISAcres!$A$24:$O$36,MATCH(RIGHT($D29,LEN($D29)-FIND(" _",$D29)-2),SISAcres!$A$24:$O$24,0),FALSE)*1/$B29</f>
        <v>23119.824133786555</v>
      </c>
      <c r="F29" s="32">
        <f>E29*(1+INDEX([1]!tbl_Forecast,MATCH($D$8&amp;$D$16&amp;$D$7,[1]!rng_ForecastRowLookup,0),MATCH(F$11,[1]!rng_ForecastColumnLookup,0)))</f>
        <v>23366.330524087305</v>
      </c>
      <c r="G29" s="32">
        <f>F29*(1+INDEX([1]!tbl_Forecast,MATCH($D$8&amp;$D$16&amp;$D$7,[1]!rng_ForecastRowLookup,0),MATCH(G$11,[1]!rng_ForecastColumnLookup,0)))</f>
        <v>23621.753932654043</v>
      </c>
      <c r="H29" s="32">
        <f>G29*(1+INDEX([1]!tbl_Forecast,MATCH($D$8&amp;$D$16&amp;$D$7,[1]!rng_ForecastRowLookup,0),MATCH(H$11,[1]!rng_ForecastColumnLookup,0)))</f>
        <v>23885.697777667854</v>
      </c>
      <c r="I29" s="32">
        <f>H29*(1+INDEX([1]!tbl_Forecast,MATCH($D$8&amp;$D$16&amp;$D$7,[1]!rng_ForecastRowLookup,0),MATCH(I$11,[1]!rng_ForecastColumnLookup,0)))</f>
        <v>24318.372839226471</v>
      </c>
      <c r="J29" s="32">
        <f>I29*(1+INDEX([1]!tbl_Forecast,MATCH($D$8&amp;$D$16&amp;$D$7,[1]!rng_ForecastRowLookup,0),MATCH(J$11,[1]!rng_ForecastColumnLookup,0)))</f>
        <v>24619.920400086023</v>
      </c>
      <c r="K29" s="32">
        <f>J29*(1+INDEX([1]!tbl_Forecast,MATCH($D$8&amp;$D$16&amp;$D$7,[1]!rng_ForecastRowLookup,0),MATCH(K$11,[1]!rng_ForecastColumnLookup,0)))</f>
        <v>24913.878875624949</v>
      </c>
      <c r="L29" s="32">
        <f>K29*(1+INDEX([1]!tbl_Forecast,MATCH($D$8&amp;$D$16&amp;$D$7,[1]!rng_ForecastRowLookup,0),MATCH(L$11,[1]!rng_ForecastColumnLookup,0)))</f>
        <v>25220.02771621303</v>
      </c>
      <c r="M29" s="32">
        <f>L29*(1+INDEX([1]!tbl_Forecast,MATCH($D$8&amp;$D$16&amp;$D$7,[1]!rng_ForecastRowLookup,0),MATCH(M$11,[1]!rng_ForecastColumnLookup,0)))</f>
        <v>25518.688990547384</v>
      </c>
      <c r="N29" s="32">
        <f>M29*(1+INDEX([1]!tbl_Forecast,MATCH($D$8&amp;$D$16&amp;$D$7,[1]!rng_ForecastRowLookup,0),MATCH(N$11,[1]!rng_ForecastColumnLookup,0)))</f>
        <v>26020.951854970044</v>
      </c>
      <c r="O29" s="32">
        <f>N29*(1+INDEX([1]!tbl_Forecast,MATCH($D$8&amp;$D$16&amp;$D$7,[1]!rng_ForecastRowLookup,0),MATCH(O$11,[1]!rng_ForecastColumnLookup,0)))</f>
        <v>26322.592843471371</v>
      </c>
      <c r="P29" s="32">
        <f>O29*(1+INDEX([1]!tbl_Forecast,MATCH($D$8&amp;$D$16&amp;$D$7,[1]!rng_ForecastRowLookup,0),MATCH(P$11,[1]!rng_ForecastColumnLookup,0)))</f>
        <v>26616.033002790191</v>
      </c>
      <c r="Q29" s="32">
        <f>P29*(1+INDEX([1]!tbl_Forecast,MATCH($D$8&amp;$D$16&amp;$D$7,[1]!rng_ForecastRowLookup,0),MATCH(Q$11,[1]!rng_ForecastColumnLookup,0)))</f>
        <v>26920.147397112065</v>
      </c>
      <c r="R29" s="32">
        <f>Q29*(1+INDEX([1]!tbl_Forecast,MATCH($D$8&amp;$D$16&amp;$D$7,[1]!rng_ForecastRowLookup,0),MATCH(R$11,[1]!rng_ForecastColumnLookup,0)))</f>
        <v>27215.887022549137</v>
      </c>
      <c r="S29" s="32">
        <f>R29*(1+INDEX([1]!tbl_Forecast,MATCH($D$8&amp;$D$16&amp;$D$7,[1]!rng_ForecastRowLookup,0),MATCH(S$11,[1]!rng_ForecastColumnLookup,0)))</f>
        <v>27703.87409261613</v>
      </c>
      <c r="T29" s="32">
        <f>S29*(1+INDEX([1]!tbl_Forecast,MATCH($D$8&amp;$D$16&amp;$D$7,[1]!rng_ForecastRowLookup,0),MATCH(T$11,[1]!rng_ForecastColumnLookup,0)))</f>
        <v>28029.016605665365</v>
      </c>
      <c r="U29" s="32">
        <f>T29*(1+INDEX([1]!tbl_Forecast,MATCH($D$8&amp;$D$16&amp;$D$7,[1]!rng_ForecastRowLookup,0),MATCH(U$11,[1]!rng_ForecastColumnLookup,0)))</f>
        <v>28364.862961931347</v>
      </c>
      <c r="V29" s="32">
        <f>U29*(1+INDEX([1]!tbl_Forecast,MATCH($D$8&amp;$D$16&amp;$D$7,[1]!rng_ForecastRowLookup,0),MATCH(V$11,[1]!rng_ForecastColumnLookup,0)))</f>
        <v>28701.344670011884</v>
      </c>
      <c r="W29" s="32">
        <f>V29*(1+INDEX([1]!tbl_Forecast,MATCH($D$8&amp;$D$16&amp;$D$7,[1]!rng_ForecastRowLookup,0),MATCH(W$11,[1]!rng_ForecastColumnLookup,0)))</f>
        <v>29029.057580206885</v>
      </c>
      <c r="X29" s="32">
        <f>W29*(1+INDEX([1]!tbl_Forecast,MATCH($D$8&amp;$D$16&amp;$D$7,[1]!rng_ForecastRowLookup,0),MATCH(X$11,[1]!rng_ForecastColumnLookup,0)))</f>
        <v>29575.911544423881</v>
      </c>
      <c r="Y29" s="32"/>
      <c r="Z29" s="32" t="str">
        <f t="shared" si="3"/>
        <v>Othello _ Alfalfa</v>
      </c>
      <c r="AA29" s="41">
        <f t="shared" si="4"/>
        <v>25139.524812760297</v>
      </c>
    </row>
    <row r="30" spans="1:27">
      <c r="A30" s="50">
        <f>INDEX([2]APPLIC!$B$8:$F$67,MATCH($C30,[2]APPLIC!$B$9:$B$67,0)+1,5)</f>
        <v>0.85</v>
      </c>
      <c r="B30" s="75">
        <v>1</v>
      </c>
      <c r="C30" s="243" t="s">
        <v>608</v>
      </c>
      <c r="D30" s="7" t="s">
        <v>621</v>
      </c>
      <c r="E30" s="32">
        <f>$A30*VLOOKUP(LEFT($D30,FIND(" _",$D30)-1),SISAcres!$A$24:$O$36,MATCH(RIGHT($D30,LEN($D30)-FIND(" _",$D30)-2),SISAcres!$A$24:$O$24,0),FALSE)*1/$B30</f>
        <v>5911.7359631166792</v>
      </c>
      <c r="F30" s="32">
        <f>E30*(1+INDEX([1]!tbl_Forecast,MATCH($D$8&amp;$D$16&amp;$D$7,[1]!rng_ForecastRowLookup,0),MATCH(F$11,[1]!rng_ForecastColumnLookup,0)))</f>
        <v>5974.7676144063362</v>
      </c>
      <c r="G30" s="32">
        <f>F30*(1+INDEX([1]!tbl_Forecast,MATCH($D$8&amp;$D$16&amp;$D$7,[1]!rng_ForecastRowLookup,0),MATCH(G$11,[1]!rng_ForecastColumnLookup,0)))</f>
        <v>6040.0793460833593</v>
      </c>
      <c r="H30" s="32">
        <f>G30*(1+INDEX([1]!tbl_Forecast,MATCH($D$8&amp;$D$16&amp;$D$7,[1]!rng_ForecastRowLookup,0),MATCH(H$11,[1]!rng_ForecastColumnLookup,0)))</f>
        <v>6107.5697522292776</v>
      </c>
      <c r="I30" s="32">
        <f>H30*(1+INDEX([1]!tbl_Forecast,MATCH($D$8&amp;$D$16&amp;$D$7,[1]!rng_ForecastRowLookup,0),MATCH(I$11,[1]!rng_ForecastColumnLookup,0)))</f>
        <v>6218.2047080558586</v>
      </c>
      <c r="J30" s="32">
        <f>I30*(1+INDEX([1]!tbl_Forecast,MATCH($D$8&amp;$D$16&amp;$D$7,[1]!rng_ForecastRowLookup,0),MATCH(J$11,[1]!rng_ForecastColumnLookup,0)))</f>
        <v>6295.3103793536948</v>
      </c>
      <c r="K30" s="32">
        <f>J30*(1+INDEX([1]!tbl_Forecast,MATCH($D$8&amp;$D$16&amp;$D$7,[1]!rng_ForecastRowLookup,0),MATCH(K$11,[1]!rng_ForecastColumnLookup,0)))</f>
        <v>6370.4755225420831</v>
      </c>
      <c r="L30" s="32">
        <f>K30*(1+INDEX([1]!tbl_Forecast,MATCH($D$8&amp;$D$16&amp;$D$7,[1]!rng_ForecastRowLookup,0),MATCH(L$11,[1]!rng_ForecastColumnLookup,0)))</f>
        <v>6448.7577404559361</v>
      </c>
      <c r="M30" s="32">
        <f>L30*(1+INDEX([1]!tbl_Forecast,MATCH($D$8&amp;$D$16&amp;$D$7,[1]!rng_ForecastRowLookup,0),MATCH(M$11,[1]!rng_ForecastColumnLookup,0)))</f>
        <v>6525.1253886722761</v>
      </c>
      <c r="N30" s="32">
        <f>M30*(1+INDEX([1]!tbl_Forecast,MATCH($D$8&amp;$D$16&amp;$D$7,[1]!rng_ForecastRowLookup,0),MATCH(N$11,[1]!rng_ForecastColumnLookup,0)))</f>
        <v>6653.5539364572178</v>
      </c>
      <c r="O30" s="32">
        <f>N30*(1+INDEX([1]!tbl_Forecast,MATCH($D$8&amp;$D$16&amp;$D$7,[1]!rng_ForecastRowLookup,0),MATCH(O$11,[1]!rng_ForecastColumnLookup,0)))</f>
        <v>6730.6834971906592</v>
      </c>
      <c r="P30" s="32">
        <f>O30*(1+INDEX([1]!tbl_Forecast,MATCH($D$8&amp;$D$16&amp;$D$7,[1]!rng_ForecastRowLookup,0),MATCH(P$11,[1]!rng_ForecastColumnLookup,0)))</f>
        <v>6805.716106990345</v>
      </c>
      <c r="Q30" s="32">
        <f>P30*(1+INDEX([1]!tbl_Forecast,MATCH($D$8&amp;$D$16&amp;$D$7,[1]!rng_ForecastRowLookup,0),MATCH(Q$11,[1]!rng_ForecastColumnLookup,0)))</f>
        <v>6883.4781172638905</v>
      </c>
      <c r="R30" s="32">
        <f>Q30*(1+INDEX([1]!tbl_Forecast,MATCH($D$8&amp;$D$16&amp;$D$7,[1]!rng_ForecastRowLookup,0),MATCH(R$11,[1]!rng_ForecastColumnLookup,0)))</f>
        <v>6959.0987002448846</v>
      </c>
      <c r="S30" s="32">
        <f>R30*(1+INDEX([1]!tbl_Forecast,MATCH($D$8&amp;$D$16&amp;$D$7,[1]!rng_ForecastRowLookup,0),MATCH(S$11,[1]!rng_ForecastColumnLookup,0)))</f>
        <v>7083.876929307412</v>
      </c>
      <c r="T30" s="32">
        <f>S30*(1+INDEX([1]!tbl_Forecast,MATCH($D$8&amp;$D$16&amp;$D$7,[1]!rng_ForecastRowLookup,0),MATCH(T$11,[1]!rng_ForecastColumnLookup,0)))</f>
        <v>7167.0158267492106</v>
      </c>
      <c r="U30" s="32">
        <f>T30*(1+INDEX([1]!tbl_Forecast,MATCH($D$8&amp;$D$16&amp;$D$7,[1]!rng_ForecastRowLookup,0),MATCH(U$11,[1]!rng_ForecastColumnLookup,0)))</f>
        <v>7252.8916954811812</v>
      </c>
      <c r="V30" s="32">
        <f>U30*(1+INDEX([1]!tbl_Forecast,MATCH($D$8&amp;$D$16&amp;$D$7,[1]!rng_ForecastRowLookup,0),MATCH(V$11,[1]!rng_ForecastColumnLookup,0)))</f>
        <v>7338.9300235878254</v>
      </c>
      <c r="W30" s="32">
        <f>V30*(1+INDEX([1]!tbl_Forecast,MATCH($D$8&amp;$D$16&amp;$D$7,[1]!rng_ForecastRowLookup,0),MATCH(W$11,[1]!rng_ForecastColumnLookup,0)))</f>
        <v>7422.7261712387162</v>
      </c>
      <c r="X30" s="32">
        <f>W30*(1+INDEX([1]!tbl_Forecast,MATCH($D$8&amp;$D$16&amp;$D$7,[1]!rng_ForecastRowLookup,0),MATCH(X$11,[1]!rng_ForecastColumnLookup,0)))</f>
        <v>7562.5566573240385</v>
      </c>
      <c r="Y30" s="32"/>
      <c r="Z30" s="32" t="str">
        <f t="shared" si="3"/>
        <v>Lind _ Alfalfa</v>
      </c>
      <c r="AA30" s="41">
        <f t="shared" si="4"/>
        <v>6428.1731587254326</v>
      </c>
    </row>
    <row r="31" spans="1:27">
      <c r="A31" s="50">
        <f>INDEX([2]APPLIC!$B$8:$F$67,MATCH($C31,[2]APPLIC!$B$9:$B$67,0)+1,5)</f>
        <v>0.85</v>
      </c>
      <c r="B31" s="75">
        <v>1</v>
      </c>
      <c r="C31" s="243" t="s">
        <v>608</v>
      </c>
      <c r="D31" s="7" t="s">
        <v>622</v>
      </c>
      <c r="E31" s="32">
        <f>$A31*VLOOKUP(LEFT($D31,FIND(" _",$D31)-1),SISAcres!$A$24:$O$36,MATCH(RIGHT($D31,LEN($D31)-FIND(" _",$D31)-2),SISAcres!$A$24:$O$24,0),FALSE)*1/$B31</f>
        <v>25879.997757704372</v>
      </c>
      <c r="F31" s="32">
        <f>E31*(1+INDEX([1]!tbl_Forecast,MATCH($D$8&amp;$D$16&amp;$D$7,[1]!rng_ForecastRowLookup,0),MATCH(F$11,[1]!rng_ForecastColumnLookup,0)))</f>
        <v>26155.93345649372</v>
      </c>
      <c r="G31" s="32">
        <f>F31*(1+INDEX([1]!tbl_Forecast,MATCH($D$8&amp;$D$16&amp;$D$7,[1]!rng_ForecastRowLookup,0),MATCH(G$11,[1]!rng_ForecastColumnLookup,0)))</f>
        <v>26441.850736950546</v>
      </c>
      <c r="H31" s="32">
        <f>G31*(1+INDEX([1]!tbl_Forecast,MATCH($D$8&amp;$D$16&amp;$D$7,[1]!rng_ForecastRowLookup,0),MATCH(H$11,[1]!rng_ForecastColumnLookup,0)))</f>
        <v>26737.305671105296</v>
      </c>
      <c r="I31" s="32">
        <f>H31*(1+INDEX([1]!tbl_Forecast,MATCH($D$8&amp;$D$16&amp;$D$7,[1]!rng_ForecastRowLookup,0),MATCH(I$11,[1]!rng_ForecastColumnLookup,0)))</f>
        <v>27221.635896030657</v>
      </c>
      <c r="J31" s="32">
        <f>I31*(1+INDEX([1]!tbl_Forecast,MATCH($D$8&amp;$D$16&amp;$D$7,[1]!rng_ForecastRowLookup,0),MATCH(J$11,[1]!rng_ForecastColumnLookup,0)))</f>
        <v>27559.183887474148</v>
      </c>
      <c r="K31" s="32">
        <f>J31*(1+INDEX([1]!tbl_Forecast,MATCH($D$8&amp;$D$16&amp;$D$7,[1]!rng_ForecastRowLookup,0),MATCH(K$11,[1]!rng_ForecastColumnLookup,0)))</f>
        <v>27888.236766240992</v>
      </c>
      <c r="L31" s="32">
        <f>K31*(1+INDEX([1]!tbl_Forecast,MATCH($D$8&amp;$D$16&amp;$D$7,[1]!rng_ForecastRowLookup,0),MATCH(L$11,[1]!rng_ForecastColumnLookup,0)))</f>
        <v>28230.935363864181</v>
      </c>
      <c r="M31" s="32">
        <f>L31*(1+INDEX([1]!tbl_Forecast,MATCH($D$8&amp;$D$16&amp;$D$7,[1]!rng_ForecastRowLookup,0),MATCH(M$11,[1]!rng_ForecastColumnLookup,0)))</f>
        <v>28565.252487790345</v>
      </c>
      <c r="N31" s="32">
        <f>M31*(1+INDEX([1]!tbl_Forecast,MATCH($D$8&amp;$D$16&amp;$D$7,[1]!rng_ForecastRowLookup,0),MATCH(N$11,[1]!rng_ForecastColumnLookup,0)))</f>
        <v>29127.478295816323</v>
      </c>
      <c r="O31" s="32">
        <f>N31*(1+INDEX([1]!tbl_Forecast,MATCH($D$8&amp;$D$16&amp;$D$7,[1]!rng_ForecastRowLookup,0),MATCH(O$11,[1]!rng_ForecastColumnLookup,0)))</f>
        <v>29465.130868814835</v>
      </c>
      <c r="P31" s="32">
        <f>O31*(1+INDEX([1]!tbl_Forecast,MATCH($D$8&amp;$D$16&amp;$D$7,[1]!rng_ForecastRowLookup,0),MATCH(P$11,[1]!rng_ForecastColumnLookup,0)))</f>
        <v>29793.603551878783</v>
      </c>
      <c r="Q31" s="32">
        <f>P31*(1+INDEX([1]!tbl_Forecast,MATCH($D$8&amp;$D$16&amp;$D$7,[1]!rng_ForecastRowLookup,0),MATCH(Q$11,[1]!rng_ForecastColumnLookup,0)))</f>
        <v>30134.024819687394</v>
      </c>
      <c r="R31" s="32">
        <f>Q31*(1+INDEX([1]!tbl_Forecast,MATCH($D$8&amp;$D$16&amp;$D$7,[1]!rng_ForecastRowLookup,0),MATCH(R$11,[1]!rng_ForecastColumnLookup,0)))</f>
        <v>30465.071491966828</v>
      </c>
      <c r="S31" s="32">
        <f>R31*(1+INDEX([1]!tbl_Forecast,MATCH($D$8&amp;$D$16&amp;$D$7,[1]!rng_ForecastRowLookup,0),MATCH(S$11,[1]!rng_ForecastColumnLookup,0)))</f>
        <v>31011.31718164172</v>
      </c>
      <c r="T31" s="32">
        <f>S31*(1+INDEX([1]!tbl_Forecast,MATCH($D$8&amp;$D$16&amp;$D$7,[1]!rng_ForecastRowLookup,0),MATCH(T$11,[1]!rng_ForecastColumnLookup,0)))</f>
        <v>31375.277022337552</v>
      </c>
      <c r="U31" s="32">
        <f>T31*(1+INDEX([1]!tbl_Forecast,MATCH($D$8&amp;$D$16&amp;$D$7,[1]!rng_ForecastRowLookup,0),MATCH(U$11,[1]!rng_ForecastColumnLookup,0)))</f>
        <v>31751.218590785513</v>
      </c>
      <c r="V31" s="32">
        <f>U31*(1+INDEX([1]!tbl_Forecast,MATCH($D$8&amp;$D$16&amp;$D$7,[1]!rng_ForecastRowLookup,0),MATCH(V$11,[1]!rng_ForecastColumnLookup,0)))</f>
        <v>32127.871362893195</v>
      </c>
      <c r="W31" s="32">
        <f>V31*(1+INDEX([1]!tbl_Forecast,MATCH($D$8&amp;$D$16&amp;$D$7,[1]!rng_ForecastRowLookup,0),MATCH(W$11,[1]!rng_ForecastColumnLookup,0)))</f>
        <v>32494.708469090005</v>
      </c>
      <c r="X31" s="32">
        <f>W31*(1+INDEX([1]!tbl_Forecast,MATCH($D$8&amp;$D$16&amp;$D$7,[1]!rng_ForecastRowLookup,0),MATCH(X$11,[1]!rng_ForecastColumnLookup,0)))</f>
        <v>33106.848911241788</v>
      </c>
      <c r="Y31" s="32"/>
      <c r="Z31" s="32" t="str">
        <f t="shared" si="3"/>
        <v>Eltopia _ Alfalfa</v>
      </c>
      <c r="AA31" s="41">
        <f t="shared" si="4"/>
        <v>28140.821574555521</v>
      </c>
    </row>
    <row r="32" spans="1:27">
      <c r="A32" s="50">
        <f>INDEX([2]APPLIC!$B$8:$F$67,MATCH($C32,[2]APPLIC!$B$9:$B$67,0)+1,5)</f>
        <v>0.85</v>
      </c>
      <c r="B32" s="75">
        <v>1</v>
      </c>
      <c r="C32" s="243" t="s">
        <v>608</v>
      </c>
      <c r="D32" s="7" t="s">
        <v>623</v>
      </c>
      <c r="E32" s="32">
        <f>$A32*VLOOKUP(LEFT($D32,FIND(" _",$D32)-1),SISAcres!$A$24:$O$36,MATCH(RIGHT($D32,LEN($D32)-FIND(" _",$D32)-2),SISAcres!$A$24:$O$24,0),FALSE)*1/$B32</f>
        <v>3003.7456985107706</v>
      </c>
      <c r="F32" s="32">
        <f>E32*(1+INDEX([1]!tbl_Forecast,MATCH($D$8&amp;$D$16&amp;$D$7,[1]!rng_ForecastRowLookup,0),MATCH(F$11,[1]!rng_ForecastColumnLookup,0)))</f>
        <v>3035.7720022247008</v>
      </c>
      <c r="G32" s="32">
        <f>F32*(1+INDEX([1]!tbl_Forecast,MATCH($D$8&amp;$D$16&amp;$D$7,[1]!rng_ForecastRowLookup,0),MATCH(G$11,[1]!rng_ForecastColumnLookup,0)))</f>
        <v>3068.9568119508308</v>
      </c>
      <c r="H32" s="32">
        <f>G32*(1+INDEX([1]!tbl_Forecast,MATCH($D$8&amp;$D$16&amp;$D$7,[1]!rng_ForecastRowLookup,0),MATCH(H$11,[1]!rng_ForecastColumnLookup,0)))</f>
        <v>3103.2486034679659</v>
      </c>
      <c r="I32" s="32">
        <f>H32*(1+INDEX([1]!tbl_Forecast,MATCH($D$8&amp;$D$16&amp;$D$7,[1]!rng_ForecastRowLookup,0),MATCH(I$11,[1]!rng_ForecastColumnLookup,0)))</f>
        <v>3159.4620870779181</v>
      </c>
      <c r="J32" s="32">
        <f>I32*(1+INDEX([1]!tbl_Forecast,MATCH($D$8&amp;$D$16&amp;$D$7,[1]!rng_ForecastRowLookup,0),MATCH(J$11,[1]!rng_ForecastColumnLookup,0)))</f>
        <v>3198.6393828733749</v>
      </c>
      <c r="K32" s="32">
        <f>J32*(1+INDEX([1]!tbl_Forecast,MATCH($D$8&amp;$D$16&amp;$D$7,[1]!rng_ForecastRowLookup,0),MATCH(K$11,[1]!rng_ForecastColumnLookup,0)))</f>
        <v>3236.8306987472047</v>
      </c>
      <c r="L32" s="32">
        <f>K32*(1+INDEX([1]!tbl_Forecast,MATCH($D$8&amp;$D$16&amp;$D$7,[1]!rng_ForecastRowLookup,0),MATCH(L$11,[1]!rng_ForecastColumnLookup,0)))</f>
        <v>3276.6057964165961</v>
      </c>
      <c r="M32" s="32">
        <f>L32*(1+INDEX([1]!tbl_Forecast,MATCH($D$8&amp;$D$16&amp;$D$7,[1]!rng_ForecastRowLookup,0),MATCH(M$11,[1]!rng_ForecastColumnLookup,0)))</f>
        <v>3315.4081036012158</v>
      </c>
      <c r="N32" s="32">
        <f>M32*(1+INDEX([1]!tbl_Forecast,MATCH($D$8&amp;$D$16&amp;$D$7,[1]!rng_ForecastRowLookup,0),MATCH(N$11,[1]!rng_ForecastColumnLookup,0)))</f>
        <v>3380.6624891796314</v>
      </c>
      <c r="O32" s="32">
        <f>N32*(1+INDEX([1]!tbl_Forecast,MATCH($D$8&amp;$D$16&amp;$D$7,[1]!rng_ForecastRowLookup,0),MATCH(O$11,[1]!rng_ForecastColumnLookup,0)))</f>
        <v>3419.8519231676401</v>
      </c>
      <c r="P32" s="32">
        <f>O32*(1+INDEX([1]!tbl_Forecast,MATCH($D$8&amp;$D$16&amp;$D$7,[1]!rng_ForecastRowLookup,0),MATCH(P$11,[1]!rng_ForecastColumnLookup,0)))</f>
        <v>3457.9758989913207</v>
      </c>
      <c r="Q32" s="32">
        <f>P32*(1+INDEX([1]!tbl_Forecast,MATCH($D$8&amp;$D$16&amp;$D$7,[1]!rng_ForecastRowLookup,0),MATCH(Q$11,[1]!rng_ForecastColumnLookup,0)))</f>
        <v>3497.4866798049434</v>
      </c>
      <c r="R32" s="32">
        <f>Q32*(1+INDEX([1]!tbl_Forecast,MATCH($D$8&amp;$D$16&amp;$D$7,[1]!rng_ForecastRowLookup,0),MATCH(R$11,[1]!rng_ForecastColumnLookup,0)))</f>
        <v>3535.9094040715881</v>
      </c>
      <c r="S32" s="32">
        <f>R32*(1+INDEX([1]!tbl_Forecast,MATCH($D$8&amp;$D$16&amp;$D$7,[1]!rng_ForecastRowLookup,0),MATCH(S$11,[1]!rng_ForecastColumnLookup,0)))</f>
        <v>3599.3090672420594</v>
      </c>
      <c r="T32" s="32">
        <f>S32*(1+INDEX([1]!tbl_Forecast,MATCH($D$8&amp;$D$16&amp;$D$7,[1]!rng_ForecastRowLookup,0),MATCH(T$11,[1]!rng_ForecastColumnLookup,0)))</f>
        <v>3641.5518377459834</v>
      </c>
      <c r="U32" s="32">
        <f>T32*(1+INDEX([1]!tbl_Forecast,MATCH($D$8&amp;$D$16&amp;$D$7,[1]!rng_ForecastRowLookup,0),MATCH(U$11,[1]!rng_ForecastColumnLookup,0)))</f>
        <v>3685.1852599622121</v>
      </c>
      <c r="V32" s="32">
        <f>U32*(1+INDEX([1]!tbl_Forecast,MATCH($D$8&amp;$D$16&amp;$D$7,[1]!rng_ForecastRowLookup,0),MATCH(V$11,[1]!rng_ForecastColumnLookup,0)))</f>
        <v>3728.9012275848831</v>
      </c>
      <c r="W32" s="32">
        <f>V32*(1+INDEX([1]!tbl_Forecast,MATCH($D$8&amp;$D$16&amp;$D$7,[1]!rng_ForecastRowLookup,0),MATCH(W$11,[1]!rng_ForecastColumnLookup,0)))</f>
        <v>3771.4779461035228</v>
      </c>
      <c r="X32" s="32">
        <f>W32*(1+INDEX([1]!tbl_Forecast,MATCH($D$8&amp;$D$16&amp;$D$7,[1]!rng_ForecastRowLookup,0),MATCH(X$11,[1]!rng_ForecastColumnLookup,0)))</f>
        <v>3842.52564236735</v>
      </c>
      <c r="Y32" s="32"/>
      <c r="Z32" s="32" t="str">
        <f t="shared" si="3"/>
        <v>Odessa _ Alfalfa</v>
      </c>
      <c r="AA32" s="41">
        <f t="shared" si="4"/>
        <v>3266.1467960122473</v>
      </c>
    </row>
    <row r="33" spans="1:27">
      <c r="A33" s="50">
        <f>INDEX([2]APPLIC!$B$8:$F$67,MATCH($C33,[2]APPLIC!$B$9:$B$67,0)+1,5)</f>
        <v>0.85</v>
      </c>
      <c r="B33" s="75">
        <v>1</v>
      </c>
      <c r="C33" s="243" t="s">
        <v>608</v>
      </c>
      <c r="D33" s="7" t="s">
        <v>624</v>
      </c>
      <c r="E33" s="32">
        <f>$A33*VLOOKUP(LEFT($D33,FIND(" _",$D33)-1),SISAcres!$A$24:$O$36,MATCH(RIGHT($D33,LEN($D33)-FIND(" _",$D33)-2),SISAcres!$A$24:$O$24,0),FALSE)*1/$B33</f>
        <v>2300.9194069372197</v>
      </c>
      <c r="F33" s="32">
        <f>E33*(1+INDEX([1]!tbl_Forecast,MATCH($D$8&amp;$D$16&amp;$D$7,[1]!rng_ForecastRowLookup,0),MATCH(F$11,[1]!rng_ForecastColumnLookup,0)))</f>
        <v>2325.452090840648</v>
      </c>
      <c r="G33" s="32">
        <f>F33*(1+INDEX([1]!tbl_Forecast,MATCH($D$8&amp;$D$16&amp;$D$7,[1]!rng_ForecastRowLookup,0),MATCH(G$11,[1]!rng_ForecastColumnLookup,0)))</f>
        <v>2350.8722097116388</v>
      </c>
      <c r="H33" s="32">
        <f>G33*(1+INDEX([1]!tbl_Forecast,MATCH($D$8&amp;$D$16&amp;$D$7,[1]!rng_ForecastRowLookup,0),MATCH(H$11,[1]!rng_ForecastColumnLookup,0)))</f>
        <v>2377.1402951356281</v>
      </c>
      <c r="I33" s="32">
        <f>H33*(1+INDEX([1]!tbl_Forecast,MATCH($D$8&amp;$D$16&amp;$D$7,[1]!rng_ForecastRowLookup,0),MATCH(I$11,[1]!rng_ForecastColumnLookup,0)))</f>
        <v>2420.2007630819703</v>
      </c>
      <c r="J33" s="32">
        <f>I33*(1+INDEX([1]!tbl_Forecast,MATCH($D$8&amp;$D$16&amp;$D$7,[1]!rng_ForecastRowLookup,0),MATCH(J$11,[1]!rng_ForecastColumnLookup,0)))</f>
        <v>2450.2112264350358</v>
      </c>
      <c r="K33" s="32">
        <f>J33*(1+INDEX([1]!tbl_Forecast,MATCH($D$8&amp;$D$16&amp;$D$7,[1]!rng_ForecastRowLookup,0),MATCH(K$11,[1]!rng_ForecastColumnLookup,0)))</f>
        <v>2479.4664126893622</v>
      </c>
      <c r="L33" s="32">
        <f>K33*(1+INDEX([1]!tbl_Forecast,MATCH($D$8&amp;$D$16&amp;$D$7,[1]!rng_ForecastRowLookup,0),MATCH(L$11,[1]!rng_ForecastColumnLookup,0)))</f>
        <v>2509.9348022689796</v>
      </c>
      <c r="M33" s="32">
        <f>L33*(1+INDEX([1]!tbl_Forecast,MATCH($D$8&amp;$D$16&amp;$D$7,[1]!rng_ForecastRowLookup,0),MATCH(M$11,[1]!rng_ForecastColumnLookup,0)))</f>
        <v>2539.6580180789247</v>
      </c>
      <c r="N33" s="32">
        <f>M33*(1+INDEX([1]!tbl_Forecast,MATCH($D$8&amp;$D$16&amp;$D$7,[1]!rng_ForecastRowLookup,0),MATCH(N$11,[1]!rng_ForecastColumnLookup,0)))</f>
        <v>2589.6439680345356</v>
      </c>
      <c r="O33" s="32">
        <f>N33*(1+INDEX([1]!tbl_Forecast,MATCH($D$8&amp;$D$16&amp;$D$7,[1]!rng_ForecastRowLookup,0),MATCH(O$11,[1]!rng_ForecastColumnLookup,0)))</f>
        <v>2619.6637294459629</v>
      </c>
      <c r="P33" s="32">
        <f>O33*(1+INDEX([1]!tbl_Forecast,MATCH($D$8&amp;$D$16&amp;$D$7,[1]!rng_ForecastRowLookup,0),MATCH(P$11,[1]!rng_ForecastColumnLookup,0)))</f>
        <v>2648.8673320964144</v>
      </c>
      <c r="Q33" s="32">
        <f>P33*(1+INDEX([1]!tbl_Forecast,MATCH($D$8&amp;$D$16&amp;$D$7,[1]!rng_ForecastRowLookup,0),MATCH(Q$11,[1]!rng_ForecastColumnLookup,0)))</f>
        <v>2679.1332505469609</v>
      </c>
      <c r="R33" s="32">
        <f>Q33*(1+INDEX([1]!tbl_Forecast,MATCH($D$8&amp;$D$16&amp;$D$7,[1]!rng_ForecastRowLookup,0),MATCH(R$11,[1]!rng_ForecastColumnLookup,0)))</f>
        <v>2708.5656994977335</v>
      </c>
      <c r="S33" s="32">
        <f>R33*(1+INDEX([1]!tbl_Forecast,MATCH($D$8&amp;$D$16&amp;$D$7,[1]!rng_ForecastRowLookup,0),MATCH(S$11,[1]!rng_ForecastColumnLookup,0)))</f>
        <v>2757.130901090713</v>
      </c>
      <c r="T33" s="32">
        <f>S33*(1+INDEX([1]!tbl_Forecast,MATCH($D$8&amp;$D$16&amp;$D$7,[1]!rng_ForecastRowLookup,0),MATCH(T$11,[1]!rng_ForecastColumnLookup,0)))</f>
        <v>2789.4895693040253</v>
      </c>
      <c r="U33" s="32">
        <f>T33*(1+INDEX([1]!tbl_Forecast,MATCH($D$8&amp;$D$16&amp;$D$7,[1]!rng_ForecastRowLookup,0),MATCH(U$11,[1]!rng_ForecastColumnLookup,0)))</f>
        <v>2822.9134999710527</v>
      </c>
      <c r="V33" s="32">
        <f>U33*(1+INDEX([1]!tbl_Forecast,MATCH($D$8&amp;$D$16&amp;$D$7,[1]!rng_ForecastRowLookup,0),MATCH(V$11,[1]!rng_ForecastColumnLookup,0)))</f>
        <v>2856.4006617990044</v>
      </c>
      <c r="W33" s="32">
        <f>V33*(1+INDEX([1]!tbl_Forecast,MATCH($D$8&amp;$D$16&amp;$D$7,[1]!rng_ForecastRowLookup,0),MATCH(W$11,[1]!rng_ForecastColumnLookup,0)))</f>
        <v>2889.0151397728928</v>
      </c>
      <c r="X33" s="32">
        <f>W33*(1+INDEX([1]!tbl_Forecast,MATCH($D$8&amp;$D$16&amp;$D$7,[1]!rng_ForecastRowLookup,0),MATCH(X$11,[1]!rng_ForecastColumnLookup,0)))</f>
        <v>2943.4388625376628</v>
      </c>
      <c r="Y33" s="32"/>
      <c r="Z33" s="32" t="str">
        <f t="shared" si="3"/>
        <v>Ritzville _ Alfalfa</v>
      </c>
      <c r="AA33" s="41">
        <f t="shared" si="4"/>
        <v>2501.9230331570134</v>
      </c>
    </row>
    <row r="34" spans="1:27">
      <c r="A34" s="50">
        <f>INDEX([2]APPLIC!$B$8:$F$67,MATCH($C34,[2]APPLIC!$B$9:$B$67,0)+1,5)</f>
        <v>0.85</v>
      </c>
      <c r="B34" s="75">
        <v>1</v>
      </c>
      <c r="C34" s="243" t="s">
        <v>608</v>
      </c>
      <c r="D34" s="7" t="s">
        <v>625</v>
      </c>
      <c r="E34" s="32">
        <f>$A34*VLOOKUP(LEFT($D34,FIND(" _",$D34)-1),SISAcres!$A$24:$O$36,MATCH(RIGHT($D34,LEN($D34)-FIND(" _",$D34)-2),SISAcres!$A$24:$O$24,0),FALSE)*1/$B34</f>
        <v>2768.5406035794103</v>
      </c>
      <c r="F34" s="32">
        <f>E34*(1+INDEX([1]!tbl_Forecast,MATCH($D$8&amp;$D$16&amp;$D$7,[1]!rng_ForecastRowLookup,0),MATCH(F$11,[1]!rng_ForecastColumnLookup,0)))</f>
        <v>2798.0591218276568</v>
      </c>
      <c r="G34" s="32">
        <f>F34*(1+INDEX([1]!tbl_Forecast,MATCH($D$8&amp;$D$16&amp;$D$7,[1]!rng_ForecastRowLookup,0),MATCH(G$11,[1]!rng_ForecastColumnLookup,0)))</f>
        <v>2828.6454305136413</v>
      </c>
      <c r="H34" s="32">
        <f>G34*(1+INDEX([1]!tbl_Forecast,MATCH($D$8&amp;$D$16&amp;$D$7,[1]!rng_ForecastRowLookup,0),MATCH(H$11,[1]!rng_ForecastColumnLookup,0)))</f>
        <v>2860.252039965213</v>
      </c>
      <c r="I34" s="32">
        <f>H34*(1+INDEX([1]!tbl_Forecast,MATCH($D$8&amp;$D$16&amp;$D$7,[1]!rng_ForecastRowLookup,0),MATCH(I$11,[1]!rng_ForecastColumnLookup,0)))</f>
        <v>2912.0637868517611</v>
      </c>
      <c r="J34" s="32">
        <f>I34*(1+INDEX([1]!tbl_Forecast,MATCH($D$8&amp;$D$16&amp;$D$7,[1]!rng_ForecastRowLookup,0),MATCH(J$11,[1]!rng_ForecastColumnLookup,0)))</f>
        <v>2948.1733463933488</v>
      </c>
      <c r="K34" s="32">
        <f>J34*(1+INDEX([1]!tbl_Forecast,MATCH($D$8&amp;$D$16&amp;$D$7,[1]!rng_ForecastRowLookup,0),MATCH(K$11,[1]!rng_ForecastColumnLookup,0)))</f>
        <v>2983.3741321167363</v>
      </c>
      <c r="L34" s="32">
        <f>K34*(1+INDEX([1]!tbl_Forecast,MATCH($D$8&amp;$D$16&amp;$D$7,[1]!rng_ForecastRowLookup,0),MATCH(L$11,[1]!rng_ForecastColumnLookup,0)))</f>
        <v>3020.0346832957666</v>
      </c>
      <c r="M34" s="32">
        <f>L34*(1+INDEX([1]!tbl_Forecast,MATCH($D$8&amp;$D$16&amp;$D$7,[1]!rng_ForecastRowLookup,0),MATCH(M$11,[1]!rng_ForecastColumnLookup,0)))</f>
        <v>3055.7986173087029</v>
      </c>
      <c r="N34" s="32">
        <f>M34*(1+INDEX([1]!tbl_Forecast,MATCH($D$8&amp;$D$16&amp;$D$7,[1]!rng_ForecastRowLookup,0),MATCH(N$11,[1]!rng_ForecastColumnLookup,0)))</f>
        <v>3115.9433280027674</v>
      </c>
      <c r="O34" s="32">
        <f>N34*(1+INDEX([1]!tbl_Forecast,MATCH($D$8&amp;$D$16&amp;$D$7,[1]!rng_ForecastRowLookup,0),MATCH(O$11,[1]!rng_ForecastColumnLookup,0)))</f>
        <v>3152.0640752687191</v>
      </c>
      <c r="P34" s="32">
        <f>O34*(1+INDEX([1]!tbl_Forecast,MATCH($D$8&amp;$D$16&amp;$D$7,[1]!rng_ForecastRowLookup,0),MATCH(P$11,[1]!rng_ForecastColumnLookup,0)))</f>
        <v>3187.2027939325758</v>
      </c>
      <c r="Q34" s="32">
        <f>P34*(1+INDEX([1]!tbl_Forecast,MATCH($D$8&amp;$D$16&amp;$D$7,[1]!rng_ForecastRowLookup,0),MATCH(Q$11,[1]!rng_ForecastColumnLookup,0)))</f>
        <v>3223.6197253045871</v>
      </c>
      <c r="R34" s="32">
        <f>Q34*(1+INDEX([1]!tbl_Forecast,MATCH($D$8&amp;$D$16&amp;$D$7,[1]!rng_ForecastRowLookup,0),MATCH(R$11,[1]!rng_ForecastColumnLookup,0)))</f>
        <v>3259.0337992340415</v>
      </c>
      <c r="S34" s="32">
        <f>R34*(1+INDEX([1]!tbl_Forecast,MATCH($D$8&amp;$D$16&amp;$D$7,[1]!rng_ForecastRowLookup,0),MATCH(S$11,[1]!rng_ForecastColumnLookup,0)))</f>
        <v>3317.4690195750081</v>
      </c>
      <c r="T34" s="32">
        <f>S34*(1+INDEX([1]!tbl_Forecast,MATCH($D$8&amp;$D$16&amp;$D$7,[1]!rng_ForecastRowLookup,0),MATCH(T$11,[1]!rng_ForecastColumnLookup,0)))</f>
        <v>3356.4040151060158</v>
      </c>
      <c r="U34" s="32">
        <f>T34*(1+INDEX([1]!tbl_Forecast,MATCH($D$8&amp;$D$16&amp;$D$7,[1]!rng_ForecastRowLookup,0),MATCH(U$11,[1]!rng_ForecastColumnLookup,0)))</f>
        <v>3396.6207688540594</v>
      </c>
      <c r="V34" s="32">
        <f>U34*(1+INDEX([1]!tbl_Forecast,MATCH($D$8&amp;$D$16&amp;$D$7,[1]!rng_ForecastRowLookup,0),MATCH(V$11,[1]!rng_ForecastColumnLookup,0)))</f>
        <v>3436.9136043787621</v>
      </c>
      <c r="W34" s="32">
        <f>V34*(1+INDEX([1]!tbl_Forecast,MATCH($D$8&amp;$D$16&amp;$D$7,[1]!rng_ForecastRowLookup,0),MATCH(W$11,[1]!rng_ForecastColumnLookup,0)))</f>
        <v>3476.1563984822933</v>
      </c>
      <c r="X34" s="32">
        <f>W34*(1+INDEX([1]!tbl_Forecast,MATCH($D$8&amp;$D$16&amp;$D$7,[1]!rng_ForecastRowLookup,0),MATCH(X$11,[1]!rng_ForecastColumnLookup,0)))</f>
        <v>3541.6407808634995</v>
      </c>
      <c r="Y34" s="32"/>
      <c r="Z34" s="32" t="str">
        <f t="shared" si="3"/>
        <v>Wilbur _ Alfalfa</v>
      </c>
      <c r="AA34" s="41">
        <f t="shared" si="4"/>
        <v>3010.3946637339745</v>
      </c>
    </row>
    <row r="35" spans="1:27">
      <c r="A35" s="50">
        <f>INDEX([2]APPLIC!$B$8:$F$67,MATCH($C35,[2]APPLIC!$B$9:$B$67,0)+1,5)</f>
        <v>0.85</v>
      </c>
      <c r="B35" s="75">
        <v>1</v>
      </c>
      <c r="C35" s="243" t="s">
        <v>608</v>
      </c>
      <c r="D35" s="7" t="s">
        <v>449</v>
      </c>
      <c r="E35" s="32">
        <f>$A35*VLOOKUP(LEFT($D35,FIND(" _",$D35)-1),SISAcres!$A$24:$O$36,MATCH(RIGHT($D35,LEN($D35)-FIND(" _",$D35)-2),SISAcres!$A$24:$O$24,0),FALSE)*1/$B35</f>
        <v>158.0429491633646</v>
      </c>
      <c r="F35" s="32">
        <f>E35*(1+INDEX([1]!tbl_Forecast,MATCH($D$8&amp;$D$16&amp;$D$7,[1]!rng_ForecastRowLookup,0),MATCH(F$11,[1]!rng_ForecastColumnLookup,0)))</f>
        <v>159.72802240117585</v>
      </c>
      <c r="G35" s="32">
        <f>F35*(1+INDEX([1]!tbl_Forecast,MATCH($D$8&amp;$D$16&amp;$D$7,[1]!rng_ForecastRowLookup,0),MATCH(G$11,[1]!rng_ForecastColumnLookup,0)))</f>
        <v>161.4740507680722</v>
      </c>
      <c r="H35" s="32">
        <f>G35*(1+INDEX([1]!tbl_Forecast,MATCH($D$8&amp;$D$16&amp;$D$7,[1]!rng_ForecastRowLookup,0),MATCH(H$11,[1]!rng_ForecastColumnLookup,0)))</f>
        <v>163.27832330224518</v>
      </c>
      <c r="I35" s="32">
        <f>H35*(1+INDEX([1]!tbl_Forecast,MATCH($D$8&amp;$D$16&amp;$D$7,[1]!rng_ForecastRowLookup,0),MATCH(I$11,[1]!rng_ForecastColumnLookup,0)))</f>
        <v>166.2360120096707</v>
      </c>
      <c r="J35" s="32">
        <f>I35*(1+INDEX([1]!tbl_Forecast,MATCH($D$8&amp;$D$16&amp;$D$7,[1]!rng_ForecastRowLookup,0),MATCH(J$11,[1]!rng_ForecastColumnLookup,0)))</f>
        <v>168.2973367652348</v>
      </c>
      <c r="K35" s="32">
        <f>J35*(1+INDEX([1]!tbl_Forecast,MATCH($D$8&amp;$D$16&amp;$D$7,[1]!rng_ForecastRowLookup,0),MATCH(K$11,[1]!rng_ForecastColumnLookup,0)))</f>
        <v>170.30678390189561</v>
      </c>
      <c r="L35" s="32">
        <f>K35*(1+INDEX([1]!tbl_Forecast,MATCH($D$8&amp;$D$16&amp;$D$7,[1]!rng_ForecastRowLookup,0),MATCH(L$11,[1]!rng_ForecastColumnLookup,0)))</f>
        <v>172.39956217605115</v>
      </c>
      <c r="M35" s="32">
        <f>L35*(1+INDEX([1]!tbl_Forecast,MATCH($D$8&amp;$D$16&amp;$D$7,[1]!rng_ForecastRowLookup,0),MATCH(M$11,[1]!rng_ForecastColumnLookup,0)))</f>
        <v>174.44115679734031</v>
      </c>
      <c r="N35" s="32">
        <f>M35*(1+INDEX([1]!tbl_Forecast,MATCH($D$8&amp;$D$16&amp;$D$7,[1]!rng_ForecastRowLookup,0),MATCH(N$11,[1]!rng_ForecastColumnLookup,0)))</f>
        <v>177.87453517812975</v>
      </c>
      <c r="O35" s="32">
        <f>N35*(1+INDEX([1]!tbl_Forecast,MATCH($D$8&amp;$D$16&amp;$D$7,[1]!rng_ForecastRowLookup,0),MATCH(O$11,[1]!rng_ForecastColumnLookup,0)))</f>
        <v>179.9364985882076</v>
      </c>
      <c r="P35" s="32">
        <f>O35*(1+INDEX([1]!tbl_Forecast,MATCH($D$8&amp;$D$16&amp;$D$7,[1]!rng_ForecastRowLookup,0),MATCH(P$11,[1]!rng_ForecastColumnLookup,0)))</f>
        <v>181.94240260864265</v>
      </c>
      <c r="Q35" s="32">
        <f>P35*(1+INDEX([1]!tbl_Forecast,MATCH($D$8&amp;$D$16&amp;$D$7,[1]!rng_ForecastRowLookup,0),MATCH(Q$11,[1]!rng_ForecastColumnLookup,0)))</f>
        <v>184.02127377494281</v>
      </c>
      <c r="R35" s="32">
        <f>Q35*(1+INDEX([1]!tbl_Forecast,MATCH($D$8&amp;$D$16&amp;$D$7,[1]!rng_ForecastRowLookup,0),MATCH(R$11,[1]!rng_ForecastColumnLookup,0)))</f>
        <v>186.04289653115748</v>
      </c>
      <c r="S35" s="32">
        <f>R35*(1+INDEX([1]!tbl_Forecast,MATCH($D$8&amp;$D$16&amp;$D$7,[1]!rng_ForecastRowLookup,0),MATCH(S$11,[1]!rng_ForecastColumnLookup,0)))</f>
        <v>189.37868815572577</v>
      </c>
      <c r="T35" s="32">
        <f>S35*(1+INDEX([1]!tbl_Forecast,MATCH($D$8&amp;$D$16&amp;$D$7,[1]!rng_ForecastRowLookup,0),MATCH(T$11,[1]!rng_ForecastColumnLookup,0)))</f>
        <v>191.6013037501755</v>
      </c>
      <c r="U35" s="32">
        <f>T35*(1+INDEX([1]!tbl_Forecast,MATCH($D$8&amp;$D$16&amp;$D$7,[1]!rng_ForecastRowLookup,0),MATCH(U$11,[1]!rng_ForecastColumnLookup,0)))</f>
        <v>193.8970888869006</v>
      </c>
      <c r="V35" s="32">
        <f>U35*(1+INDEX([1]!tbl_Forecast,MATCH($D$8&amp;$D$16&amp;$D$7,[1]!rng_ForecastRowLookup,0),MATCH(V$11,[1]!rng_ForecastColumnLookup,0)))</f>
        <v>196.19721717407302</v>
      </c>
      <c r="W35" s="32">
        <f>V35*(1+INDEX([1]!tbl_Forecast,MATCH($D$8&amp;$D$16&amp;$D$7,[1]!rng_ForecastRowLookup,0),MATCH(W$11,[1]!rng_ForecastColumnLookup,0)))</f>
        <v>198.43740353995625</v>
      </c>
      <c r="X35" s="32">
        <f>W35*(1+INDEX([1]!tbl_Forecast,MATCH($D$8&amp;$D$16&amp;$D$7,[1]!rng_ForecastRowLookup,0),MATCH(X$11,[1]!rng_ForecastColumnLookup,0)))</f>
        <v>202.17559863895056</v>
      </c>
      <c r="Y35" s="32"/>
      <c r="Z35" s="32" t="str">
        <f>D35</f>
        <v>Mattawa (PRD) _ Mint</v>
      </c>
      <c r="AA35" s="41">
        <f>X35*$AA$21</f>
        <v>171.84925884310798</v>
      </c>
    </row>
    <row r="36" spans="1:27">
      <c r="A36" s="50">
        <f>INDEX([2]APPLIC!$B$8:$F$67,MATCH($C36,[2]APPLIC!$B$9:$B$67,0)+1,5)</f>
        <v>0.85</v>
      </c>
      <c r="B36" s="75">
        <v>1</v>
      </c>
      <c r="C36" s="243" t="s">
        <v>608</v>
      </c>
      <c r="D36" s="7" t="s">
        <v>450</v>
      </c>
      <c r="E36" s="32">
        <f>$A36*VLOOKUP(LEFT($D36,FIND(" _",$D36)-1),SISAcres!$A$24:$O$36,MATCH(RIGHT($D36,LEN($D36)-FIND(" _",$D36)-2),SISAcres!$A$24:$O$24,0),FALSE)*1/$B36</f>
        <v>0</v>
      </c>
      <c r="F36" s="32">
        <f>E36*(1+INDEX([1]!tbl_Forecast,MATCH($D$8&amp;$D$16&amp;$D$7,[1]!rng_ForecastRowLookup,0),MATCH(F$11,[1]!rng_ForecastColumnLookup,0)))</f>
        <v>0</v>
      </c>
      <c r="G36" s="32">
        <f>F36*(1+INDEX([1]!tbl_Forecast,MATCH($D$8&amp;$D$16&amp;$D$7,[1]!rng_ForecastRowLookup,0),MATCH(G$11,[1]!rng_ForecastColumnLookup,0)))</f>
        <v>0</v>
      </c>
      <c r="H36" s="32">
        <f>G36*(1+INDEX([1]!tbl_Forecast,MATCH($D$8&amp;$D$16&amp;$D$7,[1]!rng_ForecastRowLookup,0),MATCH(H$11,[1]!rng_ForecastColumnLookup,0)))</f>
        <v>0</v>
      </c>
      <c r="I36" s="32">
        <f>H36*(1+INDEX([1]!tbl_Forecast,MATCH($D$8&amp;$D$16&amp;$D$7,[1]!rng_ForecastRowLookup,0),MATCH(I$11,[1]!rng_ForecastColumnLookup,0)))</f>
        <v>0</v>
      </c>
      <c r="J36" s="32">
        <f>I36*(1+INDEX([1]!tbl_Forecast,MATCH($D$8&amp;$D$16&amp;$D$7,[1]!rng_ForecastRowLookup,0),MATCH(J$11,[1]!rng_ForecastColumnLookup,0)))</f>
        <v>0</v>
      </c>
      <c r="K36" s="32">
        <f>J36*(1+INDEX([1]!tbl_Forecast,MATCH($D$8&amp;$D$16&amp;$D$7,[1]!rng_ForecastRowLookup,0),MATCH(K$11,[1]!rng_ForecastColumnLookup,0)))</f>
        <v>0</v>
      </c>
      <c r="L36" s="32">
        <f>K36*(1+INDEX([1]!tbl_Forecast,MATCH($D$8&amp;$D$16&amp;$D$7,[1]!rng_ForecastRowLookup,0),MATCH(L$11,[1]!rng_ForecastColumnLookup,0)))</f>
        <v>0</v>
      </c>
      <c r="M36" s="32">
        <f>L36*(1+INDEX([1]!tbl_Forecast,MATCH($D$8&amp;$D$16&amp;$D$7,[1]!rng_ForecastRowLookup,0),MATCH(M$11,[1]!rng_ForecastColumnLookup,0)))</f>
        <v>0</v>
      </c>
      <c r="N36" s="32">
        <f>M36*(1+INDEX([1]!tbl_Forecast,MATCH($D$8&amp;$D$16&amp;$D$7,[1]!rng_ForecastRowLookup,0),MATCH(N$11,[1]!rng_ForecastColumnLookup,0)))</f>
        <v>0</v>
      </c>
      <c r="O36" s="32">
        <f>N36*(1+INDEX([1]!tbl_Forecast,MATCH($D$8&amp;$D$16&amp;$D$7,[1]!rng_ForecastRowLookup,0),MATCH(O$11,[1]!rng_ForecastColumnLookup,0)))</f>
        <v>0</v>
      </c>
      <c r="P36" s="32">
        <f>O36*(1+INDEX([1]!tbl_Forecast,MATCH($D$8&amp;$D$16&amp;$D$7,[1]!rng_ForecastRowLookup,0),MATCH(P$11,[1]!rng_ForecastColumnLookup,0)))</f>
        <v>0</v>
      </c>
      <c r="Q36" s="32">
        <f>P36*(1+INDEX([1]!tbl_Forecast,MATCH($D$8&amp;$D$16&amp;$D$7,[1]!rng_ForecastRowLookup,0),MATCH(Q$11,[1]!rng_ForecastColumnLookup,0)))</f>
        <v>0</v>
      </c>
      <c r="R36" s="32">
        <f>Q36*(1+INDEX([1]!tbl_Forecast,MATCH($D$8&amp;$D$16&amp;$D$7,[1]!rng_ForecastRowLookup,0),MATCH(R$11,[1]!rng_ForecastColumnLookup,0)))</f>
        <v>0</v>
      </c>
      <c r="S36" s="32">
        <f>R36*(1+INDEX([1]!tbl_Forecast,MATCH($D$8&amp;$D$16&amp;$D$7,[1]!rng_ForecastRowLookup,0),MATCH(S$11,[1]!rng_ForecastColumnLookup,0)))</f>
        <v>0</v>
      </c>
      <c r="T36" s="32">
        <f>S36*(1+INDEX([1]!tbl_Forecast,MATCH($D$8&amp;$D$16&amp;$D$7,[1]!rng_ForecastRowLookup,0),MATCH(T$11,[1]!rng_ForecastColumnLookup,0)))</f>
        <v>0</v>
      </c>
      <c r="U36" s="32">
        <f>T36*(1+INDEX([1]!tbl_Forecast,MATCH($D$8&amp;$D$16&amp;$D$7,[1]!rng_ForecastRowLookup,0),MATCH(U$11,[1]!rng_ForecastColumnLookup,0)))</f>
        <v>0</v>
      </c>
      <c r="V36" s="32">
        <f>U36*(1+INDEX([1]!tbl_Forecast,MATCH($D$8&amp;$D$16&amp;$D$7,[1]!rng_ForecastRowLookup,0),MATCH(V$11,[1]!rng_ForecastColumnLookup,0)))</f>
        <v>0</v>
      </c>
      <c r="W36" s="32">
        <f>V36*(1+INDEX([1]!tbl_Forecast,MATCH($D$8&amp;$D$16&amp;$D$7,[1]!rng_ForecastRowLookup,0),MATCH(W$11,[1]!rng_ForecastColumnLookup,0)))</f>
        <v>0</v>
      </c>
      <c r="X36" s="32">
        <f>W36*(1+INDEX([1]!tbl_Forecast,MATCH($D$8&amp;$D$16&amp;$D$7,[1]!rng_ForecastRowLookup,0),MATCH(X$11,[1]!rng_ForecastColumnLookup,0)))</f>
        <v>0</v>
      </c>
      <c r="Y36" s="32"/>
      <c r="Z36" s="32" t="str">
        <f t="shared" ref="Z36:Z99" si="5">D36</f>
        <v>Pasco (Richland) _ Mint</v>
      </c>
      <c r="AA36" s="41">
        <f t="shared" ref="AA36:AA99" si="6">X36*$AA$21</f>
        <v>0</v>
      </c>
    </row>
    <row r="37" spans="1:27">
      <c r="A37" s="50">
        <f>INDEX([2]APPLIC!$B$8:$F$67,MATCH($C37,[2]APPLIC!$B$9:$B$67,0)+1,5)</f>
        <v>0.85</v>
      </c>
      <c r="B37" s="75">
        <v>1</v>
      </c>
      <c r="C37" s="243" t="s">
        <v>608</v>
      </c>
      <c r="D37" s="7" t="s">
        <v>451</v>
      </c>
      <c r="E37" s="32">
        <f>$A37*VLOOKUP(LEFT($D37,FIND(" _",$D37)-1),SISAcres!$A$24:$O$36,MATCH(RIGHT($D37,LEN($D37)-FIND(" _",$D37)-2),SISAcres!$A$24:$O$24,0),FALSE)*1/$B37</f>
        <v>2614.2163120434188</v>
      </c>
      <c r="F37" s="32">
        <f>E37*(1+INDEX([1]!tbl_Forecast,MATCH($D$8&amp;$D$16&amp;$D$7,[1]!rng_ForecastRowLookup,0),MATCH(F$11,[1]!rng_ForecastColumnLookup,0)))</f>
        <v>2642.0894058359199</v>
      </c>
      <c r="G37" s="32">
        <f>F37*(1+INDEX([1]!tbl_Forecast,MATCH($D$8&amp;$D$16&amp;$D$7,[1]!rng_ForecastRowLookup,0),MATCH(G$11,[1]!rng_ForecastColumnLookup,0)))</f>
        <v>2670.9707691754056</v>
      </c>
      <c r="H37" s="32">
        <f>G37*(1+INDEX([1]!tbl_Forecast,MATCH($D$8&amp;$D$16&amp;$D$7,[1]!rng_ForecastRowLookup,0),MATCH(H$11,[1]!rng_ForecastColumnLookup,0)))</f>
        <v>2700.8155595641965</v>
      </c>
      <c r="I37" s="32">
        <f>H37*(1+INDEX([1]!tbl_Forecast,MATCH($D$8&amp;$D$16&amp;$D$7,[1]!rng_ForecastRowLookup,0),MATCH(I$11,[1]!rng_ForecastColumnLookup,0)))</f>
        <v>2749.7392104187879</v>
      </c>
      <c r="J37" s="32">
        <f>I37*(1+INDEX([1]!tbl_Forecast,MATCH($D$8&amp;$D$16&amp;$D$7,[1]!rng_ForecastRowLookup,0),MATCH(J$11,[1]!rng_ForecastColumnLookup,0)))</f>
        <v>2783.8359469637658</v>
      </c>
      <c r="K37" s="32">
        <f>J37*(1+INDEX([1]!tbl_Forecast,MATCH($D$8&amp;$D$16&amp;$D$7,[1]!rng_ForecastRowLookup,0),MATCH(K$11,[1]!rng_ForecastColumnLookup,0)))</f>
        <v>2817.0745666595903</v>
      </c>
      <c r="L37" s="32">
        <f>K37*(1+INDEX([1]!tbl_Forecast,MATCH($D$8&amp;$D$16&amp;$D$7,[1]!rng_ForecastRowLookup,0),MATCH(L$11,[1]!rng_ForecastColumnLookup,0)))</f>
        <v>2851.6915814062099</v>
      </c>
      <c r="M37" s="32">
        <f>L37*(1+INDEX([1]!tbl_Forecast,MATCH($D$8&amp;$D$16&amp;$D$7,[1]!rng_ForecastRowLookup,0),MATCH(M$11,[1]!rng_ForecastColumnLookup,0)))</f>
        <v>2885.461958318358</v>
      </c>
      <c r="N37" s="32">
        <f>M37*(1+INDEX([1]!tbl_Forecast,MATCH($D$8&amp;$D$16&amp;$D$7,[1]!rng_ForecastRowLookup,0),MATCH(N$11,[1]!rng_ForecastColumnLookup,0)))</f>
        <v>2942.2540760052984</v>
      </c>
      <c r="O37" s="32">
        <f>N37*(1+INDEX([1]!tbl_Forecast,MATCH($D$8&amp;$D$16&amp;$D$7,[1]!rng_ForecastRowLookup,0),MATCH(O$11,[1]!rng_ForecastColumnLookup,0)))</f>
        <v>2976.3613766472918</v>
      </c>
      <c r="P37" s="32">
        <f>O37*(1+INDEX([1]!tbl_Forecast,MATCH($D$8&amp;$D$16&amp;$D$7,[1]!rng_ForecastRowLookup,0),MATCH(P$11,[1]!rng_ForecastColumnLookup,0)))</f>
        <v>3009.5413890323707</v>
      </c>
      <c r="Q37" s="32">
        <f>P37*(1+INDEX([1]!tbl_Forecast,MATCH($D$8&amp;$D$16&amp;$D$7,[1]!rng_ForecastRowLookup,0),MATCH(Q$11,[1]!rng_ForecastColumnLookup,0)))</f>
        <v>3043.9283638537595</v>
      </c>
      <c r="R37" s="32">
        <f>Q37*(1+INDEX([1]!tbl_Forecast,MATCH($D$8&amp;$D$16&amp;$D$7,[1]!rng_ForecastRowLookup,0),MATCH(R$11,[1]!rng_ForecastColumnLookup,0)))</f>
        <v>3077.3683826212632</v>
      </c>
      <c r="S37" s="32">
        <f>R37*(1+INDEX([1]!tbl_Forecast,MATCH($D$8&amp;$D$16&amp;$D$7,[1]!rng_ForecastRowLookup,0),MATCH(S$11,[1]!rng_ForecastColumnLookup,0)))</f>
        <v>3132.5463005523575</v>
      </c>
      <c r="T37" s="32">
        <f>S37*(1+INDEX([1]!tbl_Forecast,MATCH($D$8&amp;$D$16&amp;$D$7,[1]!rng_ForecastRowLookup,0),MATCH(T$11,[1]!rng_ForecastColumnLookup,0)))</f>
        <v>3169.3109773264318</v>
      </c>
      <c r="U37" s="32">
        <f>T37*(1+INDEX([1]!tbl_Forecast,MATCH($D$8&amp;$D$16&amp;$D$7,[1]!rng_ForecastRowLookup,0),MATCH(U$11,[1]!rng_ForecastColumnLookup,0)))</f>
        <v>3207.2859644115556</v>
      </c>
      <c r="V37" s="32">
        <f>U37*(1+INDEX([1]!tbl_Forecast,MATCH($D$8&amp;$D$16&amp;$D$7,[1]!rng_ForecastRowLookup,0),MATCH(V$11,[1]!rng_ForecastColumnLookup,0)))</f>
        <v>3245.3327923146667</v>
      </c>
      <c r="W37" s="32">
        <f>V37*(1+INDEX([1]!tbl_Forecast,MATCH($D$8&amp;$D$16&amp;$D$7,[1]!rng_ForecastRowLookup,0),MATCH(W$11,[1]!rng_ForecastColumnLookup,0)))</f>
        <v>3282.3881103197473</v>
      </c>
      <c r="X37" s="32">
        <f>W37*(1+INDEX([1]!tbl_Forecast,MATCH($D$8&amp;$D$16&amp;$D$7,[1]!rng_ForecastRowLookup,0),MATCH(X$11,[1]!rng_ForecastColumnLookup,0)))</f>
        <v>3344.2222551337004</v>
      </c>
      <c r="Y37" s="32"/>
      <c r="Z37" s="32" t="str">
        <f t="shared" si="5"/>
        <v>Moses Lake (Ephrata) _ Mint</v>
      </c>
      <c r="AA37" s="41">
        <f t="shared" si="6"/>
        <v>2842.5889168636454</v>
      </c>
    </row>
    <row r="38" spans="1:27">
      <c r="A38" s="50">
        <f>INDEX([2]APPLIC!$B$8:$F$67,MATCH($C38,[2]APPLIC!$B$9:$B$67,0)+1,5)</f>
        <v>0.85</v>
      </c>
      <c r="B38" s="75">
        <v>1</v>
      </c>
      <c r="C38" s="243" t="s">
        <v>608</v>
      </c>
      <c r="D38" s="7" t="s">
        <v>452</v>
      </c>
      <c r="E38" s="32">
        <f>$A38*VLOOKUP(LEFT($D38,FIND(" _",$D38)-1),SISAcres!$A$24:$O$36,MATCH(RIGHT($D38,LEN($D38)-FIND(" _",$D38)-2),SISAcres!$A$24:$O$24,0),FALSE)*1/$B38</f>
        <v>1977.3961933557439</v>
      </c>
      <c r="F38" s="32">
        <f>E38*(1+INDEX([1]!tbl_Forecast,MATCH($D$8&amp;$D$16&amp;$D$7,[1]!rng_ForecastRowLookup,0),MATCH(F$11,[1]!rng_ForecastColumnLookup,0)))</f>
        <v>1998.4794332194174</v>
      </c>
      <c r="G38" s="32">
        <f>F38*(1+INDEX([1]!tbl_Forecast,MATCH($D$8&amp;$D$16&amp;$D$7,[1]!rng_ForecastRowLookup,0),MATCH(G$11,[1]!rng_ForecastColumnLookup,0)))</f>
        <v>2020.3253293158207</v>
      </c>
      <c r="H38" s="32">
        <f>G38*(1+INDEX([1]!tbl_Forecast,MATCH($D$8&amp;$D$16&amp;$D$7,[1]!rng_ForecastRowLookup,0),MATCH(H$11,[1]!rng_ForecastColumnLookup,0)))</f>
        <v>2042.8999627286792</v>
      </c>
      <c r="I38" s="32">
        <f>H38*(1+INDEX([1]!tbl_Forecast,MATCH($D$8&amp;$D$16&amp;$D$7,[1]!rng_ForecastRowLookup,0),MATCH(I$11,[1]!rng_ForecastColumnLookup,0)))</f>
        <v>2079.9058679092327</v>
      </c>
      <c r="J38" s="32">
        <f>I38*(1+INDEX([1]!tbl_Forecast,MATCH($D$8&amp;$D$16&amp;$D$7,[1]!rng_ForecastRowLookup,0),MATCH(J$11,[1]!rng_ForecastColumnLookup,0)))</f>
        <v>2105.6966782332611</v>
      </c>
      <c r="K38" s="32">
        <f>J38*(1+INDEX([1]!tbl_Forecast,MATCH($D$8&amp;$D$16&amp;$D$7,[1]!rng_ForecastRowLookup,0),MATCH(K$11,[1]!rng_ForecastColumnLookup,0)))</f>
        <v>2130.8384079960701</v>
      </c>
      <c r="L38" s="32">
        <f>K38*(1+INDEX([1]!tbl_Forecast,MATCH($D$8&amp;$D$16&amp;$D$7,[1]!rng_ForecastRowLookup,0),MATCH(L$11,[1]!rng_ForecastColumnLookup,0)))</f>
        <v>2157.0227573438865</v>
      </c>
      <c r="M38" s="32">
        <f>L38*(1+INDEX([1]!tbl_Forecast,MATCH($D$8&amp;$D$16&amp;$D$7,[1]!rng_ForecastRowLookup,0),MATCH(M$11,[1]!rng_ForecastColumnLookup,0)))</f>
        <v>2182.5667088702517</v>
      </c>
      <c r="N38" s="32">
        <f>M38*(1+INDEX([1]!tbl_Forecast,MATCH($D$8&amp;$D$16&amp;$D$7,[1]!rng_ForecastRowLookup,0),MATCH(N$11,[1]!rng_ForecastColumnLookup,0)))</f>
        <v>2225.5243313169526</v>
      </c>
      <c r="O38" s="32">
        <f>N38*(1+INDEX([1]!tbl_Forecast,MATCH($D$8&amp;$D$16&amp;$D$7,[1]!rng_ForecastRowLookup,0),MATCH(O$11,[1]!rng_ForecastColumnLookup,0)))</f>
        <v>2251.3231323359855</v>
      </c>
      <c r="P38" s="32">
        <f>O38*(1+INDEX([1]!tbl_Forecast,MATCH($D$8&amp;$D$16&amp;$D$7,[1]!rng_ForecastRowLookup,0),MATCH(P$11,[1]!rng_ForecastColumnLookup,0)))</f>
        <v>2276.4205314622523</v>
      </c>
      <c r="Q38" s="32">
        <f>P38*(1+INDEX([1]!tbl_Forecast,MATCH($D$8&amp;$D$16&amp;$D$7,[1]!rng_ForecastRowLookup,0),MATCH(Q$11,[1]!rng_ForecastColumnLookup,0)))</f>
        <v>2302.4308783488432</v>
      </c>
      <c r="R38" s="32">
        <f>Q38*(1+INDEX([1]!tbl_Forecast,MATCH($D$8&amp;$D$16&amp;$D$7,[1]!rng_ForecastRowLookup,0),MATCH(R$11,[1]!rng_ForecastColumnLookup,0)))</f>
        <v>2327.7249465986583</v>
      </c>
      <c r="S38" s="32">
        <f>R38*(1+INDEX([1]!tbl_Forecast,MATCH($D$8&amp;$D$16&amp;$D$7,[1]!rng_ForecastRowLookup,0),MATCH(S$11,[1]!rng_ForecastColumnLookup,0)))</f>
        <v>2369.4615865131095</v>
      </c>
      <c r="T38" s="32">
        <f>S38*(1+INDEX([1]!tbl_Forecast,MATCH($D$8&amp;$D$16&amp;$D$7,[1]!rng_ForecastRowLookup,0),MATCH(T$11,[1]!rng_ForecastColumnLookup,0)))</f>
        <v>2397.2704298624894</v>
      </c>
      <c r="U38" s="32">
        <f>T38*(1+INDEX([1]!tbl_Forecast,MATCH($D$8&amp;$D$16&amp;$D$7,[1]!rng_ForecastRowLookup,0),MATCH(U$11,[1]!rng_ForecastColumnLookup,0)))</f>
        <v>2425.994753308456</v>
      </c>
      <c r="V38" s="32">
        <f>U38*(1+INDEX([1]!tbl_Forecast,MATCH($D$8&amp;$D$16&amp;$D$7,[1]!rng_ForecastRowLookup,0),MATCH(V$11,[1]!rng_ForecastColumnLookup,0)))</f>
        <v>2454.7734172309015</v>
      </c>
      <c r="W38" s="32">
        <f>V38*(1+INDEX([1]!tbl_Forecast,MATCH($D$8&amp;$D$16&amp;$D$7,[1]!rng_ForecastRowLookup,0),MATCH(W$11,[1]!rng_ForecastColumnLookup,0)))</f>
        <v>2482.8021019381581</v>
      </c>
      <c r="X38" s="32">
        <f>W38*(1+INDEX([1]!tbl_Forecast,MATCH($D$8&amp;$D$16&amp;$D$7,[1]!rng_ForecastRowLookup,0),MATCH(X$11,[1]!rng_ForecastColumnLookup,0)))</f>
        <v>2529.5735194414574</v>
      </c>
      <c r="Y38" s="32"/>
      <c r="Z38" s="32" t="str">
        <f t="shared" si="5"/>
        <v>Royal City (Smyrna) _ Mint</v>
      </c>
      <c r="AA38" s="41">
        <f t="shared" si="6"/>
        <v>2150.1374915252386</v>
      </c>
    </row>
    <row r="39" spans="1:27">
      <c r="A39" s="50">
        <f>INDEX([2]APPLIC!$B$8:$F$67,MATCH($C39,[2]APPLIC!$B$9:$B$67,0)+1,5)</f>
        <v>0.85</v>
      </c>
      <c r="B39" s="75">
        <v>1</v>
      </c>
      <c r="C39" s="243" t="s">
        <v>608</v>
      </c>
      <c r="D39" s="7" t="s">
        <v>453</v>
      </c>
      <c r="E39" s="32">
        <f>$A39*VLOOKUP(LEFT($D39,FIND(" _",$D39)-1),SISAcres!$A$24:$O$36,MATCH(RIGHT($D39,LEN($D39)-FIND(" _",$D39)-2),SISAcres!$A$24:$O$24,0),FALSE)*1/$B39</f>
        <v>1144.4168848241284</v>
      </c>
      <c r="F39" s="32">
        <f>E39*(1+INDEX([1]!tbl_Forecast,MATCH($D$8&amp;$D$16&amp;$D$7,[1]!rng_ForecastRowLookup,0),MATCH(F$11,[1]!rng_ForecastColumnLookup,0)))</f>
        <v>1156.618797504985</v>
      </c>
      <c r="G39" s="32">
        <f>F39*(1+INDEX([1]!tbl_Forecast,MATCH($D$8&amp;$D$16&amp;$D$7,[1]!rng_ForecastRowLookup,0),MATCH(G$11,[1]!rng_ForecastColumnLookup,0)))</f>
        <v>1169.2620970323344</v>
      </c>
      <c r="H39" s="32">
        <f>G39*(1+INDEX([1]!tbl_Forecast,MATCH($D$8&amp;$D$16&amp;$D$7,[1]!rng_ForecastRowLookup,0),MATCH(H$11,[1]!rng_ForecastColumnLookup,0)))</f>
        <v>1182.3271528533164</v>
      </c>
      <c r="I39" s="32">
        <f>H39*(1+INDEX([1]!tbl_Forecast,MATCH($D$8&amp;$D$16&amp;$D$7,[1]!rng_ForecastRowLookup,0),MATCH(I$11,[1]!rng_ForecastColumnLookup,0)))</f>
        <v>1203.7442987288505</v>
      </c>
      <c r="J39" s="32">
        <f>I39*(1+INDEX([1]!tbl_Forecast,MATCH($D$8&amp;$D$16&amp;$D$7,[1]!rng_ForecastRowLookup,0),MATCH(J$11,[1]!rng_ForecastColumnLookup,0)))</f>
        <v>1218.6707150470822</v>
      </c>
      <c r="K39" s="32">
        <f>J39*(1+INDEX([1]!tbl_Forecast,MATCH($D$8&amp;$D$16&amp;$D$7,[1]!rng_ForecastRowLookup,0),MATCH(K$11,[1]!rng_ForecastColumnLookup,0)))</f>
        <v>1233.2214763719614</v>
      </c>
      <c r="L39" s="32">
        <f>K39*(1+INDEX([1]!tbl_Forecast,MATCH($D$8&amp;$D$16&amp;$D$7,[1]!rng_ForecastRowLookup,0),MATCH(L$11,[1]!rng_ForecastColumnLookup,0)))</f>
        <v>1248.3756531689348</v>
      </c>
      <c r="M39" s="32">
        <f>L39*(1+INDEX([1]!tbl_Forecast,MATCH($D$8&amp;$D$16&amp;$D$7,[1]!rng_ForecastRowLookup,0),MATCH(M$11,[1]!rng_ForecastColumnLookup,0)))</f>
        <v>1263.1592001030936</v>
      </c>
      <c r="N39" s="32">
        <f>M39*(1+INDEX([1]!tbl_Forecast,MATCH($D$8&amp;$D$16&amp;$D$7,[1]!rng_ForecastRowLookup,0),MATCH(N$11,[1]!rng_ForecastColumnLookup,0)))</f>
        <v>1288.0208988486925</v>
      </c>
      <c r="O39" s="32">
        <f>N39*(1+INDEX([1]!tbl_Forecast,MATCH($D$8&amp;$D$16&amp;$D$7,[1]!rng_ForecastRowLookup,0),MATCH(O$11,[1]!rng_ForecastColumnLookup,0)))</f>
        <v>1302.951939776962</v>
      </c>
      <c r="P39" s="32">
        <f>O39*(1+INDEX([1]!tbl_Forecast,MATCH($D$8&amp;$D$16&amp;$D$7,[1]!rng_ForecastRowLookup,0),MATCH(P$11,[1]!rng_ForecastColumnLookup,0)))</f>
        <v>1317.4770447719948</v>
      </c>
      <c r="Q39" s="32">
        <f>P39*(1+INDEX([1]!tbl_Forecast,MATCH($D$8&amp;$D$16&amp;$D$7,[1]!rng_ForecastRowLookup,0),MATCH(Q$11,[1]!rng_ForecastColumnLookup,0)))</f>
        <v>1332.5305177467919</v>
      </c>
      <c r="R39" s="32">
        <f>Q39*(1+INDEX([1]!tbl_Forecast,MATCH($D$8&amp;$D$16&amp;$D$7,[1]!rng_ForecastRowLookup,0),MATCH(R$11,[1]!rng_ForecastColumnLookup,0)))</f>
        <v>1347.1694448814994</v>
      </c>
      <c r="S39" s="32">
        <f>R39*(1+INDEX([1]!tbl_Forecast,MATCH($D$8&amp;$D$16&amp;$D$7,[1]!rng_ForecastRowLookup,0),MATCH(S$11,[1]!rng_ForecastColumnLookup,0)))</f>
        <v>1371.3245007041087</v>
      </c>
      <c r="T39" s="32">
        <f>S39*(1+INDEX([1]!tbl_Forecast,MATCH($D$8&amp;$D$16&amp;$D$7,[1]!rng_ForecastRowLookup,0),MATCH(T$11,[1]!rng_ForecastColumnLookup,0)))</f>
        <v>1387.4188524498006</v>
      </c>
      <c r="U39" s="32">
        <f>T39*(1+INDEX([1]!tbl_Forecast,MATCH($D$8&amp;$D$16&amp;$D$7,[1]!rng_ForecastRowLookup,0),MATCH(U$11,[1]!rng_ForecastColumnLookup,0)))</f>
        <v>1404.0430377633807</v>
      </c>
      <c r="V39" s="32">
        <f>U39*(1+INDEX([1]!tbl_Forecast,MATCH($D$8&amp;$D$16&amp;$D$7,[1]!rng_ForecastRowLookup,0),MATCH(V$11,[1]!rng_ForecastColumnLookup,0)))</f>
        <v>1420.6986725957881</v>
      </c>
      <c r="W39" s="32">
        <f>V39*(1+INDEX([1]!tbl_Forecast,MATCH($D$8&amp;$D$16&amp;$D$7,[1]!rng_ForecastRowLookup,0),MATCH(W$11,[1]!rng_ForecastColumnLookup,0)))</f>
        <v>1436.9202573981545</v>
      </c>
      <c r="X39" s="32">
        <f>W39*(1+INDEX([1]!tbl_Forecast,MATCH($D$8&amp;$D$16&amp;$D$7,[1]!rng_ForecastRowLookup,0),MATCH(X$11,[1]!rng_ForecastColumnLookup,0)))</f>
        <v>1463.9891877914604</v>
      </c>
      <c r="Y39" s="32"/>
      <c r="Z39" s="32" t="str">
        <f t="shared" si="5"/>
        <v>Quincy _ Mint</v>
      </c>
      <c r="AA39" s="41">
        <f t="shared" si="6"/>
        <v>1244.3908096227412</v>
      </c>
    </row>
    <row r="40" spans="1:27">
      <c r="A40" s="50">
        <f>INDEX([2]APPLIC!$B$8:$F$67,MATCH($C40,[2]APPLIC!$B$9:$B$67,0)+1,5)</f>
        <v>0.85</v>
      </c>
      <c r="B40" s="75">
        <v>1</v>
      </c>
      <c r="C40" s="243" t="s">
        <v>608</v>
      </c>
      <c r="D40" s="7" t="s">
        <v>454</v>
      </c>
      <c r="E40" s="32">
        <f>$A40*VLOOKUP(LEFT($D40,FIND(" _",$D40)-1),SISAcres!$A$24:$O$36,MATCH(RIGHT($D40,LEN($D40)-FIND(" _",$D40)-2),SISAcres!$A$24:$O$24,0),FALSE)*1/$B40</f>
        <v>0</v>
      </c>
      <c r="F40" s="32">
        <f>E40*(1+INDEX([1]!tbl_Forecast,MATCH($D$8&amp;$D$16&amp;$D$7,[1]!rng_ForecastRowLookup,0),MATCH(F$11,[1]!rng_ForecastColumnLookup,0)))</f>
        <v>0</v>
      </c>
      <c r="G40" s="32">
        <f>F40*(1+INDEX([1]!tbl_Forecast,MATCH($D$8&amp;$D$16&amp;$D$7,[1]!rng_ForecastRowLookup,0),MATCH(G$11,[1]!rng_ForecastColumnLookup,0)))</f>
        <v>0</v>
      </c>
      <c r="H40" s="32">
        <f>G40*(1+INDEX([1]!tbl_Forecast,MATCH($D$8&amp;$D$16&amp;$D$7,[1]!rng_ForecastRowLookup,0),MATCH(H$11,[1]!rng_ForecastColumnLookup,0)))</f>
        <v>0</v>
      </c>
      <c r="I40" s="32">
        <f>H40*(1+INDEX([1]!tbl_Forecast,MATCH($D$8&amp;$D$16&amp;$D$7,[1]!rng_ForecastRowLookup,0),MATCH(I$11,[1]!rng_ForecastColumnLookup,0)))</f>
        <v>0</v>
      </c>
      <c r="J40" s="32">
        <f>I40*(1+INDEX([1]!tbl_Forecast,MATCH($D$8&amp;$D$16&amp;$D$7,[1]!rng_ForecastRowLookup,0),MATCH(J$11,[1]!rng_ForecastColumnLookup,0)))</f>
        <v>0</v>
      </c>
      <c r="K40" s="32">
        <f>J40*(1+INDEX([1]!tbl_Forecast,MATCH($D$8&amp;$D$16&amp;$D$7,[1]!rng_ForecastRowLookup,0),MATCH(K$11,[1]!rng_ForecastColumnLookup,0)))</f>
        <v>0</v>
      </c>
      <c r="L40" s="32">
        <f>K40*(1+INDEX([1]!tbl_Forecast,MATCH($D$8&amp;$D$16&amp;$D$7,[1]!rng_ForecastRowLookup,0),MATCH(L$11,[1]!rng_ForecastColumnLookup,0)))</f>
        <v>0</v>
      </c>
      <c r="M40" s="32">
        <f>L40*(1+INDEX([1]!tbl_Forecast,MATCH($D$8&amp;$D$16&amp;$D$7,[1]!rng_ForecastRowLookup,0),MATCH(M$11,[1]!rng_ForecastColumnLookup,0)))</f>
        <v>0</v>
      </c>
      <c r="N40" s="32">
        <f>M40*(1+INDEX([1]!tbl_Forecast,MATCH($D$8&amp;$D$16&amp;$D$7,[1]!rng_ForecastRowLookup,0),MATCH(N$11,[1]!rng_ForecastColumnLookup,0)))</f>
        <v>0</v>
      </c>
      <c r="O40" s="32">
        <f>N40*(1+INDEX([1]!tbl_Forecast,MATCH($D$8&amp;$D$16&amp;$D$7,[1]!rng_ForecastRowLookup,0),MATCH(O$11,[1]!rng_ForecastColumnLookup,0)))</f>
        <v>0</v>
      </c>
      <c r="P40" s="32">
        <f>O40*(1+INDEX([1]!tbl_Forecast,MATCH($D$8&amp;$D$16&amp;$D$7,[1]!rng_ForecastRowLookup,0),MATCH(P$11,[1]!rng_ForecastColumnLookup,0)))</f>
        <v>0</v>
      </c>
      <c r="Q40" s="32">
        <f>P40*(1+INDEX([1]!tbl_Forecast,MATCH($D$8&amp;$D$16&amp;$D$7,[1]!rng_ForecastRowLookup,0),MATCH(Q$11,[1]!rng_ForecastColumnLookup,0)))</f>
        <v>0</v>
      </c>
      <c r="R40" s="32">
        <f>Q40*(1+INDEX([1]!tbl_Forecast,MATCH($D$8&amp;$D$16&amp;$D$7,[1]!rng_ForecastRowLookup,0),MATCH(R$11,[1]!rng_ForecastColumnLookup,0)))</f>
        <v>0</v>
      </c>
      <c r="S40" s="32">
        <f>R40*(1+INDEX([1]!tbl_Forecast,MATCH($D$8&amp;$D$16&amp;$D$7,[1]!rng_ForecastRowLookup,0),MATCH(S$11,[1]!rng_ForecastColumnLookup,0)))</f>
        <v>0</v>
      </c>
      <c r="T40" s="32">
        <f>S40*(1+INDEX([1]!tbl_Forecast,MATCH($D$8&amp;$D$16&amp;$D$7,[1]!rng_ForecastRowLookup,0),MATCH(T$11,[1]!rng_ForecastColumnLookup,0)))</f>
        <v>0</v>
      </c>
      <c r="U40" s="32">
        <f>T40*(1+INDEX([1]!tbl_Forecast,MATCH($D$8&amp;$D$16&amp;$D$7,[1]!rng_ForecastRowLookup,0),MATCH(U$11,[1]!rng_ForecastColumnLookup,0)))</f>
        <v>0</v>
      </c>
      <c r="V40" s="32">
        <f>U40*(1+INDEX([1]!tbl_Forecast,MATCH($D$8&amp;$D$16&amp;$D$7,[1]!rng_ForecastRowLookup,0),MATCH(V$11,[1]!rng_ForecastColumnLookup,0)))</f>
        <v>0</v>
      </c>
      <c r="W40" s="32">
        <f>V40*(1+INDEX([1]!tbl_Forecast,MATCH($D$8&amp;$D$16&amp;$D$7,[1]!rng_ForecastRowLookup,0),MATCH(W$11,[1]!rng_ForecastColumnLookup,0)))</f>
        <v>0</v>
      </c>
      <c r="X40" s="32">
        <f>W40*(1+INDEX([1]!tbl_Forecast,MATCH($D$8&amp;$D$16&amp;$D$7,[1]!rng_ForecastRowLookup,0),MATCH(X$11,[1]!rng_ForecastColumnLookup,0)))</f>
        <v>0</v>
      </c>
      <c r="Y40" s="32"/>
      <c r="Z40" s="32" t="str">
        <f t="shared" si="5"/>
        <v>Connell _ Mint</v>
      </c>
      <c r="AA40" s="41">
        <f t="shared" si="6"/>
        <v>0</v>
      </c>
    </row>
    <row r="41" spans="1:27">
      <c r="A41" s="50">
        <f>INDEX([2]APPLIC!$B$8:$F$67,MATCH($C41,[2]APPLIC!$B$9:$B$67,0)+1,5)</f>
        <v>0.85</v>
      </c>
      <c r="B41" s="75">
        <v>1</v>
      </c>
      <c r="C41" s="243" t="s">
        <v>608</v>
      </c>
      <c r="D41" s="7" t="s">
        <v>455</v>
      </c>
      <c r="E41" s="32">
        <f>$A41*VLOOKUP(LEFT($D41,FIND(" _",$D41)-1),SISAcres!$A$24:$O$36,MATCH(RIGHT($D41,LEN($D41)-FIND(" _",$D41)-2),SISAcres!$A$24:$O$24,0),FALSE)*1/$B41</f>
        <v>154.32429153599131</v>
      </c>
      <c r="F41" s="32">
        <f>E41*(1+INDEX([1]!tbl_Forecast,MATCH($D$8&amp;$D$16&amp;$D$7,[1]!rng_ForecastRowLookup,0),MATCH(F$11,[1]!rng_ForecastColumnLookup,0)))</f>
        <v>155.96971599173639</v>
      </c>
      <c r="G41" s="32">
        <f>F41*(1+INDEX([1]!tbl_Forecast,MATCH($D$8&amp;$D$16&amp;$D$7,[1]!rng_ForecastRowLookup,0),MATCH(G$11,[1]!rng_ForecastColumnLookup,0)))</f>
        <v>157.67466133823518</v>
      </c>
      <c r="H41" s="32">
        <f>G41*(1+INDEX([1]!tbl_Forecast,MATCH($D$8&amp;$D$16&amp;$D$7,[1]!rng_ForecastRowLookup,0),MATCH(H$11,[1]!rng_ForecastColumnLookup,0)))</f>
        <v>159.43648040101587</v>
      </c>
      <c r="I41" s="32">
        <f>H41*(1+INDEX([1]!tbl_Forecast,MATCH($D$8&amp;$D$16&amp;$D$7,[1]!rng_ForecastRowLookup,0),MATCH(I$11,[1]!rng_ForecastColumnLookup,0)))</f>
        <v>162.32457643297255</v>
      </c>
      <c r="J41" s="32">
        <f>I41*(1+INDEX([1]!tbl_Forecast,MATCH($D$8&amp;$D$16&amp;$D$7,[1]!rng_ForecastRowLookup,0),MATCH(J$11,[1]!rng_ForecastColumnLookup,0)))</f>
        <v>164.33739942958221</v>
      </c>
      <c r="K41" s="32">
        <f>J41*(1+INDEX([1]!tbl_Forecast,MATCH($D$8&amp;$D$16&amp;$D$7,[1]!rng_ForecastRowLookup,0),MATCH(K$11,[1]!rng_ForecastColumnLookup,0)))</f>
        <v>166.29956545714512</v>
      </c>
      <c r="L41" s="32">
        <f>K41*(1+INDEX([1]!tbl_Forecast,MATCH($D$8&amp;$D$16&amp;$D$7,[1]!rng_ForecastRowLookup,0),MATCH(L$11,[1]!rng_ForecastColumnLookup,0)))</f>
        <v>168.34310188955581</v>
      </c>
      <c r="M41" s="32">
        <f>L41*(1+INDEX([1]!tbl_Forecast,MATCH($D$8&amp;$D$16&amp;$D$7,[1]!rng_ForecastRowLookup,0),MATCH(M$11,[1]!rng_ForecastColumnLookup,0)))</f>
        <v>170.33665899034406</v>
      </c>
      <c r="N41" s="32">
        <f>M41*(1+INDEX([1]!tbl_Forecast,MATCH($D$8&amp;$D$16&amp;$D$7,[1]!rng_ForecastRowLookup,0),MATCH(N$11,[1]!rng_ForecastColumnLookup,0)))</f>
        <v>173.68925199746786</v>
      </c>
      <c r="O41" s="32">
        <f>N41*(1+INDEX([1]!tbl_Forecast,MATCH($D$8&amp;$D$16&amp;$D$7,[1]!rng_ForecastRowLookup,0),MATCH(O$11,[1]!rng_ForecastColumnLookup,0)))</f>
        <v>175.70269862142624</v>
      </c>
      <c r="P41" s="32">
        <f>O41*(1+INDEX([1]!tbl_Forecast,MATCH($D$8&amp;$D$16&amp;$D$7,[1]!rng_ForecastRowLookup,0),MATCH(P$11,[1]!rng_ForecastColumnLookup,0)))</f>
        <v>177.66140490020399</v>
      </c>
      <c r="Q41" s="32">
        <f>P41*(1+INDEX([1]!tbl_Forecast,MATCH($D$8&amp;$D$16&amp;$D$7,[1]!rng_ForecastRowLookup,0),MATCH(Q$11,[1]!rng_ForecastColumnLookup,0)))</f>
        <v>179.69136145082649</v>
      </c>
      <c r="R41" s="32">
        <f>Q41*(1+INDEX([1]!tbl_Forecast,MATCH($D$8&amp;$D$16&amp;$D$7,[1]!rng_ForecastRowLookup,0),MATCH(R$11,[1]!rng_ForecastColumnLookup,0)))</f>
        <v>181.66541661277728</v>
      </c>
      <c r="S41" s="32">
        <f>R41*(1+INDEX([1]!tbl_Forecast,MATCH($D$8&amp;$D$16&amp;$D$7,[1]!rng_ForecastRowLookup,0),MATCH(S$11,[1]!rng_ForecastColumnLookup,0)))</f>
        <v>184.92271902264983</v>
      </c>
      <c r="T41" s="32">
        <f>S41*(1+INDEX([1]!tbl_Forecast,MATCH($D$8&amp;$D$16&amp;$D$7,[1]!rng_ForecastRowLookup,0),MATCH(T$11,[1]!rng_ForecastColumnLookup,0)))</f>
        <v>187.09303777958309</v>
      </c>
      <c r="U41" s="32">
        <f>T41*(1+INDEX([1]!tbl_Forecast,MATCH($D$8&amp;$D$16&amp;$D$7,[1]!rng_ForecastRowLookup,0),MATCH(U$11,[1]!rng_ForecastColumnLookup,0)))</f>
        <v>189.3348044425029</v>
      </c>
      <c r="V41" s="32">
        <f>U41*(1+INDEX([1]!tbl_Forecast,MATCH($D$8&amp;$D$16&amp;$D$7,[1]!rng_ForecastRowLookup,0),MATCH(V$11,[1]!rng_ForecastColumnLookup,0)))</f>
        <v>191.5808120640948</v>
      </c>
      <c r="W41" s="32">
        <f>V41*(1+INDEX([1]!tbl_Forecast,MATCH($D$8&amp;$D$16&amp;$D$7,[1]!rng_ForecastRowLookup,0),MATCH(W$11,[1]!rng_ForecastColumnLookup,0)))</f>
        <v>193.7682881625455</v>
      </c>
      <c r="X41" s="32">
        <f>W41*(1+INDEX([1]!tbl_Forecast,MATCH($D$8&amp;$D$16&amp;$D$7,[1]!rng_ForecastRowLookup,0),MATCH(X$11,[1]!rng_ForecastColumnLookup,0)))</f>
        <v>197.41852572979877</v>
      </c>
      <c r="Y41" s="32"/>
      <c r="Z41" s="32" t="str">
        <f t="shared" si="5"/>
        <v>Othello _ Mint</v>
      </c>
      <c r="AA41" s="41">
        <f t="shared" si="6"/>
        <v>167.80574687032896</v>
      </c>
    </row>
    <row r="42" spans="1:27">
      <c r="A42" s="50">
        <f>INDEX([2]APPLIC!$B$8:$F$67,MATCH($C42,[2]APPLIC!$B$9:$B$67,0)+1,5)</f>
        <v>0.85</v>
      </c>
      <c r="B42" s="75">
        <v>1</v>
      </c>
      <c r="C42" s="243" t="s">
        <v>608</v>
      </c>
      <c r="D42" s="7" t="s">
        <v>456</v>
      </c>
      <c r="E42" s="32">
        <f>$A42*VLOOKUP(LEFT($D42,FIND(" _",$D42)-1),SISAcres!$A$24:$O$36,MATCH(RIGHT($D42,LEN($D42)-FIND(" _",$D42)-2),SISAcres!$A$24:$O$24,0),FALSE)*1/$B42</f>
        <v>0</v>
      </c>
      <c r="F42" s="32">
        <f>E42*(1+INDEX([1]!tbl_Forecast,MATCH($D$8&amp;$D$16&amp;$D$7,[1]!rng_ForecastRowLookup,0),MATCH(F$11,[1]!rng_ForecastColumnLookup,0)))</f>
        <v>0</v>
      </c>
      <c r="G42" s="32">
        <f>F42*(1+INDEX([1]!tbl_Forecast,MATCH($D$8&amp;$D$16&amp;$D$7,[1]!rng_ForecastRowLookup,0),MATCH(G$11,[1]!rng_ForecastColumnLookup,0)))</f>
        <v>0</v>
      </c>
      <c r="H42" s="32">
        <f>G42*(1+INDEX([1]!tbl_Forecast,MATCH($D$8&amp;$D$16&amp;$D$7,[1]!rng_ForecastRowLookup,0),MATCH(H$11,[1]!rng_ForecastColumnLookup,0)))</f>
        <v>0</v>
      </c>
      <c r="I42" s="32">
        <f>H42*(1+INDEX([1]!tbl_Forecast,MATCH($D$8&amp;$D$16&amp;$D$7,[1]!rng_ForecastRowLookup,0),MATCH(I$11,[1]!rng_ForecastColumnLookup,0)))</f>
        <v>0</v>
      </c>
      <c r="J42" s="32">
        <f>I42*(1+INDEX([1]!tbl_Forecast,MATCH($D$8&amp;$D$16&amp;$D$7,[1]!rng_ForecastRowLookup,0),MATCH(J$11,[1]!rng_ForecastColumnLookup,0)))</f>
        <v>0</v>
      </c>
      <c r="K42" s="32">
        <f>J42*(1+INDEX([1]!tbl_Forecast,MATCH($D$8&amp;$D$16&amp;$D$7,[1]!rng_ForecastRowLookup,0),MATCH(K$11,[1]!rng_ForecastColumnLookup,0)))</f>
        <v>0</v>
      </c>
      <c r="L42" s="32">
        <f>K42*(1+INDEX([1]!tbl_Forecast,MATCH($D$8&amp;$D$16&amp;$D$7,[1]!rng_ForecastRowLookup,0),MATCH(L$11,[1]!rng_ForecastColumnLookup,0)))</f>
        <v>0</v>
      </c>
      <c r="M42" s="32">
        <f>L42*(1+INDEX([1]!tbl_Forecast,MATCH($D$8&amp;$D$16&amp;$D$7,[1]!rng_ForecastRowLookup,0),MATCH(M$11,[1]!rng_ForecastColumnLookup,0)))</f>
        <v>0</v>
      </c>
      <c r="N42" s="32">
        <f>M42*(1+INDEX([1]!tbl_Forecast,MATCH($D$8&amp;$D$16&amp;$D$7,[1]!rng_ForecastRowLookup,0),MATCH(N$11,[1]!rng_ForecastColumnLookup,0)))</f>
        <v>0</v>
      </c>
      <c r="O42" s="32">
        <f>N42*(1+INDEX([1]!tbl_Forecast,MATCH($D$8&amp;$D$16&amp;$D$7,[1]!rng_ForecastRowLookup,0),MATCH(O$11,[1]!rng_ForecastColumnLookup,0)))</f>
        <v>0</v>
      </c>
      <c r="P42" s="32">
        <f>O42*(1+INDEX([1]!tbl_Forecast,MATCH($D$8&amp;$D$16&amp;$D$7,[1]!rng_ForecastRowLookup,0),MATCH(P$11,[1]!rng_ForecastColumnLookup,0)))</f>
        <v>0</v>
      </c>
      <c r="Q42" s="32">
        <f>P42*(1+INDEX([1]!tbl_Forecast,MATCH($D$8&amp;$D$16&amp;$D$7,[1]!rng_ForecastRowLookup,0),MATCH(Q$11,[1]!rng_ForecastColumnLookup,0)))</f>
        <v>0</v>
      </c>
      <c r="R42" s="32">
        <f>Q42*(1+INDEX([1]!tbl_Forecast,MATCH($D$8&amp;$D$16&amp;$D$7,[1]!rng_ForecastRowLookup,0),MATCH(R$11,[1]!rng_ForecastColumnLookup,0)))</f>
        <v>0</v>
      </c>
      <c r="S42" s="32">
        <f>R42*(1+INDEX([1]!tbl_Forecast,MATCH($D$8&amp;$D$16&amp;$D$7,[1]!rng_ForecastRowLookup,0),MATCH(S$11,[1]!rng_ForecastColumnLookup,0)))</f>
        <v>0</v>
      </c>
      <c r="T42" s="32">
        <f>S42*(1+INDEX([1]!tbl_Forecast,MATCH($D$8&amp;$D$16&amp;$D$7,[1]!rng_ForecastRowLookup,0),MATCH(T$11,[1]!rng_ForecastColumnLookup,0)))</f>
        <v>0</v>
      </c>
      <c r="U42" s="32">
        <f>T42*(1+INDEX([1]!tbl_Forecast,MATCH($D$8&amp;$D$16&amp;$D$7,[1]!rng_ForecastRowLookup,0),MATCH(U$11,[1]!rng_ForecastColumnLookup,0)))</f>
        <v>0</v>
      </c>
      <c r="V42" s="32">
        <f>U42*(1+INDEX([1]!tbl_Forecast,MATCH($D$8&amp;$D$16&amp;$D$7,[1]!rng_ForecastRowLookup,0),MATCH(V$11,[1]!rng_ForecastColumnLookup,0)))</f>
        <v>0</v>
      </c>
      <c r="W42" s="32">
        <f>V42*(1+INDEX([1]!tbl_Forecast,MATCH($D$8&amp;$D$16&amp;$D$7,[1]!rng_ForecastRowLookup,0),MATCH(W$11,[1]!rng_ForecastColumnLookup,0)))</f>
        <v>0</v>
      </c>
      <c r="X42" s="32">
        <f>W42*(1+INDEX([1]!tbl_Forecast,MATCH($D$8&amp;$D$16&amp;$D$7,[1]!rng_ForecastRowLookup,0),MATCH(X$11,[1]!rng_ForecastColumnLookup,0)))</f>
        <v>0</v>
      </c>
      <c r="Y42" s="32"/>
      <c r="Z42" s="32" t="str">
        <f t="shared" si="5"/>
        <v>Lind _ Mint</v>
      </c>
      <c r="AA42" s="41">
        <f t="shared" si="6"/>
        <v>0</v>
      </c>
    </row>
    <row r="43" spans="1:27">
      <c r="A43" s="50">
        <f>INDEX([2]APPLIC!$B$8:$F$67,MATCH($C43,[2]APPLIC!$B$9:$B$67,0)+1,5)</f>
        <v>0.85</v>
      </c>
      <c r="B43" s="75">
        <v>1</v>
      </c>
      <c r="C43" s="243" t="s">
        <v>608</v>
      </c>
      <c r="D43" s="7" t="s">
        <v>457</v>
      </c>
      <c r="E43" s="32">
        <f>$A43*VLOOKUP(LEFT($D43,FIND(" _",$D43)-1),SISAcres!$A$24:$O$36,MATCH(RIGHT($D43,LEN($D43)-FIND(" _",$D43)-2),SISAcres!$A$24:$O$24,0),FALSE)*1/$B43</f>
        <v>0</v>
      </c>
      <c r="F43" s="32">
        <f>E43*(1+INDEX([1]!tbl_Forecast,MATCH($D$8&amp;$D$16&amp;$D$7,[1]!rng_ForecastRowLookup,0),MATCH(F$11,[1]!rng_ForecastColumnLookup,0)))</f>
        <v>0</v>
      </c>
      <c r="G43" s="32">
        <f>F43*(1+INDEX([1]!tbl_Forecast,MATCH($D$8&amp;$D$16&amp;$D$7,[1]!rng_ForecastRowLookup,0),MATCH(G$11,[1]!rng_ForecastColumnLookup,0)))</f>
        <v>0</v>
      </c>
      <c r="H43" s="32">
        <f>G43*(1+INDEX([1]!tbl_Forecast,MATCH($D$8&amp;$D$16&amp;$D$7,[1]!rng_ForecastRowLookup,0),MATCH(H$11,[1]!rng_ForecastColumnLookup,0)))</f>
        <v>0</v>
      </c>
      <c r="I43" s="32">
        <f>H43*(1+INDEX([1]!tbl_Forecast,MATCH($D$8&amp;$D$16&amp;$D$7,[1]!rng_ForecastRowLookup,0),MATCH(I$11,[1]!rng_ForecastColumnLookup,0)))</f>
        <v>0</v>
      </c>
      <c r="J43" s="32">
        <f>I43*(1+INDEX([1]!tbl_Forecast,MATCH($D$8&amp;$D$16&amp;$D$7,[1]!rng_ForecastRowLookup,0),MATCH(J$11,[1]!rng_ForecastColumnLookup,0)))</f>
        <v>0</v>
      </c>
      <c r="K43" s="32">
        <f>J43*(1+INDEX([1]!tbl_Forecast,MATCH($D$8&amp;$D$16&amp;$D$7,[1]!rng_ForecastRowLookup,0),MATCH(K$11,[1]!rng_ForecastColumnLookup,0)))</f>
        <v>0</v>
      </c>
      <c r="L43" s="32">
        <f>K43*(1+INDEX([1]!tbl_Forecast,MATCH($D$8&amp;$D$16&amp;$D$7,[1]!rng_ForecastRowLookup,0),MATCH(L$11,[1]!rng_ForecastColumnLookup,0)))</f>
        <v>0</v>
      </c>
      <c r="M43" s="32">
        <f>L43*(1+INDEX([1]!tbl_Forecast,MATCH($D$8&amp;$D$16&amp;$D$7,[1]!rng_ForecastRowLookup,0),MATCH(M$11,[1]!rng_ForecastColumnLookup,0)))</f>
        <v>0</v>
      </c>
      <c r="N43" s="32">
        <f>M43*(1+INDEX([1]!tbl_Forecast,MATCH($D$8&amp;$D$16&amp;$D$7,[1]!rng_ForecastRowLookup,0),MATCH(N$11,[1]!rng_ForecastColumnLookup,0)))</f>
        <v>0</v>
      </c>
      <c r="O43" s="32">
        <f>N43*(1+INDEX([1]!tbl_Forecast,MATCH($D$8&amp;$D$16&amp;$D$7,[1]!rng_ForecastRowLookup,0),MATCH(O$11,[1]!rng_ForecastColumnLookup,0)))</f>
        <v>0</v>
      </c>
      <c r="P43" s="32">
        <f>O43*(1+INDEX([1]!tbl_Forecast,MATCH($D$8&amp;$D$16&amp;$D$7,[1]!rng_ForecastRowLookup,0),MATCH(P$11,[1]!rng_ForecastColumnLookup,0)))</f>
        <v>0</v>
      </c>
      <c r="Q43" s="32">
        <f>P43*(1+INDEX([1]!tbl_Forecast,MATCH($D$8&amp;$D$16&amp;$D$7,[1]!rng_ForecastRowLookup,0),MATCH(Q$11,[1]!rng_ForecastColumnLookup,0)))</f>
        <v>0</v>
      </c>
      <c r="R43" s="32">
        <f>Q43*(1+INDEX([1]!tbl_Forecast,MATCH($D$8&amp;$D$16&amp;$D$7,[1]!rng_ForecastRowLookup,0),MATCH(R$11,[1]!rng_ForecastColumnLookup,0)))</f>
        <v>0</v>
      </c>
      <c r="S43" s="32">
        <f>R43*(1+INDEX([1]!tbl_Forecast,MATCH($D$8&amp;$D$16&amp;$D$7,[1]!rng_ForecastRowLookup,0),MATCH(S$11,[1]!rng_ForecastColumnLookup,0)))</f>
        <v>0</v>
      </c>
      <c r="T43" s="32">
        <f>S43*(1+INDEX([1]!tbl_Forecast,MATCH($D$8&amp;$D$16&amp;$D$7,[1]!rng_ForecastRowLookup,0),MATCH(T$11,[1]!rng_ForecastColumnLookup,0)))</f>
        <v>0</v>
      </c>
      <c r="U43" s="32">
        <f>T43*(1+INDEX([1]!tbl_Forecast,MATCH($D$8&amp;$D$16&amp;$D$7,[1]!rng_ForecastRowLookup,0),MATCH(U$11,[1]!rng_ForecastColumnLookup,0)))</f>
        <v>0</v>
      </c>
      <c r="V43" s="32">
        <f>U43*(1+INDEX([1]!tbl_Forecast,MATCH($D$8&amp;$D$16&amp;$D$7,[1]!rng_ForecastRowLookup,0),MATCH(V$11,[1]!rng_ForecastColumnLookup,0)))</f>
        <v>0</v>
      </c>
      <c r="W43" s="32">
        <f>V43*(1+INDEX([1]!tbl_Forecast,MATCH($D$8&amp;$D$16&amp;$D$7,[1]!rng_ForecastRowLookup,0),MATCH(W$11,[1]!rng_ForecastColumnLookup,0)))</f>
        <v>0</v>
      </c>
      <c r="X43" s="32">
        <f>W43*(1+INDEX([1]!tbl_Forecast,MATCH($D$8&amp;$D$16&amp;$D$7,[1]!rng_ForecastRowLookup,0),MATCH(X$11,[1]!rng_ForecastColumnLookup,0)))</f>
        <v>0</v>
      </c>
      <c r="Y43" s="32"/>
      <c r="Z43" s="32" t="str">
        <f t="shared" si="5"/>
        <v>Eltopia _ Mint</v>
      </c>
      <c r="AA43" s="41">
        <f t="shared" si="6"/>
        <v>0</v>
      </c>
    </row>
    <row r="44" spans="1:27">
      <c r="A44" s="50">
        <f>INDEX([2]APPLIC!$B$8:$F$67,MATCH($C44,[2]APPLIC!$B$9:$B$67,0)+1,5)</f>
        <v>0.85</v>
      </c>
      <c r="B44" s="75">
        <v>1</v>
      </c>
      <c r="C44" s="243" t="s">
        <v>608</v>
      </c>
      <c r="D44" s="7" t="s">
        <v>458</v>
      </c>
      <c r="E44" s="32">
        <f>$A44*VLOOKUP(LEFT($D44,FIND(" _",$D44)-1),SISAcres!$A$24:$O$36,MATCH(RIGHT($D44,LEN($D44)-FIND(" _",$D44)-2),SISAcres!$A$24:$O$24,0),FALSE)*1/$B44</f>
        <v>92.036776277488784</v>
      </c>
      <c r="F44" s="32">
        <f>E44*(1+INDEX([1]!tbl_Forecast,MATCH($D$8&amp;$D$16&amp;$D$7,[1]!rng_ForecastRowLookup,0),MATCH(F$11,[1]!rng_ForecastColumnLookup,0)))</f>
        <v>93.01808363362592</v>
      </c>
      <c r="G44" s="32">
        <f>F44*(1+INDEX([1]!tbl_Forecast,MATCH($D$8&amp;$D$16&amp;$D$7,[1]!rng_ForecastRowLookup,0),MATCH(G$11,[1]!rng_ForecastColumnLookup,0)))</f>
        <v>94.034888388465561</v>
      </c>
      <c r="H44" s="32">
        <f>G44*(1+INDEX([1]!tbl_Forecast,MATCH($D$8&amp;$D$16&amp;$D$7,[1]!rng_ForecastRowLookup,0),MATCH(H$11,[1]!rng_ForecastColumnLookup,0)))</f>
        <v>95.085611805425131</v>
      </c>
      <c r="I44" s="32">
        <f>H44*(1+INDEX([1]!tbl_Forecast,MATCH($D$8&amp;$D$16&amp;$D$7,[1]!rng_ForecastRowLookup,0),MATCH(I$11,[1]!rng_ForecastColumnLookup,0)))</f>
        <v>96.808030523278816</v>
      </c>
      <c r="J44" s="32">
        <f>I44*(1+INDEX([1]!tbl_Forecast,MATCH($D$8&amp;$D$16&amp;$D$7,[1]!rng_ForecastRowLookup,0),MATCH(J$11,[1]!rng_ForecastColumnLookup,0)))</f>
        <v>98.00844905740145</v>
      </c>
      <c r="K44" s="32">
        <f>J44*(1+INDEX([1]!tbl_Forecast,MATCH($D$8&amp;$D$16&amp;$D$7,[1]!rng_ForecastRowLookup,0),MATCH(K$11,[1]!rng_ForecastColumnLookup,0)))</f>
        <v>99.178656507574502</v>
      </c>
      <c r="L44" s="32">
        <f>K44*(1+INDEX([1]!tbl_Forecast,MATCH($D$8&amp;$D$16&amp;$D$7,[1]!rng_ForecastRowLookup,0),MATCH(L$11,[1]!rng_ForecastColumnLookup,0)))</f>
        <v>100.3973920907592</v>
      </c>
      <c r="M44" s="32">
        <f>L44*(1+INDEX([1]!tbl_Forecast,MATCH($D$8&amp;$D$16&amp;$D$7,[1]!rng_ForecastRowLookup,0),MATCH(M$11,[1]!rng_ForecastColumnLookup,0)))</f>
        <v>101.586320723157</v>
      </c>
      <c r="N44" s="32">
        <f>M44*(1+INDEX([1]!tbl_Forecast,MATCH($D$8&amp;$D$16&amp;$D$7,[1]!rng_ForecastRowLookup,0),MATCH(N$11,[1]!rng_ForecastColumnLookup,0)))</f>
        <v>103.58575872138144</v>
      </c>
      <c r="O44" s="32">
        <f>N44*(1+INDEX([1]!tbl_Forecast,MATCH($D$8&amp;$D$16&amp;$D$7,[1]!rng_ForecastRowLookup,0),MATCH(O$11,[1]!rng_ForecastColumnLookup,0)))</f>
        <v>104.78654917783854</v>
      </c>
      <c r="P44" s="32">
        <f>O44*(1+INDEX([1]!tbl_Forecast,MATCH($D$8&amp;$D$16&amp;$D$7,[1]!rng_ForecastRowLookup,0),MATCH(P$11,[1]!rng_ForecastColumnLookup,0)))</f>
        <v>105.9546932838566</v>
      </c>
      <c r="Q44" s="32">
        <f>P44*(1+INDEX([1]!tbl_Forecast,MATCH($D$8&amp;$D$16&amp;$D$7,[1]!rng_ForecastRowLookup,0),MATCH(Q$11,[1]!rng_ForecastColumnLookup,0)))</f>
        <v>107.16533002187846</v>
      </c>
      <c r="R44" s="32">
        <f>Q44*(1+INDEX([1]!tbl_Forecast,MATCH($D$8&amp;$D$16&amp;$D$7,[1]!rng_ForecastRowLookup,0),MATCH(R$11,[1]!rng_ForecastColumnLookup,0)))</f>
        <v>108.34262797990935</v>
      </c>
      <c r="S44" s="32">
        <f>R44*(1+INDEX([1]!tbl_Forecast,MATCH($D$8&amp;$D$16&amp;$D$7,[1]!rng_ForecastRowLookup,0),MATCH(S$11,[1]!rng_ForecastColumnLookup,0)))</f>
        <v>110.28523604362853</v>
      </c>
      <c r="T44" s="32">
        <f>S44*(1+INDEX([1]!tbl_Forecast,MATCH($D$8&amp;$D$16&amp;$D$7,[1]!rng_ForecastRowLookup,0),MATCH(T$11,[1]!rng_ForecastColumnLookup,0)))</f>
        <v>111.57958277216102</v>
      </c>
      <c r="U44" s="32">
        <f>T44*(1+INDEX([1]!tbl_Forecast,MATCH($D$8&amp;$D$16&amp;$D$7,[1]!rng_ForecastRowLookup,0),MATCH(U$11,[1]!rng_ForecastColumnLookup,0)))</f>
        <v>112.91653999884211</v>
      </c>
      <c r="V44" s="32">
        <f>U44*(1+INDEX([1]!tbl_Forecast,MATCH($D$8&amp;$D$16&amp;$D$7,[1]!rng_ForecastRowLookup,0),MATCH(V$11,[1]!rng_ForecastColumnLookup,0)))</f>
        <v>114.25602647196017</v>
      </c>
      <c r="W44" s="32">
        <f>V44*(1+INDEX([1]!tbl_Forecast,MATCH($D$8&amp;$D$16&amp;$D$7,[1]!rng_ForecastRowLookup,0),MATCH(W$11,[1]!rng_ForecastColumnLookup,0)))</f>
        <v>115.5606055909157</v>
      </c>
      <c r="X44" s="32">
        <f>W44*(1+INDEX([1]!tbl_Forecast,MATCH($D$8&amp;$D$16&amp;$D$7,[1]!rng_ForecastRowLookup,0),MATCH(X$11,[1]!rng_ForecastColumnLookup,0)))</f>
        <v>117.73755450150651</v>
      </c>
      <c r="Y44" s="32"/>
      <c r="Z44" s="32" t="str">
        <f t="shared" si="5"/>
        <v>Odessa _ Mint</v>
      </c>
      <c r="AA44" s="41">
        <f t="shared" si="6"/>
        <v>100.07692132628053</v>
      </c>
    </row>
    <row r="45" spans="1:27">
      <c r="A45" s="50">
        <f>INDEX([2]APPLIC!$B$8:$F$67,MATCH($C45,[2]APPLIC!$B$9:$B$67,0)+1,5)</f>
        <v>0.85</v>
      </c>
      <c r="B45" s="75">
        <v>1</v>
      </c>
      <c r="C45" s="243" t="s">
        <v>608</v>
      </c>
      <c r="D45" s="7" t="s">
        <v>459</v>
      </c>
      <c r="E45" s="32">
        <f>$A45*VLOOKUP(LEFT($D45,FIND(" _",$D45)-1),SISAcres!$A$24:$O$36,MATCH(RIGHT($D45,LEN($D45)-FIND(" _",$D45)-2),SISAcres!$A$24:$O$24,0),FALSE)*1/$B45</f>
        <v>0</v>
      </c>
      <c r="F45" s="32">
        <f>E45*(1+INDEX([1]!tbl_Forecast,MATCH($D$8&amp;$D$16&amp;$D$7,[1]!rng_ForecastRowLookup,0),MATCH(F$11,[1]!rng_ForecastColumnLookup,0)))</f>
        <v>0</v>
      </c>
      <c r="G45" s="32">
        <f>F45*(1+INDEX([1]!tbl_Forecast,MATCH($D$8&amp;$D$16&amp;$D$7,[1]!rng_ForecastRowLookup,0),MATCH(G$11,[1]!rng_ForecastColumnLookup,0)))</f>
        <v>0</v>
      </c>
      <c r="H45" s="32">
        <f>G45*(1+INDEX([1]!tbl_Forecast,MATCH($D$8&amp;$D$16&amp;$D$7,[1]!rng_ForecastRowLookup,0),MATCH(H$11,[1]!rng_ForecastColumnLookup,0)))</f>
        <v>0</v>
      </c>
      <c r="I45" s="32">
        <f>H45*(1+INDEX([1]!tbl_Forecast,MATCH($D$8&amp;$D$16&amp;$D$7,[1]!rng_ForecastRowLookup,0),MATCH(I$11,[1]!rng_ForecastColumnLookup,0)))</f>
        <v>0</v>
      </c>
      <c r="J45" s="32">
        <f>I45*(1+INDEX([1]!tbl_Forecast,MATCH($D$8&amp;$D$16&amp;$D$7,[1]!rng_ForecastRowLookup,0),MATCH(J$11,[1]!rng_ForecastColumnLookup,0)))</f>
        <v>0</v>
      </c>
      <c r="K45" s="32">
        <f>J45*(1+INDEX([1]!tbl_Forecast,MATCH($D$8&amp;$D$16&amp;$D$7,[1]!rng_ForecastRowLookup,0),MATCH(K$11,[1]!rng_ForecastColumnLookup,0)))</f>
        <v>0</v>
      </c>
      <c r="L45" s="32">
        <f>K45*(1+INDEX([1]!tbl_Forecast,MATCH($D$8&amp;$D$16&amp;$D$7,[1]!rng_ForecastRowLookup,0),MATCH(L$11,[1]!rng_ForecastColumnLookup,0)))</f>
        <v>0</v>
      </c>
      <c r="M45" s="32">
        <f>L45*(1+INDEX([1]!tbl_Forecast,MATCH($D$8&amp;$D$16&amp;$D$7,[1]!rng_ForecastRowLookup,0),MATCH(M$11,[1]!rng_ForecastColumnLookup,0)))</f>
        <v>0</v>
      </c>
      <c r="N45" s="32">
        <f>M45*(1+INDEX([1]!tbl_Forecast,MATCH($D$8&amp;$D$16&amp;$D$7,[1]!rng_ForecastRowLookup,0),MATCH(N$11,[1]!rng_ForecastColumnLookup,0)))</f>
        <v>0</v>
      </c>
      <c r="O45" s="32">
        <f>N45*(1+INDEX([1]!tbl_Forecast,MATCH($D$8&amp;$D$16&amp;$D$7,[1]!rng_ForecastRowLookup,0),MATCH(O$11,[1]!rng_ForecastColumnLookup,0)))</f>
        <v>0</v>
      </c>
      <c r="P45" s="32">
        <f>O45*(1+INDEX([1]!tbl_Forecast,MATCH($D$8&amp;$D$16&amp;$D$7,[1]!rng_ForecastRowLookup,0),MATCH(P$11,[1]!rng_ForecastColumnLookup,0)))</f>
        <v>0</v>
      </c>
      <c r="Q45" s="32">
        <f>P45*(1+INDEX([1]!tbl_Forecast,MATCH($D$8&amp;$D$16&amp;$D$7,[1]!rng_ForecastRowLookup,0),MATCH(Q$11,[1]!rng_ForecastColumnLookup,0)))</f>
        <v>0</v>
      </c>
      <c r="R45" s="32">
        <f>Q45*(1+INDEX([1]!tbl_Forecast,MATCH($D$8&amp;$D$16&amp;$D$7,[1]!rng_ForecastRowLookup,0),MATCH(R$11,[1]!rng_ForecastColumnLookup,0)))</f>
        <v>0</v>
      </c>
      <c r="S45" s="32">
        <f>R45*(1+INDEX([1]!tbl_Forecast,MATCH($D$8&amp;$D$16&amp;$D$7,[1]!rng_ForecastRowLookup,0),MATCH(S$11,[1]!rng_ForecastColumnLookup,0)))</f>
        <v>0</v>
      </c>
      <c r="T45" s="32">
        <f>S45*(1+INDEX([1]!tbl_Forecast,MATCH($D$8&amp;$D$16&amp;$D$7,[1]!rng_ForecastRowLookup,0),MATCH(T$11,[1]!rng_ForecastColumnLookup,0)))</f>
        <v>0</v>
      </c>
      <c r="U45" s="32">
        <f>T45*(1+INDEX([1]!tbl_Forecast,MATCH($D$8&amp;$D$16&amp;$D$7,[1]!rng_ForecastRowLookup,0),MATCH(U$11,[1]!rng_ForecastColumnLookup,0)))</f>
        <v>0</v>
      </c>
      <c r="V45" s="32">
        <f>U45*(1+INDEX([1]!tbl_Forecast,MATCH($D$8&amp;$D$16&amp;$D$7,[1]!rng_ForecastRowLookup,0),MATCH(V$11,[1]!rng_ForecastColumnLookup,0)))</f>
        <v>0</v>
      </c>
      <c r="W45" s="32">
        <f>V45*(1+INDEX([1]!tbl_Forecast,MATCH($D$8&amp;$D$16&amp;$D$7,[1]!rng_ForecastRowLookup,0),MATCH(W$11,[1]!rng_ForecastColumnLookup,0)))</f>
        <v>0</v>
      </c>
      <c r="X45" s="32">
        <f>W45*(1+INDEX([1]!tbl_Forecast,MATCH($D$8&amp;$D$16&amp;$D$7,[1]!rng_ForecastRowLookup,0),MATCH(X$11,[1]!rng_ForecastColumnLookup,0)))</f>
        <v>0</v>
      </c>
      <c r="Y45" s="32"/>
      <c r="Z45" s="32" t="str">
        <f t="shared" si="5"/>
        <v>Ritzville _ Mint</v>
      </c>
      <c r="AA45" s="41">
        <f t="shared" si="6"/>
        <v>0</v>
      </c>
    </row>
    <row r="46" spans="1:27">
      <c r="A46" s="50">
        <f>INDEX([2]APPLIC!$B$8:$F$67,MATCH($C46,[2]APPLIC!$B$9:$B$67,0)+1,5)</f>
        <v>0.85</v>
      </c>
      <c r="B46" s="75">
        <v>1</v>
      </c>
      <c r="C46" s="243" t="s">
        <v>608</v>
      </c>
      <c r="D46" s="7" t="s">
        <v>460</v>
      </c>
      <c r="E46" s="32">
        <f>$A46*VLOOKUP(LEFT($D46,FIND(" _",$D46)-1),SISAcres!$A$24:$O$36,MATCH(RIGHT($D46,LEN($D46)-FIND(" _",$D46)-2),SISAcres!$A$24:$O$24,0),FALSE)*1/$B46</f>
        <v>0</v>
      </c>
      <c r="F46" s="32">
        <f>E46*(1+INDEX([1]!tbl_Forecast,MATCH($D$8&amp;$D$16&amp;$D$7,[1]!rng_ForecastRowLookup,0),MATCH(F$11,[1]!rng_ForecastColumnLookup,0)))</f>
        <v>0</v>
      </c>
      <c r="G46" s="32">
        <f>F46*(1+INDEX([1]!tbl_Forecast,MATCH($D$8&amp;$D$16&amp;$D$7,[1]!rng_ForecastRowLookup,0),MATCH(G$11,[1]!rng_ForecastColumnLookup,0)))</f>
        <v>0</v>
      </c>
      <c r="H46" s="32">
        <f>G46*(1+INDEX([1]!tbl_Forecast,MATCH($D$8&amp;$D$16&amp;$D$7,[1]!rng_ForecastRowLookup,0),MATCH(H$11,[1]!rng_ForecastColumnLookup,0)))</f>
        <v>0</v>
      </c>
      <c r="I46" s="32">
        <f>H46*(1+INDEX([1]!tbl_Forecast,MATCH($D$8&amp;$D$16&amp;$D$7,[1]!rng_ForecastRowLookup,0),MATCH(I$11,[1]!rng_ForecastColumnLookup,0)))</f>
        <v>0</v>
      </c>
      <c r="J46" s="32">
        <f>I46*(1+INDEX([1]!tbl_Forecast,MATCH($D$8&amp;$D$16&amp;$D$7,[1]!rng_ForecastRowLookup,0),MATCH(J$11,[1]!rng_ForecastColumnLookup,0)))</f>
        <v>0</v>
      </c>
      <c r="K46" s="32">
        <f>J46*(1+INDEX([1]!tbl_Forecast,MATCH($D$8&amp;$D$16&amp;$D$7,[1]!rng_ForecastRowLookup,0),MATCH(K$11,[1]!rng_ForecastColumnLookup,0)))</f>
        <v>0</v>
      </c>
      <c r="L46" s="32">
        <f>K46*(1+INDEX([1]!tbl_Forecast,MATCH($D$8&amp;$D$16&amp;$D$7,[1]!rng_ForecastRowLookup,0),MATCH(L$11,[1]!rng_ForecastColumnLookup,0)))</f>
        <v>0</v>
      </c>
      <c r="M46" s="32">
        <f>L46*(1+INDEX([1]!tbl_Forecast,MATCH($D$8&amp;$D$16&amp;$D$7,[1]!rng_ForecastRowLookup,0),MATCH(M$11,[1]!rng_ForecastColumnLookup,0)))</f>
        <v>0</v>
      </c>
      <c r="N46" s="32">
        <f>M46*(1+INDEX([1]!tbl_Forecast,MATCH($D$8&amp;$D$16&amp;$D$7,[1]!rng_ForecastRowLookup,0),MATCH(N$11,[1]!rng_ForecastColumnLookup,0)))</f>
        <v>0</v>
      </c>
      <c r="O46" s="32">
        <f>N46*(1+INDEX([1]!tbl_Forecast,MATCH($D$8&amp;$D$16&amp;$D$7,[1]!rng_ForecastRowLookup,0),MATCH(O$11,[1]!rng_ForecastColumnLookup,0)))</f>
        <v>0</v>
      </c>
      <c r="P46" s="32">
        <f>O46*(1+INDEX([1]!tbl_Forecast,MATCH($D$8&amp;$D$16&amp;$D$7,[1]!rng_ForecastRowLookup,0),MATCH(P$11,[1]!rng_ForecastColumnLookup,0)))</f>
        <v>0</v>
      </c>
      <c r="Q46" s="32">
        <f>P46*(1+INDEX([1]!tbl_Forecast,MATCH($D$8&amp;$D$16&amp;$D$7,[1]!rng_ForecastRowLookup,0),MATCH(Q$11,[1]!rng_ForecastColumnLookup,0)))</f>
        <v>0</v>
      </c>
      <c r="R46" s="32">
        <f>Q46*(1+INDEX([1]!tbl_Forecast,MATCH($D$8&amp;$D$16&amp;$D$7,[1]!rng_ForecastRowLookup,0),MATCH(R$11,[1]!rng_ForecastColumnLookup,0)))</f>
        <v>0</v>
      </c>
      <c r="S46" s="32">
        <f>R46*(1+INDEX([1]!tbl_Forecast,MATCH($D$8&amp;$D$16&amp;$D$7,[1]!rng_ForecastRowLookup,0),MATCH(S$11,[1]!rng_ForecastColumnLookup,0)))</f>
        <v>0</v>
      </c>
      <c r="T46" s="32">
        <f>S46*(1+INDEX([1]!tbl_Forecast,MATCH($D$8&amp;$D$16&amp;$D$7,[1]!rng_ForecastRowLookup,0),MATCH(T$11,[1]!rng_ForecastColumnLookup,0)))</f>
        <v>0</v>
      </c>
      <c r="U46" s="32">
        <f>T46*(1+INDEX([1]!tbl_Forecast,MATCH($D$8&amp;$D$16&amp;$D$7,[1]!rng_ForecastRowLookup,0),MATCH(U$11,[1]!rng_ForecastColumnLookup,0)))</f>
        <v>0</v>
      </c>
      <c r="V46" s="32">
        <f>U46*(1+INDEX([1]!tbl_Forecast,MATCH($D$8&amp;$D$16&amp;$D$7,[1]!rng_ForecastRowLookup,0),MATCH(V$11,[1]!rng_ForecastColumnLookup,0)))</f>
        <v>0</v>
      </c>
      <c r="W46" s="32">
        <f>V46*(1+INDEX([1]!tbl_Forecast,MATCH($D$8&amp;$D$16&amp;$D$7,[1]!rng_ForecastRowLookup,0),MATCH(W$11,[1]!rng_ForecastColumnLookup,0)))</f>
        <v>0</v>
      </c>
      <c r="X46" s="32">
        <f>W46*(1+INDEX([1]!tbl_Forecast,MATCH($D$8&amp;$D$16&amp;$D$7,[1]!rng_ForecastRowLookup,0),MATCH(X$11,[1]!rng_ForecastColumnLookup,0)))</f>
        <v>0</v>
      </c>
      <c r="Y46" s="32"/>
      <c r="Z46" s="32" t="str">
        <f t="shared" si="5"/>
        <v>Wilbur _ Mint</v>
      </c>
      <c r="AA46" s="41">
        <f t="shared" si="6"/>
        <v>0</v>
      </c>
    </row>
    <row r="47" spans="1:27">
      <c r="A47" s="50">
        <f>INDEX([2]APPLIC!$B$8:$F$67,MATCH($C47,[2]APPLIC!$B$9:$B$67,0)+1,5)</f>
        <v>0.85</v>
      </c>
      <c r="B47" s="75">
        <v>1</v>
      </c>
      <c r="C47" s="243" t="s">
        <v>608</v>
      </c>
      <c r="D47" s="7" t="s">
        <v>461</v>
      </c>
      <c r="E47" s="32">
        <f>$A47*VLOOKUP(LEFT($D47,FIND(" _",$D47)-1),SISAcres!$A$24:$O$36,MATCH(RIGHT($D47,LEN($D47)-FIND(" _",$D47)-2),SISAcres!$A$24:$O$24,0),FALSE)*1/$B47</f>
        <v>1600.8821085841989</v>
      </c>
      <c r="F47" s="32">
        <f>E47*(1+INDEX([1]!tbl_Forecast,MATCH($D$8&amp;$D$16&amp;$D$7,[1]!rng_ForecastRowLookup,0),MATCH(F$11,[1]!rng_ForecastColumnLookup,0)))</f>
        <v>1617.9509092636752</v>
      </c>
      <c r="G47" s="32">
        <f>F47*(1+INDEX([1]!tbl_Forecast,MATCH($D$8&amp;$D$16&amp;$D$7,[1]!rng_ForecastRowLookup,0),MATCH(G$11,[1]!rng_ForecastColumnLookup,0)))</f>
        <v>1635.6371495448252</v>
      </c>
      <c r="H47" s="32">
        <f>G47*(1+INDEX([1]!tbl_Forecast,MATCH($D$8&amp;$D$16&amp;$D$7,[1]!rng_ForecastRowLookup,0),MATCH(H$11,[1]!rng_ForecastColumnLookup,0)))</f>
        <v>1653.9133689792129</v>
      </c>
      <c r="I47" s="32">
        <f>H47*(1+INDEX([1]!tbl_Forecast,MATCH($D$8&amp;$D$16&amp;$D$7,[1]!rng_ForecastRowLookup,0),MATCH(I$11,[1]!rng_ForecastColumnLookup,0)))</f>
        <v>1683.8730157685466</v>
      </c>
      <c r="J47" s="32">
        <f>I47*(1+INDEX([1]!tbl_Forecast,MATCH($D$8&amp;$D$16&amp;$D$7,[1]!rng_ForecastRowLookup,0),MATCH(J$11,[1]!rng_ForecastColumnLookup,0)))</f>
        <v>1704.753022998437</v>
      </c>
      <c r="K47" s="32">
        <f>J47*(1+INDEX([1]!tbl_Forecast,MATCH($D$8&amp;$D$16&amp;$D$7,[1]!rng_ForecastRowLookup,0),MATCH(K$11,[1]!rng_ForecastColumnLookup,0)))</f>
        <v>1725.1075404650835</v>
      </c>
      <c r="L47" s="32">
        <f>K47*(1+INDEX([1]!tbl_Forecast,MATCH($D$8&amp;$D$16&amp;$D$7,[1]!rng_ForecastRowLookup,0),MATCH(L$11,[1]!rng_ForecastColumnLookup,0)))</f>
        <v>1746.3061533362354</v>
      </c>
      <c r="M47" s="32">
        <f>L47*(1+INDEX([1]!tbl_Forecast,MATCH($D$8&amp;$D$16&amp;$D$7,[1]!rng_ForecastRowLookup,0),MATCH(M$11,[1]!rng_ForecastColumnLookup,0)))</f>
        <v>1766.9863059118823</v>
      </c>
      <c r="N47" s="32">
        <f>M47*(1+INDEX([1]!tbl_Forecast,MATCH($D$8&amp;$D$16&amp;$D$7,[1]!rng_ForecastRowLookup,0),MATCH(N$11,[1]!rng_ForecastColumnLookup,0)))</f>
        <v>1801.7644092749376</v>
      </c>
      <c r="O47" s="32">
        <f>N47*(1+INDEX([1]!tbl_Forecast,MATCH($D$8&amp;$D$16&amp;$D$7,[1]!rng_ForecastRowLookup,0),MATCH(O$11,[1]!rng_ForecastColumnLookup,0)))</f>
        <v>1822.6508856993732</v>
      </c>
      <c r="P47" s="32">
        <f>O47*(1+INDEX([1]!tbl_Forecast,MATCH($D$8&amp;$D$16&amp;$D$7,[1]!rng_ForecastRowLookup,0),MATCH(P$11,[1]!rng_ForecastColumnLookup,0)))</f>
        <v>1842.9695134828389</v>
      </c>
      <c r="Q47" s="32">
        <f>P47*(1+INDEX([1]!tbl_Forecast,MATCH($D$8&amp;$D$16&amp;$D$7,[1]!rng_ForecastRowLookup,0),MATCH(Q$11,[1]!rng_ForecastColumnLookup,0)))</f>
        <v>1864.0272555320676</v>
      </c>
      <c r="R47" s="32">
        <f>Q47*(1+INDEX([1]!tbl_Forecast,MATCH($D$8&amp;$D$16&amp;$D$7,[1]!rng_ForecastRowLookup,0),MATCH(R$11,[1]!rng_ForecastColumnLookup,0)))</f>
        <v>1884.5051048626656</v>
      </c>
      <c r="S47" s="32">
        <f>R47*(1+INDEX([1]!tbl_Forecast,MATCH($D$8&amp;$D$16&amp;$D$7,[1]!rng_ForecastRowLookup,0),MATCH(S$11,[1]!rng_ForecastColumnLookup,0)))</f>
        <v>1918.2947117891749</v>
      </c>
      <c r="T47" s="32">
        <f>S47*(1+INDEX([1]!tbl_Forecast,MATCH($D$8&amp;$D$16&amp;$D$7,[1]!rng_ForecastRowLookup,0),MATCH(T$11,[1]!rng_ForecastColumnLookup,0)))</f>
        <v>1940.8085003400129</v>
      </c>
      <c r="U47" s="32">
        <f>T47*(1+INDEX([1]!tbl_Forecast,MATCH($D$8&amp;$D$16&amp;$D$7,[1]!rng_ForecastRowLookup,0),MATCH(U$11,[1]!rng_ForecastColumnLookup,0)))</f>
        <v>1964.0634533131931</v>
      </c>
      <c r="V47" s="32">
        <f>U47*(1+INDEX([1]!tbl_Forecast,MATCH($D$8&amp;$D$16&amp;$D$7,[1]!rng_ForecastRowLookup,0),MATCH(V$11,[1]!rng_ForecastColumnLookup,0)))</f>
        <v>1987.3623998456103</v>
      </c>
      <c r="W47" s="32">
        <f>V47*(1+INDEX([1]!tbl_Forecast,MATCH($D$8&amp;$D$16&amp;$D$7,[1]!rng_ForecastRowLookup,0),MATCH(W$11,[1]!rng_ForecastColumnLookup,0)))</f>
        <v>2010.0541699753217</v>
      </c>
      <c r="X47" s="32">
        <f>W47*(1+INDEX([1]!tbl_Forecast,MATCH($D$8&amp;$D$16&amp;$D$7,[1]!rng_ForecastRowLookup,0),MATCH(X$11,[1]!rng_ForecastColumnLookup,0)))</f>
        <v>2047.9198873898406</v>
      </c>
      <c r="Y47" s="32"/>
      <c r="Z47" s="32" t="str">
        <f t="shared" si="5"/>
        <v>Mattawa (PRD) _ Onions</v>
      </c>
      <c r="AA47" s="41">
        <f t="shared" si="6"/>
        <v>1740.7319042813645</v>
      </c>
    </row>
    <row r="48" spans="1:27">
      <c r="A48" s="50">
        <f>INDEX([2]APPLIC!$B$8:$F$67,MATCH($C48,[2]APPLIC!$B$9:$B$67,0)+1,5)</f>
        <v>0.85</v>
      </c>
      <c r="B48" s="75">
        <v>1</v>
      </c>
      <c r="C48" s="243" t="s">
        <v>608</v>
      </c>
      <c r="D48" s="7" t="s">
        <v>462</v>
      </c>
      <c r="E48" s="32">
        <f>$A48*VLOOKUP(LEFT($D48,FIND(" _",$D48)-1),SISAcres!$A$24:$O$36,MATCH(RIGHT($D48,LEN($D48)-FIND(" _",$D48)-2),SISAcres!$A$24:$O$24,0),FALSE)*1/$B48</f>
        <v>2261.8735018498</v>
      </c>
      <c r="F48" s="32">
        <f>E48*(1+INDEX([1]!tbl_Forecast,MATCH($D$8&amp;$D$16&amp;$D$7,[1]!rng_ForecastRowLookup,0),MATCH(F$11,[1]!rng_ForecastColumnLookup,0)))</f>
        <v>2285.9898735415341</v>
      </c>
      <c r="G48" s="32">
        <f>F48*(1+INDEX([1]!tbl_Forecast,MATCH($D$8&amp;$D$16&amp;$D$7,[1]!rng_ForecastRowLookup,0),MATCH(G$11,[1]!rng_ForecastColumnLookup,0)))</f>
        <v>2310.9786206983508</v>
      </c>
      <c r="H48" s="32">
        <f>G48*(1+INDEX([1]!tbl_Forecast,MATCH($D$8&amp;$D$16&amp;$D$7,[1]!rng_ForecastRowLookup,0),MATCH(H$11,[1]!rng_ForecastColumnLookup,0)))</f>
        <v>2336.8009446727206</v>
      </c>
      <c r="I48" s="32">
        <f>H48*(1+INDEX([1]!tbl_Forecast,MATCH($D$8&amp;$D$16&amp;$D$7,[1]!rng_ForecastRowLookup,0),MATCH(I$11,[1]!rng_ForecastColumnLookup,0)))</f>
        <v>2379.1306895266398</v>
      </c>
      <c r="J48" s="32">
        <f>I48*(1+INDEX([1]!tbl_Forecast,MATCH($D$8&amp;$D$16&amp;$D$7,[1]!rng_ForecastRowLookup,0),MATCH(J$11,[1]!rng_ForecastColumnLookup,0)))</f>
        <v>2408.6318844106836</v>
      </c>
      <c r="K48" s="32">
        <f>J48*(1+INDEX([1]!tbl_Forecast,MATCH($D$8&amp;$D$16&amp;$D$7,[1]!rng_ForecastRowLookup,0),MATCH(K$11,[1]!rng_ForecastColumnLookup,0)))</f>
        <v>2437.3906190194821</v>
      </c>
      <c r="L48" s="32">
        <f>K48*(1+INDEX([1]!tbl_Forecast,MATCH($D$8&amp;$D$16&amp;$D$7,[1]!rng_ForecastRowLookup,0),MATCH(L$11,[1]!rng_ForecastColumnLookup,0)))</f>
        <v>2467.3419692607786</v>
      </c>
      <c r="M48" s="32">
        <f>L48*(1+INDEX([1]!tbl_Forecast,MATCH($D$8&amp;$D$16&amp;$D$7,[1]!rng_ForecastRowLookup,0),MATCH(M$11,[1]!rng_ForecastColumnLookup,0)))</f>
        <v>2496.560791105464</v>
      </c>
      <c r="N48" s="32">
        <f>M48*(1+INDEX([1]!tbl_Forecast,MATCH($D$8&amp;$D$16&amp;$D$7,[1]!rng_ForecastRowLookup,0),MATCH(N$11,[1]!rng_ForecastColumnLookup,0)))</f>
        <v>2545.6984946375856</v>
      </c>
      <c r="O48" s="32">
        <f>N48*(1+INDEX([1]!tbl_Forecast,MATCH($D$8&amp;$D$16&amp;$D$7,[1]!rng_ForecastRowLookup,0),MATCH(O$11,[1]!rng_ForecastColumnLookup,0)))</f>
        <v>2575.2088297947585</v>
      </c>
      <c r="P48" s="32">
        <f>O48*(1+INDEX([1]!tbl_Forecast,MATCH($D$8&amp;$D$16&amp;$D$7,[1]!rng_ForecastRowLookup,0),MATCH(P$11,[1]!rng_ForecastColumnLookup,0)))</f>
        <v>2603.9168561578085</v>
      </c>
      <c r="Q48" s="32">
        <f>P48*(1+INDEX([1]!tbl_Forecast,MATCH($D$8&amp;$D$16&amp;$D$7,[1]!rng_ForecastRowLookup,0),MATCH(Q$11,[1]!rng_ForecastColumnLookup,0)))</f>
        <v>2633.6691711437397</v>
      </c>
      <c r="R48" s="32">
        <f>Q48*(1+INDEX([1]!tbl_Forecast,MATCH($D$8&amp;$D$16&amp;$D$7,[1]!rng_ForecastRowLookup,0),MATCH(R$11,[1]!rng_ForecastColumnLookup,0)))</f>
        <v>2662.6021603547415</v>
      </c>
      <c r="S48" s="32">
        <f>R48*(1+INDEX([1]!tbl_Forecast,MATCH($D$8&amp;$D$16&amp;$D$7,[1]!rng_ForecastRowLookup,0),MATCH(S$11,[1]!rng_ForecastColumnLookup,0)))</f>
        <v>2710.3432251934159</v>
      </c>
      <c r="T48" s="32">
        <f>S48*(1+INDEX([1]!tbl_Forecast,MATCH($D$8&amp;$D$16&amp;$D$7,[1]!rng_ForecastRowLookup,0),MATCH(T$11,[1]!rng_ForecastColumnLookup,0)))</f>
        <v>2742.1527766128052</v>
      </c>
      <c r="U48" s="32">
        <f>T48*(1+INDEX([1]!tbl_Forecast,MATCH($D$8&amp;$D$16&amp;$D$7,[1]!rng_ForecastRowLookup,0),MATCH(U$11,[1]!rng_ForecastColumnLookup,0)))</f>
        <v>2775.0095133048767</v>
      </c>
      <c r="V48" s="32">
        <f>U48*(1+INDEX([1]!tbl_Forecast,MATCH($D$8&amp;$D$16&amp;$D$7,[1]!rng_ForecastRowLookup,0),MATCH(V$11,[1]!rng_ForecastColumnLookup,0)))</f>
        <v>2807.9284081442324</v>
      </c>
      <c r="W48" s="32">
        <f>V48*(1+INDEX([1]!tbl_Forecast,MATCH($D$8&amp;$D$16&amp;$D$7,[1]!rng_ForecastRowLookup,0),MATCH(W$11,[1]!rng_ForecastColumnLookup,0)))</f>
        <v>2839.9894283100789</v>
      </c>
      <c r="X48" s="32">
        <f>W48*(1+INDEX([1]!tbl_Forecast,MATCH($D$8&amp;$D$16&amp;$D$7,[1]!rng_ForecastRowLookup,0),MATCH(X$11,[1]!rng_ForecastColumnLookup,0)))</f>
        <v>2893.4895969915679</v>
      </c>
      <c r="Y48" s="32"/>
      <c r="Z48" s="32" t="str">
        <f t="shared" si="5"/>
        <v>Pasco (Richland) _ Onions</v>
      </c>
      <c r="AA48" s="41">
        <f t="shared" si="6"/>
        <v>2459.4661574428328</v>
      </c>
    </row>
    <row r="49" spans="1:27">
      <c r="A49" s="50">
        <f>INDEX([2]APPLIC!$B$8:$F$67,MATCH($C49,[2]APPLIC!$B$9:$B$67,0)+1,5)</f>
        <v>0.85</v>
      </c>
      <c r="B49" s="75">
        <v>1</v>
      </c>
      <c r="C49" s="243" t="s">
        <v>608</v>
      </c>
      <c r="D49" s="7" t="s">
        <v>463</v>
      </c>
      <c r="E49" s="32">
        <f>$A49*VLOOKUP(LEFT($D49,FIND(" _",$D49)-1),SISAcres!$A$24:$O$36,MATCH(RIGHT($D49,LEN($D49)-FIND(" _",$D49)-2),SISAcres!$A$24:$O$24,0),FALSE)*1/$B49</f>
        <v>3873.911583316119</v>
      </c>
      <c r="F49" s="32">
        <f>E49*(1+INDEX([1]!tbl_Forecast,MATCH($D$8&amp;$D$16&amp;$D$7,[1]!rng_ForecastRowLookup,0),MATCH(F$11,[1]!rng_ForecastColumnLookup,0)))</f>
        <v>3915.2157020335276</v>
      </c>
      <c r="G49" s="32">
        <f>F49*(1+INDEX([1]!tbl_Forecast,MATCH($D$8&amp;$D$16&amp;$D$7,[1]!rng_ForecastRowLookup,0),MATCH(G$11,[1]!rng_ForecastColumnLookup,0)))</f>
        <v>3958.013938532687</v>
      </c>
      <c r="H49" s="32">
        <f>G49*(1+INDEX([1]!tbl_Forecast,MATCH($D$8&amp;$D$16&amp;$D$7,[1]!rng_ForecastRowLookup,0),MATCH(H$11,[1]!rng_ForecastColumnLookup,0)))</f>
        <v>4002.2398423556215</v>
      </c>
      <c r="I49" s="32">
        <f>H49*(1+INDEX([1]!tbl_Forecast,MATCH($D$8&amp;$D$16&amp;$D$7,[1]!rng_ForecastRowLookup,0),MATCH(I$11,[1]!rng_ForecastColumnLookup,0)))</f>
        <v>4074.738012025281</v>
      </c>
      <c r="J49" s="32">
        <f>I49*(1+INDEX([1]!tbl_Forecast,MATCH($D$8&amp;$D$16&amp;$D$7,[1]!rng_ForecastRowLookup,0),MATCH(J$11,[1]!rng_ForecastColumnLookup,0)))</f>
        <v>4125.2647194160791</v>
      </c>
      <c r="K49" s="32">
        <f>J49*(1+INDEX([1]!tbl_Forecast,MATCH($D$8&amp;$D$16&amp;$D$7,[1]!rng_ForecastRowLookup,0),MATCH(K$11,[1]!rng_ForecastColumnLookup,0)))</f>
        <v>4174.5198148188174</v>
      </c>
      <c r="L49" s="32">
        <f>K49*(1+INDEX([1]!tbl_Forecast,MATCH($D$8&amp;$D$16&amp;$D$7,[1]!rng_ForecastRowLookup,0),MATCH(L$11,[1]!rng_ForecastColumnLookup,0)))</f>
        <v>4225.8175034565002</v>
      </c>
      <c r="M49" s="32">
        <f>L49*(1+INDEX([1]!tbl_Forecast,MATCH($D$8&amp;$D$16&amp;$D$7,[1]!rng_ForecastRowLookup,0),MATCH(M$11,[1]!rng_ForecastColumnLookup,0)))</f>
        <v>4275.8605904383348</v>
      </c>
      <c r="N49" s="32">
        <f>M49*(1+INDEX([1]!tbl_Forecast,MATCH($D$8&amp;$D$16&amp;$D$7,[1]!rng_ForecastRowLookup,0),MATCH(N$11,[1]!rng_ForecastColumnLookup,0)))</f>
        <v>4360.0187534545084</v>
      </c>
      <c r="O49" s="32">
        <f>N49*(1+INDEX([1]!tbl_Forecast,MATCH($D$8&amp;$D$16&amp;$D$7,[1]!rng_ForecastRowLookup,0),MATCH(O$11,[1]!rng_ForecastColumnLookup,0)))</f>
        <v>4410.5611153944756</v>
      </c>
      <c r="P49" s="32">
        <f>O49*(1+INDEX([1]!tbl_Forecast,MATCH($D$8&amp;$D$16&amp;$D$7,[1]!rng_ForecastRowLookup,0),MATCH(P$11,[1]!rng_ForecastColumnLookup,0)))</f>
        <v>4459.7293627659628</v>
      </c>
      <c r="Q49" s="32">
        <f>P49*(1+INDEX([1]!tbl_Forecast,MATCH($D$8&amp;$D$16&amp;$D$7,[1]!rng_ForecastRowLookup,0),MATCH(Q$11,[1]!rng_ForecastColumnLookup,0)))</f>
        <v>4510.6861636481553</v>
      </c>
      <c r="R49" s="32">
        <f>Q49*(1+INDEX([1]!tbl_Forecast,MATCH($D$8&amp;$D$16&amp;$D$7,[1]!rng_ForecastRowLookup,0),MATCH(R$11,[1]!rng_ForecastColumnLookup,0)))</f>
        <v>4560.2397049725469</v>
      </c>
      <c r="S49" s="32">
        <f>R49*(1+INDEX([1]!tbl_Forecast,MATCH($D$8&amp;$D$16&amp;$D$7,[1]!rng_ForecastRowLookup,0),MATCH(S$11,[1]!rng_ForecastColumnLookup,0)))</f>
        <v>4642.005844381818</v>
      </c>
      <c r="T49" s="32">
        <f>S49*(1+INDEX([1]!tbl_Forecast,MATCH($D$8&amp;$D$16&amp;$D$7,[1]!rng_ForecastRowLookup,0),MATCH(T$11,[1]!rng_ForecastColumnLookup,0)))</f>
        <v>4696.4860748645942</v>
      </c>
      <c r="U49" s="32">
        <f>T49*(1+INDEX([1]!tbl_Forecast,MATCH($D$8&amp;$D$16&amp;$D$7,[1]!rng_ForecastRowLookup,0),MATCH(U$11,[1]!rng_ForecastColumnLookup,0)))</f>
        <v>4752.7598199512622</v>
      </c>
      <c r="V49" s="32">
        <f>U49*(1+INDEX([1]!tbl_Forecast,MATCH($D$8&amp;$D$16&amp;$D$7,[1]!rng_ForecastRowLookup,0),MATCH(V$11,[1]!rng_ForecastColumnLookup,0)))</f>
        <v>4809.1400233197764</v>
      </c>
      <c r="W49" s="32">
        <f>V49*(1+INDEX([1]!tbl_Forecast,MATCH($D$8&amp;$D$16&amp;$D$7,[1]!rng_ForecastRowLookup,0),MATCH(W$11,[1]!rng_ForecastColumnLookup,0)))</f>
        <v>4864.0509444176323</v>
      </c>
      <c r="X49" s="32">
        <f>W49*(1+INDEX([1]!tbl_Forecast,MATCH($D$8&amp;$D$16&amp;$D$7,[1]!rng_ForecastRowLookup,0),MATCH(X$11,[1]!rng_ForecastColumnLookup,0)))</f>
        <v>4955.6807031088638</v>
      </c>
      <c r="Y49" s="32"/>
      <c r="Z49" s="32" t="str">
        <f t="shared" si="5"/>
        <v>Moses Lake (Ephrata) _ Onions</v>
      </c>
      <c r="AA49" s="41">
        <f t="shared" si="6"/>
        <v>4212.3285976425341</v>
      </c>
    </row>
    <row r="50" spans="1:27">
      <c r="A50" s="50">
        <f>INDEX([2]APPLIC!$B$8:$F$67,MATCH($C50,[2]APPLIC!$B$9:$B$67,0)+1,5)</f>
        <v>0.85</v>
      </c>
      <c r="B50" s="75">
        <v>1</v>
      </c>
      <c r="C50" s="243" t="s">
        <v>608</v>
      </c>
      <c r="D50" s="7" t="s">
        <v>464</v>
      </c>
      <c r="E50" s="32">
        <f>$A50*VLOOKUP(LEFT($D50,FIND(" _",$D50)-1),SISAcres!$A$24:$O$36,MATCH(RIGHT($D50,LEN($D50)-FIND(" _",$D50)-2),SISAcres!$A$24:$O$24,0),FALSE)*1/$B50</f>
        <v>2041.5430374279329</v>
      </c>
      <c r="F50" s="32">
        <f>E50*(1+INDEX([1]!tbl_Forecast,MATCH($D$8&amp;$D$16&amp;$D$7,[1]!rng_ForecastRowLookup,0),MATCH(F$11,[1]!rng_ForecastColumnLookup,0)))</f>
        <v>2063.3102187822474</v>
      </c>
      <c r="G50" s="32">
        <f>F50*(1+INDEX([1]!tbl_Forecast,MATCH($D$8&amp;$D$16&amp;$D$7,[1]!rng_ForecastRowLookup,0),MATCH(G$11,[1]!rng_ForecastColumnLookup,0)))</f>
        <v>2085.8647969805083</v>
      </c>
      <c r="H50" s="32">
        <f>G50*(1+INDEX([1]!tbl_Forecast,MATCH($D$8&amp;$D$16&amp;$D$7,[1]!rng_ForecastRowLookup,0),MATCH(H$11,[1]!rng_ForecastColumnLookup,0)))</f>
        <v>2109.1717527748842</v>
      </c>
      <c r="I50" s="32">
        <f>H50*(1+INDEX([1]!tbl_Forecast,MATCH($D$8&amp;$D$16&amp;$D$7,[1]!rng_ForecastRowLookup,0),MATCH(I$11,[1]!rng_ForecastColumnLookup,0)))</f>
        <v>2147.378131607275</v>
      </c>
      <c r="J50" s="32">
        <f>I50*(1+INDEX([1]!tbl_Forecast,MATCH($D$8&amp;$D$16&amp;$D$7,[1]!rng_ForecastRowLookup,0),MATCH(J$11,[1]!rng_ForecastColumnLookup,0)))</f>
        <v>2174.005597273268</v>
      </c>
      <c r="K50" s="32">
        <f>J50*(1+INDEX([1]!tbl_Forecast,MATCH($D$8&amp;$D$16&amp;$D$7,[1]!rng_ForecastRowLookup,0),MATCH(K$11,[1]!rng_ForecastColumnLookup,0)))</f>
        <v>2199.9629261680157</v>
      </c>
      <c r="L50" s="32">
        <f>K50*(1+INDEX([1]!tbl_Forecast,MATCH($D$8&amp;$D$16&amp;$D$7,[1]!rng_ForecastRowLookup,0),MATCH(L$11,[1]!rng_ForecastColumnLookup,0)))</f>
        <v>2226.9966972859306</v>
      </c>
      <c r="M50" s="32">
        <f>L50*(1+INDEX([1]!tbl_Forecast,MATCH($D$8&amp;$D$16&amp;$D$7,[1]!rng_ForecastRowLookup,0),MATCH(M$11,[1]!rng_ForecastColumnLookup,0)))</f>
        <v>2253.3692960409367</v>
      </c>
      <c r="N50" s="32">
        <f>M50*(1+INDEX([1]!tbl_Forecast,MATCH($D$8&amp;$D$16&amp;$D$7,[1]!rng_ForecastRowLookup,0),MATCH(N$11,[1]!rng_ForecastColumnLookup,0)))</f>
        <v>2297.7204661833698</v>
      </c>
      <c r="O50" s="32">
        <f>N50*(1+INDEX([1]!tbl_Forecast,MATCH($D$8&amp;$D$16&amp;$D$7,[1]!rng_ForecastRowLookup,0),MATCH(O$11,[1]!rng_ForecastColumnLookup,0)))</f>
        <v>2324.3561817629634</v>
      </c>
      <c r="P50" s="32">
        <f>O50*(1+INDEX([1]!tbl_Forecast,MATCH($D$8&amp;$D$16&amp;$D$7,[1]!rng_ForecastRowLookup,0),MATCH(P$11,[1]!rng_ForecastColumnLookup,0)))</f>
        <v>2350.2677419328188</v>
      </c>
      <c r="Q50" s="32">
        <f>P50*(1+INDEX([1]!tbl_Forecast,MATCH($D$8&amp;$D$16&amp;$D$7,[1]!rng_ForecastRowLookup,0),MATCH(Q$11,[1]!rng_ForecastColumnLookup,0)))</f>
        <v>2377.1218659398492</v>
      </c>
      <c r="R50" s="32">
        <f>Q50*(1+INDEX([1]!tbl_Forecast,MATCH($D$8&amp;$D$16&amp;$D$7,[1]!rng_ForecastRowLookup,0),MATCH(R$11,[1]!rng_ForecastColumnLookup,0)))</f>
        <v>2403.2364751907162</v>
      </c>
      <c r="S50" s="32">
        <f>R50*(1+INDEX([1]!tbl_Forecast,MATCH($D$8&amp;$D$16&amp;$D$7,[1]!rng_ForecastRowLookup,0),MATCH(S$11,[1]!rng_ForecastColumnLookup,0)))</f>
        <v>2446.3270540586686</v>
      </c>
      <c r="T50" s="32">
        <f>S50*(1+INDEX([1]!tbl_Forecast,MATCH($D$8&amp;$D$16&amp;$D$7,[1]!rng_ForecastRowLookup,0),MATCH(T$11,[1]!rng_ForecastColumnLookup,0)))</f>
        <v>2475.0380178552073</v>
      </c>
      <c r="U50" s="32">
        <f>T50*(1+INDEX([1]!tbl_Forecast,MATCH($D$8&amp;$D$16&amp;$D$7,[1]!rng_ForecastRowLookup,0),MATCH(U$11,[1]!rng_ForecastColumnLookup,0)))</f>
        <v>2504.694159974315</v>
      </c>
      <c r="V50" s="32">
        <f>U50*(1+INDEX([1]!tbl_Forecast,MATCH($D$8&amp;$D$16&amp;$D$7,[1]!rng_ForecastRowLookup,0),MATCH(V$11,[1]!rng_ForecastColumnLookup,0)))</f>
        <v>2534.4064053780248</v>
      </c>
      <c r="W50" s="32">
        <f>V50*(1+INDEX([1]!tbl_Forecast,MATCH($D$8&amp;$D$16&amp;$D$7,[1]!rng_ForecastRowLookup,0),MATCH(W$11,[1]!rng_ForecastColumnLookup,0)))</f>
        <v>2563.344342198493</v>
      </c>
      <c r="X50" s="32">
        <f>W50*(1+INDEX([1]!tbl_Forecast,MATCH($D$8&amp;$D$16&amp;$D$7,[1]!rng_ForecastRowLookup,0),MATCH(X$11,[1]!rng_ForecastColumnLookup,0)))</f>
        <v>2611.6330271243255</v>
      </c>
      <c r="Y50" s="32"/>
      <c r="Z50" s="32" t="str">
        <f t="shared" si="5"/>
        <v>Royal City (Smyrna) _ Onions</v>
      </c>
      <c r="AA50" s="41">
        <f t="shared" si="6"/>
        <v>2219.8880730556766</v>
      </c>
    </row>
    <row r="51" spans="1:27">
      <c r="A51" s="50">
        <f>INDEX([2]APPLIC!$B$8:$F$67,MATCH($C51,[2]APPLIC!$B$9:$B$67,0)+1,5)</f>
        <v>0.85</v>
      </c>
      <c r="B51" s="75">
        <v>1</v>
      </c>
      <c r="C51" s="243" t="s">
        <v>608</v>
      </c>
      <c r="D51" s="7" t="s">
        <v>465</v>
      </c>
      <c r="E51" s="32">
        <f>$A51*VLOOKUP(LEFT($D51,FIND(" _",$D51)-1),SISAcres!$A$24:$O$36,MATCH(RIGHT($D51,LEN($D51)-FIND(" _",$D51)-2),SISAcres!$A$24:$O$24,0),FALSE)*1/$B51</f>
        <v>1529.2979492572631</v>
      </c>
      <c r="F51" s="32">
        <f>E51*(1+INDEX([1]!tbl_Forecast,MATCH($D$8&amp;$D$16&amp;$D$7,[1]!rng_ForecastRowLookup,0),MATCH(F$11,[1]!rng_ForecastColumnLookup,0)))</f>
        <v>1545.603510881966</v>
      </c>
      <c r="G51" s="32">
        <f>F51*(1+INDEX([1]!tbl_Forecast,MATCH($D$8&amp;$D$16&amp;$D$7,[1]!rng_ForecastRowLookup,0),MATCH(G$11,[1]!rng_ForecastColumnLookup,0)))</f>
        <v>1562.4989030204631</v>
      </c>
      <c r="H51" s="32">
        <f>G51*(1+INDEX([1]!tbl_Forecast,MATCH($D$8&amp;$D$16&amp;$D$7,[1]!rng_ForecastRowLookup,0),MATCH(H$11,[1]!rng_ForecastColumnLookup,0)))</f>
        <v>1579.9578931305489</v>
      </c>
      <c r="I51" s="32">
        <f>H51*(1+INDEX([1]!tbl_Forecast,MATCH($D$8&amp;$D$16&amp;$D$7,[1]!rng_ForecastRowLookup,0),MATCH(I$11,[1]!rng_ForecastColumnLookup,0)))</f>
        <v>1608.5778809171074</v>
      </c>
      <c r="J51" s="32">
        <f>I51*(1+INDEX([1]!tbl_Forecast,MATCH($D$8&amp;$D$16&amp;$D$7,[1]!rng_ForecastRowLookup,0),MATCH(J$11,[1]!rng_ForecastColumnLookup,0)))</f>
        <v>1628.5242292871249</v>
      </c>
      <c r="K51" s="32">
        <f>J51*(1+INDEX([1]!tbl_Forecast,MATCH($D$8&amp;$D$16&amp;$D$7,[1]!rng_ForecastRowLookup,0),MATCH(K$11,[1]!rng_ForecastColumnLookup,0)))</f>
        <v>1647.9685854036368</v>
      </c>
      <c r="L51" s="32">
        <f>K51*(1+INDEX([1]!tbl_Forecast,MATCH($D$8&amp;$D$16&amp;$D$7,[1]!rng_ForecastRowLookup,0),MATCH(L$11,[1]!rng_ForecastColumnLookup,0)))</f>
        <v>1668.2192928212005</v>
      </c>
      <c r="M51" s="32">
        <f>L51*(1+INDEX([1]!tbl_Forecast,MATCH($D$8&amp;$D$16&amp;$D$7,[1]!rng_ForecastRowLookup,0),MATCH(M$11,[1]!rng_ForecastColumnLookup,0)))</f>
        <v>1687.9747231272045</v>
      </c>
      <c r="N51" s="32">
        <f>M51*(1+INDEX([1]!tbl_Forecast,MATCH($D$8&amp;$D$16&amp;$D$7,[1]!rng_ForecastRowLookup,0),MATCH(N$11,[1]!rng_ForecastColumnLookup,0)))</f>
        <v>1721.1977080471963</v>
      </c>
      <c r="O51" s="32">
        <f>N51*(1+INDEX([1]!tbl_Forecast,MATCH($D$8&amp;$D$16&amp;$D$7,[1]!rng_ForecastRowLookup,0),MATCH(O$11,[1]!rng_ForecastColumnLookup,0)))</f>
        <v>1741.150236338832</v>
      </c>
      <c r="P51" s="32">
        <f>O51*(1+INDEX([1]!tbl_Forecast,MATCH($D$8&amp;$D$16&amp;$D$7,[1]!rng_ForecastRowLookup,0),MATCH(P$11,[1]!rng_ForecastColumnLookup,0)))</f>
        <v>1760.5603075953948</v>
      </c>
      <c r="Q51" s="32">
        <f>P51*(1+INDEX([1]!tbl_Forecast,MATCH($D$8&amp;$D$16&amp;$D$7,[1]!rng_ForecastRowLookup,0),MATCH(Q$11,[1]!rng_ForecastColumnLookup,0)))</f>
        <v>1780.6764432928287</v>
      </c>
      <c r="R51" s="32">
        <f>Q51*(1+INDEX([1]!tbl_Forecast,MATCH($D$8&amp;$D$16&amp;$D$7,[1]!rng_ForecastRowLookup,0),MATCH(R$11,[1]!rng_ForecastColumnLookup,0)))</f>
        <v>1800.238616433847</v>
      </c>
      <c r="S51" s="32">
        <f>R51*(1+INDEX([1]!tbl_Forecast,MATCH($D$8&amp;$D$16&amp;$D$7,[1]!rng_ForecastRowLookup,0),MATCH(S$11,[1]!rng_ForecastColumnLookup,0)))</f>
        <v>1832.5173059774636</v>
      </c>
      <c r="T51" s="32">
        <f>S51*(1+INDEX([1]!tbl_Forecast,MATCH($D$8&amp;$D$16&amp;$D$7,[1]!rng_ForecastRowLookup,0),MATCH(T$11,[1]!rng_ForecastColumnLookup,0)))</f>
        <v>1854.0243804061095</v>
      </c>
      <c r="U51" s="32">
        <f>T51*(1+INDEX([1]!tbl_Forecast,MATCH($D$8&amp;$D$16&amp;$D$7,[1]!rng_ForecastRowLookup,0),MATCH(U$11,[1]!rng_ForecastColumnLookup,0)))</f>
        <v>1876.2394777585378</v>
      </c>
      <c r="V51" s="32">
        <f>U51*(1+INDEX([1]!tbl_Forecast,MATCH($D$8&amp;$D$16&amp;$D$7,[1]!rng_ForecastRowLookup,0),MATCH(V$11,[1]!rng_ForecastColumnLookup,0)))</f>
        <v>1898.4966014785298</v>
      </c>
      <c r="W51" s="32">
        <f>V51*(1+INDEX([1]!tbl_Forecast,MATCH($D$8&amp;$D$16&amp;$D$7,[1]!rng_ForecastRowLookup,0),MATCH(W$11,[1]!rng_ForecastColumnLookup,0)))</f>
        <v>1920.1736989601645</v>
      </c>
      <c r="X51" s="32">
        <f>W51*(1+INDEX([1]!tbl_Forecast,MATCH($D$8&amp;$D$16&amp;$D$7,[1]!rng_ForecastRowLookup,0),MATCH(X$11,[1]!rng_ForecastColumnLookup,0)))</f>
        <v>1956.3462338886684</v>
      </c>
      <c r="Y51" s="32"/>
      <c r="Z51" s="32" t="str">
        <f t="shared" si="5"/>
        <v>Quincy _ Onions</v>
      </c>
      <c r="AA51" s="41">
        <f t="shared" si="6"/>
        <v>1662.8942988053682</v>
      </c>
    </row>
    <row r="52" spans="1:27">
      <c r="A52" s="50">
        <f>INDEX([2]APPLIC!$B$8:$F$67,MATCH($C52,[2]APPLIC!$B$9:$B$67,0)+1,5)</f>
        <v>0.85</v>
      </c>
      <c r="B52" s="75">
        <v>1</v>
      </c>
      <c r="C52" s="243" t="s">
        <v>608</v>
      </c>
      <c r="D52" s="7" t="s">
        <v>466</v>
      </c>
      <c r="E52" s="32">
        <f>$A52*VLOOKUP(LEFT($D52,FIND(" _",$D52)-1),SISAcres!$A$24:$O$36,MATCH(RIGHT($D52,LEN($D52)-FIND(" _",$D52)-2),SISAcres!$A$24:$O$24,0),FALSE)*1/$B52</f>
        <v>1153.7135288925613</v>
      </c>
      <c r="F52" s="32">
        <f>E52*(1+INDEX([1]!tbl_Forecast,MATCH($D$8&amp;$D$16&amp;$D$7,[1]!rng_ForecastRowLookup,0),MATCH(F$11,[1]!rng_ForecastColumnLookup,0)))</f>
        <v>1166.0145635285833</v>
      </c>
      <c r="G52" s="32">
        <f>F52*(1+INDEX([1]!tbl_Forecast,MATCH($D$8&amp;$D$16&amp;$D$7,[1]!rng_ForecastRowLookup,0),MATCH(G$11,[1]!rng_ForecastColumnLookup,0)))</f>
        <v>1178.7605706069266</v>
      </c>
      <c r="H52" s="32">
        <f>G52*(1+INDEX([1]!tbl_Forecast,MATCH($D$8&amp;$D$16&amp;$D$7,[1]!rng_ForecastRowLookup,0),MATCH(H$11,[1]!rng_ForecastColumnLookup,0)))</f>
        <v>1191.9317601063894</v>
      </c>
      <c r="I52" s="32">
        <f>H52*(1+INDEX([1]!tbl_Forecast,MATCH($D$8&amp;$D$16&amp;$D$7,[1]!rng_ForecastRowLookup,0),MATCH(I$11,[1]!rng_ForecastColumnLookup,0)))</f>
        <v>1213.5228876705958</v>
      </c>
      <c r="J52" s="32">
        <f>I52*(1+INDEX([1]!tbl_Forecast,MATCH($D$8&amp;$D$16&amp;$D$7,[1]!rng_ForecastRowLookup,0),MATCH(J$11,[1]!rng_ForecastColumnLookup,0)))</f>
        <v>1228.5705583862136</v>
      </c>
      <c r="K52" s="32">
        <f>J52*(1+INDEX([1]!tbl_Forecast,MATCH($D$8&amp;$D$16&amp;$D$7,[1]!rng_ForecastRowLookup,0),MATCH(K$11,[1]!rng_ForecastColumnLookup,0)))</f>
        <v>1243.2395224838376</v>
      </c>
      <c r="L52" s="32">
        <f>K52*(1+INDEX([1]!tbl_Forecast,MATCH($D$8&amp;$D$16&amp;$D$7,[1]!rng_ForecastRowLookup,0),MATCH(L$11,[1]!rng_ForecastColumnLookup,0)))</f>
        <v>1258.516803885173</v>
      </c>
      <c r="M52" s="32">
        <f>L52*(1+INDEX([1]!tbl_Forecast,MATCH($D$8&amp;$D$16&amp;$D$7,[1]!rng_ForecastRowLookup,0),MATCH(M$11,[1]!rng_ForecastColumnLookup,0)))</f>
        <v>1273.4204446205838</v>
      </c>
      <c r="N52" s="32">
        <f>M52*(1+INDEX([1]!tbl_Forecast,MATCH($D$8&amp;$D$16&amp;$D$7,[1]!rng_ForecastRowLookup,0),MATCH(N$11,[1]!rng_ForecastColumnLookup,0)))</f>
        <v>1298.4841068003466</v>
      </c>
      <c r="O52" s="32">
        <f>N52*(1+INDEX([1]!tbl_Forecast,MATCH($D$8&amp;$D$16&amp;$D$7,[1]!rng_ForecastRowLookup,0),MATCH(O$11,[1]!rng_ForecastColumnLookup,0)))</f>
        <v>1313.5364396939149</v>
      </c>
      <c r="P52" s="32">
        <f>O52*(1+INDEX([1]!tbl_Forecast,MATCH($D$8&amp;$D$16&amp;$D$7,[1]!rng_ForecastRowLookup,0),MATCH(P$11,[1]!rng_ForecastColumnLookup,0)))</f>
        <v>1328.1795390430907</v>
      </c>
      <c r="Q52" s="32">
        <f>P52*(1+INDEX([1]!tbl_Forecast,MATCH($D$8&amp;$D$16&amp;$D$7,[1]!rng_ForecastRowLookup,0),MATCH(Q$11,[1]!rng_ForecastColumnLookup,0)))</f>
        <v>1343.3552985570818</v>
      </c>
      <c r="R52" s="32">
        <f>Q52*(1+INDEX([1]!tbl_Forecast,MATCH($D$8&amp;$D$16&amp;$D$7,[1]!rng_ForecastRowLookup,0),MATCH(R$11,[1]!rng_ForecastColumnLookup,0)))</f>
        <v>1358.1131446774489</v>
      </c>
      <c r="S52" s="32">
        <f>R52*(1+INDEX([1]!tbl_Forecast,MATCH($D$8&amp;$D$16&amp;$D$7,[1]!rng_ForecastRowLookup,0),MATCH(S$11,[1]!rng_ForecastColumnLookup,0)))</f>
        <v>1382.4644235367973</v>
      </c>
      <c r="T52" s="32">
        <f>S52*(1+INDEX([1]!tbl_Forecast,MATCH($D$8&amp;$D$16&amp;$D$7,[1]!rng_ForecastRowLookup,0),MATCH(T$11,[1]!rng_ForecastColumnLookup,0)))</f>
        <v>1398.6895173762803</v>
      </c>
      <c r="U52" s="32">
        <f>T52*(1+INDEX([1]!tbl_Forecast,MATCH($D$8&amp;$D$16&amp;$D$7,[1]!rng_ForecastRowLookup,0),MATCH(U$11,[1]!rng_ForecastColumnLookup,0)))</f>
        <v>1415.4487488743735</v>
      </c>
      <c r="V52" s="32">
        <f>U52*(1+INDEX([1]!tbl_Forecast,MATCH($D$8&amp;$D$16&amp;$D$7,[1]!rng_ForecastRowLookup,0),MATCH(V$11,[1]!rng_ForecastColumnLookup,0)))</f>
        <v>1432.2396853707321</v>
      </c>
      <c r="W52" s="32">
        <f>V52*(1+INDEX([1]!tbl_Forecast,MATCH($D$8&amp;$D$16&amp;$D$7,[1]!rng_ForecastRowLookup,0),MATCH(W$11,[1]!rng_ForecastColumnLookup,0)))</f>
        <v>1448.5930458416797</v>
      </c>
      <c r="X52" s="32">
        <f>W52*(1+INDEX([1]!tbl_Forecast,MATCH($D$8&amp;$D$16&amp;$D$7,[1]!rng_ForecastRowLookup,0),MATCH(X$11,[1]!rng_ForecastColumnLookup,0)))</f>
        <v>1475.881870064338</v>
      </c>
      <c r="Y52" s="32"/>
      <c r="Z52" s="32" t="str">
        <f t="shared" si="5"/>
        <v>Connell _ Onions</v>
      </c>
      <c r="AA52" s="41">
        <f t="shared" si="6"/>
        <v>1254.4995895546874</v>
      </c>
    </row>
    <row r="53" spans="1:27">
      <c r="A53" s="50">
        <f>INDEX([2]APPLIC!$B$8:$F$67,MATCH($C53,[2]APPLIC!$B$9:$B$67,0)+1,5)</f>
        <v>0.85</v>
      </c>
      <c r="B53" s="75">
        <v>1</v>
      </c>
      <c r="C53" s="243" t="s">
        <v>608</v>
      </c>
      <c r="D53" s="7" t="s">
        <v>467</v>
      </c>
      <c r="E53" s="32">
        <f>$A53*VLOOKUP(LEFT($D53,FIND(" _",$D53)-1),SISAcres!$A$24:$O$36,MATCH(RIGHT($D53,LEN($D53)-FIND(" _",$D53)-2),SISAcres!$A$24:$O$24,0),FALSE)*1/$B53</f>
        <v>1315.4751356832992</v>
      </c>
      <c r="F53" s="32">
        <f>E53*(1+INDEX([1]!tbl_Forecast,MATCH($D$8&amp;$D$16&amp;$D$7,[1]!rng_ForecastRowLookup,0),MATCH(F$11,[1]!rng_ForecastColumnLookup,0)))</f>
        <v>1329.5008923391986</v>
      </c>
      <c r="G53" s="32">
        <f>F53*(1+INDEX([1]!tbl_Forecast,MATCH($D$8&amp;$D$16&amp;$D$7,[1]!rng_ForecastRowLookup,0),MATCH(G$11,[1]!rng_ForecastColumnLookup,0)))</f>
        <v>1344.0340108048358</v>
      </c>
      <c r="H53" s="32">
        <f>G53*(1+INDEX([1]!tbl_Forecast,MATCH($D$8&amp;$D$16&amp;$D$7,[1]!rng_ForecastRowLookup,0),MATCH(H$11,[1]!rng_ForecastColumnLookup,0)))</f>
        <v>1359.051926309864</v>
      </c>
      <c r="I53" s="32">
        <f>H53*(1+INDEX([1]!tbl_Forecast,MATCH($D$8&amp;$D$16&amp;$D$7,[1]!rng_ForecastRowLookup,0),MATCH(I$11,[1]!rng_ForecastColumnLookup,0)))</f>
        <v>1383.6703352569646</v>
      </c>
      <c r="J53" s="32">
        <f>I53*(1+INDEX([1]!tbl_Forecast,MATCH($D$8&amp;$D$16&amp;$D$7,[1]!rng_ForecastRowLookup,0),MATCH(J$11,[1]!rng_ForecastColumnLookup,0)))</f>
        <v>1400.8278324871012</v>
      </c>
      <c r="K53" s="32">
        <f>J53*(1+INDEX([1]!tbl_Forecast,MATCH($D$8&amp;$D$16&amp;$D$7,[1]!rng_ForecastRowLookup,0),MATCH(K$11,[1]!rng_ForecastColumnLookup,0)))</f>
        <v>1417.5535248304839</v>
      </c>
      <c r="L53" s="32">
        <f>K53*(1+INDEX([1]!tbl_Forecast,MATCH($D$8&amp;$D$16&amp;$D$7,[1]!rng_ForecastRowLookup,0),MATCH(L$11,[1]!rng_ForecastColumnLookup,0)))</f>
        <v>1434.9728263477195</v>
      </c>
      <c r="M53" s="32">
        <f>L53*(1+INDEX([1]!tbl_Forecast,MATCH($D$8&amp;$D$16&amp;$D$7,[1]!rng_ForecastRowLookup,0),MATCH(M$11,[1]!rng_ForecastColumnLookup,0)))</f>
        <v>1451.9660992249205</v>
      </c>
      <c r="N53" s="32">
        <f>M53*(1+INDEX([1]!tbl_Forecast,MATCH($D$8&amp;$D$16&amp;$D$7,[1]!rng_ForecastRowLookup,0),MATCH(N$11,[1]!rng_ForecastColumnLookup,0)))</f>
        <v>1480.5439251591386</v>
      </c>
      <c r="O53" s="32">
        <f>N53*(1+INDEX([1]!tbl_Forecast,MATCH($D$8&amp;$D$16&amp;$D$7,[1]!rng_ForecastRowLookup,0),MATCH(O$11,[1]!rng_ForecastColumnLookup,0)))</f>
        <v>1497.706738248904</v>
      </c>
      <c r="P53" s="32">
        <f>O53*(1+INDEX([1]!tbl_Forecast,MATCH($D$8&amp;$D$16&amp;$D$7,[1]!rng_ForecastRowLookup,0),MATCH(P$11,[1]!rng_ForecastColumnLookup,0)))</f>
        <v>1514.4029393601722</v>
      </c>
      <c r="Q53" s="32">
        <f>P53*(1+INDEX([1]!tbl_Forecast,MATCH($D$8&amp;$D$16&amp;$D$7,[1]!rng_ForecastRowLookup,0),MATCH(Q$11,[1]!rng_ForecastColumnLookup,0)))</f>
        <v>1531.7064846561411</v>
      </c>
      <c r="R53" s="32">
        <f>Q53*(1+INDEX([1]!tbl_Forecast,MATCH($D$8&amp;$D$16&amp;$D$7,[1]!rng_ForecastRowLookup,0),MATCH(R$11,[1]!rng_ForecastColumnLookup,0)))</f>
        <v>1548.5335211269867</v>
      </c>
      <c r="S53" s="32">
        <f>R53*(1+INDEX([1]!tbl_Forecast,MATCH($D$8&amp;$D$16&amp;$D$7,[1]!rng_ForecastRowLookup,0),MATCH(S$11,[1]!rng_ForecastColumnLookup,0)))</f>
        <v>1576.299080825599</v>
      </c>
      <c r="T53" s="32">
        <f>S53*(1+INDEX([1]!tbl_Forecast,MATCH($D$8&amp;$D$16&amp;$D$7,[1]!rng_ForecastRowLookup,0),MATCH(T$11,[1]!rng_ForecastColumnLookup,0)))</f>
        <v>1594.7990870970482</v>
      </c>
      <c r="U53" s="32">
        <f>T53*(1+INDEX([1]!tbl_Forecast,MATCH($D$8&amp;$D$16&amp;$D$7,[1]!rng_ForecastRowLookup,0),MATCH(U$11,[1]!rng_ForecastColumnLookup,0)))</f>
        <v>1613.9081222056718</v>
      </c>
      <c r="V53" s="32">
        <f>U53*(1+INDEX([1]!tbl_Forecast,MATCH($D$8&amp;$D$16&amp;$D$7,[1]!rng_ForecastRowLookup,0),MATCH(V$11,[1]!rng_ForecastColumnLookup,0)))</f>
        <v>1633.0533076547836</v>
      </c>
      <c r="W53" s="32">
        <f>V53*(1+INDEX([1]!tbl_Forecast,MATCH($D$8&amp;$D$16&amp;$D$7,[1]!rng_ForecastRowLookup,0),MATCH(W$11,[1]!rng_ForecastColumnLookup,0)))</f>
        <v>1651.699564759047</v>
      </c>
      <c r="X53" s="32">
        <f>W53*(1+INDEX([1]!tbl_Forecast,MATCH($D$8&amp;$D$16&amp;$D$7,[1]!rng_ForecastRowLookup,0),MATCH(X$11,[1]!rng_ForecastColumnLookup,0)))</f>
        <v>1682.8145416124407</v>
      </c>
      <c r="Y53" s="32"/>
      <c r="Z53" s="32" t="str">
        <f t="shared" si="5"/>
        <v>Othello _ Onions</v>
      </c>
      <c r="AA53" s="41">
        <f t="shared" si="6"/>
        <v>1430.3923603705746</v>
      </c>
    </row>
    <row r="54" spans="1:27">
      <c r="A54" s="50">
        <f>INDEX([2]APPLIC!$B$8:$F$67,MATCH($C54,[2]APPLIC!$B$9:$B$67,0)+1,5)</f>
        <v>0.85</v>
      </c>
      <c r="B54" s="75">
        <v>1</v>
      </c>
      <c r="C54" s="243" t="s">
        <v>608</v>
      </c>
      <c r="D54" s="7" t="s">
        <v>468</v>
      </c>
      <c r="E54" s="32">
        <f>$A54*VLOOKUP(LEFT($D54,FIND(" _",$D54)-1),SISAcres!$A$24:$O$36,MATCH(RIGHT($D54,LEN($D54)-FIND(" _",$D54)-2),SISAcres!$A$24:$O$24,0),FALSE)*1/$B54</f>
        <v>615.43783733027851</v>
      </c>
      <c r="F54" s="32">
        <f>E54*(1+INDEX([1]!tbl_Forecast,MATCH($D$8&amp;$D$16&amp;$D$7,[1]!rng_ForecastRowLookup,0),MATCH(F$11,[1]!rng_ForecastColumnLookup,0)))</f>
        <v>621.99971076222585</v>
      </c>
      <c r="G54" s="32">
        <f>F54*(1+INDEX([1]!tbl_Forecast,MATCH($D$8&amp;$D$16&amp;$D$7,[1]!rng_ForecastRowLookup,0),MATCH(G$11,[1]!rng_ForecastColumnLookup,0)))</f>
        <v>628.79895063802223</v>
      </c>
      <c r="H54" s="32">
        <f>G54*(1+INDEX([1]!tbl_Forecast,MATCH($D$8&amp;$D$16&amp;$D$7,[1]!rng_ForecastRowLookup,0),MATCH(H$11,[1]!rng_ForecastColumnLookup,0)))</f>
        <v>635.82500015344885</v>
      </c>
      <c r="I54" s="32">
        <f>H54*(1+INDEX([1]!tbl_Forecast,MATCH($D$8&amp;$D$16&amp;$D$7,[1]!rng_ForecastRowLookup,0),MATCH(I$11,[1]!rng_ForecastColumnLookup,0)))</f>
        <v>647.34258794354116</v>
      </c>
      <c r="J54" s="32">
        <f>I54*(1+INDEX([1]!tbl_Forecast,MATCH($D$8&amp;$D$16&amp;$D$7,[1]!rng_ForecastRowLookup,0),MATCH(J$11,[1]!rng_ForecastColumnLookup,0)))</f>
        <v>655.36962905050257</v>
      </c>
      <c r="K54" s="32">
        <f>J54*(1+INDEX([1]!tbl_Forecast,MATCH($D$8&amp;$D$16&amp;$D$7,[1]!rng_ForecastRowLookup,0),MATCH(K$11,[1]!rng_ForecastColumnLookup,0)))</f>
        <v>663.1946526062053</v>
      </c>
      <c r="L54" s="32">
        <f>K54*(1+INDEX([1]!tbl_Forecast,MATCH($D$8&amp;$D$16&amp;$D$7,[1]!rng_ForecastRowLookup,0),MATCH(L$11,[1]!rng_ForecastColumnLookup,0)))</f>
        <v>671.34417741497566</v>
      </c>
      <c r="M54" s="32">
        <f>L54*(1+INDEX([1]!tbl_Forecast,MATCH($D$8&amp;$D$16&amp;$D$7,[1]!rng_ForecastRowLookup,0),MATCH(M$11,[1]!rng_ForecastColumnLookup,0)))</f>
        <v>679.29438705787823</v>
      </c>
      <c r="N54" s="32">
        <f>M54*(1+INDEX([1]!tbl_Forecast,MATCH($D$8&amp;$D$16&amp;$D$7,[1]!rng_ForecastRowLookup,0),MATCH(N$11,[1]!rng_ForecastColumnLookup,0)))</f>
        <v>692.66436639954065</v>
      </c>
      <c r="O54" s="32">
        <f>N54*(1+INDEX([1]!tbl_Forecast,MATCH($D$8&amp;$D$16&amp;$D$7,[1]!rng_ForecastRowLookup,0),MATCH(O$11,[1]!rng_ForecastColumnLookup,0)))</f>
        <v>700.69389450231438</v>
      </c>
      <c r="P54" s="32">
        <f>O54*(1+INDEX([1]!tbl_Forecast,MATCH($D$8&amp;$D$16&amp;$D$7,[1]!rng_ForecastRowLookup,0),MATCH(P$11,[1]!rng_ForecastColumnLookup,0)))</f>
        <v>708.50512074659684</v>
      </c>
      <c r="Q54" s="32">
        <f>P54*(1+INDEX([1]!tbl_Forecast,MATCH($D$8&amp;$D$16&amp;$D$7,[1]!rng_ForecastRowLookup,0),MATCH(Q$11,[1]!rng_ForecastColumnLookup,0)))</f>
        <v>716.60048964124803</v>
      </c>
      <c r="R54" s="32">
        <f>Q54*(1+INDEX([1]!tbl_Forecast,MATCH($D$8&amp;$D$16&amp;$D$7,[1]!rng_ForecastRowLookup,0),MATCH(R$11,[1]!rng_ForecastColumnLookup,0)))</f>
        <v>724.47292649191922</v>
      </c>
      <c r="S54" s="32">
        <f>R54*(1+INDEX([1]!tbl_Forecast,MATCH($D$8&amp;$D$16&amp;$D$7,[1]!rng_ForecastRowLookup,0),MATCH(S$11,[1]!rng_ForecastColumnLookup,0)))</f>
        <v>737.46289152406155</v>
      </c>
      <c r="T54" s="32">
        <f>S54*(1+INDEX([1]!tbl_Forecast,MATCH($D$8&amp;$D$16&amp;$D$7,[1]!rng_ForecastRowLookup,0),MATCH(T$11,[1]!rng_ForecastColumnLookup,0)))</f>
        <v>746.11801813303634</v>
      </c>
      <c r="U54" s="32">
        <f>T54*(1+INDEX([1]!tbl_Forecast,MATCH($D$8&amp;$D$16&amp;$D$7,[1]!rng_ForecastRowLookup,0),MATCH(U$11,[1]!rng_ForecastColumnLookup,0)))</f>
        <v>755.0580755478129</v>
      </c>
      <c r="V54" s="32">
        <f>U54*(1+INDEX([1]!tbl_Forecast,MATCH($D$8&amp;$D$16&amp;$D$7,[1]!rng_ForecastRowLookup,0),MATCH(V$11,[1]!rng_ForecastColumnLookup,0)))</f>
        <v>764.01504570139025</v>
      </c>
      <c r="W54" s="32">
        <f>V54*(1+INDEX([1]!tbl_Forecast,MATCH($D$8&amp;$D$16&amp;$D$7,[1]!rng_ForecastRowLookup,0),MATCH(W$11,[1]!rng_ForecastColumnLookup,0)))</f>
        <v>772.73859496147679</v>
      </c>
      <c r="X54" s="32">
        <f>W54*(1+INDEX([1]!tbl_Forecast,MATCH($D$8&amp;$D$16&amp;$D$7,[1]!rng_ForecastRowLookup,0),MATCH(X$11,[1]!rng_ForecastColumnLookup,0)))</f>
        <v>787.29556646461936</v>
      </c>
      <c r="Y54" s="32"/>
      <c r="Z54" s="32" t="str">
        <f t="shared" si="5"/>
        <v>Lind _ Onions</v>
      </c>
      <c r="AA54" s="41">
        <f t="shared" si="6"/>
        <v>669.20123149492645</v>
      </c>
    </row>
    <row r="55" spans="1:27">
      <c r="A55" s="50">
        <f>INDEX([2]APPLIC!$B$8:$F$67,MATCH($C55,[2]APPLIC!$B$9:$B$67,0)+1,5)</f>
        <v>0.85</v>
      </c>
      <c r="B55" s="75">
        <v>1</v>
      </c>
      <c r="C55" s="243" t="s">
        <v>608</v>
      </c>
      <c r="D55" s="7" t="s">
        <v>469</v>
      </c>
      <c r="E55" s="32">
        <f>$A55*VLOOKUP(LEFT($D55,FIND(" _",$D55)-1),SISAcres!$A$24:$O$36,MATCH(RIGHT($D55,LEN($D55)-FIND(" _",$D55)-2),SISAcres!$A$24:$O$24,0),FALSE)*1/$B55</f>
        <v>955.69501023493399</v>
      </c>
      <c r="F55" s="32">
        <f>E55*(1+INDEX([1]!tbl_Forecast,MATCH($D$8&amp;$D$16&amp;$D$7,[1]!rng_ForecastRowLookup,0),MATCH(F$11,[1]!rng_ForecastColumnLookup,0)))</f>
        <v>965.88474722593378</v>
      </c>
      <c r="G55" s="32">
        <f>F55*(1+INDEX([1]!tbl_Forecast,MATCH($D$8&amp;$D$16&amp;$D$7,[1]!rng_ForecastRowLookup,0),MATCH(G$11,[1]!rng_ForecastColumnLookup,0)))</f>
        <v>976.44308346810703</v>
      </c>
      <c r="H55" s="32">
        <f>G55*(1+INDEX([1]!tbl_Forecast,MATCH($D$8&amp;$D$16&amp;$D$7,[1]!rng_ForecastRowLookup,0),MATCH(H$11,[1]!rng_ForecastColumnLookup,0)))</f>
        <v>987.35362561592956</v>
      </c>
      <c r="I55" s="32">
        <f>H55*(1+INDEX([1]!tbl_Forecast,MATCH($D$8&amp;$D$16&amp;$D$7,[1]!rng_ForecastRowLookup,0),MATCH(I$11,[1]!rng_ForecastColumnLookup,0)))</f>
        <v>1005.2389432114203</v>
      </c>
      <c r="J55" s="32">
        <f>I55*(1+INDEX([1]!tbl_Forecast,MATCH($D$8&amp;$D$16&amp;$D$7,[1]!rng_ForecastRowLookup,0),MATCH(J$11,[1]!rng_ForecastColumnLookup,0)))</f>
        <v>1017.7038952627138</v>
      </c>
      <c r="K55" s="32">
        <f>J55*(1+INDEX([1]!tbl_Forecast,MATCH($D$8&amp;$D$16&amp;$D$7,[1]!rng_ForecastRowLookup,0),MATCH(K$11,[1]!rng_ForecastColumnLookup,0)))</f>
        <v>1029.8551403008744</v>
      </c>
      <c r="L55" s="32">
        <f>K55*(1+INDEX([1]!tbl_Forecast,MATCH($D$8&amp;$D$16&amp;$D$7,[1]!rng_ForecastRowLookup,0),MATCH(L$11,[1]!rng_ForecastColumnLookup,0)))</f>
        <v>1042.5102936292972</v>
      </c>
      <c r="M55" s="32">
        <f>L55*(1+INDEX([1]!tbl_Forecast,MATCH($D$8&amp;$D$16&amp;$D$7,[1]!rng_ForecastRowLookup,0),MATCH(M$11,[1]!rng_ForecastColumnLookup,0)))</f>
        <v>1054.8559363980339</v>
      </c>
      <c r="N55" s="32">
        <f>M55*(1+INDEX([1]!tbl_Forecast,MATCH($D$8&amp;$D$16&amp;$D$7,[1]!rng_ForecastRowLookup,0),MATCH(N$11,[1]!rng_ForecastColumnLookup,0)))</f>
        <v>1075.6177774301018</v>
      </c>
      <c r="O55" s="32">
        <f>N55*(1+INDEX([1]!tbl_Forecast,MATCH($D$8&amp;$D$16&amp;$D$7,[1]!rng_ForecastRowLookup,0),MATCH(O$11,[1]!rng_ForecastColumnLookup,0)))</f>
        <v>1088.0865914628077</v>
      </c>
      <c r="P55" s="32">
        <f>O55*(1+INDEX([1]!tbl_Forecast,MATCH($D$8&amp;$D$16&amp;$D$7,[1]!rng_ForecastRowLookup,0),MATCH(P$11,[1]!rng_ForecastColumnLookup,0)))</f>
        <v>1100.2164110687327</v>
      </c>
      <c r="Q55" s="32">
        <f>P55*(1+INDEX([1]!tbl_Forecast,MATCH($D$8&amp;$D$16&amp;$D$7,[1]!rng_ForecastRowLookup,0),MATCH(Q$11,[1]!rng_ForecastColumnLookup,0)))</f>
        <v>1112.787467297889</v>
      </c>
      <c r="R55" s="32">
        <f>Q55*(1+INDEX([1]!tbl_Forecast,MATCH($D$8&amp;$D$16&amp;$D$7,[1]!rng_ForecastRowLookup,0),MATCH(R$11,[1]!rng_ForecastColumnLookup,0)))</f>
        <v>1125.0123390237047</v>
      </c>
      <c r="S55" s="32">
        <f>R55*(1+INDEX([1]!tbl_Forecast,MATCH($D$8&amp;$D$16&amp;$D$7,[1]!rng_ForecastRowLookup,0),MATCH(S$11,[1]!rng_ForecastColumnLookup,0)))</f>
        <v>1145.184067200506</v>
      </c>
      <c r="T55" s="32">
        <f>S55*(1+INDEX([1]!tbl_Forecast,MATCH($D$8&amp;$D$16&amp;$D$7,[1]!rng_ForecastRowLookup,0),MATCH(T$11,[1]!rng_ForecastColumnLookup,0)))</f>
        <v>1158.6243544422373</v>
      </c>
      <c r="U55" s="32">
        <f>T55*(1+INDEX([1]!tbl_Forecast,MATCH($D$8&amp;$D$16&amp;$D$7,[1]!rng_ForecastRowLookup,0),MATCH(U$11,[1]!rng_ForecastColumnLookup,0)))</f>
        <v>1172.5071022101986</v>
      </c>
      <c r="V55" s="32">
        <f>U55*(1+INDEX([1]!tbl_Forecast,MATCH($D$8&amp;$D$16&amp;$D$7,[1]!rng_ForecastRowLookup,0),MATCH(V$11,[1]!rng_ForecastColumnLookup,0)))</f>
        <v>1186.4161132643942</v>
      </c>
      <c r="W55" s="32">
        <f>V55*(1+INDEX([1]!tbl_Forecast,MATCH($D$8&amp;$D$16&amp;$D$7,[1]!rng_ForecastRowLookup,0),MATCH(W$11,[1]!rng_ForecastColumnLookup,0)))</f>
        <v>1199.9626519945587</v>
      </c>
      <c r="X55" s="32">
        <f>W55*(1+INDEX([1]!tbl_Forecast,MATCH($D$8&amp;$D$16&amp;$D$7,[1]!rng_ForecastRowLookup,0),MATCH(X$11,[1]!rng_ForecastColumnLookup,0)))</f>
        <v>1222.5677376520066</v>
      </c>
      <c r="Y55" s="32"/>
      <c r="Z55" s="32" t="str">
        <f t="shared" si="5"/>
        <v>Eltopia _ Onions</v>
      </c>
      <c r="AA55" s="41">
        <f t="shared" si="6"/>
        <v>1039.1825770042055</v>
      </c>
    </row>
    <row r="56" spans="1:27">
      <c r="A56" s="50">
        <f>INDEX([2]APPLIC!$B$8:$F$67,MATCH($C56,[2]APPLIC!$B$9:$B$67,0)+1,5)</f>
        <v>0.85</v>
      </c>
      <c r="B56" s="75">
        <v>1</v>
      </c>
      <c r="C56" s="243" t="s">
        <v>608</v>
      </c>
      <c r="D56" s="7" t="s">
        <v>470</v>
      </c>
      <c r="E56" s="32">
        <f>$A56*VLOOKUP(LEFT($D56,FIND(" _",$D56)-1),SISAcres!$A$24:$O$36,MATCH(RIGHT($D56,LEN($D56)-FIND(" _",$D56)-2),SISAcres!$A$24:$O$24,0),FALSE)*1/$B56</f>
        <v>0</v>
      </c>
      <c r="F56" s="32">
        <f>E56*(1+INDEX([1]!tbl_Forecast,MATCH($D$8&amp;$D$16&amp;$D$7,[1]!rng_ForecastRowLookup,0),MATCH(F$11,[1]!rng_ForecastColumnLookup,0)))</f>
        <v>0</v>
      </c>
      <c r="G56" s="32">
        <f>F56*(1+INDEX([1]!tbl_Forecast,MATCH($D$8&amp;$D$16&amp;$D$7,[1]!rng_ForecastRowLookup,0),MATCH(G$11,[1]!rng_ForecastColumnLookup,0)))</f>
        <v>0</v>
      </c>
      <c r="H56" s="32">
        <f>G56*(1+INDEX([1]!tbl_Forecast,MATCH($D$8&amp;$D$16&amp;$D$7,[1]!rng_ForecastRowLookup,0),MATCH(H$11,[1]!rng_ForecastColumnLookup,0)))</f>
        <v>0</v>
      </c>
      <c r="I56" s="32">
        <f>H56*(1+INDEX([1]!tbl_Forecast,MATCH($D$8&amp;$D$16&amp;$D$7,[1]!rng_ForecastRowLookup,0),MATCH(I$11,[1]!rng_ForecastColumnLookup,0)))</f>
        <v>0</v>
      </c>
      <c r="J56" s="32">
        <f>I56*(1+INDEX([1]!tbl_Forecast,MATCH($D$8&amp;$D$16&amp;$D$7,[1]!rng_ForecastRowLookup,0),MATCH(J$11,[1]!rng_ForecastColumnLookup,0)))</f>
        <v>0</v>
      </c>
      <c r="K56" s="32">
        <f>J56*(1+INDEX([1]!tbl_Forecast,MATCH($D$8&amp;$D$16&amp;$D$7,[1]!rng_ForecastRowLookup,0),MATCH(K$11,[1]!rng_ForecastColumnLookup,0)))</f>
        <v>0</v>
      </c>
      <c r="L56" s="32">
        <f>K56*(1+INDEX([1]!tbl_Forecast,MATCH($D$8&amp;$D$16&amp;$D$7,[1]!rng_ForecastRowLookup,0),MATCH(L$11,[1]!rng_ForecastColumnLookup,0)))</f>
        <v>0</v>
      </c>
      <c r="M56" s="32">
        <f>L56*(1+INDEX([1]!tbl_Forecast,MATCH($D$8&amp;$D$16&amp;$D$7,[1]!rng_ForecastRowLookup,0),MATCH(M$11,[1]!rng_ForecastColumnLookup,0)))</f>
        <v>0</v>
      </c>
      <c r="N56" s="32">
        <f>M56*(1+INDEX([1]!tbl_Forecast,MATCH($D$8&amp;$D$16&amp;$D$7,[1]!rng_ForecastRowLookup,0),MATCH(N$11,[1]!rng_ForecastColumnLookup,0)))</f>
        <v>0</v>
      </c>
      <c r="O56" s="32">
        <f>N56*(1+INDEX([1]!tbl_Forecast,MATCH($D$8&amp;$D$16&amp;$D$7,[1]!rng_ForecastRowLookup,0),MATCH(O$11,[1]!rng_ForecastColumnLookup,0)))</f>
        <v>0</v>
      </c>
      <c r="P56" s="32">
        <f>O56*(1+INDEX([1]!tbl_Forecast,MATCH($D$8&amp;$D$16&amp;$D$7,[1]!rng_ForecastRowLookup,0),MATCH(P$11,[1]!rng_ForecastColumnLookup,0)))</f>
        <v>0</v>
      </c>
      <c r="Q56" s="32">
        <f>P56*(1+INDEX([1]!tbl_Forecast,MATCH($D$8&amp;$D$16&amp;$D$7,[1]!rng_ForecastRowLookup,0),MATCH(Q$11,[1]!rng_ForecastColumnLookup,0)))</f>
        <v>0</v>
      </c>
      <c r="R56" s="32">
        <f>Q56*(1+INDEX([1]!tbl_Forecast,MATCH($D$8&amp;$D$16&amp;$D$7,[1]!rng_ForecastRowLookup,0),MATCH(R$11,[1]!rng_ForecastColumnLookup,0)))</f>
        <v>0</v>
      </c>
      <c r="S56" s="32">
        <f>R56*(1+INDEX([1]!tbl_Forecast,MATCH($D$8&amp;$D$16&amp;$D$7,[1]!rng_ForecastRowLookup,0),MATCH(S$11,[1]!rng_ForecastColumnLookup,0)))</f>
        <v>0</v>
      </c>
      <c r="T56" s="32">
        <f>S56*(1+INDEX([1]!tbl_Forecast,MATCH($D$8&amp;$D$16&amp;$D$7,[1]!rng_ForecastRowLookup,0),MATCH(T$11,[1]!rng_ForecastColumnLookup,0)))</f>
        <v>0</v>
      </c>
      <c r="U56" s="32">
        <f>T56*(1+INDEX([1]!tbl_Forecast,MATCH($D$8&amp;$D$16&amp;$D$7,[1]!rng_ForecastRowLookup,0),MATCH(U$11,[1]!rng_ForecastColumnLookup,0)))</f>
        <v>0</v>
      </c>
      <c r="V56" s="32">
        <f>U56*(1+INDEX([1]!tbl_Forecast,MATCH($D$8&amp;$D$16&amp;$D$7,[1]!rng_ForecastRowLookup,0),MATCH(V$11,[1]!rng_ForecastColumnLookup,0)))</f>
        <v>0</v>
      </c>
      <c r="W56" s="32">
        <f>V56*(1+INDEX([1]!tbl_Forecast,MATCH($D$8&amp;$D$16&amp;$D$7,[1]!rng_ForecastRowLookup,0),MATCH(W$11,[1]!rng_ForecastColumnLookup,0)))</f>
        <v>0</v>
      </c>
      <c r="X56" s="32">
        <f>W56*(1+INDEX([1]!tbl_Forecast,MATCH($D$8&amp;$D$16&amp;$D$7,[1]!rng_ForecastRowLookup,0),MATCH(X$11,[1]!rng_ForecastColumnLookup,0)))</f>
        <v>0</v>
      </c>
      <c r="Y56" s="32"/>
      <c r="Z56" s="32" t="str">
        <f t="shared" si="5"/>
        <v>Odessa _ Onions</v>
      </c>
      <c r="AA56" s="41">
        <f t="shared" si="6"/>
        <v>0</v>
      </c>
    </row>
    <row r="57" spans="1:27">
      <c r="A57" s="50">
        <f>INDEX([2]APPLIC!$B$8:$F$67,MATCH($C57,[2]APPLIC!$B$9:$B$67,0)+1,5)</f>
        <v>0.85</v>
      </c>
      <c r="B57" s="75">
        <v>1</v>
      </c>
      <c r="C57" s="243" t="s">
        <v>608</v>
      </c>
      <c r="D57" s="7" t="s">
        <v>471</v>
      </c>
      <c r="E57" s="32">
        <f>$A57*VLOOKUP(LEFT($D57,FIND(" _",$D57)-1),SISAcres!$A$24:$O$36,MATCH(RIGHT($D57,LEN($D57)-FIND(" _",$D57)-2),SISAcres!$A$24:$O$24,0),FALSE)*1/$B57</f>
        <v>0</v>
      </c>
      <c r="F57" s="32">
        <f>E57*(1+INDEX([1]!tbl_Forecast,MATCH($D$8&amp;$D$16&amp;$D$7,[1]!rng_ForecastRowLookup,0),MATCH(F$11,[1]!rng_ForecastColumnLookup,0)))</f>
        <v>0</v>
      </c>
      <c r="G57" s="32">
        <f>F57*(1+INDEX([1]!tbl_Forecast,MATCH($D$8&amp;$D$16&amp;$D$7,[1]!rng_ForecastRowLookup,0),MATCH(G$11,[1]!rng_ForecastColumnLookup,0)))</f>
        <v>0</v>
      </c>
      <c r="H57" s="32">
        <f>G57*(1+INDEX([1]!tbl_Forecast,MATCH($D$8&amp;$D$16&amp;$D$7,[1]!rng_ForecastRowLookup,0),MATCH(H$11,[1]!rng_ForecastColumnLookup,0)))</f>
        <v>0</v>
      </c>
      <c r="I57" s="32">
        <f>H57*(1+INDEX([1]!tbl_Forecast,MATCH($D$8&amp;$D$16&amp;$D$7,[1]!rng_ForecastRowLookup,0),MATCH(I$11,[1]!rng_ForecastColumnLookup,0)))</f>
        <v>0</v>
      </c>
      <c r="J57" s="32">
        <f>I57*(1+INDEX([1]!tbl_Forecast,MATCH($D$8&amp;$D$16&amp;$D$7,[1]!rng_ForecastRowLookup,0),MATCH(J$11,[1]!rng_ForecastColumnLookup,0)))</f>
        <v>0</v>
      </c>
      <c r="K57" s="32">
        <f>J57*(1+INDEX([1]!tbl_Forecast,MATCH($D$8&amp;$D$16&amp;$D$7,[1]!rng_ForecastRowLookup,0),MATCH(K$11,[1]!rng_ForecastColumnLookup,0)))</f>
        <v>0</v>
      </c>
      <c r="L57" s="32">
        <f>K57*(1+INDEX([1]!tbl_Forecast,MATCH($D$8&amp;$D$16&amp;$D$7,[1]!rng_ForecastRowLookup,0),MATCH(L$11,[1]!rng_ForecastColumnLookup,0)))</f>
        <v>0</v>
      </c>
      <c r="M57" s="32">
        <f>L57*(1+INDEX([1]!tbl_Forecast,MATCH($D$8&amp;$D$16&amp;$D$7,[1]!rng_ForecastRowLookup,0),MATCH(M$11,[1]!rng_ForecastColumnLookup,0)))</f>
        <v>0</v>
      </c>
      <c r="N57" s="32">
        <f>M57*(1+INDEX([1]!tbl_Forecast,MATCH($D$8&amp;$D$16&amp;$D$7,[1]!rng_ForecastRowLookup,0),MATCH(N$11,[1]!rng_ForecastColumnLookup,0)))</f>
        <v>0</v>
      </c>
      <c r="O57" s="32">
        <f>N57*(1+INDEX([1]!tbl_Forecast,MATCH($D$8&amp;$D$16&amp;$D$7,[1]!rng_ForecastRowLookup,0),MATCH(O$11,[1]!rng_ForecastColumnLookup,0)))</f>
        <v>0</v>
      </c>
      <c r="P57" s="32">
        <f>O57*(1+INDEX([1]!tbl_Forecast,MATCH($D$8&amp;$D$16&amp;$D$7,[1]!rng_ForecastRowLookup,0),MATCH(P$11,[1]!rng_ForecastColumnLookup,0)))</f>
        <v>0</v>
      </c>
      <c r="Q57" s="32">
        <f>P57*(1+INDEX([1]!tbl_Forecast,MATCH($D$8&amp;$D$16&amp;$D$7,[1]!rng_ForecastRowLookup,0),MATCH(Q$11,[1]!rng_ForecastColumnLookup,0)))</f>
        <v>0</v>
      </c>
      <c r="R57" s="32">
        <f>Q57*(1+INDEX([1]!tbl_Forecast,MATCH($D$8&amp;$D$16&amp;$D$7,[1]!rng_ForecastRowLookup,0),MATCH(R$11,[1]!rng_ForecastColumnLookup,0)))</f>
        <v>0</v>
      </c>
      <c r="S57" s="32">
        <f>R57*(1+INDEX([1]!tbl_Forecast,MATCH($D$8&amp;$D$16&amp;$D$7,[1]!rng_ForecastRowLookup,0),MATCH(S$11,[1]!rng_ForecastColumnLookup,0)))</f>
        <v>0</v>
      </c>
      <c r="T57" s="32">
        <f>S57*(1+INDEX([1]!tbl_Forecast,MATCH($D$8&amp;$D$16&amp;$D$7,[1]!rng_ForecastRowLookup,0),MATCH(T$11,[1]!rng_ForecastColumnLookup,0)))</f>
        <v>0</v>
      </c>
      <c r="U57" s="32">
        <f>T57*(1+INDEX([1]!tbl_Forecast,MATCH($D$8&amp;$D$16&amp;$D$7,[1]!rng_ForecastRowLookup,0),MATCH(U$11,[1]!rng_ForecastColumnLookup,0)))</f>
        <v>0</v>
      </c>
      <c r="V57" s="32">
        <f>U57*(1+INDEX([1]!tbl_Forecast,MATCH($D$8&amp;$D$16&amp;$D$7,[1]!rng_ForecastRowLookup,0),MATCH(V$11,[1]!rng_ForecastColumnLookup,0)))</f>
        <v>0</v>
      </c>
      <c r="W57" s="32">
        <f>V57*(1+INDEX([1]!tbl_Forecast,MATCH($D$8&amp;$D$16&amp;$D$7,[1]!rng_ForecastRowLookup,0),MATCH(W$11,[1]!rng_ForecastColumnLookup,0)))</f>
        <v>0</v>
      </c>
      <c r="X57" s="32">
        <f>W57*(1+INDEX([1]!tbl_Forecast,MATCH($D$8&amp;$D$16&amp;$D$7,[1]!rng_ForecastRowLookup,0),MATCH(X$11,[1]!rng_ForecastColumnLookup,0)))</f>
        <v>0</v>
      </c>
      <c r="Y57" s="32"/>
      <c r="Z57" s="32" t="str">
        <f t="shared" si="5"/>
        <v>Ritzville _ Onions</v>
      </c>
      <c r="AA57" s="41">
        <f t="shared" si="6"/>
        <v>0</v>
      </c>
    </row>
    <row r="58" spans="1:27">
      <c r="A58" s="50">
        <f>INDEX([2]APPLIC!$B$8:$F$67,MATCH($C58,[2]APPLIC!$B$9:$B$67,0)+1,5)</f>
        <v>0.85</v>
      </c>
      <c r="B58" s="75">
        <v>1</v>
      </c>
      <c r="C58" s="243" t="s">
        <v>608</v>
      </c>
      <c r="D58" s="7" t="s">
        <v>472</v>
      </c>
      <c r="E58" s="32">
        <f>$A58*VLOOKUP(LEFT($D58,FIND(" _",$D58)-1),SISAcres!$A$24:$O$36,MATCH(RIGHT($D58,LEN($D58)-FIND(" _",$D58)-2),SISAcres!$A$24:$O$24,0),FALSE)*1/$B58</f>
        <v>0</v>
      </c>
      <c r="F58" s="32">
        <f>E58*(1+INDEX([1]!tbl_Forecast,MATCH($D$8&amp;$D$16&amp;$D$7,[1]!rng_ForecastRowLookup,0),MATCH(F$11,[1]!rng_ForecastColumnLookup,0)))</f>
        <v>0</v>
      </c>
      <c r="G58" s="32">
        <f>F58*(1+INDEX([1]!tbl_Forecast,MATCH($D$8&amp;$D$16&amp;$D$7,[1]!rng_ForecastRowLookup,0),MATCH(G$11,[1]!rng_ForecastColumnLookup,0)))</f>
        <v>0</v>
      </c>
      <c r="H58" s="32">
        <f>G58*(1+INDEX([1]!tbl_Forecast,MATCH($D$8&amp;$D$16&amp;$D$7,[1]!rng_ForecastRowLookup,0),MATCH(H$11,[1]!rng_ForecastColumnLookup,0)))</f>
        <v>0</v>
      </c>
      <c r="I58" s="32">
        <f>H58*(1+INDEX([1]!tbl_Forecast,MATCH($D$8&amp;$D$16&amp;$D$7,[1]!rng_ForecastRowLookup,0),MATCH(I$11,[1]!rng_ForecastColumnLookup,0)))</f>
        <v>0</v>
      </c>
      <c r="J58" s="32">
        <f>I58*(1+INDEX([1]!tbl_Forecast,MATCH($D$8&amp;$D$16&amp;$D$7,[1]!rng_ForecastRowLookup,0),MATCH(J$11,[1]!rng_ForecastColumnLookup,0)))</f>
        <v>0</v>
      </c>
      <c r="K58" s="32">
        <f>J58*(1+INDEX([1]!tbl_Forecast,MATCH($D$8&amp;$D$16&amp;$D$7,[1]!rng_ForecastRowLookup,0),MATCH(K$11,[1]!rng_ForecastColumnLookup,0)))</f>
        <v>0</v>
      </c>
      <c r="L58" s="32">
        <f>K58*(1+INDEX([1]!tbl_Forecast,MATCH($D$8&amp;$D$16&amp;$D$7,[1]!rng_ForecastRowLookup,0),MATCH(L$11,[1]!rng_ForecastColumnLookup,0)))</f>
        <v>0</v>
      </c>
      <c r="M58" s="32">
        <f>L58*(1+INDEX([1]!tbl_Forecast,MATCH($D$8&amp;$D$16&amp;$D$7,[1]!rng_ForecastRowLookup,0),MATCH(M$11,[1]!rng_ForecastColumnLookup,0)))</f>
        <v>0</v>
      </c>
      <c r="N58" s="32">
        <f>M58*(1+INDEX([1]!tbl_Forecast,MATCH($D$8&amp;$D$16&amp;$D$7,[1]!rng_ForecastRowLookup,0),MATCH(N$11,[1]!rng_ForecastColumnLookup,0)))</f>
        <v>0</v>
      </c>
      <c r="O58" s="32">
        <f>N58*(1+INDEX([1]!tbl_Forecast,MATCH($D$8&amp;$D$16&amp;$D$7,[1]!rng_ForecastRowLookup,0),MATCH(O$11,[1]!rng_ForecastColumnLookup,0)))</f>
        <v>0</v>
      </c>
      <c r="P58" s="32">
        <f>O58*(1+INDEX([1]!tbl_Forecast,MATCH($D$8&amp;$D$16&amp;$D$7,[1]!rng_ForecastRowLookup,0),MATCH(P$11,[1]!rng_ForecastColumnLookup,0)))</f>
        <v>0</v>
      </c>
      <c r="Q58" s="32">
        <f>P58*(1+INDEX([1]!tbl_Forecast,MATCH($D$8&amp;$D$16&amp;$D$7,[1]!rng_ForecastRowLookup,0),MATCH(Q$11,[1]!rng_ForecastColumnLookup,0)))</f>
        <v>0</v>
      </c>
      <c r="R58" s="32">
        <f>Q58*(1+INDEX([1]!tbl_Forecast,MATCH($D$8&amp;$D$16&amp;$D$7,[1]!rng_ForecastRowLookup,0),MATCH(R$11,[1]!rng_ForecastColumnLookup,0)))</f>
        <v>0</v>
      </c>
      <c r="S58" s="32">
        <f>R58*(1+INDEX([1]!tbl_Forecast,MATCH($D$8&amp;$D$16&amp;$D$7,[1]!rng_ForecastRowLookup,0),MATCH(S$11,[1]!rng_ForecastColumnLookup,0)))</f>
        <v>0</v>
      </c>
      <c r="T58" s="32">
        <f>S58*(1+INDEX([1]!tbl_Forecast,MATCH($D$8&amp;$D$16&amp;$D$7,[1]!rng_ForecastRowLookup,0),MATCH(T$11,[1]!rng_ForecastColumnLookup,0)))</f>
        <v>0</v>
      </c>
      <c r="U58" s="32">
        <f>T58*(1+INDEX([1]!tbl_Forecast,MATCH($D$8&amp;$D$16&amp;$D$7,[1]!rng_ForecastRowLookup,0),MATCH(U$11,[1]!rng_ForecastColumnLookup,0)))</f>
        <v>0</v>
      </c>
      <c r="V58" s="32">
        <f>U58*(1+INDEX([1]!tbl_Forecast,MATCH($D$8&amp;$D$16&amp;$D$7,[1]!rng_ForecastRowLookup,0),MATCH(V$11,[1]!rng_ForecastColumnLookup,0)))</f>
        <v>0</v>
      </c>
      <c r="W58" s="32">
        <f>V58*(1+INDEX([1]!tbl_Forecast,MATCH($D$8&amp;$D$16&amp;$D$7,[1]!rng_ForecastRowLookup,0),MATCH(W$11,[1]!rng_ForecastColumnLookup,0)))</f>
        <v>0</v>
      </c>
      <c r="X58" s="32">
        <f>W58*(1+INDEX([1]!tbl_Forecast,MATCH($D$8&amp;$D$16&amp;$D$7,[1]!rng_ForecastRowLookup,0),MATCH(X$11,[1]!rng_ForecastColumnLookup,0)))</f>
        <v>0</v>
      </c>
      <c r="Y58" s="32"/>
      <c r="Z58" s="32" t="str">
        <f t="shared" si="5"/>
        <v>Wilbur _ Onions</v>
      </c>
      <c r="AA58" s="41">
        <f t="shared" si="6"/>
        <v>0</v>
      </c>
    </row>
    <row r="59" spans="1:27">
      <c r="A59" s="50">
        <f>INDEX([2]APPLIC!$B$8:$F$67,MATCH($C59,[2]APPLIC!$B$9:$B$67,0)+1,5)</f>
        <v>0.85</v>
      </c>
      <c r="B59" s="75">
        <v>1</v>
      </c>
      <c r="C59" s="243" t="s">
        <v>608</v>
      </c>
      <c r="D59" s="7" t="s">
        <v>473</v>
      </c>
      <c r="E59" s="32">
        <f>$A59*VLOOKUP(LEFT($D59,FIND(" _",$D59)-1),SISAcres!$A$24:$O$36,MATCH(RIGHT($D59,LEN($D59)-FIND(" _",$D59)-2),SISAcres!$A$24:$O$24,0),FALSE)*1/$B59</f>
        <v>22701.475150707058</v>
      </c>
      <c r="F59" s="32">
        <f>E59*(1+INDEX([1]!tbl_Forecast,MATCH($D$8&amp;$D$16&amp;$D$7,[1]!rng_ForecastRowLookup,0),MATCH(F$11,[1]!rng_ForecastColumnLookup,0)))</f>
        <v>22943.521053025368</v>
      </c>
      <c r="G59" s="32">
        <f>F59*(1+INDEX([1]!tbl_Forecast,MATCH($D$8&amp;$D$16&amp;$D$7,[1]!rng_ForecastRowLookup,0),MATCH(G$11,[1]!rng_ForecastColumnLookup,0)))</f>
        <v>23194.322621797379</v>
      </c>
      <c r="H59" s="32">
        <f>G59*(1+INDEX([1]!tbl_Forecast,MATCH($D$8&amp;$D$16&amp;$D$7,[1]!rng_ForecastRowLookup,0),MATCH(H$11,[1]!rng_ForecastColumnLookup,0)))</f>
        <v>23453.490451279558</v>
      </c>
      <c r="I59" s="32">
        <f>H59*(1+INDEX([1]!tbl_Forecast,MATCH($D$8&amp;$D$16&amp;$D$7,[1]!rng_ForecastRowLookup,0),MATCH(I$11,[1]!rng_ForecastColumnLookup,0)))</f>
        <v>23878.336336847933</v>
      </c>
      <c r="J59" s="32">
        <f>I59*(1+INDEX([1]!tbl_Forecast,MATCH($D$8&amp;$D$16&amp;$D$7,[1]!rng_ForecastRowLookup,0),MATCH(J$11,[1]!rng_ForecastColumnLookup,0)))</f>
        <v>24174.427449825111</v>
      </c>
      <c r="K59" s="32">
        <f>J59*(1+INDEX([1]!tbl_Forecast,MATCH($D$8&amp;$D$16&amp;$D$7,[1]!rng_ForecastRowLookup,0),MATCH(K$11,[1]!rng_ForecastColumnLookup,0)))</f>
        <v>24463.066800590525</v>
      </c>
      <c r="L59" s="32">
        <f>K59*(1+INDEX([1]!tbl_Forecast,MATCH($D$8&amp;$D$16&amp;$D$7,[1]!rng_ForecastRowLookup,0),MATCH(L$11,[1]!rng_ForecastColumnLookup,0)))</f>
        <v>24763.675933982311</v>
      </c>
      <c r="M59" s="32">
        <f>L59*(1+INDEX([1]!tbl_Forecast,MATCH($D$8&amp;$D$16&amp;$D$7,[1]!rng_ForecastRowLookup,0),MATCH(M$11,[1]!rng_ForecastColumnLookup,0)))</f>
        <v>25056.932987260312</v>
      </c>
      <c r="N59" s="32">
        <f>M59*(1+INDEX([1]!tbl_Forecast,MATCH($D$8&amp;$D$16&amp;$D$7,[1]!rng_ForecastRowLookup,0),MATCH(N$11,[1]!rng_ForecastColumnLookup,0)))</f>
        <v>25550.107497145589</v>
      </c>
      <c r="O59" s="32">
        <f>N59*(1+INDEX([1]!tbl_Forecast,MATCH($D$8&amp;$D$16&amp;$D$7,[1]!rng_ForecastRowLookup,0),MATCH(O$11,[1]!rng_ForecastColumnLookup,0)))</f>
        <v>25846.290347208476</v>
      </c>
      <c r="P59" s="32">
        <f>O59*(1+INDEX([1]!tbl_Forecast,MATCH($D$8&amp;$D$16&amp;$D$7,[1]!rng_ForecastRowLookup,0),MATCH(P$11,[1]!rng_ForecastColumnLookup,0)))</f>
        <v>26134.420760590852</v>
      </c>
      <c r="Q59" s="32">
        <f>P59*(1+INDEX([1]!tbl_Forecast,MATCH($D$8&amp;$D$16&amp;$D$7,[1]!rng_ForecastRowLookup,0),MATCH(Q$11,[1]!rng_ForecastColumnLookup,0)))</f>
        <v>26433.03226064899</v>
      </c>
      <c r="R59" s="32">
        <f>Q59*(1+INDEX([1]!tbl_Forecast,MATCH($D$8&amp;$D$16&amp;$D$7,[1]!rng_ForecastRowLookup,0),MATCH(R$11,[1]!rng_ForecastColumnLookup,0)))</f>
        <v>26723.420531731379</v>
      </c>
      <c r="S59" s="32">
        <f>R59*(1+INDEX([1]!tbl_Forecast,MATCH($D$8&amp;$D$16&amp;$D$7,[1]!rng_ForecastRowLookup,0),MATCH(S$11,[1]!rng_ForecastColumnLookup,0)))</f>
        <v>27202.5775651451</v>
      </c>
      <c r="T59" s="32">
        <f>S59*(1+INDEX([1]!tbl_Forecast,MATCH($D$8&amp;$D$16&amp;$D$7,[1]!rng_ForecastRowLookup,0),MATCH(T$11,[1]!rng_ForecastColumnLookup,0)))</f>
        <v>27521.836683973735</v>
      </c>
      <c r="U59" s="32">
        <f>T59*(1+INDEX([1]!tbl_Forecast,MATCH($D$8&amp;$D$16&amp;$D$7,[1]!rng_ForecastRowLookup,0),MATCH(U$11,[1]!rng_ForecastColumnLookup,0)))</f>
        <v>27851.605961936621</v>
      </c>
      <c r="V59" s="32">
        <f>U59*(1+INDEX([1]!tbl_Forecast,MATCH($D$8&amp;$D$16&amp;$D$7,[1]!rng_ForecastRowLookup,0),MATCH(V$11,[1]!rng_ForecastColumnLookup,0)))</f>
        <v>28181.999095139348</v>
      </c>
      <c r="W59" s="32">
        <f>V59*(1+INDEX([1]!tbl_Forecast,MATCH($D$8&amp;$D$16&amp;$D$7,[1]!rng_ForecastRowLookup,0),MATCH(W$11,[1]!rng_ForecastColumnLookup,0)))</f>
        <v>28503.782100248187</v>
      </c>
      <c r="X59" s="32">
        <f>W59*(1+INDEX([1]!tbl_Forecast,MATCH($D$8&amp;$D$16&amp;$D$7,[1]!rng_ForecastRowLookup,0),MATCH(X$11,[1]!rng_ForecastColumnLookup,0)))</f>
        <v>29040.740842144318</v>
      </c>
      <c r="Y59" s="32"/>
      <c r="Z59" s="32" t="str">
        <f t="shared" si="5"/>
        <v>Mattawa (PRD) _ Orchard*</v>
      </c>
      <c r="AA59" s="41">
        <f t="shared" si="6"/>
        <v>24684.62971582267</v>
      </c>
    </row>
    <row r="60" spans="1:27">
      <c r="A60" s="50">
        <f>INDEX([2]APPLIC!$B$8:$F$67,MATCH($C60,[2]APPLIC!$B$9:$B$67,0)+1,5)</f>
        <v>0.85</v>
      </c>
      <c r="B60" s="75">
        <v>1</v>
      </c>
      <c r="C60" s="243" t="s">
        <v>608</v>
      </c>
      <c r="D60" s="7" t="s">
        <v>474</v>
      </c>
      <c r="E60" s="32">
        <f>$A60*VLOOKUP(LEFT($D60,FIND(" _",$D60)-1),SISAcres!$A$24:$O$36,MATCH(RIGHT($D60,LEN($D60)-FIND(" _",$D60)-2),SISAcres!$A$24:$O$24,0),FALSE)*1/$B60</f>
        <v>4349.8997596198997</v>
      </c>
      <c r="F60" s="32">
        <f>E60*(1+INDEX([1]!tbl_Forecast,MATCH($D$8&amp;$D$16&amp;$D$7,[1]!rng_ForecastRowLookup,0),MATCH(F$11,[1]!rng_ForecastColumnLookup,0)))</f>
        <v>4396.2789224417747</v>
      </c>
      <c r="G60" s="32">
        <f>F60*(1+INDEX([1]!tbl_Forecast,MATCH($D$8&amp;$D$16&amp;$D$7,[1]!rng_ForecastRowLookup,0),MATCH(G$11,[1]!rng_ForecastColumnLookup,0)))</f>
        <v>4444.3357855518216</v>
      </c>
      <c r="H60" s="32">
        <f>G60*(1+INDEX([1]!tbl_Forecast,MATCH($D$8&amp;$D$16&amp;$D$7,[1]!rng_ForecastRowLookup,0),MATCH(H$11,[1]!rng_ForecastColumnLookup,0)))</f>
        <v>4493.9957337129708</v>
      </c>
      <c r="I60" s="32">
        <f>H60*(1+INDEX([1]!tbl_Forecast,MATCH($D$8&amp;$D$16&amp;$D$7,[1]!rng_ForecastRowLookup,0),MATCH(I$11,[1]!rng_ForecastColumnLookup,0)))</f>
        <v>4575.401765842641</v>
      </c>
      <c r="J60" s="32">
        <f>I60*(1+INDEX([1]!tbl_Forecast,MATCH($D$8&amp;$D$16&amp;$D$7,[1]!rng_ForecastRowLookup,0),MATCH(J$11,[1]!rng_ForecastColumnLookup,0)))</f>
        <v>4632.1366983796088</v>
      </c>
      <c r="K60" s="32">
        <f>J60*(1+INDEX([1]!tbl_Forecast,MATCH($D$8&amp;$D$16&amp;$D$7,[1]!rng_ForecastRowLookup,0),MATCH(K$11,[1]!rng_ForecastColumnLookup,0)))</f>
        <v>4687.4437757468786</v>
      </c>
      <c r="L60" s="32">
        <f>K60*(1+INDEX([1]!tbl_Forecast,MATCH($D$8&amp;$D$16&amp;$D$7,[1]!rng_ForecastRowLookup,0),MATCH(L$11,[1]!rng_ForecastColumnLookup,0)))</f>
        <v>4745.0444201279006</v>
      </c>
      <c r="M60" s="32">
        <f>L60*(1+INDEX([1]!tbl_Forecast,MATCH($D$8&amp;$D$16&amp;$D$7,[1]!rng_ForecastRowLookup,0),MATCH(M$11,[1]!rng_ForecastColumnLookup,0)))</f>
        <v>4801.2363097338539</v>
      </c>
      <c r="N60" s="32">
        <f>M60*(1+INDEX([1]!tbl_Forecast,MATCH($D$8&amp;$D$16&amp;$D$7,[1]!rng_ForecastRowLookup,0),MATCH(N$11,[1]!rng_ForecastColumnLookup,0)))</f>
        <v>4895.7350005792287</v>
      </c>
      <c r="O60" s="32">
        <f>N60*(1+INDEX([1]!tbl_Forecast,MATCH($D$8&amp;$D$16&amp;$D$7,[1]!rng_ForecastRowLookup,0),MATCH(O$11,[1]!rng_ForecastColumnLookup,0)))</f>
        <v>4952.487511142489</v>
      </c>
      <c r="P60" s="32">
        <f>O60*(1+INDEX([1]!tbl_Forecast,MATCH($D$8&amp;$D$16&amp;$D$7,[1]!rng_ForecastRowLookup,0),MATCH(P$11,[1]!rng_ForecastColumnLookup,0)))</f>
        <v>5007.6970694461106</v>
      </c>
      <c r="Q60" s="32">
        <f>P60*(1+INDEX([1]!tbl_Forecast,MATCH($D$8&amp;$D$16&amp;$D$7,[1]!rng_ForecastRowLookup,0),MATCH(Q$11,[1]!rng_ForecastColumnLookup,0)))</f>
        <v>5064.9149411350427</v>
      </c>
      <c r="R60" s="32">
        <f>Q60*(1+INDEX([1]!tbl_Forecast,MATCH($D$8&amp;$D$16&amp;$D$7,[1]!rng_ForecastRowLookup,0),MATCH(R$11,[1]!rng_ForecastColumnLookup,0)))</f>
        <v>5120.5571345252101</v>
      </c>
      <c r="S60" s="32">
        <f>R60*(1+INDEX([1]!tbl_Forecast,MATCH($D$8&amp;$D$16&amp;$D$7,[1]!rng_ForecastRowLookup,0),MATCH(S$11,[1]!rng_ForecastColumnLookup,0)))</f>
        <v>5212.3698934155336</v>
      </c>
      <c r="T60" s="32">
        <f>S60*(1+INDEX([1]!tbl_Forecast,MATCH($D$8&amp;$D$16&amp;$D$7,[1]!rng_ForecastRowLookup,0),MATCH(T$11,[1]!rng_ForecastColumnLookup,0)))</f>
        <v>5273.5441191004174</v>
      </c>
      <c r="U60" s="32">
        <f>T60*(1+INDEX([1]!tbl_Forecast,MATCH($D$8&amp;$D$16&amp;$D$7,[1]!rng_ForecastRowLookup,0),MATCH(U$11,[1]!rng_ForecastColumnLookup,0)))</f>
        <v>5336.7322288341629</v>
      </c>
      <c r="V60" s="32">
        <f>U60*(1+INDEX([1]!tbl_Forecast,MATCH($D$8&amp;$D$16&amp;$D$7,[1]!rng_ForecastRowLookup,0),MATCH(V$11,[1]!rng_ForecastColumnLookup,0)))</f>
        <v>5400.0398773969855</v>
      </c>
      <c r="W60" s="32">
        <f>V60*(1+INDEX([1]!tbl_Forecast,MATCH($D$8&amp;$D$16&amp;$D$7,[1]!rng_ForecastRowLookup,0),MATCH(W$11,[1]!rng_ForecastColumnLookup,0)))</f>
        <v>5461.6977127262071</v>
      </c>
      <c r="X60" s="32">
        <f>W60*(1+INDEX([1]!tbl_Forecast,MATCH($D$8&amp;$D$16&amp;$D$7,[1]!rng_ForecastRowLookup,0),MATCH(X$11,[1]!rng_ForecastColumnLookup,0)))</f>
        <v>5564.5860354802917</v>
      </c>
      <c r="Y60" s="32"/>
      <c r="Z60" s="32" t="str">
        <f t="shared" si="5"/>
        <v>Pasco (Richland) _ Orchard*</v>
      </c>
      <c r="AA60" s="41">
        <f t="shared" si="6"/>
        <v>4729.898130158248</v>
      </c>
    </row>
    <row r="61" spans="1:27">
      <c r="A61" s="50">
        <f>INDEX([2]APPLIC!$B$8:$F$67,MATCH($C61,[2]APPLIC!$B$9:$B$67,0)+1,5)</f>
        <v>0.85</v>
      </c>
      <c r="B61" s="75">
        <v>1</v>
      </c>
      <c r="C61" s="243" t="s">
        <v>608</v>
      </c>
      <c r="D61" s="7" t="s">
        <v>475</v>
      </c>
      <c r="E61" s="32">
        <f>$A61*VLOOKUP(LEFT($D61,FIND(" _",$D61)-1),SISAcres!$A$24:$O$36,MATCH(RIGHT($D61,LEN($D61)-FIND(" _",$D61)-2),SISAcres!$A$24:$O$24,0),FALSE)*1/$B61</f>
        <v>13210.531221243593</v>
      </c>
      <c r="F61" s="32">
        <f>E61*(1+INDEX([1]!tbl_Forecast,MATCH($D$8&amp;$D$16&amp;$D$7,[1]!rng_ForecastRowLookup,0),MATCH(F$11,[1]!rng_ForecastColumnLookup,0)))</f>
        <v>13351.38351953358</v>
      </c>
      <c r="G61" s="32">
        <f>F61*(1+INDEX([1]!tbl_Forecast,MATCH($D$8&amp;$D$16&amp;$D$7,[1]!rng_ForecastRowLookup,0),MATCH(G$11,[1]!rng_ForecastColumnLookup,0)))</f>
        <v>13497.330949495916</v>
      </c>
      <c r="H61" s="32">
        <f>G61*(1+INDEX([1]!tbl_Forecast,MATCH($D$8&amp;$D$16&amp;$D$7,[1]!rng_ForecastRowLookup,0),MATCH(H$11,[1]!rng_ForecastColumnLookup,0)))</f>
        <v>13648.146906617081</v>
      </c>
      <c r="I61" s="32">
        <f>H61*(1+INDEX([1]!tbl_Forecast,MATCH($D$8&amp;$D$16&amp;$D$7,[1]!rng_ForecastRowLookup,0),MATCH(I$11,[1]!rng_ForecastColumnLookup,0)))</f>
        <v>13895.374886220119</v>
      </c>
      <c r="J61" s="32">
        <f>I61*(1+INDEX([1]!tbl_Forecast,MATCH($D$8&amp;$D$16&amp;$D$7,[1]!rng_ForecastRowLookup,0),MATCH(J$11,[1]!rng_ForecastColumnLookup,0)))</f>
        <v>14067.677384905801</v>
      </c>
      <c r="K61" s="32">
        <f>J61*(1+INDEX([1]!tbl_Forecast,MATCH($D$8&amp;$D$16&amp;$D$7,[1]!rng_ForecastRowLookup,0),MATCH(K$11,[1]!rng_ForecastColumnLookup,0)))</f>
        <v>14235.643524976096</v>
      </c>
      <c r="L61" s="32">
        <f>K61*(1+INDEX([1]!tbl_Forecast,MATCH($D$8&amp;$D$16&amp;$D$7,[1]!rng_ForecastRowLookup,0),MATCH(L$11,[1]!rng_ForecastColumnLookup,0)))</f>
        <v>14410.575167774627</v>
      </c>
      <c r="M61" s="32">
        <f>L61*(1+INDEX([1]!tbl_Forecast,MATCH($D$8&amp;$D$16&amp;$D$7,[1]!rng_ForecastRowLookup,0),MATCH(M$11,[1]!rng_ForecastColumnLookup,0)))</f>
        <v>14581.22845935415</v>
      </c>
      <c r="N61" s="32">
        <f>M61*(1+INDEX([1]!tbl_Forecast,MATCH($D$8&amp;$D$16&amp;$D$7,[1]!rng_ForecastRowLookup,0),MATCH(N$11,[1]!rng_ForecastColumnLookup,0)))</f>
        <v>14868.218499301314</v>
      </c>
      <c r="O61" s="32">
        <f>N61*(1+INDEX([1]!tbl_Forecast,MATCH($D$8&amp;$D$16&amp;$D$7,[1]!rng_ForecastRowLookup,0),MATCH(O$11,[1]!rng_ForecastColumnLookup,0)))</f>
        <v>15040.574381990762</v>
      </c>
      <c r="P61" s="32">
        <f>O61*(1+INDEX([1]!tbl_Forecast,MATCH($D$8&amp;$D$16&amp;$D$7,[1]!rng_ForecastRowLookup,0),MATCH(P$11,[1]!rng_ForecastColumnLookup,0)))</f>
        <v>15208.244359228305</v>
      </c>
      <c r="Q61" s="32">
        <f>P61*(1+INDEX([1]!tbl_Forecast,MATCH($D$8&amp;$D$16&amp;$D$7,[1]!rng_ForecastRowLookup,0),MATCH(Q$11,[1]!rng_ForecastColumnLookup,0)))</f>
        <v>15382.013531423159</v>
      </c>
      <c r="R61" s="32">
        <f>Q61*(1+INDEX([1]!tbl_Forecast,MATCH($D$8&amp;$D$16&amp;$D$7,[1]!rng_ForecastRowLookup,0),MATCH(R$11,[1]!rng_ForecastColumnLookup,0)))</f>
        <v>15550.997410045573</v>
      </c>
      <c r="S61" s="32">
        <f>R61*(1+INDEX([1]!tbl_Forecast,MATCH($D$8&amp;$D$16&amp;$D$7,[1]!rng_ForecastRowLookup,0),MATCH(S$11,[1]!rng_ForecastColumnLookup,0)))</f>
        <v>15829.830345252134</v>
      </c>
      <c r="T61" s="32">
        <f>S61*(1+INDEX([1]!tbl_Forecast,MATCH($D$8&amp;$D$16&amp;$D$7,[1]!rng_ForecastRowLookup,0),MATCH(T$11,[1]!rng_ForecastColumnLookup,0)))</f>
        <v>16015.614860529373</v>
      </c>
      <c r="U61" s="32">
        <f>T61*(1+INDEX([1]!tbl_Forecast,MATCH($D$8&amp;$D$16&amp;$D$7,[1]!rng_ForecastRowLookup,0),MATCH(U$11,[1]!rng_ForecastColumnLookup,0)))</f>
        <v>16207.515488722689</v>
      </c>
      <c r="V61" s="32">
        <f>U61*(1+INDEX([1]!tbl_Forecast,MATCH($D$8&amp;$D$16&amp;$D$7,[1]!rng_ForecastRowLookup,0),MATCH(V$11,[1]!rng_ForecastColumnLookup,0)))</f>
        <v>16399.779153197513</v>
      </c>
      <c r="W61" s="32">
        <f>V61*(1+INDEX([1]!tbl_Forecast,MATCH($D$8&amp;$D$16&amp;$D$7,[1]!rng_ForecastRowLookup,0),MATCH(W$11,[1]!rng_ForecastColumnLookup,0)))</f>
        <v>16587.032378251635</v>
      </c>
      <c r="X61" s="32">
        <f>W61*(1+INDEX([1]!tbl_Forecast,MATCH($D$8&amp;$D$16&amp;$D$7,[1]!rng_ForecastRowLookup,0),MATCH(X$11,[1]!rng_ForecastColumnLookup,0)))</f>
        <v>16899.501509761689</v>
      </c>
      <c r="Y61" s="32"/>
      <c r="Z61" s="32" t="str">
        <f t="shared" si="5"/>
        <v>Moses Lake (Ephrata) _ Orchard*</v>
      </c>
      <c r="AA61" s="41">
        <f t="shared" si="6"/>
        <v>14364.576283297434</v>
      </c>
    </row>
    <row r="62" spans="1:27">
      <c r="A62" s="50">
        <f>INDEX([2]APPLIC!$B$8:$F$67,MATCH($C62,[2]APPLIC!$B$9:$B$67,0)+1,5)</f>
        <v>0.85</v>
      </c>
      <c r="B62" s="75">
        <v>1</v>
      </c>
      <c r="C62" s="243" t="s">
        <v>608</v>
      </c>
      <c r="D62" s="7" t="s">
        <v>476</v>
      </c>
      <c r="E62" s="32">
        <f>$A62*VLOOKUP(LEFT($D62,FIND(" _",$D62)-1),SISAcres!$A$24:$O$36,MATCH(RIGHT($D62,LEN($D62)-FIND(" _",$D62)-2),SISAcres!$A$24:$O$24,0),FALSE)*1/$B62</f>
        <v>19255.209194538867</v>
      </c>
      <c r="F62" s="32">
        <f>E62*(1+INDEX([1]!tbl_Forecast,MATCH($D$8&amp;$D$16&amp;$D$7,[1]!rng_ForecastRowLookup,0),MATCH(F$11,[1]!rng_ForecastColumnLookup,0)))</f>
        <v>19460.510588077377</v>
      </c>
      <c r="G62" s="32">
        <f>F62*(1+INDEX([1]!tbl_Forecast,MATCH($D$8&amp;$D$16&amp;$D$7,[1]!rng_ForecastRowLookup,0),MATCH(G$11,[1]!rng_ForecastColumnLookup,0)))</f>
        <v>19673.238467695948</v>
      </c>
      <c r="H62" s="32">
        <f>G62*(1+INDEX([1]!tbl_Forecast,MATCH($D$8&amp;$D$16&amp;$D$7,[1]!rng_ForecastRowLookup,0),MATCH(H$11,[1]!rng_ForecastColumnLookup,0)))</f>
        <v>19893.062542565309</v>
      </c>
      <c r="I62" s="32">
        <f>H62*(1+INDEX([1]!tbl_Forecast,MATCH($D$8&amp;$D$16&amp;$D$7,[1]!rng_ForecastRowLookup,0),MATCH(I$11,[1]!rng_ForecastColumnLookup,0)))</f>
        <v>20253.413416142939</v>
      </c>
      <c r="J62" s="32">
        <f>I62*(1+INDEX([1]!tbl_Forecast,MATCH($D$8&amp;$D$16&amp;$D$7,[1]!rng_ForecastRowLookup,0),MATCH(J$11,[1]!rng_ForecastColumnLookup,0)))</f>
        <v>20504.55552400908</v>
      </c>
      <c r="K62" s="32">
        <f>J62*(1+INDEX([1]!tbl_Forecast,MATCH($D$8&amp;$D$16&amp;$D$7,[1]!rng_ForecastRowLookup,0),MATCH(K$11,[1]!rng_ForecastColumnLookup,0)))</f>
        <v>20749.377106918015</v>
      </c>
      <c r="L62" s="32">
        <f>K62*(1+INDEX([1]!tbl_Forecast,MATCH($D$8&amp;$D$16&amp;$D$7,[1]!rng_ForecastRowLookup,0),MATCH(L$11,[1]!rng_ForecastColumnLookup,0)))</f>
        <v>21004.351363472775</v>
      </c>
      <c r="M62" s="32">
        <f>L62*(1+INDEX([1]!tbl_Forecast,MATCH($D$8&amp;$D$16&amp;$D$7,[1]!rng_ForecastRowLookup,0),MATCH(M$11,[1]!rng_ForecastColumnLookup,0)))</f>
        <v>21253.089644626547</v>
      </c>
      <c r="N62" s="32">
        <f>M62*(1+INDEX([1]!tbl_Forecast,MATCH($D$8&amp;$D$16&amp;$D$7,[1]!rng_ForecastRowLookup,0),MATCH(N$11,[1]!rng_ForecastColumnLookup,0)))</f>
        <v>21671.3963094672</v>
      </c>
      <c r="O62" s="32">
        <f>N62*(1+INDEX([1]!tbl_Forecast,MATCH($D$8&amp;$D$16&amp;$D$7,[1]!rng_ForecastRowLookup,0),MATCH(O$11,[1]!rng_ForecastColumnLookup,0)))</f>
        <v>21922.616227993858</v>
      </c>
      <c r="P62" s="32">
        <f>O62*(1+INDEX([1]!tbl_Forecast,MATCH($D$8&amp;$D$16&amp;$D$7,[1]!rng_ForecastRowLookup,0),MATCH(P$11,[1]!rng_ForecastColumnLookup,0)))</f>
        <v>22167.006134295334</v>
      </c>
      <c r="Q62" s="32">
        <f>P62*(1+INDEX([1]!tbl_Forecast,MATCH($D$8&amp;$D$16&amp;$D$7,[1]!rng_ForecastRowLookup,0),MATCH(Q$11,[1]!rng_ForecastColumnLookup,0)))</f>
        <v>22420.28601427421</v>
      </c>
      <c r="R62" s="32">
        <f>Q62*(1+INDEX([1]!tbl_Forecast,MATCH($D$8&amp;$D$16&amp;$D$7,[1]!rng_ForecastRowLookup,0),MATCH(R$11,[1]!rng_ForecastColumnLookup,0)))</f>
        <v>22666.591017372553</v>
      </c>
      <c r="S62" s="32">
        <f>R62*(1+INDEX([1]!tbl_Forecast,MATCH($D$8&amp;$D$16&amp;$D$7,[1]!rng_ForecastRowLookup,0),MATCH(S$11,[1]!rng_ForecastColumnLookup,0)))</f>
        <v>23073.008171067013</v>
      </c>
      <c r="T62" s="32">
        <f>S62*(1+INDEX([1]!tbl_Forecast,MATCH($D$8&amp;$D$16&amp;$D$7,[1]!rng_ForecastRowLookup,0),MATCH(T$11,[1]!rng_ForecastColumnLookup,0)))</f>
        <v>23343.801195727265</v>
      </c>
      <c r="U62" s="32">
        <f>T62*(1+INDEX([1]!tbl_Forecast,MATCH($D$8&amp;$D$16&amp;$D$7,[1]!rng_ForecastRowLookup,0),MATCH(U$11,[1]!rng_ForecastColumnLookup,0)))</f>
        <v>23623.508853091091</v>
      </c>
      <c r="V62" s="32">
        <f>U62*(1+INDEX([1]!tbl_Forecast,MATCH($D$8&amp;$D$16&amp;$D$7,[1]!rng_ForecastRowLookup,0),MATCH(V$11,[1]!rng_ForecastColumnLookup,0)))</f>
        <v>23903.745659467062</v>
      </c>
      <c r="W62" s="32">
        <f>V62*(1+INDEX([1]!tbl_Forecast,MATCH($D$8&amp;$D$16&amp;$D$7,[1]!rng_ForecastRowLookup,0),MATCH(W$11,[1]!rng_ForecastColumnLookup,0)))</f>
        <v>24176.679424232789</v>
      </c>
      <c r="X62" s="32">
        <f>W62*(1+INDEX([1]!tbl_Forecast,MATCH($D$8&amp;$D$16&amp;$D$7,[1]!rng_ForecastRowLookup,0),MATCH(X$11,[1]!rng_ForecastColumnLookup,0)))</f>
        <v>24632.123523587907</v>
      </c>
      <c r="Y62" s="32"/>
      <c r="Z62" s="32" t="str">
        <f t="shared" si="5"/>
        <v>Royal City (Smyrna) _ Orchard*</v>
      </c>
      <c r="AA62" s="41">
        <f t="shared" si="6"/>
        <v>20937.304995049719</v>
      </c>
    </row>
    <row r="63" spans="1:27">
      <c r="A63" s="50">
        <f>INDEX([2]APPLIC!$B$8:$F$67,MATCH($C63,[2]APPLIC!$B$9:$B$67,0)+1,5)</f>
        <v>0.85</v>
      </c>
      <c r="B63" s="75">
        <v>1</v>
      </c>
      <c r="C63" s="243" t="s">
        <v>608</v>
      </c>
      <c r="D63" s="7" t="s">
        <v>477</v>
      </c>
      <c r="E63" s="32">
        <f>$A63*VLOOKUP(LEFT($D63,FIND(" _",$D63)-1),SISAcres!$A$24:$O$36,MATCH(RIGHT($D63,LEN($D63)-FIND(" _",$D63)-2),SISAcres!$A$24:$O$24,0),FALSE)*1/$B63</f>
        <v>13426.213363631243</v>
      </c>
      <c r="F63" s="32">
        <f>E63*(1+INDEX([1]!tbl_Forecast,MATCH($D$8&amp;$D$16&amp;$D$7,[1]!rng_ForecastRowLookup,0),MATCH(F$11,[1]!rng_ForecastColumnLookup,0)))</f>
        <v>13569.365291281067</v>
      </c>
      <c r="G63" s="32">
        <f>F63*(1+INDEX([1]!tbl_Forecast,MATCH($D$8&amp;$D$16&amp;$D$7,[1]!rng_ForecastRowLookup,0),MATCH(G$11,[1]!rng_ForecastColumnLookup,0)))</f>
        <v>13717.695536426461</v>
      </c>
      <c r="H63" s="32">
        <f>G63*(1+INDEX([1]!tbl_Forecast,MATCH($D$8&amp;$D$16&amp;$D$7,[1]!rng_ForecastRowLookup,0),MATCH(H$11,[1]!rng_ForecastColumnLookup,0)))</f>
        <v>13870.973794888381</v>
      </c>
      <c r="I63" s="32">
        <f>H63*(1+INDEX([1]!tbl_Forecast,MATCH($D$8&amp;$D$16&amp;$D$7,[1]!rng_ForecastRowLookup,0),MATCH(I$11,[1]!rng_ForecastColumnLookup,0)))</f>
        <v>14122.238149668612</v>
      </c>
      <c r="J63" s="32">
        <f>I63*(1+INDEX([1]!tbl_Forecast,MATCH($D$8&amp;$D$16&amp;$D$7,[1]!rng_ForecastRowLookup,0),MATCH(J$11,[1]!rng_ForecastColumnLookup,0)))</f>
        <v>14297.353750373652</v>
      </c>
      <c r="K63" s="32">
        <f>J63*(1+INDEX([1]!tbl_Forecast,MATCH($D$8&amp;$D$16&amp;$D$7,[1]!rng_ForecastRowLookup,0),MATCH(K$11,[1]!rng_ForecastColumnLookup,0)))</f>
        <v>14468.062194771624</v>
      </c>
      <c r="L63" s="32">
        <f>K63*(1+INDEX([1]!tbl_Forecast,MATCH($D$8&amp;$D$16&amp;$D$7,[1]!rng_ForecastRowLookup,0),MATCH(L$11,[1]!rng_ForecastColumnLookup,0)))</f>
        <v>14645.849864391355</v>
      </c>
      <c r="M63" s="32">
        <f>L63*(1+INDEX([1]!tbl_Forecast,MATCH($D$8&amp;$D$16&amp;$D$7,[1]!rng_ForecastRowLookup,0),MATCH(M$11,[1]!rng_ForecastColumnLookup,0)))</f>
        <v>14819.289332159933</v>
      </c>
      <c r="N63" s="32">
        <f>M63*(1+INDEX([1]!tbl_Forecast,MATCH($D$8&amp;$D$16&amp;$D$7,[1]!rng_ForecastRowLookup,0),MATCH(N$11,[1]!rng_ForecastColumnLookup,0)))</f>
        <v>15110.964923779704</v>
      </c>
      <c r="O63" s="32">
        <f>N63*(1+INDEX([1]!tbl_Forecast,MATCH($D$8&amp;$D$16&amp;$D$7,[1]!rng_ForecastRowLookup,0),MATCH(O$11,[1]!rng_ForecastColumnLookup,0)))</f>
        <v>15286.134780064081</v>
      </c>
      <c r="P63" s="32">
        <f>O63*(1+INDEX([1]!tbl_Forecast,MATCH($D$8&amp;$D$16&amp;$D$7,[1]!rng_ForecastRowLookup,0),MATCH(P$11,[1]!rng_ForecastColumnLookup,0)))</f>
        <v>15456.542226317748</v>
      </c>
      <c r="Q63" s="32">
        <f>P63*(1+INDEX([1]!tbl_Forecast,MATCH($D$8&amp;$D$16&amp;$D$7,[1]!rng_ForecastRowLookup,0),MATCH(Q$11,[1]!rng_ForecastColumnLookup,0)))</f>
        <v>15633.148446221907</v>
      </c>
      <c r="R63" s="32">
        <f>Q63*(1+INDEX([1]!tbl_Forecast,MATCH($D$8&amp;$D$16&amp;$D$7,[1]!rng_ForecastRowLookup,0),MATCH(R$11,[1]!rng_ForecastColumnLookup,0)))</f>
        <v>15804.891245311626</v>
      </c>
      <c r="S63" s="32">
        <f>R63*(1+INDEX([1]!tbl_Forecast,MATCH($D$8&amp;$D$16&amp;$D$7,[1]!rng_ForecastRowLookup,0),MATCH(S$11,[1]!rng_ForecastColumnLookup,0)))</f>
        <v>16088.276554970538</v>
      </c>
      <c r="T63" s="32">
        <f>S63*(1+INDEX([1]!tbl_Forecast,MATCH($D$8&amp;$D$16&amp;$D$7,[1]!rng_ForecastRowLookup,0),MATCH(T$11,[1]!rng_ForecastColumnLookup,0)))</f>
        <v>16277.094286823733</v>
      </c>
      <c r="U63" s="32">
        <f>T63*(1+INDEX([1]!tbl_Forecast,MATCH($D$8&amp;$D$16&amp;$D$7,[1]!rng_ForecastRowLookup,0),MATCH(U$11,[1]!rng_ForecastColumnLookup,0)))</f>
        <v>16472.127986497755</v>
      </c>
      <c r="V63" s="32">
        <f>U63*(1+INDEX([1]!tbl_Forecast,MATCH($D$8&amp;$D$16&amp;$D$7,[1]!rng_ForecastRowLookup,0),MATCH(V$11,[1]!rng_ForecastColumnLookup,0)))</f>
        <v>16667.530649576249</v>
      </c>
      <c r="W63" s="32">
        <f>V63*(1+INDEX([1]!tbl_Forecast,MATCH($D$8&amp;$D$16&amp;$D$7,[1]!rng_ForecastRowLookup,0),MATCH(W$11,[1]!rng_ForecastColumnLookup,0)))</f>
        <v>16857.841070141458</v>
      </c>
      <c r="X63" s="32">
        <f>W63*(1+INDEX([1]!tbl_Forecast,MATCH($D$8&amp;$D$16&amp;$D$7,[1]!rng_ForecastRowLookup,0),MATCH(X$11,[1]!rng_ForecastColumnLookup,0)))</f>
        <v>17175.411738492494</v>
      </c>
      <c r="Y63" s="32"/>
      <c r="Z63" s="32" t="str">
        <f t="shared" si="5"/>
        <v>Quincy _ Orchard*</v>
      </c>
      <c r="AA63" s="41">
        <f t="shared" si="6"/>
        <v>14599.099977718619</v>
      </c>
    </row>
    <row r="64" spans="1:27">
      <c r="A64" s="50">
        <f>INDEX([2]APPLIC!$B$8:$F$67,MATCH($C64,[2]APPLIC!$B$9:$B$67,0)+1,5)</f>
        <v>0.85</v>
      </c>
      <c r="B64" s="75">
        <v>1</v>
      </c>
      <c r="C64" s="243" t="s">
        <v>608</v>
      </c>
      <c r="D64" s="7" t="s">
        <v>478</v>
      </c>
      <c r="E64" s="32">
        <f>$A64*VLOOKUP(LEFT($D64,FIND(" _",$D64)-1),SISAcres!$A$24:$O$36,MATCH(RIGHT($D64,LEN($D64)-FIND(" _",$D64)-2),SISAcres!$A$24:$O$24,0),FALSE)*1/$B64</f>
        <v>2308.3567221919661</v>
      </c>
      <c r="F64" s="32">
        <f>E64*(1+INDEX([1]!tbl_Forecast,MATCH($D$8&amp;$D$16&amp;$D$7,[1]!rng_ForecastRowLookup,0),MATCH(F$11,[1]!rng_ForecastColumnLookup,0)))</f>
        <v>2332.9687036595269</v>
      </c>
      <c r="G64" s="32">
        <f>F64*(1+INDEX([1]!tbl_Forecast,MATCH($D$8&amp;$D$16&amp;$D$7,[1]!rng_ForecastRowLookup,0),MATCH(G$11,[1]!rng_ForecastColumnLookup,0)))</f>
        <v>2358.4709885713132</v>
      </c>
      <c r="H64" s="32">
        <f>G64*(1+INDEX([1]!tbl_Forecast,MATCH($D$8&amp;$D$16&amp;$D$7,[1]!rng_ForecastRowLookup,0),MATCH(H$11,[1]!rng_ForecastColumnLookup,0)))</f>
        <v>2384.8239809380871</v>
      </c>
      <c r="I64" s="32">
        <f>H64*(1+INDEX([1]!tbl_Forecast,MATCH($D$8&amp;$D$16&amp;$D$7,[1]!rng_ForecastRowLookup,0),MATCH(I$11,[1]!rng_ForecastColumnLookup,0)))</f>
        <v>2428.0236342353669</v>
      </c>
      <c r="J64" s="32">
        <f>I64*(1+INDEX([1]!tbl_Forecast,MATCH($D$8&amp;$D$16&amp;$D$7,[1]!rng_ForecastRowLookup,0),MATCH(J$11,[1]!rng_ForecastColumnLookup,0)))</f>
        <v>2458.1311011063417</v>
      </c>
      <c r="K64" s="32">
        <f>J64*(1+INDEX([1]!tbl_Forecast,MATCH($D$8&amp;$D$16&amp;$D$7,[1]!rng_ForecastRowLookup,0),MATCH(K$11,[1]!rng_ForecastColumnLookup,0)))</f>
        <v>2487.4808495788639</v>
      </c>
      <c r="L64" s="32">
        <f>K64*(1+INDEX([1]!tbl_Forecast,MATCH($D$8&amp;$D$16&amp;$D$7,[1]!rng_ForecastRowLookup,0),MATCH(L$11,[1]!rng_ForecastColumnLookup,0)))</f>
        <v>2518.0477228419709</v>
      </c>
      <c r="M64" s="32">
        <f>L64*(1+INDEX([1]!tbl_Forecast,MATCH($D$8&amp;$D$16&amp;$D$7,[1]!rng_ForecastRowLookup,0),MATCH(M$11,[1]!rng_ForecastColumnLookup,0)))</f>
        <v>2547.8670136929181</v>
      </c>
      <c r="N64" s="32">
        <f>M64*(1+INDEX([1]!tbl_Forecast,MATCH($D$8&amp;$D$16&amp;$D$7,[1]!rng_ForecastRowLookup,0),MATCH(N$11,[1]!rng_ForecastColumnLookup,0)))</f>
        <v>2598.0145343958602</v>
      </c>
      <c r="O64" s="32">
        <f>N64*(1+INDEX([1]!tbl_Forecast,MATCH($D$8&amp;$D$16&amp;$D$7,[1]!rng_ForecastRowLookup,0),MATCH(O$11,[1]!rng_ForecastColumnLookup,0)))</f>
        <v>2628.1313293795265</v>
      </c>
      <c r="P64" s="32">
        <f>O64*(1+INDEX([1]!tbl_Forecast,MATCH($D$8&amp;$D$16&amp;$D$7,[1]!rng_ForecastRowLookup,0),MATCH(P$11,[1]!rng_ForecastColumnLookup,0)))</f>
        <v>2657.4293275132927</v>
      </c>
      <c r="Q64" s="32">
        <f>P64*(1+INDEX([1]!tbl_Forecast,MATCH($D$8&amp;$D$16&amp;$D$7,[1]!rng_ForecastRowLookup,0),MATCH(Q$11,[1]!rng_ForecastColumnLookup,0)))</f>
        <v>2687.7930751951944</v>
      </c>
      <c r="R64" s="32">
        <f>Q64*(1+INDEX([1]!tbl_Forecast,MATCH($D$8&amp;$D$16&amp;$D$7,[1]!rng_ForecastRowLookup,0),MATCH(R$11,[1]!rng_ForecastColumnLookup,0)))</f>
        <v>2717.3206593344944</v>
      </c>
      <c r="S64" s="32">
        <f>R64*(1+INDEX([1]!tbl_Forecast,MATCH($D$8&amp;$D$16&amp;$D$7,[1]!rng_ForecastRowLookup,0),MATCH(S$11,[1]!rng_ForecastColumnLookup,0)))</f>
        <v>2766.0428393568654</v>
      </c>
      <c r="T64" s="32">
        <f>S64*(1+INDEX([1]!tbl_Forecast,MATCH($D$8&amp;$D$16&amp;$D$7,[1]!rng_ForecastRowLookup,0),MATCH(T$11,[1]!rng_ForecastColumnLookup,0)))</f>
        <v>2798.5061012452106</v>
      </c>
      <c r="U64" s="32">
        <f>T64*(1+INDEX([1]!tbl_Forecast,MATCH($D$8&amp;$D$16&amp;$D$7,[1]!rng_ForecastRowLookup,0),MATCH(U$11,[1]!rng_ForecastColumnLookup,0)))</f>
        <v>2832.0380688598484</v>
      </c>
      <c r="V64" s="32">
        <f>U64*(1+INDEX([1]!tbl_Forecast,MATCH($D$8&amp;$D$16&amp;$D$7,[1]!rng_ForecastRowLookup,0),MATCH(V$11,[1]!rng_ForecastColumnLookup,0)))</f>
        <v>2865.6334720189611</v>
      </c>
      <c r="W64" s="32">
        <f>V64*(1+INDEX([1]!tbl_Forecast,MATCH($D$8&amp;$D$16&amp;$D$7,[1]!rng_ForecastRowLookup,0),MATCH(W$11,[1]!rng_ForecastColumnLookup,0)))</f>
        <v>2898.3533705277146</v>
      </c>
      <c r="X64" s="32">
        <f>W64*(1+INDEX([1]!tbl_Forecast,MATCH($D$8&amp;$D$16&amp;$D$7,[1]!rng_ForecastRowLookup,0),MATCH(X$11,[1]!rng_ForecastColumnLookup,0)))</f>
        <v>2952.9530083559666</v>
      </c>
      <c r="Y64" s="32"/>
      <c r="Z64" s="32" t="str">
        <f t="shared" si="5"/>
        <v>Connell _ Orchard*</v>
      </c>
      <c r="AA64" s="41">
        <f t="shared" si="6"/>
        <v>2510.0100571025714</v>
      </c>
    </row>
    <row r="65" spans="1:27">
      <c r="A65" s="50">
        <f>INDEX([2]APPLIC!$B$8:$F$67,MATCH($C65,[2]APPLIC!$B$9:$B$67,0)+1,5)</f>
        <v>0.85</v>
      </c>
      <c r="B65" s="75">
        <v>1</v>
      </c>
      <c r="C65" s="243" t="s">
        <v>608</v>
      </c>
      <c r="D65" s="7" t="s">
        <v>479</v>
      </c>
      <c r="E65" s="32">
        <f>$A65*VLOOKUP(LEFT($D65,FIND(" _",$D65)-1),SISAcres!$A$24:$O$36,MATCH(RIGHT($D65,LEN($D65)-FIND(" _",$D65)-2),SISAcres!$A$24:$O$24,0),FALSE)*1/$B65</f>
        <v>4883.5271291479658</v>
      </c>
      <c r="F65" s="32">
        <f>E65*(1+INDEX([1]!tbl_Forecast,MATCH($D$8&amp;$D$16&amp;$D$7,[1]!rng_ForecastRowLookup,0),MATCH(F$11,[1]!rng_ForecastColumnLookup,0)))</f>
        <v>4935.5958921963329</v>
      </c>
      <c r="G65" s="32">
        <f>F65*(1+INDEX([1]!tbl_Forecast,MATCH($D$8&amp;$D$16&amp;$D$7,[1]!rng_ForecastRowLookup,0),MATCH(G$11,[1]!rng_ForecastColumnLookup,0)))</f>
        <v>4989.5481687334304</v>
      </c>
      <c r="H65" s="32">
        <f>G65*(1+INDEX([1]!tbl_Forecast,MATCH($D$8&amp;$D$16&amp;$D$7,[1]!rng_ForecastRowLookup,0),MATCH(H$11,[1]!rng_ForecastColumnLookup,0)))</f>
        <v>5045.3001900393756</v>
      </c>
      <c r="I65" s="32">
        <f>H65*(1+INDEX([1]!tbl_Forecast,MATCH($D$8&amp;$D$16&amp;$D$7,[1]!rng_ForecastRowLookup,0),MATCH(I$11,[1]!rng_ForecastColumnLookup,0)))</f>
        <v>5136.6927710988239</v>
      </c>
      <c r="J65" s="32">
        <f>I65*(1+INDEX([1]!tbl_Forecast,MATCH($D$8&amp;$D$16&amp;$D$7,[1]!rng_ForecastRowLookup,0),MATCH(J$11,[1]!rng_ForecastColumnLookup,0)))</f>
        <v>5200.3877060457544</v>
      </c>
      <c r="K65" s="32">
        <f>J65*(1+INDEX([1]!tbl_Forecast,MATCH($D$8&amp;$D$16&amp;$D$7,[1]!rng_ForecastRowLookup,0),MATCH(K$11,[1]!rng_ForecastColumnLookup,0)))</f>
        <v>5262.4796225685732</v>
      </c>
      <c r="L65" s="32">
        <f>K65*(1+INDEX([1]!tbl_Forecast,MATCH($D$8&amp;$D$16&amp;$D$7,[1]!rng_ForecastRowLookup,0),MATCH(L$11,[1]!rng_ForecastColumnLookup,0)))</f>
        <v>5327.1464712399793</v>
      </c>
      <c r="M65" s="32">
        <f>L65*(1+INDEX([1]!tbl_Forecast,MATCH($D$8&amp;$D$16&amp;$D$7,[1]!rng_ForecastRowLookup,0),MATCH(M$11,[1]!rng_ForecastColumnLookup,0)))</f>
        <v>5390.231745037815</v>
      </c>
      <c r="N65" s="32">
        <f>M65*(1+INDEX([1]!tbl_Forecast,MATCH($D$8&amp;$D$16&amp;$D$7,[1]!rng_ForecastRowLookup,0),MATCH(N$11,[1]!rng_ForecastColumnLookup,0)))</f>
        <v>5496.3231370042085</v>
      </c>
      <c r="O65" s="32">
        <f>N65*(1+INDEX([1]!tbl_Forecast,MATCH($D$8&amp;$D$16&amp;$D$7,[1]!rng_ForecastRowLookup,0),MATCH(O$11,[1]!rng_ForecastColumnLookup,0)))</f>
        <v>5560.0378063756134</v>
      </c>
      <c r="P65" s="32">
        <f>O65*(1+INDEX([1]!tbl_Forecast,MATCH($D$8&amp;$D$16&amp;$D$7,[1]!rng_ForecastRowLookup,0),MATCH(P$11,[1]!rng_ForecastColumnLookup,0)))</f>
        <v>5622.0202406070566</v>
      </c>
      <c r="Q65" s="32">
        <f>P65*(1+INDEX([1]!tbl_Forecast,MATCH($D$8&amp;$D$16&amp;$D$7,[1]!rng_ForecastRowLookup,0),MATCH(Q$11,[1]!rng_ForecastColumnLookup,0)))</f>
        <v>5686.2573596457314</v>
      </c>
      <c r="R65" s="32">
        <f>Q65*(1+INDEX([1]!tbl_Forecast,MATCH($D$8&amp;$D$16&amp;$D$7,[1]!rng_ForecastRowLookup,0),MATCH(R$11,[1]!rng_ForecastColumnLookup,0)))</f>
        <v>5748.7255028127647</v>
      </c>
      <c r="S65" s="32">
        <f>R65*(1+INDEX([1]!tbl_Forecast,MATCH($D$8&amp;$D$16&amp;$D$7,[1]!rng_ForecastRowLookup,0),MATCH(S$11,[1]!rng_ForecastColumnLookup,0)))</f>
        <v>5851.8014640119245</v>
      </c>
      <c r="T65" s="32">
        <f>S65*(1+INDEX([1]!tbl_Forecast,MATCH($D$8&amp;$D$16&amp;$D$7,[1]!rng_ForecastRowLookup,0),MATCH(T$11,[1]!rng_ForecastColumnLookup,0)))</f>
        <v>5920.4802858804214</v>
      </c>
      <c r="U65" s="32">
        <f>T65*(1+INDEX([1]!tbl_Forecast,MATCH($D$8&amp;$D$16&amp;$D$7,[1]!rng_ForecastRowLookup,0),MATCH(U$11,[1]!rng_ForecastColumnLookup,0)))</f>
        <v>5991.4200466052271</v>
      </c>
      <c r="V65" s="32">
        <f>U65*(1+INDEX([1]!tbl_Forecast,MATCH($D$8&amp;$D$16&amp;$D$7,[1]!rng_ForecastRowLookup,0),MATCH(V$11,[1]!rng_ForecastColumnLookup,0)))</f>
        <v>6062.4940106788554</v>
      </c>
      <c r="W65" s="32">
        <f>V65*(1+INDEX([1]!tbl_Forecast,MATCH($D$8&amp;$D$16&amp;$D$7,[1]!rng_ForecastRowLookup,0),MATCH(W$11,[1]!rng_ForecastColumnLookup,0)))</f>
        <v>6131.7157693846475</v>
      </c>
      <c r="X65" s="32">
        <f>W65*(1+INDEX([1]!tbl_Forecast,MATCH($D$8&amp;$D$16&amp;$D$7,[1]!rng_ForecastRowLookup,0),MATCH(X$11,[1]!rng_ForecastColumnLookup,0)))</f>
        <v>6247.2259979435721</v>
      </c>
      <c r="Y65" s="32"/>
      <c r="Z65" s="32" t="str">
        <f t="shared" si="5"/>
        <v>Othello _ Orchard*</v>
      </c>
      <c r="AA65" s="41">
        <f t="shared" si="6"/>
        <v>5310.1420982520358</v>
      </c>
    </row>
    <row r="66" spans="1:27">
      <c r="A66" s="50">
        <f>INDEX([2]APPLIC!$B$8:$F$67,MATCH($C66,[2]APPLIC!$B$9:$B$67,0)+1,5)</f>
        <v>0.85</v>
      </c>
      <c r="B66" s="75">
        <v>1</v>
      </c>
      <c r="C66" s="243" t="s">
        <v>608</v>
      </c>
      <c r="D66" s="7" t="s">
        <v>480</v>
      </c>
      <c r="E66" s="32">
        <f>$A66*VLOOKUP(LEFT($D66,FIND(" _",$D66)-1),SISAcres!$A$24:$O$36,MATCH(RIGHT($D66,LEN($D66)-FIND(" _",$D66)-2),SISAcres!$A$24:$O$24,0),FALSE)*1/$B66</f>
        <v>824.61232887002575</v>
      </c>
      <c r="F66" s="32">
        <f>E66*(1+INDEX([1]!tbl_Forecast,MATCH($D$8&amp;$D$16&amp;$D$7,[1]!rng_ForecastRowLookup,0),MATCH(F$11,[1]!rng_ForecastColumnLookup,0)))</f>
        <v>833.40444629319381</v>
      </c>
      <c r="G66" s="32">
        <f>F66*(1+INDEX([1]!tbl_Forecast,MATCH($D$8&amp;$D$16&amp;$D$7,[1]!rng_ForecastRowLookup,0),MATCH(G$11,[1]!rng_ForecastColumnLookup,0)))</f>
        <v>842.51460606635305</v>
      </c>
      <c r="H66" s="32">
        <f>G66*(1+INDEX([1]!tbl_Forecast,MATCH($D$8&amp;$D$16&amp;$D$7,[1]!rng_ForecastRowLookup,0),MATCH(H$11,[1]!rng_ForecastColumnLookup,0)))</f>
        <v>851.92866334759685</v>
      </c>
      <c r="I66" s="32">
        <f>H66*(1+INDEX([1]!tbl_Forecast,MATCH($D$8&amp;$D$16&amp;$D$7,[1]!rng_ForecastRowLookup,0),MATCH(I$11,[1]!rng_ForecastColumnLookup,0)))</f>
        <v>867.36083913281118</v>
      </c>
      <c r="J66" s="32">
        <f>I66*(1+INDEX([1]!tbl_Forecast,MATCH($D$8&amp;$D$16&amp;$D$7,[1]!rng_ForecastRowLookup,0),MATCH(J$11,[1]!rng_ForecastColumnLookup,0)))</f>
        <v>878.11610418096041</v>
      </c>
      <c r="K66" s="32">
        <f>J66*(1+INDEX([1]!tbl_Forecast,MATCH($D$8&amp;$D$16&amp;$D$7,[1]!rng_ForecastRowLookup,0),MATCH(K$11,[1]!rng_ForecastColumnLookup,0)))</f>
        <v>888.60069012342001</v>
      </c>
      <c r="L66" s="32">
        <f>K66*(1+INDEX([1]!tbl_Forecast,MATCH($D$8&amp;$D$16&amp;$D$7,[1]!rng_ForecastRowLookup,0),MATCH(L$11,[1]!rng_ForecastColumnLookup,0)))</f>
        <v>899.52006853033743</v>
      </c>
      <c r="M66" s="32">
        <f>L66*(1+INDEX([1]!tbl_Forecast,MATCH($D$8&amp;$D$16&amp;$D$7,[1]!rng_ForecastRowLookup,0),MATCH(M$11,[1]!rng_ForecastColumnLookup,0)))</f>
        <v>910.17238870141682</v>
      </c>
      <c r="N66" s="32">
        <f>M66*(1+INDEX([1]!tbl_Forecast,MATCH($D$8&amp;$D$16&amp;$D$7,[1]!rng_ForecastRowLookup,0),MATCH(N$11,[1]!rng_ForecastColumnLookup,0)))</f>
        <v>928.08654531177115</v>
      </c>
      <c r="O66" s="32">
        <f>N66*(1+INDEX([1]!tbl_Forecast,MATCH($D$8&amp;$D$16&amp;$D$7,[1]!rng_ForecastRowLookup,0),MATCH(O$11,[1]!rng_ForecastColumnLookup,0)))</f>
        <v>938.84514263376548</v>
      </c>
      <c r="P66" s="32">
        <f>O66*(1+INDEX([1]!tbl_Forecast,MATCH($D$8&amp;$D$16&amp;$D$7,[1]!rng_ForecastRowLookup,0),MATCH(P$11,[1]!rng_ForecastColumnLookup,0)))</f>
        <v>949.31124184627072</v>
      </c>
      <c r="Q66" s="32">
        <f>P66*(1+INDEX([1]!tbl_Forecast,MATCH($D$8&amp;$D$16&amp;$D$7,[1]!rng_ForecastRowLookup,0),MATCH(Q$11,[1]!rng_ForecastColumnLookup,0)))</f>
        <v>960.15805787278975</v>
      </c>
      <c r="R66" s="32">
        <f>Q66*(1+INDEX([1]!tbl_Forecast,MATCH($D$8&amp;$D$16&amp;$D$7,[1]!rng_ForecastRowLookup,0),MATCH(R$11,[1]!rng_ForecastColumnLookup,0)))</f>
        <v>970.70617190080395</v>
      </c>
      <c r="S66" s="32">
        <f>R66*(1+INDEX([1]!tbl_Forecast,MATCH($D$8&amp;$D$16&amp;$D$7,[1]!rng_ForecastRowLookup,0),MATCH(S$11,[1]!rng_ForecastColumnLookup,0)))</f>
        <v>988.11115525958087</v>
      </c>
      <c r="T66" s="32">
        <f>S66*(1+INDEX([1]!tbl_Forecast,MATCH($D$8&amp;$D$16&amp;$D$7,[1]!rng_ForecastRowLookup,0),MATCH(T$11,[1]!rng_ForecastColumnLookup,0)))</f>
        <v>999.70797897885677</v>
      </c>
      <c r="U66" s="32">
        <f>T66*(1+INDEX([1]!tbl_Forecast,MATCH($D$8&amp;$D$16&amp;$D$7,[1]!rng_ForecastRowLookup,0),MATCH(U$11,[1]!rng_ForecastColumnLookup,0)))</f>
        <v>1011.6865755451813</v>
      </c>
      <c r="V66" s="32">
        <f>U66*(1+INDEX([1]!tbl_Forecast,MATCH($D$8&amp;$D$16&amp;$D$7,[1]!rng_ForecastRowLookup,0),MATCH(V$11,[1]!rng_ForecastColumnLookup,0)))</f>
        <v>1023.6878331376633</v>
      </c>
      <c r="W66" s="32">
        <f>V66*(1+INDEX([1]!tbl_Forecast,MATCH($D$8&amp;$D$16&amp;$D$7,[1]!rng_ForecastRowLookup,0),MATCH(W$11,[1]!rng_ForecastColumnLookup,0)))</f>
        <v>1035.3763349408307</v>
      </c>
      <c r="X66" s="32">
        <f>W66*(1+INDEX([1]!tbl_Forecast,MATCH($D$8&amp;$D$16&amp;$D$7,[1]!rng_ForecastRowLookup,0),MATCH(X$11,[1]!rng_ForecastColumnLookup,0)))</f>
        <v>1054.8809176044069</v>
      </c>
      <c r="Y66" s="32"/>
      <c r="Z66" s="32" t="str">
        <f t="shared" si="5"/>
        <v>Lind _ Orchard*</v>
      </c>
      <c r="AA66" s="41">
        <f t="shared" si="6"/>
        <v>896.64877996374582</v>
      </c>
    </row>
    <row r="67" spans="1:27">
      <c r="A67" s="50">
        <f>INDEX([2]APPLIC!$B$8:$F$67,MATCH($C67,[2]APPLIC!$B$9:$B$67,0)+1,5)</f>
        <v>0.85</v>
      </c>
      <c r="B67" s="75">
        <v>1</v>
      </c>
      <c r="C67" s="243" t="s">
        <v>608</v>
      </c>
      <c r="D67" s="7" t="s">
        <v>481</v>
      </c>
      <c r="E67" s="32">
        <f>$A67*VLOOKUP(LEFT($D67,FIND(" _",$D67)-1),SISAcres!$A$24:$O$36,MATCH(RIGHT($D67,LEN($D67)-FIND(" _",$D67)-2),SISAcres!$A$24:$O$24,0),FALSE)*1/$B67</f>
        <v>7297.8655937200701</v>
      </c>
      <c r="F67" s="32">
        <f>E67*(1+INDEX([1]!tbl_Forecast,MATCH($D$8&amp;$D$16&amp;$D$7,[1]!rng_ForecastRowLookup,0),MATCH(F$11,[1]!rng_ForecastColumnLookup,0)))</f>
        <v>7375.6763285248835</v>
      </c>
      <c r="G67" s="32">
        <f>F67*(1+INDEX([1]!tbl_Forecast,MATCH($D$8&amp;$D$16&amp;$D$7,[1]!rng_ForecastRowLookup,0),MATCH(G$11,[1]!rng_ForecastColumnLookup,0)))</f>
        <v>7456.301756055097</v>
      </c>
      <c r="H67" s="32">
        <f>G67*(1+INDEX([1]!tbl_Forecast,MATCH($D$8&amp;$D$16&amp;$D$7,[1]!rng_ForecastRowLookup,0),MATCH(H$11,[1]!rng_ForecastColumnLookup,0)))</f>
        <v>7539.6166936624968</v>
      </c>
      <c r="I67" s="32">
        <f>H67*(1+INDEX([1]!tbl_Forecast,MATCH($D$8&amp;$D$16&amp;$D$7,[1]!rng_ForecastRowLookup,0),MATCH(I$11,[1]!rng_ForecastColumnLookup,0)))</f>
        <v>7676.192319270087</v>
      </c>
      <c r="J67" s="32">
        <f>I67*(1+INDEX([1]!tbl_Forecast,MATCH($D$8&amp;$D$16&amp;$D$7,[1]!rng_ForecastRowLookup,0),MATCH(J$11,[1]!rng_ForecastColumnLookup,0)))</f>
        <v>7771.3770212181944</v>
      </c>
      <c r="K67" s="32">
        <f>J67*(1+INDEX([1]!tbl_Forecast,MATCH($D$8&amp;$D$16&amp;$D$7,[1]!rng_ForecastRowLookup,0),MATCH(K$11,[1]!rng_ForecastColumnLookup,0)))</f>
        <v>7864.1661978228258</v>
      </c>
      <c r="L67" s="32">
        <f>K67*(1+INDEX([1]!tbl_Forecast,MATCH($D$8&amp;$D$16&amp;$D$7,[1]!rng_ForecastRowLookup,0),MATCH(L$11,[1]!rng_ForecastColumnLookup,0)))</f>
        <v>7960.803312247067</v>
      </c>
      <c r="M67" s="32">
        <f>L67*(1+INDEX([1]!tbl_Forecast,MATCH($D$8&amp;$D$16&amp;$D$7,[1]!rng_ForecastRowLookup,0),MATCH(M$11,[1]!rng_ForecastColumnLookup,0)))</f>
        <v>8055.0769462301259</v>
      </c>
      <c r="N67" s="32">
        <f>M67*(1+INDEX([1]!tbl_Forecast,MATCH($D$8&amp;$D$16&amp;$D$7,[1]!rng_ForecastRowLookup,0),MATCH(N$11,[1]!rng_ForecastColumnLookup,0)))</f>
        <v>8213.6182420489331</v>
      </c>
      <c r="O67" s="32">
        <f>N67*(1+INDEX([1]!tbl_Forecast,MATCH($D$8&amp;$D$16&amp;$D$7,[1]!rng_ForecastRowLookup,0),MATCH(O$11,[1]!rng_ForecastColumnLookup,0)))</f>
        <v>8308.8324348084097</v>
      </c>
      <c r="P67" s="32">
        <f>O67*(1+INDEX([1]!tbl_Forecast,MATCH($D$8&amp;$D$16&amp;$D$7,[1]!rng_ForecastRowLookup,0),MATCH(P$11,[1]!rng_ForecastColumnLookup,0)))</f>
        <v>8401.4580028108521</v>
      </c>
      <c r="Q67" s="32">
        <f>P67*(1+INDEX([1]!tbl_Forecast,MATCH($D$8&amp;$D$16&amp;$D$7,[1]!rng_ForecastRowLookup,0),MATCH(Q$11,[1]!rng_ForecastColumnLookup,0)))</f>
        <v>8497.4529360782417</v>
      </c>
      <c r="R67" s="32">
        <f>Q67*(1+INDEX([1]!tbl_Forecast,MATCH($D$8&amp;$D$16&amp;$D$7,[1]!rng_ForecastRowLookup,0),MATCH(R$11,[1]!rng_ForecastColumnLookup,0)))</f>
        <v>8590.8043398210957</v>
      </c>
      <c r="S67" s="32">
        <f>R67*(1+INDEX([1]!tbl_Forecast,MATCH($D$8&amp;$D$16&amp;$D$7,[1]!rng_ForecastRowLookup,0),MATCH(S$11,[1]!rng_ForecastColumnLookup,0)))</f>
        <v>8744.8394236614549</v>
      </c>
      <c r="T67" s="32">
        <f>S67*(1+INDEX([1]!tbl_Forecast,MATCH($D$8&amp;$D$16&amp;$D$7,[1]!rng_ForecastRowLookup,0),MATCH(T$11,[1]!rng_ForecastColumnLookup,0)))</f>
        <v>8847.4719672875162</v>
      </c>
      <c r="U67" s="32">
        <f>T67*(1+INDEX([1]!tbl_Forecast,MATCH($D$8&amp;$D$16&amp;$D$7,[1]!rng_ForecastRowLookup,0),MATCH(U$11,[1]!rng_ForecastColumnLookup,0)))</f>
        <v>8953.4832221304114</v>
      </c>
      <c r="V67" s="32">
        <f>U67*(1+INDEX([1]!tbl_Forecast,MATCH($D$8&amp;$D$16&amp;$D$7,[1]!rng_ForecastRowLookup,0),MATCH(V$11,[1]!rng_ForecastColumnLookup,0)))</f>
        <v>9059.6950283321967</v>
      </c>
      <c r="W67" s="32">
        <f>V67*(1+INDEX([1]!tbl_Forecast,MATCH($D$8&amp;$D$16&amp;$D$7,[1]!rng_ForecastRowLookup,0),MATCH(W$11,[1]!rng_ForecastColumnLookup,0)))</f>
        <v>9163.1389281685697</v>
      </c>
      <c r="X67" s="32">
        <f>W67*(1+INDEX([1]!tbl_Forecast,MATCH($D$8&amp;$D$16&amp;$D$7,[1]!rng_ForecastRowLookup,0),MATCH(X$11,[1]!rng_ForecastColumnLookup,0)))</f>
        <v>9335.7555842103666</v>
      </c>
      <c r="Y67" s="32"/>
      <c r="Z67" s="32" t="str">
        <f t="shared" si="5"/>
        <v>Eltopia _ Orchard*</v>
      </c>
      <c r="AA67" s="41">
        <f t="shared" si="6"/>
        <v>7935.392246578811</v>
      </c>
    </row>
    <row r="68" spans="1:27">
      <c r="A68" s="50">
        <f>INDEX([2]APPLIC!$B$8:$F$67,MATCH($C68,[2]APPLIC!$B$9:$B$67,0)+1,5)</f>
        <v>0.85</v>
      </c>
      <c r="B68" s="75">
        <v>1</v>
      </c>
      <c r="C68" s="243" t="s">
        <v>608</v>
      </c>
      <c r="D68" s="7" t="s">
        <v>482</v>
      </c>
      <c r="E68" s="32">
        <f>$A68*VLOOKUP(LEFT($D68,FIND(" _",$D68)-1),SISAcres!$A$24:$O$36,MATCH(RIGHT($D68,LEN($D68)-FIND(" _",$D68)-2),SISAcres!$A$24:$O$24,0),FALSE)*1/$B68</f>
        <v>502.94844410223664</v>
      </c>
      <c r="F68" s="32">
        <f>E68*(1+INDEX([1]!tbl_Forecast,MATCH($D$8&amp;$D$16&amp;$D$7,[1]!rng_ForecastRowLookup,0),MATCH(F$11,[1]!rng_ForecastColumnLookup,0)))</f>
        <v>508.31094187668299</v>
      </c>
      <c r="G68" s="32">
        <f>F68*(1+INDEX([1]!tbl_Forecast,MATCH($D$8&amp;$D$16&amp;$D$7,[1]!rng_ForecastRowLookup,0),MATCH(G$11,[1]!rng_ForecastColumnLookup,0)))</f>
        <v>513.8674203854531</v>
      </c>
      <c r="H68" s="32">
        <f>G68*(1+INDEX([1]!tbl_Forecast,MATCH($D$8&amp;$D$16&amp;$D$7,[1]!rng_ForecastRowLookup,0),MATCH(H$11,[1]!rng_ForecastColumnLookup,0)))</f>
        <v>519.60925239126243</v>
      </c>
      <c r="I68" s="32">
        <f>H68*(1+INDEX([1]!tbl_Forecast,MATCH($D$8&amp;$D$16&amp;$D$7,[1]!rng_ForecastRowLookup,0),MATCH(I$11,[1]!rng_ForecastColumnLookup,0)))</f>
        <v>529.02166174842239</v>
      </c>
      <c r="J68" s="32">
        <f>I68*(1+INDEX([1]!tbl_Forecast,MATCH($D$8&amp;$D$16&amp;$D$7,[1]!rng_ForecastRowLookup,0),MATCH(J$11,[1]!rng_ForecastColumnLookup,0)))</f>
        <v>535.58152464701175</v>
      </c>
      <c r="K68" s="32">
        <f>J68*(1+INDEX([1]!tbl_Forecast,MATCH($D$8&amp;$D$16&amp;$D$7,[1]!rng_ForecastRowLookup,0),MATCH(K$11,[1]!rng_ForecastColumnLookup,0)))</f>
        <v>541.97629465250293</v>
      </c>
      <c r="L68" s="32">
        <f>K68*(1+INDEX([1]!tbl_Forecast,MATCH($D$8&amp;$D$16&amp;$D$7,[1]!rng_ForecastRowLookup,0),MATCH(L$11,[1]!rng_ForecastColumnLookup,0)))</f>
        <v>548.63625374849198</v>
      </c>
      <c r="M68" s="32">
        <f>L68*(1+INDEX([1]!tbl_Forecast,MATCH($D$8&amp;$D$16&amp;$D$7,[1]!rng_ForecastRowLookup,0),MATCH(M$11,[1]!rng_ForecastColumnLookup,0)))</f>
        <v>555.13332839624161</v>
      </c>
      <c r="N68" s="32">
        <f>M68*(1+INDEX([1]!tbl_Forecast,MATCH($D$8&amp;$D$16&amp;$D$7,[1]!rng_ForecastRowLookup,0),MATCH(N$11,[1]!rng_ForecastColumnLookup,0)))</f>
        <v>566.05955018451857</v>
      </c>
      <c r="O68" s="32">
        <f>N68*(1+INDEX([1]!tbl_Forecast,MATCH($D$8&amp;$D$16&amp;$D$7,[1]!rng_ForecastRowLookup,0),MATCH(O$11,[1]!rng_ForecastColumnLookup,0)))</f>
        <v>572.62144550717801</v>
      </c>
      <c r="P68" s="32">
        <f>O68*(1+INDEX([1]!tbl_Forecast,MATCH($D$8&amp;$D$16&amp;$D$7,[1]!rng_ForecastRowLookup,0),MATCH(P$11,[1]!rng_ForecastColumnLookup,0)))</f>
        <v>579.00494006632721</v>
      </c>
      <c r="Q68" s="32">
        <f>P68*(1+INDEX([1]!tbl_Forecast,MATCH($D$8&amp;$D$16&amp;$D$7,[1]!rng_ForecastRowLookup,0),MATCH(Q$11,[1]!rng_ForecastColumnLookup,0)))</f>
        <v>585.62064183672953</v>
      </c>
      <c r="R68" s="32">
        <f>Q68*(1+INDEX([1]!tbl_Forecast,MATCH($D$8&amp;$D$16&amp;$D$7,[1]!rng_ForecastRowLookup,0),MATCH(R$11,[1]!rng_ForecastColumnLookup,0)))</f>
        <v>592.05415896091858</v>
      </c>
      <c r="S68" s="32">
        <f>R68*(1+INDEX([1]!tbl_Forecast,MATCH($D$8&amp;$D$16&amp;$D$7,[1]!rng_ForecastRowLookup,0),MATCH(S$11,[1]!rng_ForecastColumnLookup,0)))</f>
        <v>602.66982524851528</v>
      </c>
      <c r="T68" s="32">
        <f>S68*(1+INDEX([1]!tbl_Forecast,MATCH($D$8&amp;$D$16&amp;$D$7,[1]!rng_ForecastRowLookup,0),MATCH(T$11,[1]!rng_ForecastColumnLookup,0)))</f>
        <v>609.74297252261704</v>
      </c>
      <c r="U68" s="32">
        <f>T68*(1+INDEX([1]!tbl_Forecast,MATCH($D$8&amp;$D$16&amp;$D$7,[1]!rng_ForecastRowLookup,0),MATCH(U$11,[1]!rng_ForecastColumnLookup,0)))</f>
        <v>617.04897110478339</v>
      </c>
      <c r="V68" s="32">
        <f>U68*(1+INDEX([1]!tbl_Forecast,MATCH($D$8&amp;$D$16&amp;$D$7,[1]!rng_ForecastRowLookup,0),MATCH(V$11,[1]!rng_ForecastColumnLookup,0)))</f>
        <v>624.36879112454972</v>
      </c>
      <c r="W68" s="32">
        <f>V68*(1+INDEX([1]!tbl_Forecast,MATCH($D$8&amp;$D$16&amp;$D$7,[1]!rng_ForecastRowLookup,0),MATCH(W$11,[1]!rng_ForecastColumnLookup,0)))</f>
        <v>631.4978547948017</v>
      </c>
      <c r="X68" s="32">
        <f>W68*(1+INDEX([1]!tbl_Forecast,MATCH($D$8&amp;$D$16&amp;$D$7,[1]!rng_ForecastRowLookup,0),MATCH(X$11,[1]!rng_ForecastColumnLookup,0)))</f>
        <v>643.39411096277775</v>
      </c>
      <c r="Y68" s="32"/>
      <c r="Z68" s="32" t="str">
        <f t="shared" si="5"/>
        <v>Odessa _ Orchard*</v>
      </c>
      <c r="AA68" s="41">
        <f t="shared" si="6"/>
        <v>546.88499431836112</v>
      </c>
    </row>
    <row r="69" spans="1:27">
      <c r="A69" s="50">
        <f>INDEX([2]APPLIC!$B$8:$F$67,MATCH($C69,[2]APPLIC!$B$9:$B$67,0)+1,5)</f>
        <v>0.85</v>
      </c>
      <c r="B69" s="75">
        <v>1</v>
      </c>
      <c r="C69" s="243" t="s">
        <v>608</v>
      </c>
      <c r="D69" s="7" t="s">
        <v>483</v>
      </c>
      <c r="E69" s="32">
        <f>$A69*VLOOKUP(LEFT($D69,FIND(" _",$D69)-1),SISAcres!$A$24:$O$36,MATCH(RIGHT($D69,LEN($D69)-FIND(" _",$D69)-2),SISAcres!$A$24:$O$24,0),FALSE)*1/$B69</f>
        <v>862.72856955060195</v>
      </c>
      <c r="F69" s="32">
        <f>E69*(1+INDEX([1]!tbl_Forecast,MATCH($D$8&amp;$D$16&amp;$D$7,[1]!rng_ForecastRowLookup,0),MATCH(F$11,[1]!rng_ForecastColumnLookup,0)))</f>
        <v>871.92708698994807</v>
      </c>
      <c r="G69" s="32">
        <f>F69*(1+INDEX([1]!tbl_Forecast,MATCH($D$8&amp;$D$16&amp;$D$7,[1]!rng_ForecastRowLookup,0),MATCH(G$11,[1]!rng_ForecastColumnLookup,0)))</f>
        <v>881.45834772218222</v>
      </c>
      <c r="H69" s="32">
        <f>G69*(1+INDEX([1]!tbl_Forecast,MATCH($D$8&amp;$D$16&amp;$D$7,[1]!rng_ForecastRowLookup,0),MATCH(H$11,[1]!rng_ForecastColumnLookup,0)))</f>
        <v>891.30755308519713</v>
      </c>
      <c r="I69" s="32">
        <f>H69*(1+INDEX([1]!tbl_Forecast,MATCH($D$8&amp;$D$16&amp;$D$7,[1]!rng_ForecastRowLookup,0),MATCH(I$11,[1]!rng_ForecastColumnLookup,0)))</f>
        <v>907.453053793967</v>
      </c>
      <c r="J69" s="32">
        <f>I69*(1+INDEX([1]!tbl_Forecast,MATCH($D$8&amp;$D$16&amp;$D$7,[1]!rng_ForecastRowLookup,0),MATCH(J$11,[1]!rng_ForecastColumnLookup,0)))</f>
        <v>918.70546187139928</v>
      </c>
      <c r="K69" s="32">
        <f>J69*(1+INDEX([1]!tbl_Forecast,MATCH($D$8&amp;$D$16&amp;$D$7,[1]!rng_ForecastRowLookup,0),MATCH(K$11,[1]!rng_ForecastColumnLookup,0)))</f>
        <v>929.67467918211241</v>
      </c>
      <c r="L69" s="32">
        <f>K69*(1+INDEX([1]!tbl_Forecast,MATCH($D$8&amp;$D$16&amp;$D$7,[1]!rng_ForecastRowLookup,0),MATCH(L$11,[1]!rng_ForecastColumnLookup,0)))</f>
        <v>941.09878646691436</v>
      </c>
      <c r="M69" s="32">
        <f>L69*(1+INDEX([1]!tbl_Forecast,MATCH($D$8&amp;$D$16&amp;$D$7,[1]!rng_ForecastRowLookup,0),MATCH(M$11,[1]!rng_ForecastColumnLookup,0)))</f>
        <v>952.24349122312822</v>
      </c>
      <c r="N69" s="32">
        <f>M69*(1+INDEX([1]!tbl_Forecast,MATCH($D$8&amp;$D$16&amp;$D$7,[1]!rng_ForecastRowLookup,0),MATCH(N$11,[1]!rng_ForecastColumnLookup,0)))</f>
        <v>970.98569791355521</v>
      </c>
      <c r="O69" s="32">
        <f>N69*(1+INDEX([1]!tbl_Forecast,MATCH($D$8&amp;$D$16&amp;$D$7,[1]!rng_ForecastRowLookup,0),MATCH(O$11,[1]!rng_ForecastColumnLookup,0)))</f>
        <v>982.24159229327427</v>
      </c>
      <c r="P69" s="32">
        <f>O69*(1+INDEX([1]!tbl_Forecast,MATCH($D$8&amp;$D$16&amp;$D$7,[1]!rng_ForecastRowLookup,0),MATCH(P$11,[1]!rng_ForecastColumnLookup,0)))</f>
        <v>993.19146835776678</v>
      </c>
      <c r="Q69" s="32">
        <f>P69*(1+INDEX([1]!tbl_Forecast,MATCH($D$8&amp;$D$16&amp;$D$7,[1]!rng_ForecastRowLookup,0),MATCH(Q$11,[1]!rng_ForecastColumnLookup,0)))</f>
        <v>1004.5396591949818</v>
      </c>
      <c r="R69" s="32">
        <f>Q69*(1+INDEX([1]!tbl_Forecast,MATCH($D$8&amp;$D$16&amp;$D$7,[1]!rng_ForecastRowLookup,0),MATCH(R$11,[1]!rng_ForecastColumnLookup,0)))</f>
        <v>1015.5753410642008</v>
      </c>
      <c r="S69" s="32">
        <f>R69*(1+INDEX([1]!tbl_Forecast,MATCH($D$8&amp;$D$16&amp;$D$7,[1]!rng_ForecastRowLookup,0),MATCH(S$11,[1]!rng_ForecastColumnLookup,0)))</f>
        <v>1033.7848388736088</v>
      </c>
      <c r="T69" s="32">
        <f>S69*(1+INDEX([1]!tbl_Forecast,MATCH($D$8&amp;$D$16&amp;$D$7,[1]!rng_ForecastRowLookup,0),MATCH(T$11,[1]!rng_ForecastColumnLookup,0)))</f>
        <v>1045.9177051774286</v>
      </c>
      <c r="U69" s="32">
        <f>T69*(1+INDEX([1]!tbl_Forecast,MATCH($D$8&amp;$D$16&amp;$D$7,[1]!rng_ForecastRowLookup,0),MATCH(U$11,[1]!rng_ForecastColumnLookup,0)))</f>
        <v>1058.4499911002574</v>
      </c>
      <c r="V69" s="32">
        <f>U69*(1+INDEX([1]!tbl_Forecast,MATCH($D$8&amp;$D$16&amp;$D$7,[1]!rng_ForecastRowLookup,0),MATCH(V$11,[1]!rng_ForecastColumnLookup,0)))</f>
        <v>1071.0059855149398</v>
      </c>
      <c r="W69" s="32">
        <f>V69*(1+INDEX([1]!tbl_Forecast,MATCH($D$8&amp;$D$16&amp;$D$7,[1]!rng_ForecastRowLookup,0),MATCH(W$11,[1]!rng_ForecastColumnLookup,0)))</f>
        <v>1083.2347675592907</v>
      </c>
      <c r="X69" s="32">
        <f>W69*(1+INDEX([1]!tbl_Forecast,MATCH($D$8&amp;$D$16&amp;$D$7,[1]!rng_ForecastRowLookup,0),MATCH(X$11,[1]!rng_ForecastColumnLookup,0)))</f>
        <v>1103.6409149232127</v>
      </c>
      <c r="Y69" s="32"/>
      <c r="Z69" s="32" t="str">
        <f t="shared" si="5"/>
        <v>Ritzville _ Orchard*</v>
      </c>
      <c r="AA69" s="41">
        <f t="shared" si="6"/>
        <v>938.09477768473073</v>
      </c>
    </row>
    <row r="70" spans="1:27">
      <c r="A70" s="50">
        <f>INDEX([2]APPLIC!$B$8:$F$67,MATCH($C70,[2]APPLIC!$B$9:$B$67,0)+1,5)</f>
        <v>0.85</v>
      </c>
      <c r="B70" s="75">
        <v>1</v>
      </c>
      <c r="C70" s="243" t="s">
        <v>608</v>
      </c>
      <c r="D70" s="7" t="s">
        <v>484</v>
      </c>
      <c r="E70" s="32">
        <f>$A70*VLOOKUP(LEFT($D70,FIND(" _",$D70)-1),SISAcres!$A$24:$O$36,MATCH(RIGHT($D70,LEN($D70)-FIND(" _",$D70)-2),SISAcres!$A$24:$O$24,0),FALSE)*1/$B70</f>
        <v>338.39784409096887</v>
      </c>
      <c r="F70" s="32">
        <f>E70*(1+INDEX([1]!tbl_Forecast,MATCH($D$8&amp;$D$16&amp;$D$7,[1]!rng_ForecastRowLookup,0),MATCH(F$11,[1]!rng_ForecastColumnLookup,0)))</f>
        <v>342.00588325898826</v>
      </c>
      <c r="G70" s="32">
        <f>F70*(1+INDEX([1]!tbl_Forecast,MATCH($D$8&amp;$D$16&amp;$D$7,[1]!rng_ForecastRowLookup,0),MATCH(G$11,[1]!rng_ForecastColumnLookup,0)))</f>
        <v>345.74443811516636</v>
      </c>
      <c r="H70" s="32">
        <f>G70*(1+INDEX([1]!tbl_Forecast,MATCH($D$8&amp;$D$16&amp;$D$7,[1]!rng_ForecastRowLookup,0),MATCH(H$11,[1]!rng_ForecastColumnLookup,0)))</f>
        <v>349.60770401186619</v>
      </c>
      <c r="I70" s="32">
        <f>H70*(1+INDEX([1]!tbl_Forecast,MATCH($D$8&amp;$D$16&amp;$D$7,[1]!rng_ForecastRowLookup,0),MATCH(I$11,[1]!rng_ForecastColumnLookup,0)))</f>
        <v>355.94063747953021</v>
      </c>
      <c r="J70" s="32">
        <f>I70*(1+INDEX([1]!tbl_Forecast,MATCH($D$8&amp;$D$16&amp;$D$7,[1]!rng_ForecastRowLookup,0),MATCH(J$11,[1]!rng_ForecastColumnLookup,0)))</f>
        <v>360.35429754438513</v>
      </c>
      <c r="K70" s="32">
        <f>J70*(1+INDEX([1]!tbl_Forecast,MATCH($D$8&amp;$D$16&amp;$D$7,[1]!rng_ForecastRowLookup,0),MATCH(K$11,[1]!rng_ForecastColumnLookup,0)))</f>
        <v>364.65687847229418</v>
      </c>
      <c r="L70" s="32">
        <f>K70*(1+INDEX([1]!tbl_Forecast,MATCH($D$8&amp;$D$16&amp;$D$7,[1]!rng_ForecastRowLookup,0),MATCH(L$11,[1]!rng_ForecastColumnLookup,0)))</f>
        <v>369.13788607107426</v>
      </c>
      <c r="M70" s="32">
        <f>L70*(1+INDEX([1]!tbl_Forecast,MATCH($D$8&amp;$D$16&amp;$D$7,[1]!rng_ForecastRowLookup,0),MATCH(M$11,[1]!rng_ForecastColumnLookup,0)))</f>
        <v>373.50930043665812</v>
      </c>
      <c r="N70" s="32">
        <f>M70*(1+INDEX([1]!tbl_Forecast,MATCH($D$8&amp;$D$16&amp;$D$7,[1]!rng_ForecastRowLookup,0),MATCH(N$11,[1]!rng_ForecastColumnLookup,0)))</f>
        <v>380.8607694402308</v>
      </c>
      <c r="O70" s="32">
        <f>N70*(1+INDEX([1]!tbl_Forecast,MATCH($D$8&amp;$D$16&amp;$D$7,[1]!rng_ForecastRowLookup,0),MATCH(O$11,[1]!rng_ForecastColumnLookup,0)))</f>
        <v>385.27579697710337</v>
      </c>
      <c r="P70" s="32">
        <f>O70*(1+INDEX([1]!tbl_Forecast,MATCH($D$8&amp;$D$16&amp;$D$7,[1]!rng_ForecastRowLookup,0),MATCH(P$11,[1]!rng_ForecastColumnLookup,0)))</f>
        <v>389.57079146791727</v>
      </c>
      <c r="Q70" s="32">
        <f>P70*(1+INDEX([1]!tbl_Forecast,MATCH($D$8&amp;$D$16&amp;$D$7,[1]!rng_ForecastRowLookup,0),MATCH(Q$11,[1]!rng_ForecastColumnLookup,0)))</f>
        <v>394.0220214945835</v>
      </c>
      <c r="R70" s="32">
        <f>Q70*(1+INDEX([1]!tbl_Forecast,MATCH($D$8&amp;$D$16&amp;$D$7,[1]!rng_ForecastRowLookup,0),MATCH(R$11,[1]!rng_ForecastColumnLookup,0)))</f>
        <v>398.35067257259607</v>
      </c>
      <c r="S70" s="32">
        <f>R70*(1+INDEX([1]!tbl_Forecast,MATCH($D$8&amp;$D$16&amp;$D$7,[1]!rng_ForecastRowLookup,0),MATCH(S$11,[1]!rng_ForecastColumnLookup,0)))</f>
        <v>405.493191109907</v>
      </c>
      <c r="T70" s="32">
        <f>S70*(1+INDEX([1]!tbl_Forecast,MATCH($D$8&amp;$D$16&amp;$D$7,[1]!rng_ForecastRowLookup,0),MATCH(T$11,[1]!rng_ForecastColumnLookup,0)))</f>
        <v>410.25220332390523</v>
      </c>
      <c r="U70" s="32">
        <f>T70*(1+INDEX([1]!tbl_Forecast,MATCH($D$8&amp;$D$16&amp;$D$7,[1]!rng_ForecastRowLookup,0),MATCH(U$11,[1]!rng_ForecastColumnLookup,0)))</f>
        <v>415.16788444018721</v>
      </c>
      <c r="V70" s="32">
        <f>U70*(1+INDEX([1]!tbl_Forecast,MATCH($D$8&amp;$D$16&amp;$D$7,[1]!rng_ForecastRowLookup,0),MATCH(V$11,[1]!rng_ForecastColumnLookup,0)))</f>
        <v>420.09286500801522</v>
      </c>
      <c r="W70" s="32">
        <f>V70*(1+INDEX([1]!tbl_Forecast,MATCH($D$8&amp;$D$16&amp;$D$7,[1]!rng_ForecastRowLookup,0),MATCH(W$11,[1]!rng_ForecastColumnLookup,0)))</f>
        <v>424.88949934437699</v>
      </c>
      <c r="X70" s="32">
        <f>W70*(1+INDEX([1]!tbl_Forecast,MATCH($D$8&amp;$D$16&amp;$D$7,[1]!rng_ForecastRowLookup,0),MATCH(X$11,[1]!rng_ForecastColumnLookup,0)))</f>
        <v>432.89363473281185</v>
      </c>
      <c r="Y70" s="32"/>
      <c r="Z70" s="32" t="str">
        <f t="shared" si="5"/>
        <v>Wilbur _ Orchard*</v>
      </c>
      <c r="AA70" s="41">
        <f t="shared" si="6"/>
        <v>367.95958952289004</v>
      </c>
    </row>
    <row r="71" spans="1:27">
      <c r="A71" s="50">
        <f>INDEX([2]APPLIC!$B$8:$F$67,MATCH($C71,[2]APPLIC!$B$9:$B$67,0)+1,5)</f>
        <v>0.85</v>
      </c>
      <c r="B71" s="75">
        <v>1</v>
      </c>
      <c r="C71" s="243" t="s">
        <v>608</v>
      </c>
      <c r="D71" s="7" t="s">
        <v>485</v>
      </c>
      <c r="E71" s="32">
        <f>$A71*VLOOKUP(LEFT($D71,FIND(" _",$D71)-1),SISAcres!$A$24:$O$36,MATCH(RIGHT($D71,LEN($D71)-FIND(" _",$D71)-2),SISAcres!$A$24:$O$24,0),FALSE)*1/$B71</f>
        <v>6805.14345809311</v>
      </c>
      <c r="F71" s="32">
        <f>E71*(1+INDEX([1]!tbl_Forecast,MATCH($D$8&amp;$D$16&amp;$D$7,[1]!rng_ForecastRowLookup,0),MATCH(F$11,[1]!rng_ForecastColumnLookup,0)))</f>
        <v>6877.7007292741591</v>
      </c>
      <c r="G71" s="32">
        <f>F71*(1+INDEX([1]!tbl_Forecast,MATCH($D$8&amp;$D$16&amp;$D$7,[1]!rng_ForecastRowLookup,0),MATCH(G$11,[1]!rng_ForecastColumnLookup,0)))</f>
        <v>6952.882656601696</v>
      </c>
      <c r="H71" s="32">
        <f>G71*(1+INDEX([1]!tbl_Forecast,MATCH($D$8&amp;$D$16&amp;$D$7,[1]!rng_ForecastRowLookup,0),MATCH(H$11,[1]!rng_ForecastColumnLookup,0)))</f>
        <v>7030.572509249615</v>
      </c>
      <c r="I71" s="32">
        <f>H71*(1+INDEX([1]!tbl_Forecast,MATCH($D$8&amp;$D$16&amp;$D$7,[1]!rng_ForecastRowLookup,0),MATCH(I$11,[1]!rng_ForecastColumnLookup,0)))</f>
        <v>7157.927105357584</v>
      </c>
      <c r="J71" s="32">
        <f>I71*(1+INDEX([1]!tbl_Forecast,MATCH($D$8&amp;$D$16&amp;$D$7,[1]!rng_ForecastRowLookup,0),MATCH(J$11,[1]!rng_ForecastColumnLookup,0)))</f>
        <v>7246.6853242442266</v>
      </c>
      <c r="K71" s="32">
        <f>J71*(1+INDEX([1]!tbl_Forecast,MATCH($D$8&amp;$D$16&amp;$D$7,[1]!rng_ForecastRowLookup,0),MATCH(K$11,[1]!rng_ForecastColumnLookup,0)))</f>
        <v>7333.2097538933858</v>
      </c>
      <c r="L71" s="32">
        <f>K71*(1+INDEX([1]!tbl_Forecast,MATCH($D$8&amp;$D$16&amp;$D$7,[1]!rng_ForecastRowLookup,0),MATCH(L$11,[1]!rng_ForecastColumnLookup,0)))</f>
        <v>7423.322324286436</v>
      </c>
      <c r="M71" s="32">
        <f>L71*(1+INDEX([1]!tbl_Forecast,MATCH($D$8&amp;$D$16&amp;$D$7,[1]!rng_ForecastRowLookup,0),MATCH(M$11,[1]!rng_ForecastColumnLookup,0)))</f>
        <v>7511.2309868031225</v>
      </c>
      <c r="N71" s="32">
        <f>M71*(1+INDEX([1]!tbl_Forecast,MATCH($D$8&amp;$D$16&amp;$D$7,[1]!rng_ForecastRowLookup,0),MATCH(N$11,[1]!rng_ForecastColumnLookup,0)))</f>
        <v>7659.0682206112324</v>
      </c>
      <c r="O71" s="32">
        <f>N71*(1+INDEX([1]!tbl_Forecast,MATCH($D$8&amp;$D$16&amp;$D$7,[1]!rng_ForecastRowLookup,0),MATCH(O$11,[1]!rng_ForecastColumnLookup,0)))</f>
        <v>7747.8539392098783</v>
      </c>
      <c r="P71" s="32">
        <f>O71*(1+INDEX([1]!tbl_Forecast,MATCH($D$8&amp;$D$16&amp;$D$7,[1]!rng_ForecastRowLookup,0),MATCH(P$11,[1]!rng_ForecastColumnLookup,0)))</f>
        <v>7834.2258064427288</v>
      </c>
      <c r="Q71" s="32">
        <f>P71*(1+INDEX([1]!tbl_Forecast,MATCH($D$8&amp;$D$16&amp;$D$7,[1]!rng_ForecastRowLookup,0),MATCH(Q$11,[1]!rng_ForecastColumnLookup,0)))</f>
        <v>7923.7395531328302</v>
      </c>
      <c r="R71" s="32">
        <f>Q71*(1+INDEX([1]!tbl_Forecast,MATCH($D$8&amp;$D$16&amp;$D$7,[1]!rng_ForecastRowLookup,0),MATCH(R$11,[1]!rng_ForecastColumnLookup,0)))</f>
        <v>8010.7882506357209</v>
      </c>
      <c r="S71" s="32">
        <f>R71*(1+INDEX([1]!tbl_Forecast,MATCH($D$8&amp;$D$16&amp;$D$7,[1]!rng_ForecastRowLookup,0),MATCH(S$11,[1]!rng_ForecastColumnLookup,0)))</f>
        <v>8154.4235135288964</v>
      </c>
      <c r="T71" s="32">
        <f>S71*(1+INDEX([1]!tbl_Forecast,MATCH($D$8&amp;$D$16&amp;$D$7,[1]!rng_ForecastRowLookup,0),MATCH(T$11,[1]!rng_ForecastColumnLookup,0)))</f>
        <v>8250.1267261840258</v>
      </c>
      <c r="U71" s="32">
        <f>T71*(1+INDEX([1]!tbl_Forecast,MATCH($D$8&amp;$D$16&amp;$D$7,[1]!rng_ForecastRowLookup,0),MATCH(U$11,[1]!rng_ForecastColumnLookup,0)))</f>
        <v>8348.980533247719</v>
      </c>
      <c r="V71" s="32">
        <f>U71*(1+INDEX([1]!tbl_Forecast,MATCH($D$8&amp;$D$16&amp;$D$7,[1]!rng_ForecastRowLookup,0),MATCH(V$11,[1]!rng_ForecastColumnLookup,0)))</f>
        <v>8448.021351260084</v>
      </c>
      <c r="W71" s="32">
        <f>V71*(1+INDEX([1]!tbl_Forecast,MATCH($D$8&amp;$D$16&amp;$D$7,[1]!rng_ForecastRowLookup,0),MATCH(W$11,[1]!rng_ForecastColumnLookup,0)))</f>
        <v>8544.4811406616445</v>
      </c>
      <c r="X71" s="32">
        <f>W71*(1+INDEX([1]!tbl_Forecast,MATCH($D$8&amp;$D$16&amp;$D$7,[1]!rng_ForecastRowLookup,0),MATCH(X$11,[1]!rng_ForecastColumnLookup,0)))</f>
        <v>8705.4434237477526</v>
      </c>
      <c r="Y71" s="32"/>
      <c r="Z71" s="32" t="str">
        <f t="shared" si="5"/>
        <v>Mattawa (PRD) _ Late Potatoes</v>
      </c>
      <c r="AA71" s="41">
        <f t="shared" si="6"/>
        <v>7399.6269101855896</v>
      </c>
    </row>
    <row r="72" spans="1:27">
      <c r="A72" s="50">
        <f>INDEX([2]APPLIC!$B$8:$F$67,MATCH($C72,[2]APPLIC!$B$9:$B$67,0)+1,5)</f>
        <v>0.85</v>
      </c>
      <c r="B72" s="75">
        <v>1</v>
      </c>
      <c r="C72" s="243" t="s">
        <v>608</v>
      </c>
      <c r="D72" s="7" t="s">
        <v>486</v>
      </c>
      <c r="E72" s="32">
        <f>$A72*VLOOKUP(LEFT($D72,FIND(" _",$D72)-1),SISAcres!$A$24:$O$36,MATCH(RIGHT($D72,LEN($D72)-FIND(" _",$D72)-2),SISAcres!$A$24:$O$24,0),FALSE)*1/$B72</f>
        <v>12967.888811057486</v>
      </c>
      <c r="F72" s="32">
        <f>E72*(1+INDEX([1]!tbl_Forecast,MATCH($D$8&amp;$D$16&amp;$D$7,[1]!rng_ForecastRowLookup,0),MATCH(F$11,[1]!rng_ForecastColumnLookup,0)))</f>
        <v>13106.154026317658</v>
      </c>
      <c r="G72" s="32">
        <f>F72*(1+INDEX([1]!tbl_Forecast,MATCH($D$8&amp;$D$16&amp;$D$7,[1]!rng_ForecastRowLookup,0),MATCH(G$11,[1]!rng_ForecastColumnLookup,0)))</f>
        <v>13249.420789199054</v>
      </c>
      <c r="H72" s="32">
        <f>G72*(1+INDEX([1]!tbl_Forecast,MATCH($D$8&amp;$D$16&amp;$D$7,[1]!rng_ForecastRowLookup,0),MATCH(H$11,[1]!rng_ForecastColumnLookup,0)))</f>
        <v>13397.466657311872</v>
      </c>
      <c r="I72" s="32">
        <f>H72*(1+INDEX([1]!tbl_Forecast,MATCH($D$8&amp;$D$16&amp;$D$7,[1]!rng_ForecastRowLookup,0),MATCH(I$11,[1]!rng_ForecastColumnLookup,0)))</f>
        <v>13640.15371484057</v>
      </c>
      <c r="J72" s="32">
        <f>I72*(1+INDEX([1]!tbl_Forecast,MATCH($D$8&amp;$D$16&amp;$D$7,[1]!rng_ForecastRowLookup,0),MATCH(J$11,[1]!rng_ForecastColumnLookup,0)))</f>
        <v>13809.291473754474</v>
      </c>
      <c r="K72" s="32">
        <f>J72*(1+INDEX([1]!tbl_Forecast,MATCH($D$8&amp;$D$16&amp;$D$7,[1]!rng_ForecastRowLookup,0),MATCH(K$11,[1]!rng_ForecastColumnLookup,0)))</f>
        <v>13974.17252145613</v>
      </c>
      <c r="L72" s="32">
        <f>K72*(1+INDEX([1]!tbl_Forecast,MATCH($D$8&amp;$D$16&amp;$D$7,[1]!rng_ForecastRowLookup,0),MATCH(L$11,[1]!rng_ForecastColumnLookup,0)))</f>
        <v>14145.89113408081</v>
      </c>
      <c r="M72" s="32">
        <f>L72*(1+INDEX([1]!tbl_Forecast,MATCH($D$8&amp;$D$16&amp;$D$7,[1]!rng_ForecastRowLookup,0),MATCH(M$11,[1]!rng_ForecastColumnLookup,0)))</f>
        <v>14313.409977447649</v>
      </c>
      <c r="N72" s="32">
        <f>M72*(1+INDEX([1]!tbl_Forecast,MATCH($D$8&amp;$D$16&amp;$D$7,[1]!rng_ForecastRowLookup,0),MATCH(N$11,[1]!rng_ForecastColumnLookup,0)))</f>
        <v>14595.128771763131</v>
      </c>
      <c r="O72" s="32">
        <f>N72*(1+INDEX([1]!tbl_Forecast,MATCH($D$8&amp;$D$16&amp;$D$7,[1]!rng_ForecastRowLookup,0),MATCH(O$11,[1]!rng_ForecastColumnLookup,0)))</f>
        <v>14764.318934158282</v>
      </c>
      <c r="P72" s="32">
        <f>O72*(1+INDEX([1]!tbl_Forecast,MATCH($D$8&amp;$D$16&amp;$D$7,[1]!rng_ForecastRowLookup,0),MATCH(P$11,[1]!rng_ForecastColumnLookup,0)))</f>
        <v>14928.909258752687</v>
      </c>
      <c r="Q72" s="32">
        <f>P72*(1+INDEX([1]!tbl_Forecast,MATCH($D$8&amp;$D$16&amp;$D$7,[1]!rng_ForecastRowLookup,0),MATCH(Q$11,[1]!rng_ForecastColumnLookup,0)))</f>
        <v>15099.486752274575</v>
      </c>
      <c r="R72" s="32">
        <f>Q72*(1+INDEX([1]!tbl_Forecast,MATCH($D$8&amp;$D$16&amp;$D$7,[1]!rng_ForecastRowLookup,0),MATCH(R$11,[1]!rng_ForecastColumnLookup,0)))</f>
        <v>15265.366845371273</v>
      </c>
      <c r="S72" s="32">
        <f>R72*(1+INDEX([1]!tbl_Forecast,MATCH($D$8&amp;$D$16&amp;$D$7,[1]!rng_ForecastRowLookup,0),MATCH(S$11,[1]!rng_ForecastColumnLookup,0)))</f>
        <v>15539.078359318937</v>
      </c>
      <c r="T72" s="32">
        <f>S72*(1+INDEX([1]!tbl_Forecast,MATCH($D$8&amp;$D$16&amp;$D$7,[1]!rng_ForecastRowLookup,0),MATCH(T$11,[1]!rng_ForecastColumnLookup,0)))</f>
        <v>15721.450505948227</v>
      </c>
      <c r="U72" s="32">
        <f>T72*(1+INDEX([1]!tbl_Forecast,MATCH($D$8&amp;$D$16&amp;$D$7,[1]!rng_ForecastRowLookup,0),MATCH(U$11,[1]!rng_ForecastColumnLookup,0)))</f>
        <v>15909.826428725748</v>
      </c>
      <c r="V72" s="32">
        <f>U72*(1+INDEX([1]!tbl_Forecast,MATCH($D$8&amp;$D$16&amp;$D$7,[1]!rng_ForecastRowLookup,0),MATCH(V$11,[1]!rng_ForecastColumnLookup,0)))</f>
        <v>16098.558719771443</v>
      </c>
      <c r="W72" s="32">
        <f>V72*(1+INDEX([1]!tbl_Forecast,MATCH($D$8&amp;$D$16&amp;$D$7,[1]!rng_ForecastRowLookup,0),MATCH(W$11,[1]!rng_ForecastColumnLookup,0)))</f>
        <v>16282.372599875593</v>
      </c>
      <c r="X72" s="32">
        <f>W72*(1+INDEX([1]!tbl_Forecast,MATCH($D$8&amp;$D$16&amp;$D$7,[1]!rng_ForecastRowLookup,0),MATCH(X$11,[1]!rng_ForecastColumnLookup,0)))</f>
        <v>16589.102502439542</v>
      </c>
      <c r="Y72" s="32"/>
      <c r="Z72" s="32" t="str">
        <f t="shared" si="5"/>
        <v>Pasco (Richland) _ Late Potatoes</v>
      </c>
      <c r="AA72" s="41">
        <f t="shared" si="6"/>
        <v>14100.737127073611</v>
      </c>
    </row>
    <row r="73" spans="1:27">
      <c r="A73" s="50">
        <f>INDEX([2]APPLIC!$B$8:$F$67,MATCH($C73,[2]APPLIC!$B$9:$B$67,0)+1,5)</f>
        <v>0.85</v>
      </c>
      <c r="B73" s="75">
        <v>1</v>
      </c>
      <c r="C73" s="243" t="s">
        <v>608</v>
      </c>
      <c r="D73" s="7" t="s">
        <v>487</v>
      </c>
      <c r="E73" s="32">
        <f>$A73*VLOOKUP(LEFT($D73,FIND(" _",$D73)-1),SISAcres!$A$24:$O$36,MATCH(RIGHT($D73,LEN($D73)-FIND(" _",$D73)-2),SISAcres!$A$24:$O$24,0),FALSE)*1/$B73</f>
        <v>28218.103740915321</v>
      </c>
      <c r="F73" s="32">
        <f>E73*(1+INDEX([1]!tbl_Forecast,MATCH($D$8&amp;$D$16&amp;$D$7,[1]!rng_ForecastRowLookup,0),MATCH(F$11,[1]!rng_ForecastColumnLookup,0)))</f>
        <v>28518.968611428762</v>
      </c>
      <c r="G73" s="32">
        <f>F73*(1+INDEX([1]!tbl_Forecast,MATCH($D$8&amp;$D$16&amp;$D$7,[1]!rng_ForecastRowLookup,0),MATCH(G$11,[1]!rng_ForecastColumnLookup,0)))</f>
        <v>28830.716840960555</v>
      </c>
      <c r="H73" s="32">
        <f>G73*(1+INDEX([1]!tbl_Forecast,MATCH($D$8&amp;$D$16&amp;$D$7,[1]!rng_ForecastRowLookup,0),MATCH(H$11,[1]!rng_ForecastColumnLookup,0)))</f>
        <v>29152.864395253218</v>
      </c>
      <c r="I73" s="32">
        <f>H73*(1+INDEX([1]!tbl_Forecast,MATCH($D$8&amp;$D$16&amp;$D$7,[1]!rng_ForecastRowLookup,0),MATCH(I$11,[1]!rng_ForecastColumnLookup,0)))</f>
        <v>29680.951014879611</v>
      </c>
      <c r="J73" s="32">
        <f>I73*(1+INDEX([1]!tbl_Forecast,MATCH($D$8&amp;$D$16&amp;$D$7,[1]!rng_ForecastRowLookup,0),MATCH(J$11,[1]!rng_ForecastColumnLookup,0)))</f>
        <v>30048.994487265714</v>
      </c>
      <c r="K73" s="32">
        <f>J73*(1+INDEX([1]!tbl_Forecast,MATCH($D$8&amp;$D$16&amp;$D$7,[1]!rng_ForecastRowLookup,0),MATCH(K$11,[1]!rng_ForecastColumnLookup,0)))</f>
        <v>30407.775363377863</v>
      </c>
      <c r="L73" s="32">
        <f>K73*(1+INDEX([1]!tbl_Forecast,MATCH($D$8&amp;$D$16&amp;$D$7,[1]!rng_ForecastRowLookup,0),MATCH(L$11,[1]!rng_ForecastColumnLookup,0)))</f>
        <v>30781.434768998115</v>
      </c>
      <c r="M73" s="32">
        <f>L73*(1+INDEX([1]!tbl_Forecast,MATCH($D$8&amp;$D$16&amp;$D$7,[1]!rng_ForecastRowLookup,0),MATCH(M$11,[1]!rng_ForecastColumnLookup,0)))</f>
        <v>31145.955483939233</v>
      </c>
      <c r="N73" s="32">
        <f>M73*(1+INDEX([1]!tbl_Forecast,MATCH($D$8&amp;$D$16&amp;$D$7,[1]!rng_ForecastRowLookup,0),MATCH(N$11,[1]!rng_ForecastColumnLookup,0)))</f>
        <v>31758.975095657479</v>
      </c>
      <c r="O73" s="32">
        <f>N73*(1+INDEX([1]!tbl_Forecast,MATCH($D$8&amp;$D$16&amp;$D$7,[1]!rng_ForecastRowLookup,0),MATCH(O$11,[1]!rng_ForecastColumnLookup,0)))</f>
        <v>32127.132597928612</v>
      </c>
      <c r="P73" s="32">
        <f>O73*(1+INDEX([1]!tbl_Forecast,MATCH($D$8&amp;$D$16&amp;$D$7,[1]!rng_ForecastRowLookup,0),MATCH(P$11,[1]!rng_ForecastColumnLookup,0)))</f>
        <v>32485.280861059586</v>
      </c>
      <c r="Q73" s="32">
        <f>P73*(1+INDEX([1]!tbl_Forecast,MATCH($D$8&amp;$D$16&amp;$D$7,[1]!rng_ForecastRowLookup,0),MATCH(Q$11,[1]!rng_ForecastColumnLookup,0)))</f>
        <v>32856.457193475522</v>
      </c>
      <c r="R73" s="32">
        <f>Q73*(1+INDEX([1]!tbl_Forecast,MATCH($D$8&amp;$D$16&amp;$D$7,[1]!rng_ForecastRowLookup,0),MATCH(R$11,[1]!rng_ForecastColumnLookup,0)))</f>
        <v>33217.411990648368</v>
      </c>
      <c r="S73" s="32">
        <f>R73*(1+INDEX([1]!tbl_Forecast,MATCH($D$8&amp;$D$16&amp;$D$7,[1]!rng_ForecastRowLookup,0),MATCH(S$11,[1]!rng_ForecastColumnLookup,0)))</f>
        <v>33813.007774063197</v>
      </c>
      <c r="T73" s="32">
        <f>S73*(1+INDEX([1]!tbl_Forecast,MATCH($D$8&amp;$D$16&amp;$D$7,[1]!rng_ForecastRowLookup,0),MATCH(T$11,[1]!rng_ForecastColumnLookup,0)))</f>
        <v>34209.849251347507</v>
      </c>
      <c r="U73" s="32">
        <f>T73*(1+INDEX([1]!tbl_Forecast,MATCH($D$8&amp;$D$16&amp;$D$7,[1]!rng_ForecastRowLookup,0),MATCH(U$11,[1]!rng_ForecastColumnLookup,0)))</f>
        <v>34619.754935200552</v>
      </c>
      <c r="V73" s="32">
        <f>U73*(1+INDEX([1]!tbl_Forecast,MATCH($D$8&amp;$D$16&amp;$D$7,[1]!rng_ForecastRowLookup,0),MATCH(V$11,[1]!rng_ForecastColumnLookup,0)))</f>
        <v>35030.436075791993</v>
      </c>
      <c r="W73" s="32">
        <f>V73*(1+INDEX([1]!tbl_Forecast,MATCH($D$8&amp;$D$16&amp;$D$7,[1]!rng_ForecastRowLookup,0),MATCH(W$11,[1]!rng_ForecastColumnLookup,0)))</f>
        <v>35430.414762637018</v>
      </c>
      <c r="X73" s="32">
        <f>W73*(1+INDEX([1]!tbl_Forecast,MATCH($D$8&amp;$D$16&amp;$D$7,[1]!rng_ForecastRowLookup,0),MATCH(X$11,[1]!rng_ForecastColumnLookup,0)))</f>
        <v>36097.858502870986</v>
      </c>
      <c r="Y73" s="32"/>
      <c r="Z73" s="32" t="str">
        <f t="shared" si="5"/>
        <v>Moses Lake (Ephrata) _ Late Potatoes</v>
      </c>
      <c r="AA73" s="41">
        <f t="shared" si="6"/>
        <v>30683.179727440336</v>
      </c>
    </row>
    <row r="74" spans="1:27">
      <c r="A74" s="50">
        <f>INDEX([2]APPLIC!$B$8:$F$67,MATCH($C74,[2]APPLIC!$B$9:$B$67,0)+1,5)</f>
        <v>0.85</v>
      </c>
      <c r="B74" s="75">
        <v>1</v>
      </c>
      <c r="C74" s="243" t="s">
        <v>608</v>
      </c>
      <c r="D74" s="7" t="s">
        <v>488</v>
      </c>
      <c r="E74" s="32">
        <f>$A74*VLOOKUP(LEFT($D74,FIND(" _",$D74)-1),SISAcres!$A$24:$O$36,MATCH(RIGHT($D74,LEN($D74)-FIND(" _",$D74)-2),SISAcres!$A$24:$O$24,0),FALSE)*1/$B74</f>
        <v>6549.4857462111977</v>
      </c>
      <c r="F74" s="32">
        <f>E74*(1+INDEX([1]!tbl_Forecast,MATCH($D$8&amp;$D$16&amp;$D$7,[1]!rng_ForecastRowLookup,0),MATCH(F$11,[1]!rng_ForecastColumnLookup,0)))</f>
        <v>6619.3171636251991</v>
      </c>
      <c r="G74" s="32">
        <f>F74*(1+INDEX([1]!tbl_Forecast,MATCH($D$8&amp;$D$16&amp;$D$7,[1]!rng_ForecastRowLookup,0),MATCH(G$11,[1]!rng_ForecastColumnLookup,0)))</f>
        <v>6691.6746333004039</v>
      </c>
      <c r="H74" s="32">
        <f>G74*(1+INDEX([1]!tbl_Forecast,MATCH($D$8&amp;$D$16&amp;$D$7,[1]!rng_ForecastRowLookup,0),MATCH(H$11,[1]!rng_ForecastColumnLookup,0)))</f>
        <v>6766.4458097901024</v>
      </c>
      <c r="I74" s="32">
        <f>H74*(1+INDEX([1]!tbl_Forecast,MATCH($D$8&amp;$D$16&amp;$D$7,[1]!rng_ForecastRowLookup,0),MATCH(I$11,[1]!rng_ForecastColumnLookup,0)))</f>
        <v>6889.0159094595892</v>
      </c>
      <c r="J74" s="32">
        <f>I74*(1+INDEX([1]!tbl_Forecast,MATCH($D$8&amp;$D$16&amp;$D$7,[1]!rng_ForecastRowLookup,0),MATCH(J$11,[1]!rng_ForecastColumnLookup,0)))</f>
        <v>6974.4396324181134</v>
      </c>
      <c r="K74" s="32">
        <f>J74*(1+INDEX([1]!tbl_Forecast,MATCH($D$8&amp;$D$16&amp;$D$7,[1]!rng_ForecastRowLookup,0),MATCH(K$11,[1]!rng_ForecastColumnLookup,0)))</f>
        <v>7057.7134858167919</v>
      </c>
      <c r="L74" s="32">
        <f>K74*(1+INDEX([1]!tbl_Forecast,MATCH($D$8&amp;$D$16&amp;$D$7,[1]!rng_ForecastRowLookup,0),MATCH(L$11,[1]!rng_ForecastColumnLookup,0)))</f>
        <v>7144.4406795898849</v>
      </c>
      <c r="M74" s="32">
        <f>L74*(1+INDEX([1]!tbl_Forecast,MATCH($D$8&amp;$D$16&amp;$D$7,[1]!rng_ForecastRowLookup,0),MATCH(M$11,[1]!rng_ForecastColumnLookup,0)))</f>
        <v>7229.046762572133</v>
      </c>
      <c r="N74" s="32">
        <f>M74*(1+INDEX([1]!tbl_Forecast,MATCH($D$8&amp;$D$16&amp;$D$7,[1]!rng_ForecastRowLookup,0),MATCH(N$11,[1]!rng_ForecastColumnLookup,0)))</f>
        <v>7371.3300019407307</v>
      </c>
      <c r="O74" s="32">
        <f>N74*(1+INDEX([1]!tbl_Forecast,MATCH($D$8&amp;$D$16&amp;$D$7,[1]!rng_ForecastRowLookup,0),MATCH(O$11,[1]!rng_ForecastColumnLookup,0)))</f>
        <v>7456.7801914936626</v>
      </c>
      <c r="P74" s="32">
        <f>O74*(1+INDEX([1]!tbl_Forecast,MATCH($D$8&amp;$D$16&amp;$D$7,[1]!rng_ForecastRowLookup,0),MATCH(P$11,[1]!rng_ForecastColumnLookup,0)))</f>
        <v>7539.9072139875743</v>
      </c>
      <c r="Q74" s="32">
        <f>P74*(1+INDEX([1]!tbl_Forecast,MATCH($D$8&amp;$D$16&amp;$D$7,[1]!rng_ForecastRowLookup,0),MATCH(Q$11,[1]!rng_ForecastColumnLookup,0)))</f>
        <v>7626.0580808498371</v>
      </c>
      <c r="R74" s="32">
        <f>Q74*(1+INDEX([1]!tbl_Forecast,MATCH($D$8&amp;$D$16&amp;$D$7,[1]!rng_ForecastRowLookup,0),MATCH(R$11,[1]!rng_ForecastColumnLookup,0)))</f>
        <v>7709.8365062470857</v>
      </c>
      <c r="S74" s="32">
        <f>R74*(1+INDEX([1]!tbl_Forecast,MATCH($D$8&amp;$D$16&amp;$D$7,[1]!rng_ForecastRowLookup,0),MATCH(S$11,[1]!rng_ForecastColumnLookup,0)))</f>
        <v>7848.0756356299298</v>
      </c>
      <c r="T74" s="32">
        <f>S74*(1+INDEX([1]!tbl_Forecast,MATCH($D$8&amp;$D$16&amp;$D$7,[1]!rng_ForecastRowLookup,0),MATCH(T$11,[1]!rng_ForecastColumnLookup,0)))</f>
        <v>7940.1834407058022</v>
      </c>
      <c r="U74" s="32">
        <f>T74*(1+INDEX([1]!tbl_Forecast,MATCH($D$8&amp;$D$16&amp;$D$7,[1]!rng_ForecastRowLookup,0),MATCH(U$11,[1]!rng_ForecastColumnLookup,0)))</f>
        <v>8035.3234776953814</v>
      </c>
      <c r="V74" s="32">
        <f>U74*(1+INDEX([1]!tbl_Forecast,MATCH($D$8&amp;$D$16&amp;$D$7,[1]!rng_ForecastRowLookup,0),MATCH(V$11,[1]!rng_ForecastColumnLookup,0)))</f>
        <v>8130.6434999490857</v>
      </c>
      <c r="W74" s="32">
        <f>V74*(1+INDEX([1]!tbl_Forecast,MATCH($D$8&amp;$D$16&amp;$D$7,[1]!rng_ForecastRowLookup,0),MATCH(W$11,[1]!rng_ForecastColumnLookup,0)))</f>
        <v>8223.4794584646588</v>
      </c>
      <c r="X74" s="32">
        <f>W74*(1+INDEX([1]!tbl_Forecast,MATCH($D$8&amp;$D$16&amp;$D$7,[1]!rng_ForecastRowLookup,0),MATCH(X$11,[1]!rng_ForecastColumnLookup,0)))</f>
        <v>8378.3946612435702</v>
      </c>
      <c r="Y74" s="32"/>
      <c r="Z74" s="32" t="str">
        <f t="shared" si="5"/>
        <v>Royal City (Smyrna) _ Late Potatoes</v>
      </c>
      <c r="AA74" s="41">
        <f t="shared" si="6"/>
        <v>7121.6354620570346</v>
      </c>
    </row>
    <row r="75" spans="1:27">
      <c r="A75" s="50">
        <f>INDEX([2]APPLIC!$B$8:$F$67,MATCH($C75,[2]APPLIC!$B$9:$B$67,0)+1,5)</f>
        <v>0.85</v>
      </c>
      <c r="B75" s="75">
        <v>1</v>
      </c>
      <c r="C75" s="243" t="s">
        <v>608</v>
      </c>
      <c r="D75" s="7" t="s">
        <v>489</v>
      </c>
      <c r="E75" s="32">
        <f>$A75*VLOOKUP(LEFT($D75,FIND(" _",$D75)-1),SISAcres!$A$24:$O$36,MATCH(RIGHT($D75,LEN($D75)-FIND(" _",$D75)-2),SISAcres!$A$24:$O$24,0),FALSE)*1/$B75</f>
        <v>5754.6226783601569</v>
      </c>
      <c r="F75" s="32">
        <f>E75*(1+INDEX([1]!tbl_Forecast,MATCH($D$8&amp;$D$16&amp;$D$7,[1]!rng_ForecastRowLookup,0),MATCH(F$11,[1]!rng_ForecastColumnLookup,0)))</f>
        <v>5815.9791686075187</v>
      </c>
      <c r="G75" s="32">
        <f>F75*(1+INDEX([1]!tbl_Forecast,MATCH($D$8&amp;$D$16&amp;$D$7,[1]!rng_ForecastRowLookup,0),MATCH(G$11,[1]!rng_ForecastColumnLookup,0)))</f>
        <v>5879.5551426727443</v>
      </c>
      <c r="H75" s="32">
        <f>G75*(1+INDEX([1]!tbl_Forecast,MATCH($D$8&amp;$D$16&amp;$D$7,[1]!rng_ForecastRowLookup,0),MATCH(H$11,[1]!rng_ForecastColumnLookup,0)))</f>
        <v>5945.251889652337</v>
      </c>
      <c r="I75" s="32">
        <f>H75*(1+INDEX([1]!tbl_Forecast,MATCH($D$8&amp;$D$16&amp;$D$7,[1]!rng_ForecastRowLookup,0),MATCH(I$11,[1]!rng_ForecastColumnLookup,0)))</f>
        <v>6052.9465549403603</v>
      </c>
      <c r="J75" s="32">
        <f>I75*(1+INDEX([1]!tbl_Forecast,MATCH($D$8&amp;$D$16&amp;$D$7,[1]!rng_ForecastRowLookup,0),MATCH(J$11,[1]!rng_ForecastColumnLookup,0)))</f>
        <v>6128.0030269223707</v>
      </c>
      <c r="K75" s="32">
        <f>J75*(1+INDEX([1]!tbl_Forecast,MATCH($D$8&amp;$D$16&amp;$D$7,[1]!rng_ForecastRowLookup,0),MATCH(K$11,[1]!rng_ForecastColumnLookup,0)))</f>
        <v>6201.1705432513727</v>
      </c>
      <c r="L75" s="32">
        <f>K75*(1+INDEX([1]!tbl_Forecast,MATCH($D$8&amp;$D$16&amp;$D$7,[1]!rng_ForecastRowLookup,0),MATCH(L$11,[1]!rng_ForecastColumnLookup,0)))</f>
        <v>6277.3722933515064</v>
      </c>
      <c r="M75" s="32">
        <f>L75*(1+INDEX([1]!tbl_Forecast,MATCH($D$8&amp;$D$16&amp;$D$7,[1]!rng_ForecastRowLookup,0),MATCH(M$11,[1]!rng_ForecastColumnLookup,0)))</f>
        <v>6351.7103563266828</v>
      </c>
      <c r="N75" s="32">
        <f>M75*(1+INDEX([1]!tbl_Forecast,MATCH($D$8&amp;$D$16&amp;$D$7,[1]!rng_ForecastRowLookup,0),MATCH(N$11,[1]!rng_ForecastColumnLookup,0)))</f>
        <v>6476.7257220742513</v>
      </c>
      <c r="O75" s="32">
        <f>N75*(1+INDEX([1]!tbl_Forecast,MATCH($D$8&amp;$D$16&amp;$D$7,[1]!rng_ForecastRowLookup,0),MATCH(O$11,[1]!rng_ForecastColumnLookup,0)))</f>
        <v>6551.8054485941439</v>
      </c>
      <c r="P75" s="32">
        <f>O75*(1+INDEX([1]!tbl_Forecast,MATCH($D$8&amp;$D$16&amp;$D$7,[1]!rng_ForecastRowLookup,0),MATCH(P$11,[1]!rng_ForecastColumnLookup,0)))</f>
        <v>6624.8439538088087</v>
      </c>
      <c r="Q75" s="32">
        <f>P75*(1+INDEX([1]!tbl_Forecast,MATCH($D$8&amp;$D$16&amp;$D$7,[1]!rng_ForecastRowLookup,0),MATCH(Q$11,[1]!rng_ForecastColumnLookup,0)))</f>
        <v>6700.5393215699733</v>
      </c>
      <c r="R75" s="32">
        <f>Q75*(1+INDEX([1]!tbl_Forecast,MATCH($D$8&amp;$D$16&amp;$D$7,[1]!rng_ForecastRowLookup,0),MATCH(R$11,[1]!rng_ForecastColumnLookup,0)))</f>
        <v>6774.1501736933187</v>
      </c>
      <c r="S75" s="32">
        <f>R75*(1+INDEX([1]!tbl_Forecast,MATCH($D$8&amp;$D$16&amp;$D$7,[1]!rng_ForecastRowLookup,0),MATCH(S$11,[1]!rng_ForecastColumnLookup,0)))</f>
        <v>6895.612233434952</v>
      </c>
      <c r="T75" s="32">
        <f>S75*(1+INDEX([1]!tbl_Forecast,MATCH($D$8&amp;$D$16&amp;$D$7,[1]!rng_ForecastRowLookup,0),MATCH(T$11,[1]!rng_ForecastColumnLookup,0)))</f>
        <v>6976.5415894916805</v>
      </c>
      <c r="U75" s="32">
        <f>T75*(1+INDEX([1]!tbl_Forecast,MATCH($D$8&amp;$D$16&amp;$D$7,[1]!rng_ForecastRowLookup,0),MATCH(U$11,[1]!rng_ForecastColumnLookup,0)))</f>
        <v>7060.1351777053769</v>
      </c>
      <c r="V75" s="32">
        <f>U75*(1+INDEX([1]!tbl_Forecast,MATCH($D$8&amp;$D$16&amp;$D$7,[1]!rng_ForecastRowLookup,0),MATCH(V$11,[1]!rng_ForecastColumnLookup,0)))</f>
        <v>7143.8869076912433</v>
      </c>
      <c r="W75" s="32">
        <f>V75*(1+INDEX([1]!tbl_Forecast,MATCH($D$8&amp;$D$16&amp;$D$7,[1]!rng_ForecastRowLookup,0),MATCH(W$11,[1]!rng_ForecastColumnLookup,0)))</f>
        <v>7225.4560465431096</v>
      </c>
      <c r="X75" s="32">
        <f>W75*(1+INDEX([1]!tbl_Forecast,MATCH($D$8&amp;$D$16&amp;$D$7,[1]!rng_ForecastRowLookup,0),MATCH(X$11,[1]!rng_ForecastColumnLookup,0)))</f>
        <v>7361.5703269123733</v>
      </c>
      <c r="Y75" s="32"/>
      <c r="Z75" s="32" t="str">
        <f t="shared" si="5"/>
        <v>Quincy _ Late Potatoes</v>
      </c>
      <c r="AA75" s="41">
        <f t="shared" si="6"/>
        <v>6257.3347778755169</v>
      </c>
    </row>
    <row r="76" spans="1:27">
      <c r="A76" s="50">
        <f>INDEX([2]APPLIC!$B$8:$F$67,MATCH($C76,[2]APPLIC!$B$9:$B$67,0)+1,5)</f>
        <v>0.85</v>
      </c>
      <c r="B76" s="75">
        <v>1</v>
      </c>
      <c r="C76" s="243" t="s">
        <v>608</v>
      </c>
      <c r="D76" s="7" t="s">
        <v>490</v>
      </c>
      <c r="E76" s="32">
        <f>$A76*VLOOKUP(LEFT($D76,FIND(" _",$D76)-1),SISAcres!$A$24:$O$36,MATCH(RIGHT($D76,LEN($D76)-FIND(" _",$D76)-2),SISAcres!$A$24:$O$24,0),FALSE)*1/$B76</f>
        <v>3943.6364138293684</v>
      </c>
      <c r="F76" s="32">
        <f>E76*(1+INDEX([1]!tbl_Forecast,MATCH($D$8&amp;$D$16&amp;$D$7,[1]!rng_ForecastRowLookup,0),MATCH(F$11,[1]!rng_ForecastColumnLookup,0)))</f>
        <v>3985.6839472105171</v>
      </c>
      <c r="G76" s="32">
        <f>F76*(1+INDEX([1]!tbl_Forecast,MATCH($D$8&amp;$D$16&amp;$D$7,[1]!rng_ForecastRowLookup,0),MATCH(G$11,[1]!rng_ForecastColumnLookup,0)))</f>
        <v>4029.2524903421308</v>
      </c>
      <c r="H76" s="32">
        <f>G76*(1+INDEX([1]!tbl_Forecast,MATCH($D$8&amp;$D$16&amp;$D$7,[1]!rng_ForecastRowLookup,0),MATCH(H$11,[1]!rng_ForecastColumnLookup,0)))</f>
        <v>4074.2743967536712</v>
      </c>
      <c r="I76" s="32">
        <f>H76*(1+INDEX([1]!tbl_Forecast,MATCH($D$8&amp;$D$16&amp;$D$7,[1]!rng_ForecastRowLookup,0),MATCH(I$11,[1]!rng_ForecastColumnLookup,0)))</f>
        <v>4148.077429088371</v>
      </c>
      <c r="J76" s="32">
        <f>I76*(1+INDEX([1]!tbl_Forecast,MATCH($D$8&amp;$D$16&amp;$D$7,[1]!rng_ForecastRowLookup,0),MATCH(J$11,[1]!rng_ForecastColumnLookup,0)))</f>
        <v>4199.5135444595644</v>
      </c>
      <c r="K76" s="32">
        <f>J76*(1+INDEX([1]!tbl_Forecast,MATCH($D$8&amp;$D$16&amp;$D$7,[1]!rng_ForecastRowLookup,0),MATCH(K$11,[1]!rng_ForecastColumnLookup,0)))</f>
        <v>4249.6551606578887</v>
      </c>
      <c r="L76" s="32">
        <f>K76*(1+INDEX([1]!tbl_Forecast,MATCH($D$8&amp;$D$16&amp;$D$7,[1]!rng_ForecastRowLookup,0),MATCH(L$11,[1]!rng_ForecastColumnLookup,0)))</f>
        <v>4301.8761338282875</v>
      </c>
      <c r="M76" s="32">
        <f>L76*(1+INDEX([1]!tbl_Forecast,MATCH($D$8&amp;$D$16&amp;$D$7,[1]!rng_ForecastRowLookup,0),MATCH(M$11,[1]!rng_ForecastColumnLookup,0)))</f>
        <v>4352.8199243195149</v>
      </c>
      <c r="N76" s="32">
        <f>M76*(1+INDEX([1]!tbl_Forecast,MATCH($D$8&amp;$D$16&amp;$D$7,[1]!rng_ForecastRowLookup,0),MATCH(N$11,[1]!rng_ForecastColumnLookup,0)))</f>
        <v>4438.4928130919197</v>
      </c>
      <c r="O76" s="32">
        <f>N76*(1+INDEX([1]!tbl_Forecast,MATCH($D$8&amp;$D$16&amp;$D$7,[1]!rng_ForecastRowLookup,0),MATCH(O$11,[1]!rng_ForecastColumnLookup,0)))</f>
        <v>4489.9448647716272</v>
      </c>
      <c r="P76" s="32">
        <f>O76*(1+INDEX([1]!tbl_Forecast,MATCH($D$8&amp;$D$16&amp;$D$7,[1]!rng_ForecastRowLookup,0),MATCH(P$11,[1]!rng_ForecastColumnLookup,0)))</f>
        <v>4539.9980697991887</v>
      </c>
      <c r="Q76" s="32">
        <f>P76*(1+INDEX([1]!tbl_Forecast,MATCH($D$8&amp;$D$16&amp;$D$7,[1]!rng_ForecastRowLookup,0),MATCH(Q$11,[1]!rng_ForecastColumnLookup,0)))</f>
        <v>4591.8720197253379</v>
      </c>
      <c r="R76" s="32">
        <f>Q76*(1+INDEX([1]!tbl_Forecast,MATCH($D$8&amp;$D$16&amp;$D$7,[1]!rng_ForecastRowLookup,0),MATCH(R$11,[1]!rng_ForecastColumnLookup,0)))</f>
        <v>4642.3174534421769</v>
      </c>
      <c r="S76" s="32">
        <f>R76*(1+INDEX([1]!tbl_Forecast,MATCH($D$8&amp;$D$16&amp;$D$7,[1]!rng_ForecastRowLookup,0),MATCH(S$11,[1]!rng_ForecastColumnLookup,0)))</f>
        <v>4725.5552656269929</v>
      </c>
      <c r="T76" s="32">
        <f>S76*(1+INDEX([1]!tbl_Forecast,MATCH($D$8&amp;$D$16&amp;$D$7,[1]!rng_ForecastRowLookup,0),MATCH(T$11,[1]!rng_ForecastColumnLookup,0)))</f>
        <v>4781.0160618132031</v>
      </c>
      <c r="U76" s="32">
        <f>T76*(1+INDEX([1]!tbl_Forecast,MATCH($D$8&amp;$D$16&amp;$D$7,[1]!rng_ForecastRowLookup,0),MATCH(U$11,[1]!rng_ForecastColumnLookup,0)))</f>
        <v>4838.3026532837202</v>
      </c>
      <c r="V76" s="32">
        <f>U76*(1+INDEX([1]!tbl_Forecast,MATCH($D$8&amp;$D$16&amp;$D$7,[1]!rng_ForecastRowLookup,0),MATCH(V$11,[1]!rng_ForecastColumnLookup,0)))</f>
        <v>4895.6976191318699</v>
      </c>
      <c r="W76" s="32">
        <f>V76*(1+INDEX([1]!tbl_Forecast,MATCH($D$8&amp;$D$16&amp;$D$7,[1]!rng_ForecastRowLookup,0),MATCH(W$11,[1]!rng_ForecastColumnLookup,0)))</f>
        <v>4951.5968577440854</v>
      </c>
      <c r="X76" s="32">
        <f>W76*(1+INDEX([1]!tbl_Forecast,MATCH($D$8&amp;$D$16&amp;$D$7,[1]!rng_ForecastRowLookup,0),MATCH(X$11,[1]!rng_ForecastColumnLookup,0)))</f>
        <v>5044.875820155461</v>
      </c>
      <c r="Y76" s="32"/>
      <c r="Z76" s="32" t="str">
        <f t="shared" si="5"/>
        <v>Connell _ Late Potatoes</v>
      </c>
      <c r="AA76" s="41">
        <f t="shared" si="6"/>
        <v>4288.144447132142</v>
      </c>
    </row>
    <row r="77" spans="1:27">
      <c r="A77" s="50">
        <f>INDEX([2]APPLIC!$B$8:$F$67,MATCH($C77,[2]APPLIC!$B$9:$B$67,0)+1,5)</f>
        <v>0.85</v>
      </c>
      <c r="B77" s="75">
        <v>1</v>
      </c>
      <c r="C77" s="243" t="s">
        <v>608</v>
      </c>
      <c r="D77" s="7" t="s">
        <v>491</v>
      </c>
      <c r="E77" s="32">
        <f>$A77*VLOOKUP(LEFT($D77,FIND(" _",$D77)-1),SISAcres!$A$24:$O$36,MATCH(RIGHT($D77,LEN($D77)-FIND(" _",$D77)-2),SISAcres!$A$24:$O$24,0),FALSE)*1/$B77</f>
        <v>6783.7611767357139</v>
      </c>
      <c r="F77" s="32">
        <f>E77*(1+INDEX([1]!tbl_Forecast,MATCH($D$8&amp;$D$16&amp;$D$7,[1]!rng_ForecastRowLookup,0),MATCH(F$11,[1]!rng_ForecastColumnLookup,0)))</f>
        <v>6856.0904674198819</v>
      </c>
      <c r="G77" s="32">
        <f>F77*(1+INDEX([1]!tbl_Forecast,MATCH($D$8&amp;$D$16&amp;$D$7,[1]!rng_ForecastRowLookup,0),MATCH(G$11,[1]!rng_ForecastColumnLookup,0)))</f>
        <v>6931.0361673801326</v>
      </c>
      <c r="H77" s="32">
        <f>G77*(1+INDEX([1]!tbl_Forecast,MATCH($D$8&amp;$D$16&amp;$D$7,[1]!rng_ForecastRowLookup,0),MATCH(H$11,[1]!rng_ForecastColumnLookup,0)))</f>
        <v>7008.4819125675467</v>
      </c>
      <c r="I77" s="32">
        <f>H77*(1+INDEX([1]!tbl_Forecast,MATCH($D$8&amp;$D$16&amp;$D$7,[1]!rng_ForecastRowLookup,0),MATCH(I$11,[1]!rng_ForecastColumnLookup,0)))</f>
        <v>7135.4363507915705</v>
      </c>
      <c r="J77" s="32">
        <f>I77*(1+INDEX([1]!tbl_Forecast,MATCH($D$8&amp;$D$16&amp;$D$7,[1]!rng_ForecastRowLookup,0),MATCH(J$11,[1]!rng_ForecastColumnLookup,0)))</f>
        <v>7223.9156845642256</v>
      </c>
      <c r="K77" s="32">
        <f>J77*(1+INDEX([1]!tbl_Forecast,MATCH($D$8&amp;$D$16&amp;$D$7,[1]!rng_ForecastRowLookup,0),MATCH(K$11,[1]!rng_ForecastColumnLookup,0)))</f>
        <v>7310.1682478360717</v>
      </c>
      <c r="L77" s="32">
        <f>K77*(1+INDEX([1]!tbl_Forecast,MATCH($D$8&amp;$D$16&amp;$D$7,[1]!rng_ForecastRowLookup,0),MATCH(L$11,[1]!rng_ForecastColumnLookup,0)))</f>
        <v>7399.9976776390886</v>
      </c>
      <c r="M77" s="32">
        <f>L77*(1+INDEX([1]!tbl_Forecast,MATCH($D$8&amp;$D$16&amp;$D$7,[1]!rng_ForecastRowLookup,0),MATCH(M$11,[1]!rng_ForecastColumnLookup,0)))</f>
        <v>7487.6301244128945</v>
      </c>
      <c r="N77" s="32">
        <f>M77*(1+INDEX([1]!tbl_Forecast,MATCH($D$8&amp;$D$16&amp;$D$7,[1]!rng_ForecastRowLookup,0),MATCH(N$11,[1]!rng_ForecastColumnLookup,0)))</f>
        <v>7635.0028423224267</v>
      </c>
      <c r="O77" s="32">
        <f>N77*(1+INDEX([1]!tbl_Forecast,MATCH($D$8&amp;$D$16&amp;$D$7,[1]!rng_ForecastRowLookup,0),MATCH(O$11,[1]!rng_ForecastColumnLookup,0)))</f>
        <v>7723.5095894008855</v>
      </c>
      <c r="P77" s="32">
        <f>O77*(1+INDEX([1]!tbl_Forecast,MATCH($D$8&amp;$D$16&amp;$D$7,[1]!rng_ForecastRowLookup,0),MATCH(P$11,[1]!rng_ForecastColumnLookup,0)))</f>
        <v>7809.610069619207</v>
      </c>
      <c r="Q77" s="32">
        <f>P77*(1+INDEX([1]!tbl_Forecast,MATCH($D$8&amp;$D$16&amp;$D$7,[1]!rng_ForecastRowLookup,0),MATCH(Q$11,[1]!rng_ForecastColumnLookup,0)))</f>
        <v>7898.8425572691613</v>
      </c>
      <c r="R77" s="32">
        <f>Q77*(1+INDEX([1]!tbl_Forecast,MATCH($D$8&amp;$D$16&amp;$D$7,[1]!rng_ForecastRowLookup,0),MATCH(R$11,[1]!rng_ForecastColumnLookup,0)))</f>
        <v>7985.6177411050348</v>
      </c>
      <c r="S77" s="32">
        <f>R77*(1+INDEX([1]!tbl_Forecast,MATCH($D$8&amp;$D$16&amp;$D$7,[1]!rng_ForecastRowLookup,0),MATCH(S$11,[1]!rng_ForecastColumnLookup,0)))</f>
        <v>8128.8016910137103</v>
      </c>
      <c r="T77" s="32">
        <f>S77*(1+INDEX([1]!tbl_Forecast,MATCH($D$8&amp;$D$16&amp;$D$7,[1]!rng_ForecastRowLookup,0),MATCH(T$11,[1]!rng_ForecastColumnLookup,0)))</f>
        <v>8224.2041968531194</v>
      </c>
      <c r="U77" s="32">
        <f>T77*(1+INDEX([1]!tbl_Forecast,MATCH($D$8&amp;$D$16&amp;$D$7,[1]!rng_ForecastRowLookup,0),MATCH(U$11,[1]!rng_ForecastColumnLookup,0)))</f>
        <v>8322.7473976924321</v>
      </c>
      <c r="V77" s="32">
        <f>U77*(1+INDEX([1]!tbl_Forecast,MATCH($D$8&amp;$D$16&amp;$D$7,[1]!rng_ForecastRowLookup,0),MATCH(V$11,[1]!rng_ForecastColumnLookup,0)))</f>
        <v>8421.4770218777103</v>
      </c>
      <c r="W77" s="32">
        <f>V77*(1+INDEX([1]!tbl_Forecast,MATCH($D$8&amp;$D$16&amp;$D$7,[1]!rng_ForecastRowLookup,0),MATCH(W$11,[1]!rng_ForecastColumnLookup,0)))</f>
        <v>8517.6337272415331</v>
      </c>
      <c r="X77" s="32">
        <f>W77*(1+INDEX([1]!tbl_Forecast,MATCH($D$8&amp;$D$16&amp;$D$7,[1]!rng_ForecastRowLookup,0),MATCH(X$11,[1]!rng_ForecastColumnLookup,0)))</f>
        <v>8678.0902545201297</v>
      </c>
      <c r="Y77" s="32"/>
      <c r="Z77" s="32" t="str">
        <f t="shared" si="5"/>
        <v>Othello _ Late Potatoes</v>
      </c>
      <c r="AA77" s="41">
        <f t="shared" si="6"/>
        <v>7376.3767163421098</v>
      </c>
    </row>
    <row r="78" spans="1:27">
      <c r="A78" s="50">
        <f>INDEX([2]APPLIC!$B$8:$F$67,MATCH($C78,[2]APPLIC!$B$9:$B$67,0)+1,5)</f>
        <v>0.85</v>
      </c>
      <c r="B78" s="75">
        <v>1</v>
      </c>
      <c r="C78" s="243" t="s">
        <v>608</v>
      </c>
      <c r="D78" s="7" t="s">
        <v>492</v>
      </c>
      <c r="E78" s="32">
        <f>$A78*VLOOKUP(LEFT($D78,FIND(" _",$D78)-1),SISAcres!$A$24:$O$36,MATCH(RIGHT($D78,LEN($D78)-FIND(" _",$D78)-2),SISAcres!$A$24:$O$24,0),FALSE)*1/$B78</f>
        <v>10537.746051569044</v>
      </c>
      <c r="F78" s="32">
        <f>E78*(1+INDEX([1]!tbl_Forecast,MATCH($D$8&amp;$D$16&amp;$D$7,[1]!rng_ForecastRowLookup,0),MATCH(F$11,[1]!rng_ForecastColumnLookup,0)))</f>
        <v>10650.100787748986</v>
      </c>
      <c r="G78" s="32">
        <f>F78*(1+INDEX([1]!tbl_Forecast,MATCH($D$8&amp;$D$16&amp;$D$7,[1]!rng_ForecastRowLookup,0),MATCH(G$11,[1]!rng_ForecastColumnLookup,0)))</f>
        <v>10766.519796800576</v>
      </c>
      <c r="H78" s="32">
        <f>G78*(1+INDEX([1]!tbl_Forecast,MATCH($D$8&amp;$D$16&amp;$D$7,[1]!rng_ForecastRowLookup,0),MATCH(H$11,[1]!rng_ForecastColumnLookup,0)))</f>
        <v>10886.822321358522</v>
      </c>
      <c r="I78" s="32">
        <f>H78*(1+INDEX([1]!tbl_Forecast,MATCH($D$8&amp;$D$16&amp;$D$7,[1]!rng_ForecastRowLookup,0),MATCH(I$11,[1]!rng_ForecastColumnLookup,0)))</f>
        <v>11084.030565468336</v>
      </c>
      <c r="J78" s="32">
        <f>I78*(1+INDEX([1]!tbl_Forecast,MATCH($D$8&amp;$D$16&amp;$D$7,[1]!rng_ForecastRowLookup,0),MATCH(J$11,[1]!rng_ForecastColumnLookup,0)))</f>
        <v>11221.472424905507</v>
      </c>
      <c r="K78" s="32">
        <f>J78*(1+INDEX([1]!tbl_Forecast,MATCH($D$8&amp;$D$16&amp;$D$7,[1]!rng_ForecastRowLookup,0),MATCH(K$11,[1]!rng_ForecastColumnLookup,0)))</f>
        <v>11355.455267811685</v>
      </c>
      <c r="L78" s="32">
        <f>K78*(1+INDEX([1]!tbl_Forecast,MATCH($D$8&amp;$D$16&amp;$D$7,[1]!rng_ForecastRowLookup,0),MATCH(L$11,[1]!rng_ForecastColumnLookup,0)))</f>
        <v>11494.994336856114</v>
      </c>
      <c r="M78" s="32">
        <f>L78*(1+INDEX([1]!tbl_Forecast,MATCH($D$8&amp;$D$16&amp;$D$7,[1]!rng_ForecastRowLookup,0),MATCH(M$11,[1]!rng_ForecastColumnLookup,0)))</f>
        <v>11631.120660575602</v>
      </c>
      <c r="N78" s="32">
        <f>M78*(1+INDEX([1]!tbl_Forecast,MATCH($D$8&amp;$D$16&amp;$D$7,[1]!rng_ForecastRowLookup,0),MATCH(N$11,[1]!rng_ForecastColumnLookup,0)))</f>
        <v>11860.046213200591</v>
      </c>
      <c r="O78" s="32">
        <f>N78*(1+INDEX([1]!tbl_Forecast,MATCH($D$8&amp;$D$16&amp;$D$7,[1]!rng_ForecastRowLookup,0),MATCH(O$11,[1]!rng_ForecastColumnLookup,0)))</f>
        <v>11997.530655866663</v>
      </c>
      <c r="P78" s="32">
        <f>O78*(1+INDEX([1]!tbl_Forecast,MATCH($D$8&amp;$D$16&amp;$D$7,[1]!rng_ForecastRowLookup,0),MATCH(P$11,[1]!rng_ForecastColumnLookup,0)))</f>
        <v>12131.277256288025</v>
      </c>
      <c r="Q78" s="32">
        <f>P78*(1+INDEX([1]!tbl_Forecast,MATCH($D$8&amp;$D$16&amp;$D$7,[1]!rng_ForecastRowLookup,0),MATCH(Q$11,[1]!rng_ForecastColumnLookup,0)))</f>
        <v>12269.889048464569</v>
      </c>
      <c r="R78" s="32">
        <f>Q78*(1+INDEX([1]!tbl_Forecast,MATCH($D$8&amp;$D$16&amp;$D$7,[1]!rng_ForecastRowLookup,0),MATCH(R$11,[1]!rng_ForecastColumnLookup,0)))</f>
        <v>12404.683718709823</v>
      </c>
      <c r="S78" s="32">
        <f>R78*(1+INDEX([1]!tbl_Forecast,MATCH($D$8&amp;$D$16&amp;$D$7,[1]!rng_ForecastRowLookup,0),MATCH(S$11,[1]!rng_ForecastColumnLookup,0)))</f>
        <v>12627.102530853832</v>
      </c>
      <c r="T78" s="32">
        <f>S78*(1+INDEX([1]!tbl_Forecast,MATCH($D$8&amp;$D$16&amp;$D$7,[1]!rng_ForecastRowLookup,0),MATCH(T$11,[1]!rng_ForecastColumnLookup,0)))</f>
        <v>12775.298694166113</v>
      </c>
      <c r="U78" s="32">
        <f>T78*(1+INDEX([1]!tbl_Forecast,MATCH($D$8&amp;$D$16&amp;$D$7,[1]!rng_ForecastRowLookup,0),MATCH(U$11,[1]!rng_ForecastColumnLookup,0)))</f>
        <v>12928.373544311873</v>
      </c>
      <c r="V78" s="32">
        <f>U78*(1+INDEX([1]!tbl_Forecast,MATCH($D$8&amp;$D$16&amp;$D$7,[1]!rng_ForecastRowLookup,0),MATCH(V$11,[1]!rng_ForecastColumnLookup,0)))</f>
        <v>13081.737980400694</v>
      </c>
      <c r="W78" s="32">
        <f>V78*(1+INDEX([1]!tbl_Forecast,MATCH($D$8&amp;$D$16&amp;$D$7,[1]!rng_ForecastRowLookup,0),MATCH(W$11,[1]!rng_ForecastColumnLookup,0)))</f>
        <v>13231.105700737673</v>
      </c>
      <c r="X78" s="32">
        <f>W78*(1+INDEX([1]!tbl_Forecast,MATCH($D$8&amp;$D$16&amp;$D$7,[1]!rng_ForecastRowLookup,0),MATCH(X$11,[1]!rng_ForecastColumnLookup,0)))</f>
        <v>13480.355356308854</v>
      </c>
      <c r="Y78" s="32"/>
      <c r="Z78" s="32" t="str">
        <f t="shared" si="5"/>
        <v>Lind _ Late Potatoes</v>
      </c>
      <c r="AA78" s="41">
        <f t="shared" si="6"/>
        <v>11458.302052862526</v>
      </c>
    </row>
    <row r="79" spans="1:27">
      <c r="A79" s="50">
        <f>INDEX([2]APPLIC!$B$8:$F$67,MATCH($C79,[2]APPLIC!$B$9:$B$67,0)+1,5)</f>
        <v>0.85</v>
      </c>
      <c r="B79" s="75">
        <v>1</v>
      </c>
      <c r="C79" s="243" t="s">
        <v>608</v>
      </c>
      <c r="D79" s="7" t="s">
        <v>493</v>
      </c>
      <c r="E79" s="32">
        <f>$A79*VLOOKUP(LEFT($D79,FIND(" _",$D79)-1),SISAcres!$A$24:$O$36,MATCH(RIGHT($D79,LEN($D79)-FIND(" _",$D79)-2),SISAcres!$A$24:$O$24,0),FALSE)*1/$B79</f>
        <v>6384.0054817930859</v>
      </c>
      <c r="F79" s="32">
        <f>E79*(1+INDEX([1]!tbl_Forecast,MATCH($D$8&amp;$D$16&amp;$D$7,[1]!rng_ForecastRowLookup,0),MATCH(F$11,[1]!rng_ForecastColumnLookup,0)))</f>
        <v>6452.0725284051432</v>
      </c>
      <c r="G79" s="32">
        <f>F79*(1+INDEX([1]!tbl_Forecast,MATCH($D$8&amp;$D$16&amp;$D$7,[1]!rng_ForecastRowLookup,0),MATCH(G$11,[1]!rng_ForecastColumnLookup,0)))</f>
        <v>6522.6018036726564</v>
      </c>
      <c r="H79" s="32">
        <f>G79*(1+INDEX([1]!tbl_Forecast,MATCH($D$8&amp;$D$16&amp;$D$7,[1]!rng_ForecastRowLookup,0),MATCH(H$11,[1]!rng_ForecastColumnLookup,0)))</f>
        <v>6595.483800685397</v>
      </c>
      <c r="I79" s="32">
        <f>H79*(1+INDEX([1]!tbl_Forecast,MATCH($D$8&amp;$D$16&amp;$D$7,[1]!rng_ForecastRowLookup,0),MATCH(I$11,[1]!rng_ForecastColumnLookup,0)))</f>
        <v>6714.9570262965208</v>
      </c>
      <c r="J79" s="32">
        <f>I79*(1+INDEX([1]!tbl_Forecast,MATCH($D$8&amp;$D$16&amp;$D$7,[1]!rng_ForecastRowLookup,0),MATCH(J$11,[1]!rng_ForecastColumnLookup,0)))</f>
        <v>6798.2224209815722</v>
      </c>
      <c r="K79" s="32">
        <f>J79*(1+INDEX([1]!tbl_Forecast,MATCH($D$8&amp;$D$16&amp;$D$7,[1]!rng_ForecastRowLookup,0),MATCH(K$11,[1]!rng_ForecastColumnLookup,0)))</f>
        <v>6879.3922650253944</v>
      </c>
      <c r="L79" s="32">
        <f>K79*(1+INDEX([1]!tbl_Forecast,MATCH($D$8&amp;$D$16&amp;$D$7,[1]!rng_ForecastRowLookup,0),MATCH(L$11,[1]!rng_ForecastColumnLookup,0)))</f>
        <v>6963.9281968408413</v>
      </c>
      <c r="M79" s="32">
        <f>L79*(1+INDEX([1]!tbl_Forecast,MATCH($D$8&amp;$D$16&amp;$D$7,[1]!rng_ForecastRowLookup,0),MATCH(M$11,[1]!rng_ForecastColumnLookup,0)))</f>
        <v>7046.3966101607984</v>
      </c>
      <c r="N79" s="32">
        <f>M79*(1+INDEX([1]!tbl_Forecast,MATCH($D$8&amp;$D$16&amp;$D$7,[1]!rng_ForecastRowLookup,0),MATCH(N$11,[1]!rng_ForecastColumnLookup,0)))</f>
        <v>7185.0849004012753</v>
      </c>
      <c r="O79" s="32">
        <f>N79*(1+INDEX([1]!tbl_Forecast,MATCH($D$8&amp;$D$16&amp;$D$7,[1]!rng_ForecastRowLookup,0),MATCH(O$11,[1]!rng_ForecastColumnLookup,0)))</f>
        <v>7268.3760929718901</v>
      </c>
      <c r="P79" s="32">
        <f>O79*(1+INDEX([1]!tbl_Forecast,MATCH($D$8&amp;$D$16&amp;$D$7,[1]!rng_ForecastRowLookup,0),MATCH(P$11,[1]!rng_ForecastColumnLookup,0)))</f>
        <v>7349.402815962052</v>
      </c>
      <c r="Q79" s="32">
        <f>P79*(1+INDEX([1]!tbl_Forecast,MATCH($D$8&amp;$D$16&amp;$D$7,[1]!rng_ForecastRowLookup,0),MATCH(Q$11,[1]!rng_ForecastColumnLookup,0)))</f>
        <v>7433.3769824266592</v>
      </c>
      <c r="R79" s="32">
        <f>Q79*(1+INDEX([1]!tbl_Forecast,MATCH($D$8&amp;$D$16&amp;$D$7,[1]!rng_ForecastRowLookup,0),MATCH(R$11,[1]!rng_ForecastColumnLookup,0)))</f>
        <v>7515.0386498791659</v>
      </c>
      <c r="S79" s="32">
        <f>R79*(1+INDEX([1]!tbl_Forecast,MATCH($D$8&amp;$D$16&amp;$D$7,[1]!rng_ForecastRowLookup,0),MATCH(S$11,[1]!rng_ForecastColumnLookup,0)))</f>
        <v>7649.7850092080507</v>
      </c>
      <c r="T79" s="32">
        <f>S79*(1+INDEX([1]!tbl_Forecast,MATCH($D$8&amp;$D$16&amp;$D$7,[1]!rng_ForecastRowLookup,0),MATCH(T$11,[1]!rng_ForecastColumnLookup,0)))</f>
        <v>7739.5656050144407</v>
      </c>
      <c r="U79" s="32">
        <f>T79*(1+INDEX([1]!tbl_Forecast,MATCH($D$8&amp;$D$16&amp;$D$7,[1]!rng_ForecastRowLookup,0),MATCH(U$11,[1]!rng_ForecastColumnLookup,0)))</f>
        <v>7832.301819919684</v>
      </c>
      <c r="V79" s="32">
        <f>U79*(1+INDEX([1]!tbl_Forecast,MATCH($D$8&amp;$D$16&amp;$D$7,[1]!rng_ForecastRowLookup,0),MATCH(V$11,[1]!rng_ForecastColumnLookup,0)))</f>
        <v>7925.213472555055</v>
      </c>
      <c r="W79" s="32">
        <f>V79*(1+INDEX([1]!tbl_Forecast,MATCH($D$8&amp;$D$16&amp;$D$7,[1]!rng_ForecastRowLookup,0),MATCH(W$11,[1]!rng_ForecastColumnLookup,0)))</f>
        <v>8015.7038241698792</v>
      </c>
      <c r="X79" s="32">
        <f>W79*(1+INDEX([1]!tbl_Forecast,MATCH($D$8&amp;$D$16&amp;$D$7,[1]!rng_ForecastRowLookup,0),MATCH(X$11,[1]!rng_ForecastColumnLookup,0)))</f>
        <v>8166.7049167863142</v>
      </c>
      <c r="Y79" s="32"/>
      <c r="Z79" s="32" t="str">
        <f t="shared" si="5"/>
        <v>Eltopia _ Late Potatoes</v>
      </c>
      <c r="AA79" s="41">
        <f t="shared" si="6"/>
        <v>6941.6991792683666</v>
      </c>
    </row>
    <row r="80" spans="1:27">
      <c r="A80" s="50">
        <f>INDEX([2]APPLIC!$B$8:$F$67,MATCH($C80,[2]APPLIC!$B$9:$B$67,0)+1,5)</f>
        <v>0.85</v>
      </c>
      <c r="B80" s="75">
        <v>1</v>
      </c>
      <c r="C80" s="243" t="s">
        <v>608</v>
      </c>
      <c r="D80" s="7" t="s">
        <v>494</v>
      </c>
      <c r="E80" s="32">
        <f>$A80*VLOOKUP(LEFT($D80,FIND(" _",$D80)-1),SISAcres!$A$24:$O$36,MATCH(RIGHT($D80,LEN($D80)-FIND(" _",$D80)-2),SISAcres!$A$24:$O$24,0),FALSE)*1/$B80</f>
        <v>3054.8772408871528</v>
      </c>
      <c r="F80" s="32">
        <f>E80*(1+INDEX([1]!tbl_Forecast,MATCH($D$8&amp;$D$16&amp;$D$7,[1]!rng_ForecastRowLookup,0),MATCH(F$11,[1]!rng_ForecastColumnLookup,0)))</f>
        <v>3087.4487153544924</v>
      </c>
      <c r="G80" s="32">
        <f>F80*(1+INDEX([1]!tbl_Forecast,MATCH($D$8&amp;$D$16&amp;$D$7,[1]!rng_ForecastRowLookup,0),MATCH(G$11,[1]!rng_ForecastColumnLookup,0)))</f>
        <v>3121.1984166110888</v>
      </c>
      <c r="H80" s="32">
        <f>G80*(1+INDEX([1]!tbl_Forecast,MATCH($D$8&amp;$D$16&amp;$D$7,[1]!rng_ForecastRowLookup,0),MATCH(H$11,[1]!rng_ForecastColumnLookup,0)))</f>
        <v>3156.0739433598678</v>
      </c>
      <c r="I80" s="32">
        <f>H80*(1+INDEX([1]!tbl_Forecast,MATCH($D$8&amp;$D$16&amp;$D$7,[1]!rng_ForecastRowLookup,0),MATCH(I$11,[1]!rng_ForecastColumnLookup,0)))</f>
        <v>3213.2443262575161</v>
      </c>
      <c r="J80" s="32">
        <f>I80*(1+INDEX([1]!tbl_Forecast,MATCH($D$8&amp;$D$16&amp;$D$7,[1]!rng_ForecastRowLookup,0),MATCH(J$11,[1]!rng_ForecastColumnLookup,0)))</f>
        <v>3253.0885212385965</v>
      </c>
      <c r="K80" s="32">
        <f>J80*(1+INDEX([1]!tbl_Forecast,MATCH($D$8&amp;$D$16&amp;$D$7,[1]!rng_ForecastRowLookup,0),MATCH(K$11,[1]!rng_ForecastColumnLookup,0)))</f>
        <v>3291.9299523625223</v>
      </c>
      <c r="L80" s="32">
        <f>K80*(1+INDEX([1]!tbl_Forecast,MATCH($D$8&amp;$D$16&amp;$D$7,[1]!rng_ForecastRowLookup,0),MATCH(L$11,[1]!rng_ForecastColumnLookup,0)))</f>
        <v>3332.3821253559049</v>
      </c>
      <c r="M80" s="32">
        <f>L80*(1+INDEX([1]!tbl_Forecast,MATCH($D$8&amp;$D$16&amp;$D$7,[1]!rng_ForecastRowLookup,0),MATCH(M$11,[1]!rng_ForecastColumnLookup,0)))</f>
        <v>3371.8449484474122</v>
      </c>
      <c r="N80" s="32">
        <f>M80*(1+INDEX([1]!tbl_Forecast,MATCH($D$8&amp;$D$16&amp;$D$7,[1]!rng_ForecastRowLookup,0),MATCH(N$11,[1]!rng_ForecastColumnLookup,0)))</f>
        <v>3438.2101329137304</v>
      </c>
      <c r="O80" s="32">
        <f>N80*(1+INDEX([1]!tbl_Forecast,MATCH($D$8&amp;$D$16&amp;$D$7,[1]!rng_ForecastRowLookup,0),MATCH(O$11,[1]!rng_ForecastColumnLookup,0)))</f>
        <v>3478.0666727108819</v>
      </c>
      <c r="P80" s="32">
        <f>O80*(1+INDEX([1]!tbl_Forecast,MATCH($D$8&amp;$D$16&amp;$D$7,[1]!rng_ForecastRowLookup,0),MATCH(P$11,[1]!rng_ForecastColumnLookup,0)))</f>
        <v>3516.8396174823501</v>
      </c>
      <c r="Q80" s="32">
        <f>P80*(1+INDEX([1]!tbl_Forecast,MATCH($D$8&amp;$D$16&amp;$D$7,[1]!rng_ForecastRowLookup,0),MATCH(Q$11,[1]!rng_ForecastColumnLookup,0)))</f>
        <v>3557.0229742615402</v>
      </c>
      <c r="R80" s="32">
        <f>Q80*(1+INDEX([1]!tbl_Forecast,MATCH($D$8&amp;$D$16&amp;$D$7,[1]!rng_ForecastRowLookup,0),MATCH(R$11,[1]!rng_ForecastColumnLookup,0)))</f>
        <v>3596.0997529493129</v>
      </c>
      <c r="S80" s="32">
        <f>R80*(1+INDEX([1]!tbl_Forecast,MATCH($D$8&amp;$D$16&amp;$D$7,[1]!rng_ForecastRowLookup,0),MATCH(S$11,[1]!rng_ForecastColumnLookup,0)))</f>
        <v>3660.5786428218503</v>
      </c>
      <c r="T80" s="32">
        <f>S80*(1+INDEX([1]!tbl_Forecast,MATCH($D$8&amp;$D$16&amp;$D$7,[1]!rng_ForecastRowLookup,0),MATCH(T$11,[1]!rng_ForecastColumnLookup,0)))</f>
        <v>3703.5404948416258</v>
      </c>
      <c r="U80" s="32">
        <f>T80*(1+INDEX([1]!tbl_Forecast,MATCH($D$8&amp;$D$16&amp;$D$7,[1]!rng_ForecastRowLookup,0),MATCH(U$11,[1]!rng_ForecastColumnLookup,0)))</f>
        <v>3747.9166710726772</v>
      </c>
      <c r="V80" s="32">
        <f>U80*(1+INDEX([1]!tbl_Forecast,MATCH($D$8&amp;$D$16&amp;$D$7,[1]!rng_ForecastRowLookup,0),MATCH(V$11,[1]!rng_ForecastColumnLookup,0)))</f>
        <v>3792.3767978470805</v>
      </c>
      <c r="W80" s="32">
        <f>V80*(1+INDEX([1]!tbl_Forecast,MATCH($D$8&amp;$D$16&amp;$D$7,[1]!rng_ForecastRowLookup,0),MATCH(W$11,[1]!rng_ForecastColumnLookup,0)))</f>
        <v>3835.6782825429177</v>
      </c>
      <c r="X80" s="32">
        <f>W80*(1+INDEX([1]!tbl_Forecast,MATCH($D$8&amp;$D$16&amp;$D$7,[1]!rng_ForecastRowLookup,0),MATCH(X$11,[1]!rng_ForecastColumnLookup,0)))</f>
        <v>3907.9353948681842</v>
      </c>
      <c r="Y80" s="32"/>
      <c r="Z80" s="32" t="str">
        <f t="shared" si="5"/>
        <v>Odessa _ Late Potatoes</v>
      </c>
      <c r="AA80" s="41">
        <f t="shared" si="6"/>
        <v>3321.7450856379564</v>
      </c>
    </row>
    <row r="81" spans="1:27">
      <c r="A81" s="50">
        <f>INDEX([2]APPLIC!$B$8:$F$67,MATCH($C81,[2]APPLIC!$B$9:$B$67,0)+1,5)</f>
        <v>0.85</v>
      </c>
      <c r="B81" s="75">
        <v>1</v>
      </c>
      <c r="C81" s="243" t="s">
        <v>608</v>
      </c>
      <c r="D81" s="7" t="s">
        <v>495</v>
      </c>
      <c r="E81" s="32">
        <f>$A81*VLOOKUP(LEFT($D81,FIND(" _",$D81)-1),SISAcres!$A$24:$O$36,MATCH(RIGHT($D81,LEN($D81)-FIND(" _",$D81)-2),SISAcres!$A$24:$O$24,0),FALSE)*1/$B81</f>
        <v>971.49930515127051</v>
      </c>
      <c r="F81" s="32">
        <f>E81*(1+INDEX([1]!tbl_Forecast,MATCH($D$8&amp;$D$16&amp;$D$7,[1]!rng_ForecastRowLookup,0),MATCH(F$11,[1]!rng_ForecastColumnLookup,0)))</f>
        <v>981.85754946605141</v>
      </c>
      <c r="G81" s="32">
        <f>F81*(1+INDEX([1]!tbl_Forecast,MATCH($D$8&amp;$D$16&amp;$D$7,[1]!rng_ForecastRowLookup,0),MATCH(G$11,[1]!rng_ForecastColumnLookup,0)))</f>
        <v>992.59048854491425</v>
      </c>
      <c r="H81" s="32">
        <f>G81*(1+INDEX([1]!tbl_Forecast,MATCH($D$8&amp;$D$16&amp;$D$7,[1]!rng_ForecastRowLookup,0),MATCH(H$11,[1]!rng_ForecastColumnLookup,0)))</f>
        <v>1003.6814579461541</v>
      </c>
      <c r="I81" s="32">
        <f>H81*(1+INDEX([1]!tbl_Forecast,MATCH($D$8&amp;$D$16&amp;$D$7,[1]!rng_ForecastRowLookup,0),MATCH(I$11,[1]!rng_ForecastColumnLookup,0)))</f>
        <v>1021.8625444123874</v>
      </c>
      <c r="J81" s="32">
        <f>I81*(1+INDEX([1]!tbl_Forecast,MATCH($D$8&amp;$D$16&amp;$D$7,[1]!rng_ForecastRowLookup,0),MATCH(J$11,[1]!rng_ForecastColumnLookup,0)))</f>
        <v>1034.5336289392374</v>
      </c>
      <c r="K81" s="32">
        <f>J81*(1+INDEX([1]!tbl_Forecast,MATCH($D$8&amp;$D$16&amp;$D$7,[1]!rng_ForecastRowLookup,0),MATCH(K$11,[1]!rng_ForecastColumnLookup,0)))</f>
        <v>1046.8858186910641</v>
      </c>
      <c r="L81" s="32">
        <f>K81*(1+INDEX([1]!tbl_Forecast,MATCH($D$8&amp;$D$16&amp;$D$7,[1]!rng_ForecastRowLookup,0),MATCH(L$11,[1]!rng_ForecastColumnLookup,0)))</f>
        <v>1059.7502498469025</v>
      </c>
      <c r="M81" s="32">
        <f>L81*(1+INDEX([1]!tbl_Forecast,MATCH($D$8&amp;$D$16&amp;$D$7,[1]!rng_ForecastRowLookup,0),MATCH(M$11,[1]!rng_ForecastColumnLookup,0)))</f>
        <v>1072.3000520777682</v>
      </c>
      <c r="N81" s="32">
        <f>M81*(1+INDEX([1]!tbl_Forecast,MATCH($D$8&amp;$D$16&amp;$D$7,[1]!rng_ForecastRowLookup,0),MATCH(N$11,[1]!rng_ForecastColumnLookup,0)))</f>
        <v>1093.405230947915</v>
      </c>
      <c r="O81" s="32">
        <f>N81*(1+INDEX([1]!tbl_Forecast,MATCH($D$8&amp;$D$16&amp;$D$7,[1]!rng_ForecastRowLookup,0),MATCH(O$11,[1]!rng_ForecastColumnLookup,0)))</f>
        <v>1106.0802413216288</v>
      </c>
      <c r="P81" s="32">
        <f>O81*(1+INDEX([1]!tbl_Forecast,MATCH($D$8&amp;$D$16&amp;$D$7,[1]!rng_ForecastRowLookup,0),MATCH(P$11,[1]!rng_ForecastColumnLookup,0)))</f>
        <v>1118.4106513295974</v>
      </c>
      <c r="Q81" s="32">
        <f>P81*(1+INDEX([1]!tbl_Forecast,MATCH($D$8&amp;$D$16&amp;$D$7,[1]!rng_ForecastRowLookup,0),MATCH(Q$11,[1]!rng_ForecastColumnLookup,0)))</f>
        <v>1131.1895946753837</v>
      </c>
      <c r="R81" s="32">
        <f>Q81*(1+INDEX([1]!tbl_Forecast,MATCH($D$8&amp;$D$16&amp;$D$7,[1]!rng_ForecastRowLookup,0),MATCH(R$11,[1]!rng_ForecastColumnLookup,0)))</f>
        <v>1143.6166286768209</v>
      </c>
      <c r="S81" s="32">
        <f>R81*(1+INDEX([1]!tbl_Forecast,MATCH($D$8&amp;$D$16&amp;$D$7,[1]!rng_ForecastRowLookup,0),MATCH(S$11,[1]!rng_ForecastColumnLookup,0)))</f>
        <v>1164.121936016079</v>
      </c>
      <c r="T81" s="32">
        <f>S81*(1+INDEX([1]!tbl_Forecast,MATCH($D$8&amp;$D$16&amp;$D$7,[1]!rng_ForecastRowLookup,0),MATCH(T$11,[1]!rng_ForecastColumnLookup,0)))</f>
        <v>1177.7844848172551</v>
      </c>
      <c r="U81" s="32">
        <f>T81*(1+INDEX([1]!tbl_Forecast,MATCH($D$8&amp;$D$16&amp;$D$7,[1]!rng_ForecastRowLookup,0),MATCH(U$11,[1]!rng_ForecastColumnLookup,0)))</f>
        <v>1191.896811098889</v>
      </c>
      <c r="V81" s="32">
        <f>U81*(1+INDEX([1]!tbl_Forecast,MATCH($D$8&amp;$D$16&amp;$D$7,[1]!rng_ForecastRowLookup,0),MATCH(V$11,[1]!rng_ForecastColumnLookup,0)))</f>
        <v>1206.0358349818018</v>
      </c>
      <c r="W81" s="32">
        <f>V81*(1+INDEX([1]!tbl_Forecast,MATCH($D$8&amp;$D$16&amp;$D$7,[1]!rng_ForecastRowLookup,0),MATCH(W$11,[1]!rng_ForecastColumnLookup,0)))</f>
        <v>1219.8063923485547</v>
      </c>
      <c r="X81" s="32">
        <f>W81*(1+INDEX([1]!tbl_Forecast,MATCH($D$8&amp;$D$16&amp;$D$7,[1]!rng_ForecastRowLookup,0),MATCH(X$11,[1]!rng_ForecastColumnLookup,0)))</f>
        <v>1242.7852975159021</v>
      </c>
      <c r="Y81" s="32"/>
      <c r="Z81" s="32" t="str">
        <f t="shared" si="5"/>
        <v>Ritzville _ Late Potatoes</v>
      </c>
      <c r="AA81" s="41">
        <f t="shared" si="6"/>
        <v>1056.3675028885168</v>
      </c>
    </row>
    <row r="82" spans="1:27">
      <c r="A82" s="50">
        <f>INDEX([2]APPLIC!$B$8:$F$67,MATCH($C82,[2]APPLIC!$B$9:$B$67,0)+1,5)</f>
        <v>0.85</v>
      </c>
      <c r="B82" s="75">
        <v>1</v>
      </c>
      <c r="C82" s="243" t="s">
        <v>608</v>
      </c>
      <c r="D82" s="7" t="s">
        <v>496</v>
      </c>
      <c r="E82" s="32">
        <f>$A82*VLOOKUP(LEFT($D82,FIND(" _",$D82)-1),SISAcres!$A$24:$O$36,MATCH(RIGHT($D82,LEN($D82)-FIND(" _",$D82)-2),SISAcres!$A$24:$O$24,0),FALSE)*1/$B82</f>
        <v>1371.2550000938986</v>
      </c>
      <c r="F82" s="32">
        <f>E82*(1+INDEX([1]!tbl_Forecast,MATCH($D$8&amp;$D$16&amp;$D$7,[1]!rng_ForecastRowLookup,0),MATCH(F$11,[1]!rng_ForecastColumnLookup,0)))</f>
        <v>1385.8754884807902</v>
      </c>
      <c r="G82" s="32">
        <f>F82*(1+INDEX([1]!tbl_Forecast,MATCH($D$8&amp;$D$16&amp;$D$7,[1]!rng_ForecastRowLookup,0),MATCH(G$11,[1]!rng_ForecastColumnLookup,0)))</f>
        <v>1401.0248522523909</v>
      </c>
      <c r="H82" s="32">
        <f>G82*(1+INDEX([1]!tbl_Forecast,MATCH($D$8&amp;$D$16&amp;$D$7,[1]!rng_ForecastRowLookup,0),MATCH(H$11,[1]!rng_ForecastColumnLookup,0)))</f>
        <v>1416.6795698283036</v>
      </c>
      <c r="I82" s="32">
        <f>H82*(1+INDEX([1]!tbl_Forecast,MATCH($D$8&amp;$D$16&amp;$D$7,[1]!rng_ForecastRowLookup,0),MATCH(I$11,[1]!rng_ForecastColumnLookup,0)))</f>
        <v>1442.3418689074367</v>
      </c>
      <c r="J82" s="32">
        <f>I82*(1+INDEX([1]!tbl_Forecast,MATCH($D$8&amp;$D$16&amp;$D$7,[1]!rng_ForecastRowLookup,0),MATCH(J$11,[1]!rng_ForecastColumnLookup,0)))</f>
        <v>1460.22689252189</v>
      </c>
      <c r="K82" s="32">
        <f>J82*(1+INDEX([1]!tbl_Forecast,MATCH($D$8&amp;$D$16&amp;$D$7,[1]!rng_ForecastRowLookup,0),MATCH(K$11,[1]!rng_ForecastColumnLookup,0)))</f>
        <v>1477.6618015017411</v>
      </c>
      <c r="L82" s="32">
        <f>K82*(1+INDEX([1]!tbl_Forecast,MATCH($D$8&amp;$D$16&amp;$D$7,[1]!rng_ForecastRowLookup,0),MATCH(L$11,[1]!rng_ForecastColumnLookup,0)))</f>
        <v>1495.8197306451493</v>
      </c>
      <c r="M82" s="32">
        <f>L82*(1+INDEX([1]!tbl_Forecast,MATCH($D$8&amp;$D$16&amp;$D$7,[1]!rng_ForecastRowLookup,0),MATCH(M$11,[1]!rng_ForecastColumnLookup,0)))</f>
        <v>1513.5335663298642</v>
      </c>
      <c r="N82" s="32">
        <f>M82*(1+INDEX([1]!tbl_Forecast,MATCH($D$8&amp;$D$16&amp;$D$7,[1]!rng_ForecastRowLookup,0),MATCH(N$11,[1]!rng_ForecastColumnLookup,0)))</f>
        <v>1543.3231728690666</v>
      </c>
      <c r="O82" s="32">
        <f>N82*(1+INDEX([1]!tbl_Forecast,MATCH($D$8&amp;$D$16&amp;$D$7,[1]!rng_ForecastRowLookup,0),MATCH(O$11,[1]!rng_ForecastColumnLookup,0)))</f>
        <v>1561.2137377506244</v>
      </c>
      <c r="P82" s="32">
        <f>O82*(1+INDEX([1]!tbl_Forecast,MATCH($D$8&amp;$D$16&amp;$D$7,[1]!rng_ForecastRowLookup,0),MATCH(P$11,[1]!rng_ForecastColumnLookup,0)))</f>
        <v>1578.6179049867521</v>
      </c>
      <c r="Q82" s="32">
        <f>P82*(1+INDEX([1]!tbl_Forecast,MATCH($D$8&amp;$D$16&amp;$D$7,[1]!rng_ForecastRowLookup,0),MATCH(Q$11,[1]!rng_ForecastColumnLookup,0)))</f>
        <v>1596.655169517886</v>
      </c>
      <c r="R82" s="32">
        <f>Q82*(1+INDEX([1]!tbl_Forecast,MATCH($D$8&amp;$D$16&amp;$D$7,[1]!rng_ForecastRowLookup,0),MATCH(R$11,[1]!rng_ForecastColumnLookup,0)))</f>
        <v>1614.1957199026897</v>
      </c>
      <c r="S82" s="32">
        <f>R82*(1+INDEX([1]!tbl_Forecast,MATCH($D$8&amp;$D$16&amp;$D$7,[1]!rng_ForecastRowLookup,0),MATCH(S$11,[1]!rng_ForecastColumnLookup,0)))</f>
        <v>1643.1386178217381</v>
      </c>
      <c r="T82" s="32">
        <f>S82*(1+INDEX([1]!tbl_Forecast,MATCH($D$8&amp;$D$16&amp;$D$7,[1]!rng_ForecastRowLookup,0),MATCH(T$11,[1]!rng_ForecastColumnLookup,0)))</f>
        <v>1662.4230766559342</v>
      </c>
      <c r="U82" s="32">
        <f>T82*(1+INDEX([1]!tbl_Forecast,MATCH($D$8&amp;$D$16&amp;$D$7,[1]!rng_ForecastRowLookup,0),MATCH(U$11,[1]!rng_ForecastColumnLookup,0)))</f>
        <v>1682.3423888716375</v>
      </c>
      <c r="V82" s="32">
        <f>U82*(1+INDEX([1]!tbl_Forecast,MATCH($D$8&amp;$D$16&amp;$D$7,[1]!rng_ForecastRowLookup,0),MATCH(V$11,[1]!rng_ForecastColumnLookup,0)))</f>
        <v>1702.2993843044571</v>
      </c>
      <c r="W82" s="32">
        <f>V82*(1+INDEX([1]!tbl_Forecast,MATCH($D$8&amp;$D$16&amp;$D$7,[1]!rng_ForecastRowLookup,0),MATCH(W$11,[1]!rng_ForecastColumnLookup,0)))</f>
        <v>1721.7362954202088</v>
      </c>
      <c r="X82" s="32">
        <f>W82*(1+INDEX([1]!tbl_Forecast,MATCH($D$8&amp;$D$16&amp;$D$7,[1]!rng_ForecastRowLookup,0),MATCH(X$11,[1]!rng_ForecastColumnLookup,0)))</f>
        <v>1754.1706352497183</v>
      </c>
      <c r="Y82" s="32"/>
      <c r="Z82" s="32" t="str">
        <f t="shared" si="5"/>
        <v>Wilbur _ Late Potatoes</v>
      </c>
      <c r="AA82" s="41">
        <f t="shared" si="6"/>
        <v>1491.0450399622605</v>
      </c>
    </row>
    <row r="83" spans="1:27">
      <c r="A83" s="50">
        <f>INDEX([2]APPLIC!$B$8:$F$67,MATCH($C83,[2]APPLIC!$B$9:$B$67,0)+1,5)</f>
        <v>0.85</v>
      </c>
      <c r="B83" s="75">
        <v>1</v>
      </c>
      <c r="C83" s="243" t="s">
        <v>608</v>
      </c>
      <c r="D83" s="7" t="s">
        <v>497</v>
      </c>
      <c r="E83" s="32">
        <f>$A83*VLOOKUP(LEFT($D83,FIND(" _",$D83)-1),SISAcres!$A$24:$O$36,MATCH(RIGHT($D83,LEN($D83)-FIND(" _",$D83)-2),SISAcres!$A$24:$O$24,0),FALSE)*1/$B83</f>
        <v>2455.2436984732108</v>
      </c>
      <c r="F83" s="32">
        <f>E83*(1+INDEX([1]!tbl_Forecast,MATCH($D$8&amp;$D$16&amp;$D$7,[1]!rng_ForecastRowLookup,0),MATCH(F$11,[1]!rng_ForecastColumnLookup,0)))</f>
        <v>2481.4218068323844</v>
      </c>
      <c r="G83" s="32">
        <f>F83*(1+INDEX([1]!tbl_Forecast,MATCH($D$8&amp;$D$16&amp;$D$7,[1]!rng_ForecastRowLookup,0),MATCH(G$11,[1]!rng_ForecastColumnLookup,0)))</f>
        <v>2508.546871049874</v>
      </c>
      <c r="H83" s="32">
        <f>G83*(1+INDEX([1]!tbl_Forecast,MATCH($D$8&amp;$D$16&amp;$D$7,[1]!rng_ForecastRowLookup,0),MATCH(H$11,[1]!rng_ForecastColumnLookup,0)))</f>
        <v>2536.5767755366437</v>
      </c>
      <c r="I83" s="32">
        <f>H83*(1+INDEX([1]!tbl_Forecast,MATCH($D$8&amp;$D$16&amp;$D$7,[1]!rng_ForecastRowLookup,0),MATCH(I$11,[1]!rng_ForecastColumnLookup,0)))</f>
        <v>2582.5253395149425</v>
      </c>
      <c r="J83" s="32">
        <f>I83*(1+INDEX([1]!tbl_Forecast,MATCH($D$8&amp;$D$16&amp;$D$7,[1]!rng_ForecastRowLookup,0),MATCH(J$11,[1]!rng_ForecastColumnLookup,0)))</f>
        <v>2614.5486258646179</v>
      </c>
      <c r="K83" s="32">
        <f>J83*(1+INDEX([1]!tbl_Forecast,MATCH($D$8&amp;$D$16&amp;$D$7,[1]!rng_ForecastRowLookup,0),MATCH(K$11,[1]!rng_ForecastColumnLookup,0)))</f>
        <v>2645.7659781465072</v>
      </c>
      <c r="L83" s="32">
        <f>K83*(1+INDEX([1]!tbl_Forecast,MATCH($D$8&amp;$D$16&amp;$D$7,[1]!rng_ForecastRowLookup,0),MATCH(L$11,[1]!rng_ForecastColumnLookup,0)))</f>
        <v>2678.2779041585354</v>
      </c>
      <c r="M83" s="32">
        <f>L83*(1+INDEX([1]!tbl_Forecast,MATCH($D$8&amp;$D$16&amp;$D$7,[1]!rng_ForecastRowLookup,0),MATCH(M$11,[1]!rng_ForecastColumnLookup,0)))</f>
        <v>2709.9946770692691</v>
      </c>
      <c r="N83" s="32">
        <f>M83*(1+INDEX([1]!tbl_Forecast,MATCH($D$8&amp;$D$16&amp;$D$7,[1]!rng_ForecastRowLookup,0),MATCH(N$11,[1]!rng_ForecastColumnLookup,0)))</f>
        <v>2763.3332200320037</v>
      </c>
      <c r="O83" s="32">
        <f>N83*(1+INDEX([1]!tbl_Forecast,MATCH($D$8&amp;$D$16&amp;$D$7,[1]!rng_ForecastRowLookup,0),MATCH(O$11,[1]!rng_ForecastColumnLookup,0)))</f>
        <v>2795.3664280673893</v>
      </c>
      <c r="P83" s="32">
        <f>O83*(1+INDEX([1]!tbl_Forecast,MATCH($D$8&amp;$D$16&amp;$D$7,[1]!rng_ForecastRowLookup,0),MATCH(P$11,[1]!rng_ForecastColumnLookup,0)))</f>
        <v>2826.5287369966186</v>
      </c>
      <c r="Q83" s="32">
        <f>P83*(1+INDEX([1]!tbl_Forecast,MATCH($D$8&amp;$D$16&amp;$D$7,[1]!rng_ForecastRowLookup,0),MATCH(Q$11,[1]!rng_ForecastColumnLookup,0)))</f>
        <v>2858.8246119977875</v>
      </c>
      <c r="R83" s="32">
        <f>Q83*(1+INDEX([1]!tbl_Forecast,MATCH($D$8&amp;$D$16&amp;$D$7,[1]!rng_ForecastRowLookup,0),MATCH(R$11,[1]!rng_ForecastColumnLookup,0)))</f>
        <v>2890.2311161105108</v>
      </c>
      <c r="S83" s="32">
        <f>R83*(1+INDEX([1]!tbl_Forecast,MATCH($D$8&amp;$D$16&amp;$D$7,[1]!rng_ForecastRowLookup,0),MATCH(S$11,[1]!rng_ForecastColumnLookup,0)))</f>
        <v>2942.0536201133627</v>
      </c>
      <c r="T83" s="32">
        <f>S83*(1+INDEX([1]!tbl_Forecast,MATCH($D$8&amp;$D$16&amp;$D$7,[1]!rng_ForecastRowLookup,0),MATCH(T$11,[1]!rng_ForecastColumnLookup,0)))</f>
        <v>2976.5826070836083</v>
      </c>
      <c r="U83" s="32">
        <f>T83*(1+INDEX([1]!tbl_Forecast,MATCH($D$8&amp;$D$16&amp;$D$7,[1]!rng_ForecastRowLookup,0),MATCH(U$11,[1]!rng_ForecastColumnLookup,0)))</f>
        <v>3012.2483044135556</v>
      </c>
      <c r="V83" s="32">
        <f>U83*(1+INDEX([1]!tbl_Forecast,MATCH($D$8&amp;$D$16&amp;$D$7,[1]!rng_ForecastRowLookup,0),MATCH(V$11,[1]!rng_ForecastColumnLookup,0)))</f>
        <v>3047.9814738630989</v>
      </c>
      <c r="W83" s="32">
        <f>V83*(1+INDEX([1]!tbl_Forecast,MATCH($D$8&amp;$D$16&amp;$D$7,[1]!rng_ForecastRowLookup,0),MATCH(W$11,[1]!rng_ForecastColumnLookup,0)))</f>
        <v>3082.7834279354379</v>
      </c>
      <c r="X83" s="32">
        <f>W83*(1+INDEX([1]!tbl_Forecast,MATCH($D$8&amp;$D$16&amp;$D$7,[1]!rng_ForecastRowLookup,0),MATCH(X$11,[1]!rng_ForecastColumnLookup,0)))</f>
        <v>3140.8573882674614</v>
      </c>
      <c r="Y83" s="32"/>
      <c r="Z83" s="32" t="str">
        <f t="shared" si="5"/>
        <v>Mattawa (PRD) _ Field Corn</v>
      </c>
      <c r="AA83" s="41">
        <f t="shared" si="6"/>
        <v>2669.7287800273421</v>
      </c>
    </row>
    <row r="84" spans="1:27">
      <c r="A84" s="50">
        <f>INDEX([2]APPLIC!$B$8:$F$67,MATCH($C84,[2]APPLIC!$B$9:$B$67,0)+1,5)</f>
        <v>0.85</v>
      </c>
      <c r="B84" s="75">
        <v>1</v>
      </c>
      <c r="C84" s="243" t="s">
        <v>608</v>
      </c>
      <c r="D84" s="7" t="s">
        <v>498</v>
      </c>
      <c r="E84" s="32">
        <f>$A84*VLOOKUP(LEFT($D84,FIND(" _",$D84)-1),SISAcres!$A$24:$O$36,MATCH(RIGHT($D84,LEN($D84)-FIND(" _",$D84)-2),SISAcres!$A$24:$O$24,0),FALSE)*1/$B84</f>
        <v>5266.5488647674138</v>
      </c>
      <c r="F84" s="32">
        <f>E84*(1+INDEX([1]!tbl_Forecast,MATCH($D$8&amp;$D$16&amp;$D$7,[1]!rng_ForecastRowLookup,0),MATCH(F$11,[1]!rng_ForecastColumnLookup,0)))</f>
        <v>5322.7014523685939</v>
      </c>
      <c r="G84" s="32">
        <f>F84*(1+INDEX([1]!tbl_Forecast,MATCH($D$8&amp;$D$16&amp;$D$7,[1]!rng_ForecastRowLookup,0),MATCH(G$11,[1]!rng_ForecastColumnLookup,0)))</f>
        <v>5380.8852800066397</v>
      </c>
      <c r="H84" s="32">
        <f>G84*(1+INDEX([1]!tbl_Forecast,MATCH($D$8&amp;$D$16&amp;$D$7,[1]!rng_ForecastRowLookup,0),MATCH(H$11,[1]!rng_ForecastColumnLookup,0)))</f>
        <v>5441.0100088659929</v>
      </c>
      <c r="I84" s="32">
        <f>H84*(1+INDEX([1]!tbl_Forecast,MATCH($D$8&amp;$D$16&amp;$D$7,[1]!rng_ForecastRowLookup,0),MATCH(I$11,[1]!rng_ForecastColumnLookup,0)))</f>
        <v>5539.5706354987315</v>
      </c>
      <c r="J84" s="32">
        <f>I84*(1+INDEX([1]!tbl_Forecast,MATCH($D$8&amp;$D$16&amp;$D$7,[1]!rng_ForecastRowLookup,0),MATCH(J$11,[1]!rng_ForecastColumnLookup,0)))</f>
        <v>5608.2612516179706</v>
      </c>
      <c r="K84" s="32">
        <f>J84*(1+INDEX([1]!tbl_Forecast,MATCH($D$8&amp;$D$16&amp;$D$7,[1]!rng_ForecastRowLookup,0),MATCH(K$11,[1]!rng_ForecastColumnLookup,0)))</f>
        <v>5675.2231223778736</v>
      </c>
      <c r="L84" s="32">
        <f>K84*(1+INDEX([1]!tbl_Forecast,MATCH($D$8&amp;$D$16&amp;$D$7,[1]!rng_ForecastRowLookup,0),MATCH(L$11,[1]!rng_ForecastColumnLookup,0)))</f>
        <v>5744.9618807489978</v>
      </c>
      <c r="M84" s="32">
        <f>L84*(1+INDEX([1]!tbl_Forecast,MATCH($D$8&amp;$D$16&amp;$D$7,[1]!rng_ForecastRowLookup,0),MATCH(M$11,[1]!rng_ForecastColumnLookup,0)))</f>
        <v>5812.9950191584285</v>
      </c>
      <c r="N84" s="32">
        <f>M84*(1+INDEX([1]!tbl_Forecast,MATCH($D$8&amp;$D$16&amp;$D$7,[1]!rng_ForecastRowLookup,0),MATCH(N$11,[1]!rng_ForecastColumnLookup,0)))</f>
        <v>5927.4073046123822</v>
      </c>
      <c r="O84" s="32">
        <f>N84*(1+INDEX([1]!tbl_Forecast,MATCH($D$8&amp;$D$16&amp;$D$7,[1]!rng_ForecastRowLookup,0),MATCH(O$11,[1]!rng_ForecastColumnLookup,0)))</f>
        <v>5996.1192029540935</v>
      </c>
      <c r="P84" s="32">
        <f>O84*(1+INDEX([1]!tbl_Forecast,MATCH($D$8&amp;$D$16&amp;$D$7,[1]!rng_ForecastRowLookup,0),MATCH(P$11,[1]!rng_ForecastColumnLookup,0)))</f>
        <v>6062.9630045762378</v>
      </c>
      <c r="Q84" s="32">
        <f>P84*(1+INDEX([1]!tbl_Forecast,MATCH($D$8&amp;$D$16&amp;$D$7,[1]!rng_ForecastRowLookup,0),MATCH(Q$11,[1]!rng_ForecastColumnLookup,0)))</f>
        <v>6132.2383290297112</v>
      </c>
      <c r="R84" s="32">
        <f>Q84*(1+INDEX([1]!tbl_Forecast,MATCH($D$8&amp;$D$16&amp;$D$7,[1]!rng_ForecastRowLookup,0),MATCH(R$11,[1]!rng_ForecastColumnLookup,0)))</f>
        <v>6199.6059344059231</v>
      </c>
      <c r="S84" s="32">
        <f>R84*(1+INDEX([1]!tbl_Forecast,MATCH($D$8&amp;$D$16&amp;$D$7,[1]!rng_ForecastRowLookup,0),MATCH(S$11,[1]!rng_ForecastColumnLookup,0)))</f>
        <v>6310.766284718743</v>
      </c>
      <c r="T84" s="32">
        <f>S84*(1+INDEX([1]!tbl_Forecast,MATCH($D$8&amp;$D$16&amp;$D$7,[1]!rng_ForecastRowLookup,0),MATCH(T$11,[1]!rng_ForecastColumnLookup,0)))</f>
        <v>6384.8316808514355</v>
      </c>
      <c r="U84" s="32">
        <f>T84*(1+INDEX([1]!tbl_Forecast,MATCH($D$8&amp;$D$16&amp;$D$7,[1]!rng_ForecastRowLookup,0),MATCH(U$11,[1]!rng_ForecastColumnLookup,0)))</f>
        <v>6461.3353443781871</v>
      </c>
      <c r="V84" s="32">
        <f>U84*(1+INDEX([1]!tbl_Forecast,MATCH($D$8&amp;$D$16&amp;$D$7,[1]!rng_ForecastRowLookup,0),MATCH(V$11,[1]!rng_ForecastColumnLookup,0)))</f>
        <v>6537.9837370066098</v>
      </c>
      <c r="W84" s="32">
        <f>V84*(1+INDEX([1]!tbl_Forecast,MATCH($D$8&amp;$D$16&amp;$D$7,[1]!rng_ForecastRowLookup,0),MATCH(W$11,[1]!rng_ForecastColumnLookup,0)))</f>
        <v>6612.6346532579546</v>
      </c>
      <c r="X84" s="32">
        <f>W84*(1+INDEX([1]!tbl_Forecast,MATCH($D$8&amp;$D$16&amp;$D$7,[1]!rng_ForecastRowLookup,0),MATCH(X$11,[1]!rng_ForecastColumnLookup,0)))</f>
        <v>6737.2045075862061</v>
      </c>
      <c r="Y84" s="32"/>
      <c r="Z84" s="32" t="str">
        <f t="shared" si="5"/>
        <v>Pasco (Richland) _ Field Corn</v>
      </c>
      <c r="AA84" s="41">
        <f t="shared" si="6"/>
        <v>5726.6238314482753</v>
      </c>
    </row>
    <row r="85" spans="1:27">
      <c r="A85" s="50">
        <f>INDEX([2]APPLIC!$B$8:$F$67,MATCH($C85,[2]APPLIC!$B$9:$B$67,0)+1,5)</f>
        <v>0.85</v>
      </c>
      <c r="B85" s="75">
        <v>1</v>
      </c>
      <c r="C85" s="243" t="s">
        <v>608</v>
      </c>
      <c r="D85" s="7" t="s">
        <v>499</v>
      </c>
      <c r="E85" s="32">
        <f>$A85*VLOOKUP(LEFT($D85,FIND(" _",$D85)-1),SISAcres!$A$24:$O$36,MATCH(RIGHT($D85,LEN($D85)-FIND(" _",$D85)-2),SISAcres!$A$24:$O$24,0),FALSE)*1/$B85</f>
        <v>13712.550000938985</v>
      </c>
      <c r="F85" s="32">
        <f>E85*(1+INDEX([1]!tbl_Forecast,MATCH($D$8&amp;$D$16&amp;$D$7,[1]!rng_ForecastRowLookup,0),MATCH(F$11,[1]!rng_ForecastColumnLookup,0)))</f>
        <v>13858.754884807902</v>
      </c>
      <c r="G85" s="32">
        <f>F85*(1+INDEX([1]!tbl_Forecast,MATCH($D$8&amp;$D$16&amp;$D$7,[1]!rng_ForecastRowLookup,0),MATCH(G$11,[1]!rng_ForecastColumnLookup,0)))</f>
        <v>14010.248522523909</v>
      </c>
      <c r="H85" s="32">
        <f>G85*(1+INDEX([1]!tbl_Forecast,MATCH($D$8&amp;$D$16&amp;$D$7,[1]!rng_ForecastRowLookup,0),MATCH(H$11,[1]!rng_ForecastColumnLookup,0)))</f>
        <v>14166.795698283036</v>
      </c>
      <c r="I85" s="32">
        <f>H85*(1+INDEX([1]!tbl_Forecast,MATCH($D$8&amp;$D$16&amp;$D$7,[1]!rng_ForecastRowLookup,0),MATCH(I$11,[1]!rng_ForecastColumnLookup,0)))</f>
        <v>14423.418689074368</v>
      </c>
      <c r="J85" s="32">
        <f>I85*(1+INDEX([1]!tbl_Forecast,MATCH($D$8&amp;$D$16&amp;$D$7,[1]!rng_ForecastRowLookup,0),MATCH(J$11,[1]!rng_ForecastColumnLookup,0)))</f>
        <v>14602.268925218901</v>
      </c>
      <c r="K85" s="32">
        <f>J85*(1+INDEX([1]!tbl_Forecast,MATCH($D$8&amp;$D$16&amp;$D$7,[1]!rng_ForecastRowLookup,0),MATCH(K$11,[1]!rng_ForecastColumnLookup,0)))</f>
        <v>14776.618015017413</v>
      </c>
      <c r="L85" s="32">
        <f>K85*(1+INDEX([1]!tbl_Forecast,MATCH($D$8&amp;$D$16&amp;$D$7,[1]!rng_ForecastRowLookup,0),MATCH(L$11,[1]!rng_ForecastColumnLookup,0)))</f>
        <v>14958.197306451497</v>
      </c>
      <c r="M85" s="32">
        <f>L85*(1+INDEX([1]!tbl_Forecast,MATCH($D$8&amp;$D$16&amp;$D$7,[1]!rng_ForecastRowLookup,0),MATCH(M$11,[1]!rng_ForecastColumnLookup,0)))</f>
        <v>15135.335663298645</v>
      </c>
      <c r="N85" s="32">
        <f>M85*(1+INDEX([1]!tbl_Forecast,MATCH($D$8&amp;$D$16&amp;$D$7,[1]!rng_ForecastRowLookup,0),MATCH(N$11,[1]!rng_ForecastColumnLookup,0)))</f>
        <v>15433.231728690669</v>
      </c>
      <c r="O85" s="32">
        <f>N85*(1+INDEX([1]!tbl_Forecast,MATCH($D$8&amp;$D$16&amp;$D$7,[1]!rng_ForecastRowLookup,0),MATCH(O$11,[1]!rng_ForecastColumnLookup,0)))</f>
        <v>15612.137377506246</v>
      </c>
      <c r="P85" s="32">
        <f>O85*(1+INDEX([1]!tbl_Forecast,MATCH($D$8&amp;$D$16&amp;$D$7,[1]!rng_ForecastRowLookup,0),MATCH(P$11,[1]!rng_ForecastColumnLookup,0)))</f>
        <v>15786.179049867524</v>
      </c>
      <c r="Q85" s="32">
        <f>P85*(1+INDEX([1]!tbl_Forecast,MATCH($D$8&amp;$D$16&amp;$D$7,[1]!rng_ForecastRowLookup,0),MATCH(Q$11,[1]!rng_ForecastColumnLookup,0)))</f>
        <v>15966.551695178861</v>
      </c>
      <c r="R85" s="32">
        <f>Q85*(1+INDEX([1]!tbl_Forecast,MATCH($D$8&amp;$D$16&amp;$D$7,[1]!rng_ForecastRowLookup,0),MATCH(R$11,[1]!rng_ForecastColumnLookup,0)))</f>
        <v>16141.9571990269</v>
      </c>
      <c r="S85" s="32">
        <f>R85*(1+INDEX([1]!tbl_Forecast,MATCH($D$8&amp;$D$16&amp;$D$7,[1]!rng_ForecastRowLookup,0),MATCH(S$11,[1]!rng_ForecastColumnLookup,0)))</f>
        <v>16431.386178217384</v>
      </c>
      <c r="T85" s="32">
        <f>S85*(1+INDEX([1]!tbl_Forecast,MATCH($D$8&amp;$D$16&amp;$D$7,[1]!rng_ForecastRowLookup,0),MATCH(T$11,[1]!rng_ForecastColumnLookup,0)))</f>
        <v>16624.230766559347</v>
      </c>
      <c r="U85" s="32">
        <f>T85*(1+INDEX([1]!tbl_Forecast,MATCH($D$8&amp;$D$16&amp;$D$7,[1]!rng_ForecastRowLookup,0),MATCH(U$11,[1]!rng_ForecastColumnLookup,0)))</f>
        <v>16823.423888716377</v>
      </c>
      <c r="V85" s="32">
        <f>U85*(1+INDEX([1]!tbl_Forecast,MATCH($D$8&amp;$D$16&amp;$D$7,[1]!rng_ForecastRowLookup,0),MATCH(V$11,[1]!rng_ForecastColumnLookup,0)))</f>
        <v>17022.993843044573</v>
      </c>
      <c r="W85" s="32">
        <f>V85*(1+INDEX([1]!tbl_Forecast,MATCH($D$8&amp;$D$16&amp;$D$7,[1]!rng_ForecastRowLookup,0),MATCH(W$11,[1]!rng_ForecastColumnLookup,0)))</f>
        <v>17217.36295420209</v>
      </c>
      <c r="X85" s="32">
        <f>W85*(1+INDEX([1]!tbl_Forecast,MATCH($D$8&amp;$D$16&amp;$D$7,[1]!rng_ForecastRowLookup,0),MATCH(X$11,[1]!rng_ForecastColumnLookup,0)))</f>
        <v>17541.706352497185</v>
      </c>
      <c r="Y85" s="32"/>
      <c r="Z85" s="32" t="str">
        <f t="shared" si="5"/>
        <v>Moses Lake (Ephrata) _ Field Corn</v>
      </c>
      <c r="AA85" s="41">
        <f t="shared" si="6"/>
        <v>14910.450399622607</v>
      </c>
    </row>
    <row r="86" spans="1:27">
      <c r="A86" s="50">
        <f>INDEX([2]APPLIC!$B$8:$F$67,MATCH($C86,[2]APPLIC!$B$9:$B$67,0)+1,5)</f>
        <v>0.85</v>
      </c>
      <c r="B86" s="75">
        <v>1</v>
      </c>
      <c r="C86" s="243" t="s">
        <v>608</v>
      </c>
      <c r="D86" s="7" t="s">
        <v>500</v>
      </c>
      <c r="E86" s="32">
        <f>$A86*VLOOKUP(LEFT($D86,FIND(" _",$D86)-1),SISAcres!$A$24:$O$36,MATCH(RIGHT($D86,LEN($D86)-FIND(" _",$D86)-2),SISAcres!$A$24:$O$24,0),FALSE)*1/$B86</f>
        <v>2244.2098781197769</v>
      </c>
      <c r="F86" s="32">
        <f>E86*(1+INDEX([1]!tbl_Forecast,MATCH($D$8&amp;$D$16&amp;$D$7,[1]!rng_ForecastRowLookup,0),MATCH(F$11,[1]!rng_ForecastColumnLookup,0)))</f>
        <v>2268.1379180966965</v>
      </c>
      <c r="G86" s="32">
        <f>F86*(1+INDEX([1]!tbl_Forecast,MATCH($D$8&amp;$D$16&amp;$D$7,[1]!rng_ForecastRowLookup,0),MATCH(G$11,[1]!rng_ForecastColumnLookup,0)))</f>
        <v>2292.9315209066249</v>
      </c>
      <c r="H86" s="32">
        <f>G86*(1+INDEX([1]!tbl_Forecast,MATCH($D$8&amp;$D$16&amp;$D$7,[1]!rng_ForecastRowLookup,0),MATCH(H$11,[1]!rng_ForecastColumnLookup,0)))</f>
        <v>2318.5521908918813</v>
      </c>
      <c r="I86" s="32">
        <f>H86*(1+INDEX([1]!tbl_Forecast,MATCH($D$8&amp;$D$16&amp;$D$7,[1]!rng_ForecastRowLookup,0),MATCH(I$11,[1]!rng_ForecastColumnLookup,0)))</f>
        <v>2360.5513705373237</v>
      </c>
      <c r="J86" s="32">
        <f>I86*(1+INDEX([1]!tbl_Forecast,MATCH($D$8&amp;$D$16&amp;$D$7,[1]!rng_ForecastRowLookup,0),MATCH(J$11,[1]!rng_ForecastColumnLookup,0)))</f>
        <v>2389.8221820663339</v>
      </c>
      <c r="K86" s="32">
        <f>J86*(1+INDEX([1]!tbl_Forecast,MATCH($D$8&amp;$D$16&amp;$D$7,[1]!rng_ForecastRowLookup,0),MATCH(K$11,[1]!rng_ForecastColumnLookup,0)))</f>
        <v>2418.3563314069174</v>
      </c>
      <c r="L86" s="32">
        <f>K86*(1+INDEX([1]!tbl_Forecast,MATCH($D$8&amp;$D$16&amp;$D$7,[1]!rng_ForecastRowLookup,0),MATCH(L$11,[1]!rng_ForecastColumnLookup,0)))</f>
        <v>2448.0737828999258</v>
      </c>
      <c r="M86" s="32">
        <f>L86*(1+INDEX([1]!tbl_Forecast,MATCH($D$8&amp;$D$16&amp;$D$7,[1]!rng_ForecastRowLookup,0),MATCH(M$11,[1]!rng_ForecastColumnLookup,0)))</f>
        <v>2477.0644265222322</v>
      </c>
      <c r="N86" s="32">
        <f>M86*(1+INDEX([1]!tbl_Forecast,MATCH($D$8&amp;$D$16&amp;$D$7,[1]!rng_ForecastRowLookup,0),MATCH(N$11,[1]!rng_ForecastColumnLookup,0)))</f>
        <v>2525.8183995294421</v>
      </c>
      <c r="O86" s="32">
        <f>N86*(1+INDEX([1]!tbl_Forecast,MATCH($D$8&amp;$D$16&amp;$D$7,[1]!rng_ForecastRowLookup,0),MATCH(O$11,[1]!rng_ForecastColumnLookup,0)))</f>
        <v>2555.0982799525473</v>
      </c>
      <c r="P86" s="32">
        <f>O86*(1+INDEX([1]!tbl_Forecast,MATCH($D$8&amp;$D$16&amp;$D$7,[1]!rng_ForecastRowLookup,0),MATCH(P$11,[1]!rng_ForecastColumnLookup,0)))</f>
        <v>2583.5821170427253</v>
      </c>
      <c r="Q86" s="32">
        <f>P86*(1+INDEX([1]!tbl_Forecast,MATCH($D$8&amp;$D$16&amp;$D$7,[1]!rng_ForecastRowLookup,0),MATCH(Q$11,[1]!rng_ForecastColumnLookup,0)))</f>
        <v>2613.1020876041875</v>
      </c>
      <c r="R86" s="32">
        <f>Q86*(1+INDEX([1]!tbl_Forecast,MATCH($D$8&amp;$D$16&amp;$D$7,[1]!rng_ForecastRowLookup,0),MATCH(R$11,[1]!rng_ForecastColumnLookup,0)))</f>
        <v>2641.8091307424356</v>
      </c>
      <c r="S86" s="32">
        <f>R86*(1+INDEX([1]!tbl_Forecast,MATCH($D$8&amp;$D$16&amp;$D$7,[1]!rng_ForecastRowLookup,0),MATCH(S$11,[1]!rng_ForecastColumnLookup,0)))</f>
        <v>2689.1773718113054</v>
      </c>
      <c r="T86" s="32">
        <f>S86*(1+INDEX([1]!tbl_Forecast,MATCH($D$8&amp;$D$16&amp;$D$7,[1]!rng_ForecastRowLookup,0),MATCH(T$11,[1]!rng_ForecastColumnLookup,0)))</f>
        <v>2720.7385132524914</v>
      </c>
      <c r="U86" s="32">
        <f>T86*(1+INDEX([1]!tbl_Forecast,MATCH($D$8&amp;$D$16&amp;$D$7,[1]!rng_ForecastRowLookup,0),MATCH(U$11,[1]!rng_ForecastColumnLookup,0)))</f>
        <v>2753.3386621939881</v>
      </c>
      <c r="V86" s="32">
        <f>U86*(1+INDEX([1]!tbl_Forecast,MATCH($D$8&amp;$D$16&amp;$D$7,[1]!rng_ForecastRowLookup,0),MATCH(V$11,[1]!rng_ForecastColumnLookup,0)))</f>
        <v>2786.0004838718364</v>
      </c>
      <c r="W86" s="32">
        <f>V86*(1+INDEX([1]!tbl_Forecast,MATCH($D$8&amp;$D$16&amp;$D$7,[1]!rng_ForecastRowLookup,0),MATCH(W$11,[1]!rng_ForecastColumnLookup,0)))</f>
        <v>2817.8111302673783</v>
      </c>
      <c r="X86" s="32">
        <f>W86*(1+INDEX([1]!tbl_Forecast,MATCH($D$8&amp;$D$16&amp;$D$7,[1]!rng_ForecastRowLookup,0),MATCH(X$11,[1]!rng_ForecastColumnLookup,0)))</f>
        <v>2870.8935006730976</v>
      </c>
      <c r="Y86" s="32"/>
      <c r="Z86" s="32" t="str">
        <f t="shared" si="5"/>
        <v>Royal City (Smyrna) _ Field Corn</v>
      </c>
      <c r="AA86" s="41">
        <f t="shared" si="6"/>
        <v>2440.2594755721329</v>
      </c>
    </row>
    <row r="87" spans="1:27">
      <c r="A87" s="50">
        <f>INDEX([2]APPLIC!$B$8:$F$67,MATCH($C87,[2]APPLIC!$B$9:$B$67,0)+1,5)</f>
        <v>0.85</v>
      </c>
      <c r="B87" s="75">
        <v>1</v>
      </c>
      <c r="C87" s="243" t="s">
        <v>608</v>
      </c>
      <c r="D87" s="7" t="s">
        <v>501</v>
      </c>
      <c r="E87" s="32">
        <f>$A87*VLOOKUP(LEFT($D87,FIND(" _",$D87)-1),SISAcres!$A$24:$O$36,MATCH(RIGHT($D87,LEN($D87)-FIND(" _",$D87)-2),SISAcres!$A$24:$O$24,0),FALSE)*1/$B87</f>
        <v>8064.8387293658097</v>
      </c>
      <c r="F87" s="32">
        <f>E87*(1+INDEX([1]!tbl_Forecast,MATCH($D$8&amp;$D$16&amp;$D$7,[1]!rng_ForecastRowLookup,0),MATCH(F$11,[1]!rng_ForecastColumnLookup,0)))</f>
        <v>8150.8270254717654</v>
      </c>
      <c r="G87" s="32">
        <f>F87*(1+INDEX([1]!tbl_Forecast,MATCH($D$8&amp;$D$16&amp;$D$7,[1]!rng_ForecastRowLookup,0),MATCH(G$11,[1]!rng_ForecastColumnLookup,0)))</f>
        <v>8239.9258259589769</v>
      </c>
      <c r="H87" s="32">
        <f>G87*(1+INDEX([1]!tbl_Forecast,MATCH($D$8&amp;$D$16&amp;$D$7,[1]!rng_ForecastRowLookup,0),MATCH(H$11,[1]!rng_ForecastColumnLookup,0)))</f>
        <v>8331.99679204104</v>
      </c>
      <c r="I87" s="32">
        <f>H87*(1+INDEX([1]!tbl_Forecast,MATCH($D$8&amp;$D$16&amp;$D$7,[1]!rng_ForecastRowLookup,0),MATCH(I$11,[1]!rng_ForecastColumnLookup,0)))</f>
        <v>8482.9259069640775</v>
      </c>
      <c r="J87" s="32">
        <f>I87*(1+INDEX([1]!tbl_Forecast,MATCH($D$8&amp;$D$16&amp;$D$7,[1]!rng_ForecastRowLookup,0),MATCH(J$11,[1]!rng_ForecastColumnLookup,0)))</f>
        <v>8588.1140966965395</v>
      </c>
      <c r="K87" s="32">
        <f>J87*(1+INDEX([1]!tbl_Forecast,MATCH($D$8&amp;$D$16&amp;$D$7,[1]!rng_ForecastRowLookup,0),MATCH(K$11,[1]!rng_ForecastColumnLookup,0)))</f>
        <v>8690.6550020526138</v>
      </c>
      <c r="L87" s="32">
        <f>K87*(1+INDEX([1]!tbl_Forecast,MATCH($D$8&amp;$D$16&amp;$D$7,[1]!rng_ForecastRowLookup,0),MATCH(L$11,[1]!rng_ForecastColumnLookup,0)))</f>
        <v>8797.4482463367276</v>
      </c>
      <c r="M87" s="32">
        <f>L87*(1+INDEX([1]!tbl_Forecast,MATCH($D$8&amp;$D$16&amp;$D$7,[1]!rng_ForecastRowLookup,0),MATCH(M$11,[1]!rng_ForecastColumnLookup,0)))</f>
        <v>8901.6296189231016</v>
      </c>
      <c r="N87" s="32">
        <f>M87*(1+INDEX([1]!tbl_Forecast,MATCH($D$8&amp;$D$16&amp;$D$7,[1]!rng_ForecastRowLookup,0),MATCH(N$11,[1]!rng_ForecastColumnLookup,0)))</f>
        <v>9076.8328980604456</v>
      </c>
      <c r="O87" s="32">
        <f>N87*(1+INDEX([1]!tbl_Forecast,MATCH($D$8&amp;$D$16&amp;$D$7,[1]!rng_ForecastRowLookup,0),MATCH(O$11,[1]!rng_ForecastColumnLookup,0)))</f>
        <v>9182.0536779570648</v>
      </c>
      <c r="P87" s="32">
        <f>O87*(1+INDEX([1]!tbl_Forecast,MATCH($D$8&amp;$D$16&amp;$D$7,[1]!rng_ForecastRowLookup,0),MATCH(P$11,[1]!rng_ForecastColumnLookup,0)))</f>
        <v>9284.4137801763245</v>
      </c>
      <c r="Q87" s="32">
        <f>P87*(1+INDEX([1]!tbl_Forecast,MATCH($D$8&amp;$D$16&amp;$D$7,[1]!rng_ForecastRowLookup,0),MATCH(Q$11,[1]!rng_ForecastColumnLookup,0)))</f>
        <v>9390.4973529272302</v>
      </c>
      <c r="R87" s="32">
        <f>Q87*(1+INDEX([1]!tbl_Forecast,MATCH($D$8&amp;$D$16&amp;$D$7,[1]!rng_ForecastRowLookup,0),MATCH(R$11,[1]!rng_ForecastColumnLookup,0)))</f>
        <v>9493.6595729870078</v>
      </c>
      <c r="S87" s="32">
        <f>R87*(1+INDEX([1]!tbl_Forecast,MATCH($D$8&amp;$D$16&amp;$D$7,[1]!rng_ForecastRowLookup,0),MATCH(S$11,[1]!rng_ForecastColumnLookup,0)))</f>
        <v>9663.88305735836</v>
      </c>
      <c r="T87" s="32">
        <f>S87*(1+INDEX([1]!tbl_Forecast,MATCH($D$8&amp;$D$16&amp;$D$7,[1]!rng_ForecastRowLookup,0),MATCH(T$11,[1]!rng_ForecastColumnLookup,0)))</f>
        <v>9777.3018237221913</v>
      </c>
      <c r="U87" s="32">
        <f>T87*(1+INDEX([1]!tbl_Forecast,MATCH($D$8&amp;$D$16&amp;$D$7,[1]!rng_ForecastRowLookup,0),MATCH(U$11,[1]!rng_ForecastColumnLookup,0)))</f>
        <v>9894.4543887874279</v>
      </c>
      <c r="V87" s="32">
        <f>U87*(1+INDEX([1]!tbl_Forecast,MATCH($D$8&amp;$D$16&amp;$D$7,[1]!rng_ForecastRowLookup,0),MATCH(V$11,[1]!rng_ForecastColumnLookup,0)))</f>
        <v>10011.828582265198</v>
      </c>
      <c r="W87" s="32">
        <f>V87*(1+INDEX([1]!tbl_Forecast,MATCH($D$8&amp;$D$16&amp;$D$7,[1]!rng_ForecastRowLookup,0),MATCH(W$11,[1]!rng_ForecastColumnLookup,0)))</f>
        <v>10126.143974759534</v>
      </c>
      <c r="X87" s="32">
        <f>W87*(1+INDEX([1]!tbl_Forecast,MATCH($D$8&amp;$D$16&amp;$D$7,[1]!rng_ForecastRowLookup,0),MATCH(X$11,[1]!rng_ForecastColumnLookup,0)))</f>
        <v>10316.901871722921</v>
      </c>
      <c r="Y87" s="32"/>
      <c r="Z87" s="32" t="str">
        <f t="shared" si="5"/>
        <v>Quincy _ Field Corn</v>
      </c>
      <c r="AA87" s="41">
        <f t="shared" si="6"/>
        <v>8769.3665909644824</v>
      </c>
    </row>
    <row r="88" spans="1:27">
      <c r="A88" s="50">
        <f>INDEX([2]APPLIC!$B$8:$F$67,MATCH($C88,[2]APPLIC!$B$9:$B$67,0)+1,5)</f>
        <v>0.85</v>
      </c>
      <c r="B88" s="75">
        <v>1</v>
      </c>
      <c r="C88" s="243" t="s">
        <v>608</v>
      </c>
      <c r="D88" s="7" t="s">
        <v>502</v>
      </c>
      <c r="E88" s="32">
        <f>$A88*VLOOKUP(LEFT($D88,FIND(" _",$D88)-1),SISAcres!$A$24:$O$36,MATCH(RIGHT($D88,LEN($D88)-FIND(" _",$D88)-2),SISAcres!$A$24:$O$24,0),FALSE)*1/$B88</f>
        <v>2280.4667899866668</v>
      </c>
      <c r="F88" s="32">
        <f>E88*(1+INDEX([1]!tbl_Forecast,MATCH($D$8&amp;$D$16&amp;$D$7,[1]!rng_ForecastRowLookup,0),MATCH(F$11,[1]!rng_ForecastColumnLookup,0)))</f>
        <v>2304.7814055887311</v>
      </c>
      <c r="G88" s="32">
        <f>F88*(1+INDEX([1]!tbl_Forecast,MATCH($D$8&amp;$D$16&amp;$D$7,[1]!rng_ForecastRowLookup,0),MATCH(G$11,[1]!rng_ForecastColumnLookup,0)))</f>
        <v>2329.9755678475353</v>
      </c>
      <c r="H88" s="32">
        <f>G88*(1+INDEX([1]!tbl_Forecast,MATCH($D$8&amp;$D$16&amp;$D$7,[1]!rng_ForecastRowLookup,0),MATCH(H$11,[1]!rng_ForecastColumnLookup,0)))</f>
        <v>2356.0101591788666</v>
      </c>
      <c r="I88" s="32">
        <f>H88*(1+INDEX([1]!tbl_Forecast,MATCH($D$8&amp;$D$16&amp;$D$7,[1]!rng_ForecastRowLookup,0),MATCH(I$11,[1]!rng_ForecastColumnLookup,0)))</f>
        <v>2398.6878674101299</v>
      </c>
      <c r="J88" s="32">
        <f>I88*(1+INDEX([1]!tbl_Forecast,MATCH($D$8&amp;$D$16&amp;$D$7,[1]!rng_ForecastRowLookup,0),MATCH(J$11,[1]!rng_ForecastColumnLookup,0)))</f>
        <v>2428.4315710889459</v>
      </c>
      <c r="K88" s="32">
        <f>J88*(1+INDEX([1]!tbl_Forecast,MATCH($D$8&amp;$D$16&amp;$D$7,[1]!rng_ForecastRowLookup,0),MATCH(K$11,[1]!rng_ForecastColumnLookup,0)))</f>
        <v>2457.426711243234</v>
      </c>
      <c r="L88" s="32">
        <f>K88*(1+INDEX([1]!tbl_Forecast,MATCH($D$8&amp;$D$16&amp;$D$7,[1]!rng_ForecastRowLookup,0),MATCH(L$11,[1]!rng_ForecastColumnLookup,0)))</f>
        <v>2487.6242706932549</v>
      </c>
      <c r="M88" s="32">
        <f>L88*(1+INDEX([1]!tbl_Forecast,MATCH($D$8&amp;$D$16&amp;$D$7,[1]!rng_ForecastRowLookup,0),MATCH(M$11,[1]!rng_ForecastColumnLookup,0)))</f>
        <v>2517.0832801404449</v>
      </c>
      <c r="N88" s="32">
        <f>M88*(1+INDEX([1]!tbl_Forecast,MATCH($D$8&amp;$D$16&amp;$D$7,[1]!rng_ForecastRowLookup,0),MATCH(N$11,[1]!rng_ForecastColumnLookup,0)))</f>
        <v>2566.6249105408947</v>
      </c>
      <c r="O88" s="32">
        <f>N88*(1+INDEX([1]!tbl_Forecast,MATCH($D$8&amp;$D$16&amp;$D$7,[1]!rng_ForecastRowLookup,0),MATCH(O$11,[1]!rng_ForecastColumnLookup,0)))</f>
        <v>2596.377829628665</v>
      </c>
      <c r="P88" s="32">
        <f>O88*(1+INDEX([1]!tbl_Forecast,MATCH($D$8&amp;$D$16&amp;$D$7,[1]!rng_ForecastRowLookup,0),MATCH(P$11,[1]!rng_ForecastColumnLookup,0)))</f>
        <v>2625.3218447000017</v>
      </c>
      <c r="Q88" s="32">
        <f>P88*(1+INDEX([1]!tbl_Forecast,MATCH($D$8&amp;$D$16&amp;$D$7,[1]!rng_ForecastRowLookup,0),MATCH(Q$11,[1]!rng_ForecastColumnLookup,0)))</f>
        <v>2655.3187327643213</v>
      </c>
      <c r="R88" s="32">
        <f>Q88*(1+INDEX([1]!tbl_Forecast,MATCH($D$8&amp;$D$16&amp;$D$7,[1]!rng_ForecastRowLookup,0),MATCH(R$11,[1]!rng_ForecastColumnLookup,0)))</f>
        <v>2684.4895599466422</v>
      </c>
      <c r="S88" s="32">
        <f>R88*(1+INDEX([1]!tbl_Forecast,MATCH($D$8&amp;$D$16&amp;$D$7,[1]!rng_ForecastRowLookup,0),MATCH(S$11,[1]!rng_ForecastColumnLookup,0)))</f>
        <v>2732.623070858795</v>
      </c>
      <c r="T88" s="32">
        <f>S88*(1+INDEX([1]!tbl_Forecast,MATCH($D$8&amp;$D$16&amp;$D$7,[1]!rng_ForecastRowLookup,0),MATCH(T$11,[1]!rng_ForecastColumnLookup,0)))</f>
        <v>2764.6941064657667</v>
      </c>
      <c r="U88" s="32">
        <f>T88*(1+INDEX([1]!tbl_Forecast,MATCH($D$8&amp;$D$16&amp;$D$7,[1]!rng_ForecastRowLookup,0),MATCH(U$11,[1]!rng_ForecastColumnLookup,0)))</f>
        <v>2797.820935526865</v>
      </c>
      <c r="V88" s="32">
        <f>U88*(1+INDEX([1]!tbl_Forecast,MATCH($D$8&amp;$D$16&amp;$D$7,[1]!rng_ForecastRowLookup,0),MATCH(V$11,[1]!rng_ForecastColumnLookup,0)))</f>
        <v>2831.0104336941235</v>
      </c>
      <c r="W88" s="32">
        <f>V88*(1+INDEX([1]!tbl_Forecast,MATCH($D$8&amp;$D$16&amp;$D$7,[1]!rng_ForecastRowLookup,0),MATCH(W$11,[1]!rng_ForecastColumnLookup,0)))</f>
        <v>2863.3350051971329</v>
      </c>
      <c r="X88" s="32">
        <f>W88*(1+INDEX([1]!tbl_Forecast,MATCH($D$8&amp;$D$16&amp;$D$7,[1]!rng_ForecastRowLookup,0),MATCH(X$11,[1]!rng_ForecastColumnLookup,0)))</f>
        <v>2917.2749615373273</v>
      </c>
      <c r="Y88" s="32"/>
      <c r="Z88" s="32" t="str">
        <f t="shared" si="5"/>
        <v>Connell _ Field Corn</v>
      </c>
      <c r="AA88" s="41">
        <f t="shared" si="6"/>
        <v>2479.6837173067283</v>
      </c>
    </row>
    <row r="89" spans="1:27">
      <c r="A89" s="50">
        <f>INDEX([2]APPLIC!$B$8:$F$67,MATCH($C89,[2]APPLIC!$B$9:$B$67,0)+1,5)</f>
        <v>0.85</v>
      </c>
      <c r="B89" s="75">
        <v>1</v>
      </c>
      <c r="C89" s="243" t="s">
        <v>608</v>
      </c>
      <c r="D89" s="7" t="s">
        <v>503</v>
      </c>
      <c r="E89" s="32">
        <f>$A89*VLOOKUP(LEFT($D89,FIND(" _",$D89)-1),SISAcres!$A$24:$O$36,MATCH(RIGHT($D89,LEN($D89)-FIND(" _",$D89)-2),SISAcres!$A$24:$O$24,0),FALSE)*1/$B89</f>
        <v>3446.2659561681912</v>
      </c>
      <c r="F89" s="32">
        <f>E89*(1+INDEX([1]!tbl_Forecast,MATCH($D$8&amp;$D$16&amp;$D$7,[1]!rng_ForecastRowLookup,0),MATCH(F$11,[1]!rng_ForecastColumnLookup,0)))</f>
        <v>3483.0104649479927</v>
      </c>
      <c r="G89" s="32">
        <f>F89*(1+INDEX([1]!tbl_Forecast,MATCH($D$8&amp;$D$16&amp;$D$7,[1]!rng_ForecastRowLookup,0),MATCH(G$11,[1]!rng_ForecastColumnLookup,0)))</f>
        <v>3521.0841541014324</v>
      </c>
      <c r="H89" s="32">
        <f>G89*(1+INDEX([1]!tbl_Forecast,MATCH($D$8&amp;$D$16&amp;$D$7,[1]!rng_ForecastRowLookup,0),MATCH(H$11,[1]!rng_ForecastColumnLookup,0)))</f>
        <v>3560.4279087142518</v>
      </c>
      <c r="I89" s="32">
        <f>H89*(1+INDEX([1]!tbl_Forecast,MATCH($D$8&amp;$D$16&amp;$D$7,[1]!rng_ForecastRowLookup,0),MATCH(I$11,[1]!rng_ForecastColumnLookup,0)))</f>
        <v>3624.9229207049952</v>
      </c>
      <c r="J89" s="32">
        <f>I89*(1+INDEX([1]!tbl_Forecast,MATCH($D$8&amp;$D$16&amp;$D$7,[1]!rng_ForecastRowLookup,0),MATCH(J$11,[1]!rng_ForecastColumnLookup,0)))</f>
        <v>3669.8719258160313</v>
      </c>
      <c r="K89" s="32">
        <f>J89*(1+INDEX([1]!tbl_Forecast,MATCH($D$8&amp;$D$16&amp;$D$7,[1]!rng_ForecastRowLookup,0),MATCH(K$11,[1]!rng_ForecastColumnLookup,0)))</f>
        <v>3713.6896936725116</v>
      </c>
      <c r="L89" s="32">
        <f>K89*(1+INDEX([1]!tbl_Forecast,MATCH($D$8&amp;$D$16&amp;$D$7,[1]!rng_ForecastRowLookup,0),MATCH(L$11,[1]!rng_ForecastColumnLookup,0)))</f>
        <v>3759.3245705095383</v>
      </c>
      <c r="M89" s="32">
        <f>L89*(1+INDEX([1]!tbl_Forecast,MATCH($D$8&amp;$D$16&amp;$D$7,[1]!rng_ForecastRowLookup,0),MATCH(M$11,[1]!rng_ForecastColumnLookup,0)))</f>
        <v>3803.8433426337674</v>
      </c>
      <c r="N89" s="32">
        <f>M89*(1+INDEX([1]!tbl_Forecast,MATCH($D$8&amp;$D$16&amp;$D$7,[1]!rng_ForecastRowLookup,0),MATCH(N$11,[1]!rng_ForecastColumnLookup,0)))</f>
        <v>3878.7111876783933</v>
      </c>
      <c r="O89" s="32">
        <f>N89*(1+INDEX([1]!tbl_Forecast,MATCH($D$8&amp;$D$16&amp;$D$7,[1]!rng_ForecastRowLookup,0),MATCH(O$11,[1]!rng_ForecastColumnLookup,0)))</f>
        <v>3923.6741192146201</v>
      </c>
      <c r="P89" s="32">
        <f>O89*(1+INDEX([1]!tbl_Forecast,MATCH($D$8&amp;$D$16&amp;$D$7,[1]!rng_ForecastRowLookup,0),MATCH(P$11,[1]!rng_ForecastColumnLookup,0)))</f>
        <v>3967.4146262955187</v>
      </c>
      <c r="Q89" s="32">
        <f>P89*(1+INDEX([1]!tbl_Forecast,MATCH($D$8&amp;$D$16&amp;$D$7,[1]!rng_ForecastRowLookup,0),MATCH(Q$11,[1]!rng_ForecastColumnLookup,0)))</f>
        <v>4012.7462463747815</v>
      </c>
      <c r="R89" s="32">
        <f>Q89*(1+INDEX([1]!tbl_Forecast,MATCH($D$8&amp;$D$16&amp;$D$7,[1]!rng_ForecastRowLookup,0),MATCH(R$11,[1]!rng_ForecastColumnLookup,0)))</f>
        <v>4056.8295143588271</v>
      </c>
      <c r="S89" s="32">
        <f>R89*(1+INDEX([1]!tbl_Forecast,MATCH($D$8&amp;$D$16&amp;$D$7,[1]!rng_ForecastRowLookup,0),MATCH(S$11,[1]!rng_ForecastColumnLookup,0)))</f>
        <v>4129.5693940780893</v>
      </c>
      <c r="T89" s="32">
        <f>S89*(1+INDEX([1]!tbl_Forecast,MATCH($D$8&amp;$D$16&amp;$D$7,[1]!rng_ForecastRowLookup,0),MATCH(T$11,[1]!rng_ForecastColumnLookup,0)))</f>
        <v>4178.0354882464726</v>
      </c>
      <c r="U89" s="32">
        <f>T89*(1+INDEX([1]!tbl_Forecast,MATCH($D$8&amp;$D$16&amp;$D$7,[1]!rng_ForecastRowLookup,0),MATCH(U$11,[1]!rng_ForecastColumnLookup,0)))</f>
        <v>4228.0971088455317</v>
      </c>
      <c r="V89" s="32">
        <f>U89*(1+INDEX([1]!tbl_Forecast,MATCH($D$8&amp;$D$16&amp;$D$7,[1]!rng_ForecastRowLookup,0),MATCH(V$11,[1]!rng_ForecastColumnLookup,0)))</f>
        <v>4278.2534356722854</v>
      </c>
      <c r="W89" s="32">
        <f>V89*(1+INDEX([1]!tbl_Forecast,MATCH($D$8&amp;$D$16&amp;$D$7,[1]!rng_ForecastRowLookup,0),MATCH(W$11,[1]!rng_ForecastColumnLookup,0)))</f>
        <v>4327.1026760153982</v>
      </c>
      <c r="X89" s="32">
        <f>W89*(1+INDEX([1]!tbl_Forecast,MATCH($D$8&amp;$D$16&amp;$D$7,[1]!rng_ForecastRowLookup,0),MATCH(X$11,[1]!rng_ForecastColumnLookup,0)))</f>
        <v>4408.6173185564094</v>
      </c>
      <c r="Y89" s="32"/>
      <c r="Z89" s="32" t="str">
        <f t="shared" si="5"/>
        <v>Othello _ Field Corn</v>
      </c>
      <c r="AA89" s="41">
        <f t="shared" si="6"/>
        <v>3747.3247207729478</v>
      </c>
    </row>
    <row r="90" spans="1:27">
      <c r="A90" s="50">
        <f>INDEX([2]APPLIC!$B$8:$F$67,MATCH($C90,[2]APPLIC!$B$9:$B$67,0)+1,5)</f>
        <v>0.85</v>
      </c>
      <c r="B90" s="75">
        <v>1</v>
      </c>
      <c r="C90" s="243" t="s">
        <v>608</v>
      </c>
      <c r="D90" s="7" t="s">
        <v>504</v>
      </c>
      <c r="E90" s="32">
        <f>$A90*VLOOKUP(LEFT($D90,FIND(" _",$D90)-1),SISAcres!$A$24:$O$36,MATCH(RIGHT($D90,LEN($D90)-FIND(" _",$D90)-2),SISAcres!$A$24:$O$24,0),FALSE)*1/$B90</f>
        <v>1613.8974102800053</v>
      </c>
      <c r="F90" s="32">
        <f>E90*(1+INDEX([1]!tbl_Forecast,MATCH($D$8&amp;$D$16&amp;$D$7,[1]!rng_ForecastRowLookup,0),MATCH(F$11,[1]!rng_ForecastColumnLookup,0)))</f>
        <v>1631.1049816967129</v>
      </c>
      <c r="G90" s="32">
        <f>F90*(1+INDEX([1]!tbl_Forecast,MATCH($D$8&amp;$D$16&amp;$D$7,[1]!rng_ForecastRowLookup,0),MATCH(G$11,[1]!rng_ForecastColumnLookup,0)))</f>
        <v>1648.9350125492545</v>
      </c>
      <c r="H90" s="32">
        <f>G90*(1+INDEX([1]!tbl_Forecast,MATCH($D$8&amp;$D$16&amp;$D$7,[1]!rng_ForecastRowLookup,0),MATCH(H$11,[1]!rng_ForecastColumnLookup,0)))</f>
        <v>1667.3598191335152</v>
      </c>
      <c r="I90" s="32">
        <f>H90*(1+INDEX([1]!tbl_Forecast,MATCH($D$8&amp;$D$16&amp;$D$7,[1]!rng_ForecastRowLookup,0),MATCH(I$11,[1]!rng_ForecastColumnLookup,0)))</f>
        <v>1697.5630402869899</v>
      </c>
      <c r="J90" s="32">
        <f>I90*(1+INDEX([1]!tbl_Forecast,MATCH($D$8&amp;$D$16&amp;$D$7,[1]!rng_ForecastRowLookup,0),MATCH(J$11,[1]!rng_ForecastColumnLookup,0)))</f>
        <v>1718.6128036732209</v>
      </c>
      <c r="K90" s="32">
        <f>J90*(1+INDEX([1]!tbl_Forecast,MATCH($D$8&amp;$D$16&amp;$D$7,[1]!rng_ForecastRowLookup,0),MATCH(K$11,[1]!rng_ForecastColumnLookup,0)))</f>
        <v>1739.1328050217101</v>
      </c>
      <c r="L90" s="32">
        <f>K90*(1+INDEX([1]!tbl_Forecast,MATCH($D$8&amp;$D$16&amp;$D$7,[1]!rng_ForecastRowLookup,0),MATCH(L$11,[1]!rng_ForecastColumnLookup,0)))</f>
        <v>1760.5037643389689</v>
      </c>
      <c r="M90" s="32">
        <f>L90*(1+INDEX([1]!tbl_Forecast,MATCH($D$8&amp;$D$16&amp;$D$7,[1]!rng_ForecastRowLookup,0),MATCH(M$11,[1]!rng_ForecastColumnLookup,0)))</f>
        <v>1781.352048236369</v>
      </c>
      <c r="N90" s="32">
        <f>M90*(1+INDEX([1]!tbl_Forecast,MATCH($D$8&amp;$D$16&amp;$D$7,[1]!rng_ForecastRowLookup,0),MATCH(N$11,[1]!rng_ForecastColumnLookup,0)))</f>
        <v>1816.412900407254</v>
      </c>
      <c r="O90" s="32">
        <f>N90*(1+INDEX([1]!tbl_Forecast,MATCH($D$8&amp;$D$16&amp;$D$7,[1]!rng_ForecastRowLookup,0),MATCH(O$11,[1]!rng_ForecastColumnLookup,0)))</f>
        <v>1837.4691855831077</v>
      </c>
      <c r="P90" s="32">
        <f>O90*(1+INDEX([1]!tbl_Forecast,MATCH($D$8&amp;$D$16&amp;$D$7,[1]!rng_ForecastRowLookup,0),MATCH(P$11,[1]!rng_ForecastColumnLookup,0)))</f>
        <v>1857.953005462374</v>
      </c>
      <c r="Q90" s="32">
        <f>P90*(1+INDEX([1]!tbl_Forecast,MATCH($D$8&amp;$D$16&amp;$D$7,[1]!rng_ForecastRowLookup,0),MATCH(Q$11,[1]!rng_ForecastColumnLookup,0)))</f>
        <v>1879.1819486664745</v>
      </c>
      <c r="R90" s="32">
        <f>Q90*(1+INDEX([1]!tbl_Forecast,MATCH($D$8&amp;$D$16&amp;$D$7,[1]!rng_ForecastRowLookup,0),MATCH(R$11,[1]!rng_ForecastColumnLookup,0)))</f>
        <v>1899.8262845769959</v>
      </c>
      <c r="S90" s="32">
        <f>R90*(1+INDEX([1]!tbl_Forecast,MATCH($D$8&amp;$D$16&amp;$D$7,[1]!rng_ForecastRowLookup,0),MATCH(S$11,[1]!rng_ForecastColumnLookup,0)))</f>
        <v>1933.8906037549402</v>
      </c>
      <c r="T90" s="32">
        <f>S90*(1+INDEX([1]!tbl_Forecast,MATCH($D$8&amp;$D$16&amp;$D$7,[1]!rng_ForecastRowLookup,0),MATCH(T$11,[1]!rng_ForecastColumnLookup,0)))</f>
        <v>1956.5874312370856</v>
      </c>
      <c r="U90" s="32">
        <f>T90*(1+INDEX([1]!tbl_Forecast,MATCH($D$8&amp;$D$16&amp;$D$7,[1]!rng_ForecastRowLookup,0),MATCH(U$11,[1]!rng_ForecastColumnLookup,0)))</f>
        <v>1980.0314488685844</v>
      </c>
      <c r="V90" s="32">
        <f>U90*(1+INDEX([1]!tbl_Forecast,MATCH($D$8&amp;$D$16&amp;$D$7,[1]!rng_ForecastRowLookup,0),MATCH(V$11,[1]!rng_ForecastColumnLookup,0)))</f>
        <v>2003.5198177305335</v>
      </c>
      <c r="W90" s="32">
        <f>V90*(1+INDEX([1]!tbl_Forecast,MATCH($D$8&amp;$D$16&amp;$D$7,[1]!rng_ForecastRowLookup,0),MATCH(W$11,[1]!rng_ForecastColumnLookup,0)))</f>
        <v>2026.3960737962589</v>
      </c>
      <c r="X90" s="32">
        <f>W90*(1+INDEX([1]!tbl_Forecast,MATCH($D$8&amp;$D$16&amp;$D$7,[1]!rng_ForecastRowLookup,0),MATCH(X$11,[1]!rng_ForecastColumnLookup,0)))</f>
        <v>2064.5696425718716</v>
      </c>
      <c r="Y90" s="32"/>
      <c r="Z90" s="32" t="str">
        <f t="shared" si="5"/>
        <v>Lind _ Field Corn</v>
      </c>
      <c r="AA90" s="41">
        <f t="shared" si="6"/>
        <v>1754.8841961860908</v>
      </c>
    </row>
    <row r="91" spans="1:27">
      <c r="A91" s="50">
        <f>INDEX([2]APPLIC!$B$8:$F$67,MATCH($C91,[2]APPLIC!$B$9:$B$67,0)+1,5)</f>
        <v>0.85</v>
      </c>
      <c r="B91" s="75">
        <v>1</v>
      </c>
      <c r="C91" s="243" t="s">
        <v>608</v>
      </c>
      <c r="D91" s="7" t="s">
        <v>505</v>
      </c>
      <c r="E91" s="32">
        <f>$A91*VLOOKUP(LEFT($D91,FIND(" _",$D91)-1),SISAcres!$A$24:$O$36,MATCH(RIGHT($D91,LEN($D91)-FIND(" _",$D91)-2),SISAcres!$A$24:$O$24,0),FALSE)*1/$B91</f>
        <v>3440.6879697271315</v>
      </c>
      <c r="F91" s="32">
        <f>E91*(1+INDEX([1]!tbl_Forecast,MATCH($D$8&amp;$D$16&amp;$D$7,[1]!rng_ForecastRowLookup,0),MATCH(F$11,[1]!rng_ForecastColumnLookup,0)))</f>
        <v>3477.373005333834</v>
      </c>
      <c r="G91" s="32">
        <f>F91*(1+INDEX([1]!tbl_Forecast,MATCH($D$8&amp;$D$16&amp;$D$7,[1]!rng_ForecastRowLookup,0),MATCH(G$11,[1]!rng_ForecastColumnLookup,0)))</f>
        <v>3515.3850699566774</v>
      </c>
      <c r="H91" s="32">
        <f>G91*(1+INDEX([1]!tbl_Forecast,MATCH($D$8&amp;$D$16&amp;$D$7,[1]!rng_ForecastRowLookup,0),MATCH(H$11,[1]!rng_ForecastColumnLookup,0)))</f>
        <v>3554.6651443624082</v>
      </c>
      <c r="I91" s="32">
        <f>H91*(1+INDEX([1]!tbl_Forecast,MATCH($D$8&amp;$D$16&amp;$D$7,[1]!rng_ForecastRowLookup,0),MATCH(I$11,[1]!rng_ForecastColumnLookup,0)))</f>
        <v>3619.0557673399485</v>
      </c>
      <c r="J91" s="32">
        <f>I91*(1+INDEX([1]!tbl_Forecast,MATCH($D$8&amp;$D$16&amp;$D$7,[1]!rng_ForecastRowLookup,0),MATCH(J$11,[1]!rng_ForecastColumnLookup,0)))</f>
        <v>3663.9320198125529</v>
      </c>
      <c r="K91" s="32">
        <f>J91*(1+INDEX([1]!tbl_Forecast,MATCH($D$8&amp;$D$16&amp;$D$7,[1]!rng_ForecastRowLookup,0),MATCH(K$11,[1]!rng_ForecastColumnLookup,0)))</f>
        <v>3707.6788660053862</v>
      </c>
      <c r="L91" s="32">
        <f>K91*(1+INDEX([1]!tbl_Forecast,MATCH($D$8&amp;$D$16&amp;$D$7,[1]!rng_ForecastRowLookup,0),MATCH(L$11,[1]!rng_ForecastColumnLookup,0)))</f>
        <v>3753.239880079796</v>
      </c>
      <c r="M91" s="32">
        <f>L91*(1+INDEX([1]!tbl_Forecast,MATCH($D$8&amp;$D$16&amp;$D$7,[1]!rng_ForecastRowLookup,0),MATCH(M$11,[1]!rng_ForecastColumnLookup,0)))</f>
        <v>3797.6865959232737</v>
      </c>
      <c r="N91" s="32">
        <f>M91*(1+INDEX([1]!tbl_Forecast,MATCH($D$8&amp;$D$16&amp;$D$7,[1]!rng_ForecastRowLookup,0),MATCH(N$11,[1]!rng_ForecastColumnLookup,0)))</f>
        <v>3872.4332629074015</v>
      </c>
      <c r="O91" s="32">
        <f>N91*(1+INDEX([1]!tbl_Forecast,MATCH($D$8&amp;$D$16&amp;$D$7,[1]!rng_ForecastRowLookup,0),MATCH(O$11,[1]!rng_ForecastColumnLookup,0)))</f>
        <v>3917.3234192644491</v>
      </c>
      <c r="P91" s="32">
        <f>O91*(1+INDEX([1]!tbl_Forecast,MATCH($D$8&amp;$D$16&amp;$D$7,[1]!rng_ForecastRowLookup,0),MATCH(P$11,[1]!rng_ForecastColumnLookup,0)))</f>
        <v>3960.9931297328617</v>
      </c>
      <c r="Q91" s="32">
        <f>P91*(1+INDEX([1]!tbl_Forecast,MATCH($D$8&amp;$D$16&amp;$D$7,[1]!rng_ForecastRowLookup,0),MATCH(Q$11,[1]!rng_ForecastColumnLookup,0)))</f>
        <v>4006.2513778886082</v>
      </c>
      <c r="R91" s="32">
        <f>Q91*(1+INDEX([1]!tbl_Forecast,MATCH($D$8&amp;$D$16&amp;$D$7,[1]!rng_ForecastRowLookup,0),MATCH(R$11,[1]!rng_ForecastColumnLookup,0)))</f>
        <v>4050.2632944812581</v>
      </c>
      <c r="S91" s="32">
        <f>R91*(1+INDEX([1]!tbl_Forecast,MATCH($D$8&amp;$D$16&amp;$D$7,[1]!rng_ForecastRowLookup,0),MATCH(S$11,[1]!rng_ForecastColumnLookup,0)))</f>
        <v>4122.8854403784771</v>
      </c>
      <c r="T91" s="32">
        <f>S91*(1+INDEX([1]!tbl_Forecast,MATCH($D$8&amp;$D$16&amp;$D$7,[1]!rng_ForecastRowLookup,0),MATCH(T$11,[1]!rng_ForecastColumnLookup,0)))</f>
        <v>4171.2730892905856</v>
      </c>
      <c r="U91" s="32">
        <f>T91*(1+INDEX([1]!tbl_Forecast,MATCH($D$8&amp;$D$16&amp;$D$7,[1]!rng_ForecastRowLookup,0),MATCH(U$11,[1]!rng_ForecastColumnLookup,0)))</f>
        <v>4221.2536821789363</v>
      </c>
      <c r="V91" s="32">
        <f>U91*(1+INDEX([1]!tbl_Forecast,MATCH($D$8&amp;$D$16&amp;$D$7,[1]!rng_ForecastRowLookup,0),MATCH(V$11,[1]!rng_ForecastColumnLookup,0)))</f>
        <v>4271.3288280073193</v>
      </c>
      <c r="W91" s="32">
        <f>V91*(1+INDEX([1]!tbl_Forecast,MATCH($D$8&amp;$D$16&amp;$D$7,[1]!rng_ForecastRowLookup,0),MATCH(W$11,[1]!rng_ForecastColumnLookup,0)))</f>
        <v>4320.0990029492832</v>
      </c>
      <c r="X91" s="32">
        <f>W91*(1+INDEX([1]!tbl_Forecast,MATCH($D$8&amp;$D$16&amp;$D$7,[1]!rng_ForecastRowLookup,0),MATCH(X$11,[1]!rng_ForecastColumnLookup,0)))</f>
        <v>4401.4817091926825</v>
      </c>
      <c r="Y91" s="32"/>
      <c r="Z91" s="32" t="str">
        <f t="shared" si="5"/>
        <v>Eltopia _ Field Corn</v>
      </c>
      <c r="AA91" s="41">
        <f t="shared" si="6"/>
        <v>3741.2594528137802</v>
      </c>
    </row>
    <row r="92" spans="1:27">
      <c r="A92" s="50">
        <f>INDEX([2]APPLIC!$B$8:$F$67,MATCH($C92,[2]APPLIC!$B$9:$B$67,0)+1,5)</f>
        <v>0.85</v>
      </c>
      <c r="B92" s="75">
        <v>1</v>
      </c>
      <c r="C92" s="243" t="s">
        <v>608</v>
      </c>
      <c r="D92" s="7" t="s">
        <v>506</v>
      </c>
      <c r="E92" s="32">
        <f>$A92*VLOOKUP(LEFT($D92,FIND(" _",$D92)-1),SISAcres!$A$24:$O$36,MATCH(RIGHT($D92,LEN($D92)-FIND(" _",$D92)-2),SISAcres!$A$24:$O$24,0),FALSE)*1/$B92</f>
        <v>194.29986103025411</v>
      </c>
      <c r="F92" s="32">
        <f>E92*(1+INDEX([1]!tbl_Forecast,MATCH($D$8&amp;$D$16&amp;$D$7,[1]!rng_ForecastRowLookup,0),MATCH(F$11,[1]!rng_ForecastColumnLookup,0)))</f>
        <v>196.37150989321029</v>
      </c>
      <c r="G92" s="32">
        <f>F92*(1+INDEX([1]!tbl_Forecast,MATCH($D$8&amp;$D$16&amp;$D$7,[1]!rng_ForecastRowLookup,0),MATCH(G$11,[1]!rng_ForecastColumnLookup,0)))</f>
        <v>198.51809770898285</v>
      </c>
      <c r="H92" s="32">
        <f>G92*(1+INDEX([1]!tbl_Forecast,MATCH($D$8&amp;$D$16&amp;$D$7,[1]!rng_ForecastRowLookup,0),MATCH(H$11,[1]!rng_ForecastColumnLookup,0)))</f>
        <v>200.73629158923083</v>
      </c>
      <c r="I92" s="32">
        <f>H92*(1+INDEX([1]!tbl_Forecast,MATCH($D$8&amp;$D$16&amp;$D$7,[1]!rng_ForecastRowLookup,0),MATCH(I$11,[1]!rng_ForecastColumnLookup,0)))</f>
        <v>204.37250888247749</v>
      </c>
      <c r="J92" s="32">
        <f>I92*(1+INDEX([1]!tbl_Forecast,MATCH($D$8&amp;$D$16&amp;$D$7,[1]!rng_ForecastRowLookup,0),MATCH(J$11,[1]!rng_ForecastColumnLookup,0)))</f>
        <v>206.90672578784748</v>
      </c>
      <c r="K92" s="32">
        <f>J92*(1+INDEX([1]!tbl_Forecast,MATCH($D$8&amp;$D$16&amp;$D$7,[1]!rng_ForecastRowLookup,0),MATCH(K$11,[1]!rng_ForecastColumnLookup,0)))</f>
        <v>209.37716373821283</v>
      </c>
      <c r="L92" s="32">
        <f>K92*(1+INDEX([1]!tbl_Forecast,MATCH($D$8&amp;$D$16&amp;$D$7,[1]!rng_ForecastRowLookup,0),MATCH(L$11,[1]!rng_ForecastColumnLookup,0)))</f>
        <v>211.9500499693805</v>
      </c>
      <c r="M92" s="32">
        <f>L92*(1+INDEX([1]!tbl_Forecast,MATCH($D$8&amp;$D$16&amp;$D$7,[1]!rng_ForecastRowLookup,0),MATCH(M$11,[1]!rng_ForecastColumnLookup,0)))</f>
        <v>214.46001041555365</v>
      </c>
      <c r="N92" s="32">
        <f>M92*(1+INDEX([1]!tbl_Forecast,MATCH($D$8&amp;$D$16&amp;$D$7,[1]!rng_ForecastRowLookup,0),MATCH(N$11,[1]!rng_ForecastColumnLookup,0)))</f>
        <v>218.68104618958301</v>
      </c>
      <c r="O92" s="32">
        <f>N92*(1+INDEX([1]!tbl_Forecast,MATCH($D$8&amp;$D$16&amp;$D$7,[1]!rng_ForecastRowLookup,0),MATCH(O$11,[1]!rng_ForecastColumnLookup,0)))</f>
        <v>221.21604826432576</v>
      </c>
      <c r="P92" s="32">
        <f>O92*(1+INDEX([1]!tbl_Forecast,MATCH($D$8&amp;$D$16&amp;$D$7,[1]!rng_ForecastRowLookup,0),MATCH(P$11,[1]!rng_ForecastColumnLookup,0)))</f>
        <v>223.68213026591945</v>
      </c>
      <c r="Q92" s="32">
        <f>P92*(1+INDEX([1]!tbl_Forecast,MATCH($D$8&amp;$D$16&amp;$D$7,[1]!rng_ForecastRowLookup,0),MATCH(Q$11,[1]!rng_ForecastColumnLookup,0)))</f>
        <v>226.23791893507672</v>
      </c>
      <c r="R92" s="32">
        <f>Q92*(1+INDEX([1]!tbl_Forecast,MATCH($D$8&amp;$D$16&amp;$D$7,[1]!rng_ForecastRowLookup,0),MATCH(R$11,[1]!rng_ForecastColumnLookup,0)))</f>
        <v>228.72332573536417</v>
      </c>
      <c r="S92" s="32">
        <f>R92*(1+INDEX([1]!tbl_Forecast,MATCH($D$8&amp;$D$16&amp;$D$7,[1]!rng_ForecastRowLookup,0),MATCH(S$11,[1]!rng_ForecastColumnLookup,0)))</f>
        <v>232.82438720321576</v>
      </c>
      <c r="T92" s="32">
        <f>S92*(1+INDEX([1]!tbl_Forecast,MATCH($D$8&amp;$D$16&amp;$D$7,[1]!rng_ForecastRowLookup,0),MATCH(T$11,[1]!rng_ForecastColumnLookup,0)))</f>
        <v>235.55689696345101</v>
      </c>
      <c r="U92" s="32">
        <f>T92*(1+INDEX([1]!tbl_Forecast,MATCH($D$8&amp;$D$16&amp;$D$7,[1]!rng_ForecastRowLookup,0),MATCH(U$11,[1]!rng_ForecastColumnLookup,0)))</f>
        <v>238.37936221977776</v>
      </c>
      <c r="V92" s="32">
        <f>U92*(1+INDEX([1]!tbl_Forecast,MATCH($D$8&amp;$D$16&amp;$D$7,[1]!rng_ForecastRowLookup,0),MATCH(V$11,[1]!rng_ForecastColumnLookup,0)))</f>
        <v>241.20716699636034</v>
      </c>
      <c r="W92" s="32">
        <f>V92*(1+INDEX([1]!tbl_Forecast,MATCH($D$8&amp;$D$16&amp;$D$7,[1]!rng_ForecastRowLookup,0),MATCH(W$11,[1]!rng_ForecastColumnLookup,0)))</f>
        <v>243.96127846971092</v>
      </c>
      <c r="X92" s="32">
        <f>W92*(1+INDEX([1]!tbl_Forecast,MATCH($D$8&amp;$D$16&amp;$D$7,[1]!rng_ForecastRowLookup,0),MATCH(X$11,[1]!rng_ForecastColumnLookup,0)))</f>
        <v>248.5570595031804</v>
      </c>
      <c r="Y92" s="32"/>
      <c r="Z92" s="32" t="str">
        <f t="shared" si="5"/>
        <v>Odessa _ Field Corn</v>
      </c>
      <c r="AA92" s="41">
        <f t="shared" si="6"/>
        <v>211.27350057770335</v>
      </c>
    </row>
    <row r="93" spans="1:27">
      <c r="A93" s="50">
        <f>INDEX([2]APPLIC!$B$8:$F$67,MATCH($C93,[2]APPLIC!$B$9:$B$67,0)+1,5)</f>
        <v>0.85</v>
      </c>
      <c r="B93" s="75">
        <v>1</v>
      </c>
      <c r="C93" s="243" t="s">
        <v>608</v>
      </c>
      <c r="D93" s="7" t="s">
        <v>507</v>
      </c>
      <c r="E93" s="32">
        <f>$A93*VLOOKUP(LEFT($D93,FIND(" _",$D93)-1),SISAcres!$A$24:$O$36,MATCH(RIGHT($D93,LEN($D93)-FIND(" _",$D93)-2),SISAcres!$A$24:$O$24,0),FALSE)*1/$B93</f>
        <v>0</v>
      </c>
      <c r="F93" s="32">
        <f>E93*(1+INDEX([1]!tbl_Forecast,MATCH($D$8&amp;$D$16&amp;$D$7,[1]!rng_ForecastRowLookup,0),MATCH(F$11,[1]!rng_ForecastColumnLookup,0)))</f>
        <v>0</v>
      </c>
      <c r="G93" s="32">
        <f>F93*(1+INDEX([1]!tbl_Forecast,MATCH($D$8&amp;$D$16&amp;$D$7,[1]!rng_ForecastRowLookup,0),MATCH(G$11,[1]!rng_ForecastColumnLookup,0)))</f>
        <v>0</v>
      </c>
      <c r="H93" s="32">
        <f>G93*(1+INDEX([1]!tbl_Forecast,MATCH($D$8&amp;$D$16&amp;$D$7,[1]!rng_ForecastRowLookup,0),MATCH(H$11,[1]!rng_ForecastColumnLookup,0)))</f>
        <v>0</v>
      </c>
      <c r="I93" s="32">
        <f>H93*(1+INDEX([1]!tbl_Forecast,MATCH($D$8&amp;$D$16&amp;$D$7,[1]!rng_ForecastRowLookup,0),MATCH(I$11,[1]!rng_ForecastColumnLookup,0)))</f>
        <v>0</v>
      </c>
      <c r="J93" s="32">
        <f>I93*(1+INDEX([1]!tbl_Forecast,MATCH($D$8&amp;$D$16&amp;$D$7,[1]!rng_ForecastRowLookup,0),MATCH(J$11,[1]!rng_ForecastColumnLookup,0)))</f>
        <v>0</v>
      </c>
      <c r="K93" s="32">
        <f>J93*(1+INDEX([1]!tbl_Forecast,MATCH($D$8&amp;$D$16&amp;$D$7,[1]!rng_ForecastRowLookup,0),MATCH(K$11,[1]!rng_ForecastColumnLookup,0)))</f>
        <v>0</v>
      </c>
      <c r="L93" s="32">
        <f>K93*(1+INDEX([1]!tbl_Forecast,MATCH($D$8&amp;$D$16&amp;$D$7,[1]!rng_ForecastRowLookup,0),MATCH(L$11,[1]!rng_ForecastColumnLookup,0)))</f>
        <v>0</v>
      </c>
      <c r="M93" s="32">
        <f>L93*(1+INDEX([1]!tbl_Forecast,MATCH($D$8&amp;$D$16&amp;$D$7,[1]!rng_ForecastRowLookup,0),MATCH(M$11,[1]!rng_ForecastColumnLookup,0)))</f>
        <v>0</v>
      </c>
      <c r="N93" s="32">
        <f>M93*(1+INDEX([1]!tbl_Forecast,MATCH($D$8&amp;$D$16&amp;$D$7,[1]!rng_ForecastRowLookup,0),MATCH(N$11,[1]!rng_ForecastColumnLookup,0)))</f>
        <v>0</v>
      </c>
      <c r="O93" s="32">
        <f>N93*(1+INDEX([1]!tbl_Forecast,MATCH($D$8&amp;$D$16&amp;$D$7,[1]!rng_ForecastRowLookup,0),MATCH(O$11,[1]!rng_ForecastColumnLookup,0)))</f>
        <v>0</v>
      </c>
      <c r="P93" s="32">
        <f>O93*(1+INDEX([1]!tbl_Forecast,MATCH($D$8&amp;$D$16&amp;$D$7,[1]!rng_ForecastRowLookup,0),MATCH(P$11,[1]!rng_ForecastColumnLookup,0)))</f>
        <v>0</v>
      </c>
      <c r="Q93" s="32">
        <f>P93*(1+INDEX([1]!tbl_Forecast,MATCH($D$8&amp;$D$16&amp;$D$7,[1]!rng_ForecastRowLookup,0),MATCH(Q$11,[1]!rng_ForecastColumnLookup,0)))</f>
        <v>0</v>
      </c>
      <c r="R93" s="32">
        <f>Q93*(1+INDEX([1]!tbl_Forecast,MATCH($D$8&amp;$D$16&amp;$D$7,[1]!rng_ForecastRowLookup,0),MATCH(R$11,[1]!rng_ForecastColumnLookup,0)))</f>
        <v>0</v>
      </c>
      <c r="S93" s="32">
        <f>R93*(1+INDEX([1]!tbl_Forecast,MATCH($D$8&amp;$D$16&amp;$D$7,[1]!rng_ForecastRowLookup,0),MATCH(S$11,[1]!rng_ForecastColumnLookup,0)))</f>
        <v>0</v>
      </c>
      <c r="T93" s="32">
        <f>S93*(1+INDEX([1]!tbl_Forecast,MATCH($D$8&amp;$D$16&amp;$D$7,[1]!rng_ForecastRowLookup,0),MATCH(T$11,[1]!rng_ForecastColumnLookup,0)))</f>
        <v>0</v>
      </c>
      <c r="U93" s="32">
        <f>T93*(1+INDEX([1]!tbl_Forecast,MATCH($D$8&amp;$D$16&amp;$D$7,[1]!rng_ForecastRowLookup,0),MATCH(U$11,[1]!rng_ForecastColumnLookup,0)))</f>
        <v>0</v>
      </c>
      <c r="V93" s="32">
        <f>U93*(1+INDEX([1]!tbl_Forecast,MATCH($D$8&amp;$D$16&amp;$D$7,[1]!rng_ForecastRowLookup,0),MATCH(V$11,[1]!rng_ForecastColumnLookup,0)))</f>
        <v>0</v>
      </c>
      <c r="W93" s="32">
        <f>V93*(1+INDEX([1]!tbl_Forecast,MATCH($D$8&amp;$D$16&amp;$D$7,[1]!rng_ForecastRowLookup,0),MATCH(W$11,[1]!rng_ForecastColumnLookup,0)))</f>
        <v>0</v>
      </c>
      <c r="X93" s="32">
        <f>W93*(1+INDEX([1]!tbl_Forecast,MATCH($D$8&amp;$D$16&amp;$D$7,[1]!rng_ForecastRowLookup,0),MATCH(X$11,[1]!rng_ForecastColumnLookup,0)))</f>
        <v>0</v>
      </c>
      <c r="Y93" s="32"/>
      <c r="Z93" s="32" t="str">
        <f t="shared" si="5"/>
        <v>Ritzville _ Field Corn</v>
      </c>
      <c r="AA93" s="41">
        <f t="shared" si="6"/>
        <v>0</v>
      </c>
    </row>
    <row r="94" spans="1:27">
      <c r="A94" s="50">
        <f>INDEX([2]APPLIC!$B$8:$F$67,MATCH($C94,[2]APPLIC!$B$9:$B$67,0)+1,5)</f>
        <v>0.85</v>
      </c>
      <c r="B94" s="75">
        <v>1</v>
      </c>
      <c r="C94" s="243" t="s">
        <v>608</v>
      </c>
      <c r="D94" s="7" t="s">
        <v>508</v>
      </c>
      <c r="E94" s="32">
        <f>$A94*VLOOKUP(LEFT($D94,FIND(" _",$D94)-1),SISAcres!$A$24:$O$36,MATCH(RIGHT($D94,LEN($D94)-FIND(" _",$D94)-2),SISAcres!$A$24:$O$24,0),FALSE)*1/$B94</f>
        <v>0</v>
      </c>
      <c r="F94" s="32">
        <f>E94*(1+INDEX([1]!tbl_Forecast,MATCH($D$8&amp;$D$16&amp;$D$7,[1]!rng_ForecastRowLookup,0),MATCH(F$11,[1]!rng_ForecastColumnLookup,0)))</f>
        <v>0</v>
      </c>
      <c r="G94" s="32">
        <f>F94*(1+INDEX([1]!tbl_Forecast,MATCH($D$8&amp;$D$16&amp;$D$7,[1]!rng_ForecastRowLookup,0),MATCH(G$11,[1]!rng_ForecastColumnLookup,0)))</f>
        <v>0</v>
      </c>
      <c r="H94" s="32">
        <f>G94*(1+INDEX([1]!tbl_Forecast,MATCH($D$8&amp;$D$16&amp;$D$7,[1]!rng_ForecastRowLookup,0),MATCH(H$11,[1]!rng_ForecastColumnLookup,0)))</f>
        <v>0</v>
      </c>
      <c r="I94" s="32">
        <f>H94*(1+INDEX([1]!tbl_Forecast,MATCH($D$8&amp;$D$16&amp;$D$7,[1]!rng_ForecastRowLookup,0),MATCH(I$11,[1]!rng_ForecastColumnLookup,0)))</f>
        <v>0</v>
      </c>
      <c r="J94" s="32">
        <f>I94*(1+INDEX([1]!tbl_Forecast,MATCH($D$8&amp;$D$16&amp;$D$7,[1]!rng_ForecastRowLookup,0),MATCH(J$11,[1]!rng_ForecastColumnLookup,0)))</f>
        <v>0</v>
      </c>
      <c r="K94" s="32">
        <f>J94*(1+INDEX([1]!tbl_Forecast,MATCH($D$8&amp;$D$16&amp;$D$7,[1]!rng_ForecastRowLookup,0),MATCH(K$11,[1]!rng_ForecastColumnLookup,0)))</f>
        <v>0</v>
      </c>
      <c r="L94" s="32">
        <f>K94*(1+INDEX([1]!tbl_Forecast,MATCH($D$8&amp;$D$16&amp;$D$7,[1]!rng_ForecastRowLookup,0),MATCH(L$11,[1]!rng_ForecastColumnLookup,0)))</f>
        <v>0</v>
      </c>
      <c r="M94" s="32">
        <f>L94*(1+INDEX([1]!tbl_Forecast,MATCH($D$8&amp;$D$16&amp;$D$7,[1]!rng_ForecastRowLookup,0),MATCH(M$11,[1]!rng_ForecastColumnLookup,0)))</f>
        <v>0</v>
      </c>
      <c r="N94" s="32">
        <f>M94*(1+INDEX([1]!tbl_Forecast,MATCH($D$8&amp;$D$16&amp;$D$7,[1]!rng_ForecastRowLookup,0),MATCH(N$11,[1]!rng_ForecastColumnLookup,0)))</f>
        <v>0</v>
      </c>
      <c r="O94" s="32">
        <f>N94*(1+INDEX([1]!tbl_Forecast,MATCH($D$8&amp;$D$16&amp;$D$7,[1]!rng_ForecastRowLookup,0),MATCH(O$11,[1]!rng_ForecastColumnLookup,0)))</f>
        <v>0</v>
      </c>
      <c r="P94" s="32">
        <f>O94*(1+INDEX([1]!tbl_Forecast,MATCH($D$8&amp;$D$16&amp;$D$7,[1]!rng_ForecastRowLookup,0),MATCH(P$11,[1]!rng_ForecastColumnLookup,0)))</f>
        <v>0</v>
      </c>
      <c r="Q94" s="32">
        <f>P94*(1+INDEX([1]!tbl_Forecast,MATCH($D$8&amp;$D$16&amp;$D$7,[1]!rng_ForecastRowLookup,0),MATCH(Q$11,[1]!rng_ForecastColumnLookup,0)))</f>
        <v>0</v>
      </c>
      <c r="R94" s="32">
        <f>Q94*(1+INDEX([1]!tbl_Forecast,MATCH($D$8&amp;$D$16&amp;$D$7,[1]!rng_ForecastRowLookup,0),MATCH(R$11,[1]!rng_ForecastColumnLookup,0)))</f>
        <v>0</v>
      </c>
      <c r="S94" s="32">
        <f>R94*(1+INDEX([1]!tbl_Forecast,MATCH($D$8&amp;$D$16&amp;$D$7,[1]!rng_ForecastRowLookup,0),MATCH(S$11,[1]!rng_ForecastColumnLookup,0)))</f>
        <v>0</v>
      </c>
      <c r="T94" s="32">
        <f>S94*(1+INDEX([1]!tbl_Forecast,MATCH($D$8&amp;$D$16&amp;$D$7,[1]!rng_ForecastRowLookup,0),MATCH(T$11,[1]!rng_ForecastColumnLookup,0)))</f>
        <v>0</v>
      </c>
      <c r="U94" s="32">
        <f>T94*(1+INDEX([1]!tbl_Forecast,MATCH($D$8&amp;$D$16&amp;$D$7,[1]!rng_ForecastRowLookup,0),MATCH(U$11,[1]!rng_ForecastColumnLookup,0)))</f>
        <v>0</v>
      </c>
      <c r="V94" s="32">
        <f>U94*(1+INDEX([1]!tbl_Forecast,MATCH($D$8&amp;$D$16&amp;$D$7,[1]!rng_ForecastRowLookup,0),MATCH(V$11,[1]!rng_ForecastColumnLookup,0)))</f>
        <v>0</v>
      </c>
      <c r="W94" s="32">
        <f>V94*(1+INDEX([1]!tbl_Forecast,MATCH($D$8&amp;$D$16&amp;$D$7,[1]!rng_ForecastRowLookup,0),MATCH(W$11,[1]!rng_ForecastColumnLookup,0)))</f>
        <v>0</v>
      </c>
      <c r="X94" s="32">
        <f>W94*(1+INDEX([1]!tbl_Forecast,MATCH($D$8&amp;$D$16&amp;$D$7,[1]!rng_ForecastRowLookup,0),MATCH(X$11,[1]!rng_ForecastColumnLookup,0)))</f>
        <v>0</v>
      </c>
      <c r="Y94" s="32"/>
      <c r="Z94" s="32" t="str">
        <f t="shared" si="5"/>
        <v>Wilbur _ Field Corn</v>
      </c>
      <c r="AA94" s="41">
        <f t="shared" si="6"/>
        <v>0</v>
      </c>
    </row>
    <row r="95" spans="1:27">
      <c r="A95" s="50">
        <f>INDEX([2]APPLIC!$B$8:$F$67,MATCH($C95,[2]APPLIC!$B$9:$B$67,0)+1,5)</f>
        <v>0.85</v>
      </c>
      <c r="B95" s="75">
        <v>1</v>
      </c>
      <c r="C95" s="243" t="s">
        <v>608</v>
      </c>
      <c r="D95" s="7" t="s">
        <v>509</v>
      </c>
      <c r="E95" s="32">
        <f>$A95*VLOOKUP(LEFT($D95,FIND(" _",$D95)-1),SISAcres!$A$24:$O$36,MATCH(RIGHT($D95,LEN($D95)-FIND(" _",$D95)-2),SISAcres!$A$24:$O$24,0),FALSE)*1/$B95</f>
        <v>1668.7476102837613</v>
      </c>
      <c r="F95" s="32">
        <f>E95*(1+INDEX([1]!tbl_Forecast,MATCH($D$8&amp;$D$16&amp;$D$7,[1]!rng_ForecastRowLookup,0),MATCH(F$11,[1]!rng_ForecastColumnLookup,0)))</f>
        <v>1686.5400012359448</v>
      </c>
      <c r="G95" s="32">
        <f>F95*(1+INDEX([1]!tbl_Forecast,MATCH($D$8&amp;$D$16&amp;$D$7,[1]!rng_ForecastRowLookup,0),MATCH(G$11,[1]!rng_ForecastColumnLookup,0)))</f>
        <v>1704.9760066393505</v>
      </c>
      <c r="H95" s="32">
        <f>G95*(1+INDEX([1]!tbl_Forecast,MATCH($D$8&amp;$D$16&amp;$D$7,[1]!rng_ForecastRowLookup,0),MATCH(H$11,[1]!rng_ForecastColumnLookup,0)))</f>
        <v>1724.0270019266477</v>
      </c>
      <c r="I95" s="32">
        <f>H95*(1+INDEX([1]!tbl_Forecast,MATCH($D$8&amp;$D$16&amp;$D$7,[1]!rng_ForecastRowLookup,0),MATCH(I$11,[1]!rng_ForecastColumnLookup,0)))</f>
        <v>1755.2567150432876</v>
      </c>
      <c r="J95" s="32">
        <f>I95*(1+INDEX([1]!tbl_Forecast,MATCH($D$8&amp;$D$16&amp;$D$7,[1]!rng_ForecastRowLookup,0),MATCH(J$11,[1]!rng_ForecastColumnLookup,0)))</f>
        <v>1777.0218793740969</v>
      </c>
      <c r="K95" s="32">
        <f>J95*(1+INDEX([1]!tbl_Forecast,MATCH($D$8&amp;$D$16&amp;$D$7,[1]!rng_ForecastRowLookup,0),MATCH(K$11,[1]!rng_ForecastColumnLookup,0)))</f>
        <v>1798.2392770817801</v>
      </c>
      <c r="L95" s="32">
        <f>K95*(1+INDEX([1]!tbl_Forecast,MATCH($D$8&amp;$D$16&amp;$D$7,[1]!rng_ForecastRowLookup,0),MATCH(L$11,[1]!rng_ForecastColumnLookup,0)))</f>
        <v>1820.3365535647752</v>
      </c>
      <c r="M95" s="32">
        <f>L95*(1+INDEX([1]!tbl_Forecast,MATCH($D$8&amp;$D$16&amp;$D$7,[1]!rng_ForecastRowLookup,0),MATCH(M$11,[1]!rng_ForecastColumnLookup,0)))</f>
        <v>1841.8933908895638</v>
      </c>
      <c r="N95" s="32">
        <f>M95*(1+INDEX([1]!tbl_Forecast,MATCH($D$8&amp;$D$16&amp;$D$7,[1]!rng_ForecastRowLookup,0),MATCH(N$11,[1]!rng_ForecastColumnLookup,0)))</f>
        <v>1878.1458273220169</v>
      </c>
      <c r="O95" s="32">
        <f>N95*(1+INDEX([1]!tbl_Forecast,MATCH($D$8&amp;$D$16&amp;$D$7,[1]!rng_ForecastRowLookup,0),MATCH(O$11,[1]!rng_ForecastColumnLookup,0)))</f>
        <v>1899.9177350931329</v>
      </c>
      <c r="P95" s="32">
        <f>O95*(1+INDEX([1]!tbl_Forecast,MATCH($D$8&amp;$D$16&amp;$D$7,[1]!rng_ForecastRowLookup,0),MATCH(P$11,[1]!rng_ForecastColumnLookup,0)))</f>
        <v>1921.0977216618444</v>
      </c>
      <c r="Q95" s="32">
        <f>P95*(1+INDEX([1]!tbl_Forecast,MATCH($D$8&amp;$D$16&amp;$D$7,[1]!rng_ForecastRowLookup,0),MATCH(Q$11,[1]!rng_ForecastColumnLookup,0)))</f>
        <v>1943.0481554471903</v>
      </c>
      <c r="R95" s="32">
        <f>Q95*(1+INDEX([1]!tbl_Forecast,MATCH($D$8&amp;$D$16&amp;$D$7,[1]!rng_ForecastRowLookup,0),MATCH(R$11,[1]!rng_ForecastColumnLookup,0)))</f>
        <v>1964.3941133731041</v>
      </c>
      <c r="S95" s="32">
        <f>R95*(1+INDEX([1]!tbl_Forecast,MATCH($D$8&amp;$D$16&amp;$D$7,[1]!rng_ForecastRowLookup,0),MATCH(S$11,[1]!rng_ForecastColumnLookup,0)))</f>
        <v>1999.6161484678105</v>
      </c>
      <c r="T95" s="32">
        <f>S95*(1+INDEX([1]!tbl_Forecast,MATCH($D$8&amp;$D$16&amp;$D$7,[1]!rng_ForecastRowLookup,0),MATCH(T$11,[1]!rng_ForecastColumnLookup,0)))</f>
        <v>2023.0843543033238</v>
      </c>
      <c r="U95" s="32">
        <f>T95*(1+INDEX([1]!tbl_Forecast,MATCH($D$8&amp;$D$16&amp;$D$7,[1]!rng_ForecastRowLookup,0),MATCH(U$11,[1]!rng_ForecastColumnLookup,0)))</f>
        <v>2047.3251444234506</v>
      </c>
      <c r="V95" s="32">
        <f>U95*(1+INDEX([1]!tbl_Forecast,MATCH($D$8&amp;$D$16&amp;$D$7,[1]!rng_ForecastRowLookup,0),MATCH(V$11,[1]!rng_ForecastColumnLookup,0)))</f>
        <v>2071.6117931027125</v>
      </c>
      <c r="W95" s="32">
        <f>V95*(1+INDEX([1]!tbl_Forecast,MATCH($D$8&amp;$D$16&amp;$D$7,[1]!rng_ForecastRowLookup,0),MATCH(W$11,[1]!rng_ForecastColumnLookup,0)))</f>
        <v>2095.2655256130679</v>
      </c>
      <c r="X95" s="32">
        <f>W95*(1+INDEX([1]!tbl_Forecast,MATCH($D$8&amp;$D$16&amp;$D$7,[1]!rng_ForecastRowLookup,0),MATCH(X$11,[1]!rng_ForecastColumnLookup,0)))</f>
        <v>2134.7364679818606</v>
      </c>
      <c r="Y95" s="32"/>
      <c r="Z95" s="32" t="str">
        <f t="shared" si="5"/>
        <v>Mattawa (PRD) _ Vineyard</v>
      </c>
      <c r="AA95" s="41">
        <f t="shared" si="6"/>
        <v>1814.5259977845815</v>
      </c>
    </row>
    <row r="96" spans="1:27">
      <c r="A96" s="50">
        <f>INDEX([2]APPLIC!$B$8:$F$67,MATCH($C96,[2]APPLIC!$B$9:$B$67,0)+1,5)</f>
        <v>0.85</v>
      </c>
      <c r="B96" s="75">
        <v>1</v>
      </c>
      <c r="C96" s="243" t="s">
        <v>608</v>
      </c>
      <c r="D96" s="7" t="s">
        <v>510</v>
      </c>
      <c r="E96" s="32">
        <f>$A96*VLOOKUP(LEFT($D96,FIND(" _",$D96)-1),SISAcres!$A$24:$O$36,MATCH(RIGHT($D96,LEN($D96)-FIND(" _",$D96)-2),SISAcres!$A$24:$O$24,0),FALSE)*1/$B96</f>
        <v>3094.852810381416</v>
      </c>
      <c r="F96" s="32">
        <f>E96*(1+INDEX([1]!tbl_Forecast,MATCH($D$8&amp;$D$16&amp;$D$7,[1]!rng_ForecastRowLookup,0),MATCH(F$11,[1]!rng_ForecastColumnLookup,0)))</f>
        <v>3127.8505092559667</v>
      </c>
      <c r="G96" s="32">
        <f>F96*(1+INDEX([1]!tbl_Forecast,MATCH($D$8&amp;$D$16&amp;$D$7,[1]!rng_ForecastRowLookup,0),MATCH(G$11,[1]!rng_ForecastColumnLookup,0)))</f>
        <v>3162.0418529818371</v>
      </c>
      <c r="H96" s="32">
        <f>G96*(1+INDEX([1]!tbl_Forecast,MATCH($D$8&amp;$D$16&amp;$D$7,[1]!rng_ForecastRowLookup,0),MATCH(H$11,[1]!rng_ForecastColumnLookup,0)))</f>
        <v>3197.3737545480835</v>
      </c>
      <c r="I96" s="32">
        <f>H96*(1+INDEX([1]!tbl_Forecast,MATCH($D$8&amp;$D$16&amp;$D$7,[1]!rng_ForecastRowLookup,0),MATCH(I$11,[1]!rng_ForecastColumnLookup,0)))</f>
        <v>3255.292258707022</v>
      </c>
      <c r="J96" s="32">
        <f>I96*(1+INDEX([1]!tbl_Forecast,MATCH($D$8&amp;$D$16&amp;$D$7,[1]!rng_ForecastRowLookup,0),MATCH(J$11,[1]!rng_ForecastColumnLookup,0)))</f>
        <v>3295.6578475968627</v>
      </c>
      <c r="K96" s="32">
        <f>J96*(1+INDEX([1]!tbl_Forecast,MATCH($D$8&amp;$D$16&amp;$D$7,[1]!rng_ForecastRowLookup,0),MATCH(K$11,[1]!rng_ForecastColumnLookup,0)))</f>
        <v>3335.007550643591</v>
      </c>
      <c r="L96" s="32">
        <f>K96*(1+INDEX([1]!tbl_Forecast,MATCH($D$8&amp;$D$16&amp;$D$7,[1]!rng_ForecastRowLookup,0),MATCH(L$11,[1]!rng_ForecastColumnLookup,0)))</f>
        <v>3375.9890734357309</v>
      </c>
      <c r="M96" s="32">
        <f>L96*(1+INDEX([1]!tbl_Forecast,MATCH($D$8&amp;$D$16&amp;$D$7,[1]!rng_ForecastRowLookup,0),MATCH(M$11,[1]!rng_ForecastColumnLookup,0)))</f>
        <v>3415.968299872623</v>
      </c>
      <c r="N96" s="32">
        <f>M96*(1+INDEX([1]!tbl_Forecast,MATCH($D$8&amp;$D$16&amp;$D$7,[1]!rng_ForecastRowLookup,0),MATCH(N$11,[1]!rng_ForecastColumnLookup,0)))</f>
        <v>3483.2019271058466</v>
      </c>
      <c r="O96" s="32">
        <f>N96*(1+INDEX([1]!tbl_Forecast,MATCH($D$8&amp;$D$16&amp;$D$7,[1]!rng_ForecastRowLookup,0),MATCH(O$11,[1]!rng_ForecastColumnLookup,0)))</f>
        <v>3523.5800223537826</v>
      </c>
      <c r="P96" s="32">
        <f>O96*(1+INDEX([1]!tbl_Forecast,MATCH($D$8&amp;$D$16&amp;$D$7,[1]!rng_ForecastRowLookup,0),MATCH(P$11,[1]!rng_ForecastColumnLookup,0)))</f>
        <v>3562.8603428480669</v>
      </c>
      <c r="Q96" s="32">
        <f>P96*(1+INDEX([1]!tbl_Forecast,MATCH($D$8&amp;$D$16&amp;$D$7,[1]!rng_ForecastRowLookup,0),MATCH(Q$11,[1]!rng_ForecastColumnLookup,0)))</f>
        <v>3603.5695317457917</v>
      </c>
      <c r="R96" s="32">
        <f>Q96*(1+INDEX([1]!tbl_Forecast,MATCH($D$8&amp;$D$16&amp;$D$7,[1]!rng_ForecastRowLookup,0),MATCH(R$11,[1]!rng_ForecastColumnLookup,0)))</f>
        <v>3643.1576620719011</v>
      </c>
      <c r="S96" s="32">
        <f>R96*(1+INDEX([1]!tbl_Forecast,MATCH($D$8&amp;$D$16&amp;$D$7,[1]!rng_ForecastRowLookup,0),MATCH(S$11,[1]!rng_ForecastColumnLookup,0)))</f>
        <v>3708.4803110024177</v>
      </c>
      <c r="T96" s="32">
        <f>S96*(1+INDEX([1]!tbl_Forecast,MATCH($D$8&amp;$D$16&amp;$D$7,[1]!rng_ForecastRowLookup,0),MATCH(T$11,[1]!rng_ForecastColumnLookup,0)))</f>
        <v>3752.0043540254951</v>
      </c>
      <c r="U96" s="32">
        <f>T96*(1+INDEX([1]!tbl_Forecast,MATCH($D$8&amp;$D$16&amp;$D$7,[1]!rng_ForecastRowLookup,0),MATCH(U$11,[1]!rng_ForecastColumnLookup,0)))</f>
        <v>3796.9612288499534</v>
      </c>
      <c r="V96" s="32">
        <f>U96*(1+INDEX([1]!tbl_Forecast,MATCH($D$8&amp;$D$16&amp;$D$7,[1]!rng_ForecastRowLookup,0),MATCH(V$11,[1]!rng_ForecastColumnLookup,0)))</f>
        <v>3842.0031527793476</v>
      </c>
      <c r="W96" s="32">
        <f>V96*(1+INDEX([1]!tbl_Forecast,MATCH($D$8&amp;$D$16&amp;$D$7,[1]!rng_ForecastRowLookup,0),MATCH(W$11,[1]!rng_ForecastColumnLookup,0)))</f>
        <v>3885.8712728500846</v>
      </c>
      <c r="X96" s="32">
        <f>W96*(1+INDEX([1]!tbl_Forecast,MATCH($D$8&amp;$D$16&amp;$D$7,[1]!rng_ForecastRowLookup,0),MATCH(X$11,[1]!rng_ForecastColumnLookup,0)))</f>
        <v>3959.0739286415674</v>
      </c>
      <c r="Y96" s="32"/>
      <c r="Z96" s="32" t="str">
        <f t="shared" si="5"/>
        <v>Pasco (Richland) _ Vineyard</v>
      </c>
      <c r="AA96" s="41">
        <f t="shared" si="6"/>
        <v>3365.2128393453322</v>
      </c>
    </row>
    <row r="97" spans="1:27">
      <c r="A97" s="50">
        <f>INDEX([2]APPLIC!$B$8:$F$67,MATCH($C97,[2]APPLIC!$B$9:$B$67,0)+1,5)</f>
        <v>0.85</v>
      </c>
      <c r="B97" s="75">
        <v>1</v>
      </c>
      <c r="C97" s="243" t="s">
        <v>608</v>
      </c>
      <c r="D97" s="7" t="s">
        <v>511</v>
      </c>
      <c r="E97" s="32">
        <f>$A97*VLOOKUP(LEFT($D97,FIND(" _",$D97)-1),SISAcres!$A$24:$O$36,MATCH(RIGHT($D97,LEN($D97)-FIND(" _",$D97)-2),SISAcres!$A$24:$O$24,0),FALSE)*1/$B97</f>
        <v>0</v>
      </c>
      <c r="F97" s="32">
        <f>E97*(1+INDEX([1]!tbl_Forecast,MATCH($D$8&amp;$D$16&amp;$D$7,[1]!rng_ForecastRowLookup,0),MATCH(F$11,[1]!rng_ForecastColumnLookup,0)))</f>
        <v>0</v>
      </c>
      <c r="G97" s="32">
        <f>F97*(1+INDEX([1]!tbl_Forecast,MATCH($D$8&amp;$D$16&amp;$D$7,[1]!rng_ForecastRowLookup,0),MATCH(G$11,[1]!rng_ForecastColumnLookup,0)))</f>
        <v>0</v>
      </c>
      <c r="H97" s="32">
        <f>G97*(1+INDEX([1]!tbl_Forecast,MATCH($D$8&amp;$D$16&amp;$D$7,[1]!rng_ForecastRowLookup,0),MATCH(H$11,[1]!rng_ForecastColumnLookup,0)))</f>
        <v>0</v>
      </c>
      <c r="I97" s="32">
        <f>H97*(1+INDEX([1]!tbl_Forecast,MATCH($D$8&amp;$D$16&amp;$D$7,[1]!rng_ForecastRowLookup,0),MATCH(I$11,[1]!rng_ForecastColumnLookup,0)))</f>
        <v>0</v>
      </c>
      <c r="J97" s="32">
        <f>I97*(1+INDEX([1]!tbl_Forecast,MATCH($D$8&amp;$D$16&amp;$D$7,[1]!rng_ForecastRowLookup,0),MATCH(J$11,[1]!rng_ForecastColumnLookup,0)))</f>
        <v>0</v>
      </c>
      <c r="K97" s="32">
        <f>J97*(1+INDEX([1]!tbl_Forecast,MATCH($D$8&amp;$D$16&amp;$D$7,[1]!rng_ForecastRowLookup,0),MATCH(K$11,[1]!rng_ForecastColumnLookup,0)))</f>
        <v>0</v>
      </c>
      <c r="L97" s="32">
        <f>K97*(1+INDEX([1]!tbl_Forecast,MATCH($D$8&amp;$D$16&amp;$D$7,[1]!rng_ForecastRowLookup,0),MATCH(L$11,[1]!rng_ForecastColumnLookup,0)))</f>
        <v>0</v>
      </c>
      <c r="M97" s="32">
        <f>L97*(1+INDEX([1]!tbl_Forecast,MATCH($D$8&amp;$D$16&amp;$D$7,[1]!rng_ForecastRowLookup,0),MATCH(M$11,[1]!rng_ForecastColumnLookup,0)))</f>
        <v>0</v>
      </c>
      <c r="N97" s="32">
        <f>M97*(1+INDEX([1]!tbl_Forecast,MATCH($D$8&amp;$D$16&amp;$D$7,[1]!rng_ForecastRowLookup,0),MATCH(N$11,[1]!rng_ForecastColumnLookup,0)))</f>
        <v>0</v>
      </c>
      <c r="O97" s="32">
        <f>N97*(1+INDEX([1]!tbl_Forecast,MATCH($D$8&amp;$D$16&amp;$D$7,[1]!rng_ForecastRowLookup,0),MATCH(O$11,[1]!rng_ForecastColumnLookup,0)))</f>
        <v>0</v>
      </c>
      <c r="P97" s="32">
        <f>O97*(1+INDEX([1]!tbl_Forecast,MATCH($D$8&amp;$D$16&amp;$D$7,[1]!rng_ForecastRowLookup,0),MATCH(P$11,[1]!rng_ForecastColumnLookup,0)))</f>
        <v>0</v>
      </c>
      <c r="Q97" s="32">
        <f>P97*(1+INDEX([1]!tbl_Forecast,MATCH($D$8&amp;$D$16&amp;$D$7,[1]!rng_ForecastRowLookup,0),MATCH(Q$11,[1]!rng_ForecastColumnLookup,0)))</f>
        <v>0</v>
      </c>
      <c r="R97" s="32">
        <f>Q97*(1+INDEX([1]!tbl_Forecast,MATCH($D$8&amp;$D$16&amp;$D$7,[1]!rng_ForecastRowLookup,0),MATCH(R$11,[1]!rng_ForecastColumnLookup,0)))</f>
        <v>0</v>
      </c>
      <c r="S97" s="32">
        <f>R97*(1+INDEX([1]!tbl_Forecast,MATCH($D$8&amp;$D$16&amp;$D$7,[1]!rng_ForecastRowLookup,0),MATCH(S$11,[1]!rng_ForecastColumnLookup,0)))</f>
        <v>0</v>
      </c>
      <c r="T97" s="32">
        <f>S97*(1+INDEX([1]!tbl_Forecast,MATCH($D$8&amp;$D$16&amp;$D$7,[1]!rng_ForecastRowLookup,0),MATCH(T$11,[1]!rng_ForecastColumnLookup,0)))</f>
        <v>0</v>
      </c>
      <c r="U97" s="32">
        <f>T97*(1+INDEX([1]!tbl_Forecast,MATCH($D$8&amp;$D$16&amp;$D$7,[1]!rng_ForecastRowLookup,0),MATCH(U$11,[1]!rng_ForecastColumnLookup,0)))</f>
        <v>0</v>
      </c>
      <c r="V97" s="32">
        <f>U97*(1+INDEX([1]!tbl_Forecast,MATCH($D$8&amp;$D$16&amp;$D$7,[1]!rng_ForecastRowLookup,0),MATCH(V$11,[1]!rng_ForecastColumnLookup,0)))</f>
        <v>0</v>
      </c>
      <c r="W97" s="32">
        <f>V97*(1+INDEX([1]!tbl_Forecast,MATCH($D$8&amp;$D$16&amp;$D$7,[1]!rng_ForecastRowLookup,0),MATCH(W$11,[1]!rng_ForecastColumnLookup,0)))</f>
        <v>0</v>
      </c>
      <c r="X97" s="32">
        <f>W97*(1+INDEX([1]!tbl_Forecast,MATCH($D$8&amp;$D$16&amp;$D$7,[1]!rng_ForecastRowLookup,0),MATCH(X$11,[1]!rng_ForecastColumnLookup,0)))</f>
        <v>0</v>
      </c>
      <c r="Y97" s="32"/>
      <c r="Z97" s="32" t="str">
        <f t="shared" si="5"/>
        <v>Moses Lake (Ephrata) _ Vineyard</v>
      </c>
      <c r="AA97" s="41">
        <f t="shared" si="6"/>
        <v>0</v>
      </c>
    </row>
    <row r="98" spans="1:27">
      <c r="A98" s="50">
        <f>INDEX([2]APPLIC!$B$8:$F$67,MATCH($C98,[2]APPLIC!$B$9:$B$67,0)+1,5)</f>
        <v>0.85</v>
      </c>
      <c r="B98" s="75">
        <v>1</v>
      </c>
      <c r="C98" s="243" t="s">
        <v>608</v>
      </c>
      <c r="D98" s="7" t="s">
        <v>512</v>
      </c>
      <c r="E98" s="32">
        <f>$A98*VLOOKUP(LEFT($D98,FIND(" _",$D98)-1),SISAcres!$A$24:$O$36,MATCH(RIGHT($D98,LEN($D98)-FIND(" _",$D98)-2),SISAcres!$A$24:$O$24,0),FALSE)*1/$B98</f>
        <v>0</v>
      </c>
      <c r="F98" s="32">
        <f>E98*(1+INDEX([1]!tbl_Forecast,MATCH($D$8&amp;$D$16&amp;$D$7,[1]!rng_ForecastRowLookup,0),MATCH(F$11,[1]!rng_ForecastColumnLookup,0)))</f>
        <v>0</v>
      </c>
      <c r="G98" s="32">
        <f>F98*(1+INDEX([1]!tbl_Forecast,MATCH($D$8&amp;$D$16&amp;$D$7,[1]!rng_ForecastRowLookup,0),MATCH(G$11,[1]!rng_ForecastColumnLookup,0)))</f>
        <v>0</v>
      </c>
      <c r="H98" s="32">
        <f>G98*(1+INDEX([1]!tbl_Forecast,MATCH($D$8&amp;$D$16&amp;$D$7,[1]!rng_ForecastRowLookup,0),MATCH(H$11,[1]!rng_ForecastColumnLookup,0)))</f>
        <v>0</v>
      </c>
      <c r="I98" s="32">
        <f>H98*(1+INDEX([1]!tbl_Forecast,MATCH($D$8&amp;$D$16&amp;$D$7,[1]!rng_ForecastRowLookup,0),MATCH(I$11,[1]!rng_ForecastColumnLookup,0)))</f>
        <v>0</v>
      </c>
      <c r="J98" s="32">
        <f>I98*(1+INDEX([1]!tbl_Forecast,MATCH($D$8&amp;$D$16&amp;$D$7,[1]!rng_ForecastRowLookup,0),MATCH(J$11,[1]!rng_ForecastColumnLookup,0)))</f>
        <v>0</v>
      </c>
      <c r="K98" s="32">
        <f>J98*(1+INDEX([1]!tbl_Forecast,MATCH($D$8&amp;$D$16&amp;$D$7,[1]!rng_ForecastRowLookup,0),MATCH(K$11,[1]!rng_ForecastColumnLookup,0)))</f>
        <v>0</v>
      </c>
      <c r="L98" s="32">
        <f>K98*(1+INDEX([1]!tbl_Forecast,MATCH($D$8&amp;$D$16&amp;$D$7,[1]!rng_ForecastRowLookup,0),MATCH(L$11,[1]!rng_ForecastColumnLookup,0)))</f>
        <v>0</v>
      </c>
      <c r="M98" s="32">
        <f>L98*(1+INDEX([1]!tbl_Forecast,MATCH($D$8&amp;$D$16&amp;$D$7,[1]!rng_ForecastRowLookup,0),MATCH(M$11,[1]!rng_ForecastColumnLookup,0)))</f>
        <v>0</v>
      </c>
      <c r="N98" s="32">
        <f>M98*(1+INDEX([1]!tbl_Forecast,MATCH($D$8&amp;$D$16&amp;$D$7,[1]!rng_ForecastRowLookup,0),MATCH(N$11,[1]!rng_ForecastColumnLookup,0)))</f>
        <v>0</v>
      </c>
      <c r="O98" s="32">
        <f>N98*(1+INDEX([1]!tbl_Forecast,MATCH($D$8&amp;$D$16&amp;$D$7,[1]!rng_ForecastRowLookup,0),MATCH(O$11,[1]!rng_ForecastColumnLookup,0)))</f>
        <v>0</v>
      </c>
      <c r="P98" s="32">
        <f>O98*(1+INDEX([1]!tbl_Forecast,MATCH($D$8&amp;$D$16&amp;$D$7,[1]!rng_ForecastRowLookup,0),MATCH(P$11,[1]!rng_ForecastColumnLookup,0)))</f>
        <v>0</v>
      </c>
      <c r="Q98" s="32">
        <f>P98*(1+INDEX([1]!tbl_Forecast,MATCH($D$8&amp;$D$16&amp;$D$7,[1]!rng_ForecastRowLookup,0),MATCH(Q$11,[1]!rng_ForecastColumnLookup,0)))</f>
        <v>0</v>
      </c>
      <c r="R98" s="32">
        <f>Q98*(1+INDEX([1]!tbl_Forecast,MATCH($D$8&amp;$D$16&amp;$D$7,[1]!rng_ForecastRowLookup,0),MATCH(R$11,[1]!rng_ForecastColumnLookup,0)))</f>
        <v>0</v>
      </c>
      <c r="S98" s="32">
        <f>R98*(1+INDEX([1]!tbl_Forecast,MATCH($D$8&amp;$D$16&amp;$D$7,[1]!rng_ForecastRowLookup,0),MATCH(S$11,[1]!rng_ForecastColumnLookup,0)))</f>
        <v>0</v>
      </c>
      <c r="T98" s="32">
        <f>S98*(1+INDEX([1]!tbl_Forecast,MATCH($D$8&amp;$D$16&amp;$D$7,[1]!rng_ForecastRowLookup,0),MATCH(T$11,[1]!rng_ForecastColumnLookup,0)))</f>
        <v>0</v>
      </c>
      <c r="U98" s="32">
        <f>T98*(1+INDEX([1]!tbl_Forecast,MATCH($D$8&amp;$D$16&amp;$D$7,[1]!rng_ForecastRowLookup,0),MATCH(U$11,[1]!rng_ForecastColumnLookup,0)))</f>
        <v>0</v>
      </c>
      <c r="V98" s="32">
        <f>U98*(1+INDEX([1]!tbl_Forecast,MATCH($D$8&amp;$D$16&amp;$D$7,[1]!rng_ForecastRowLookup,0),MATCH(V$11,[1]!rng_ForecastColumnLookup,0)))</f>
        <v>0</v>
      </c>
      <c r="W98" s="32">
        <f>V98*(1+INDEX([1]!tbl_Forecast,MATCH($D$8&amp;$D$16&amp;$D$7,[1]!rng_ForecastRowLookup,0),MATCH(W$11,[1]!rng_ForecastColumnLookup,0)))</f>
        <v>0</v>
      </c>
      <c r="X98" s="32">
        <f>W98*(1+INDEX([1]!tbl_Forecast,MATCH($D$8&amp;$D$16&amp;$D$7,[1]!rng_ForecastRowLookup,0),MATCH(X$11,[1]!rng_ForecastColumnLookup,0)))</f>
        <v>0</v>
      </c>
      <c r="Y98" s="32"/>
      <c r="Z98" s="32" t="str">
        <f t="shared" si="5"/>
        <v>Royal City (Smyrna) _ Vineyard</v>
      </c>
      <c r="AA98" s="41">
        <f t="shared" si="6"/>
        <v>0</v>
      </c>
    </row>
    <row r="99" spans="1:27">
      <c r="A99" s="50">
        <f>INDEX([2]APPLIC!$B$8:$F$67,MATCH($C99,[2]APPLIC!$B$9:$B$67,0)+1,5)</f>
        <v>0.85</v>
      </c>
      <c r="B99" s="75">
        <v>1</v>
      </c>
      <c r="C99" s="243" t="s">
        <v>608</v>
      </c>
      <c r="D99" s="7" t="s">
        <v>513</v>
      </c>
      <c r="E99" s="32">
        <f>$A99*VLOOKUP(LEFT($D99,FIND(" _",$D99)-1),SISAcres!$A$24:$O$36,MATCH(RIGHT($D99,LEN($D99)-FIND(" _",$D99)-2),SISAcres!$A$24:$O$24,0),FALSE)*1/$B99</f>
        <v>0</v>
      </c>
      <c r="F99" s="32">
        <f>E99*(1+INDEX([1]!tbl_Forecast,MATCH($D$8&amp;$D$16&amp;$D$7,[1]!rng_ForecastRowLookup,0),MATCH(F$11,[1]!rng_ForecastColumnLookup,0)))</f>
        <v>0</v>
      </c>
      <c r="G99" s="32">
        <f>F99*(1+INDEX([1]!tbl_Forecast,MATCH($D$8&amp;$D$16&amp;$D$7,[1]!rng_ForecastRowLookup,0),MATCH(G$11,[1]!rng_ForecastColumnLookup,0)))</f>
        <v>0</v>
      </c>
      <c r="H99" s="32">
        <f>G99*(1+INDEX([1]!tbl_Forecast,MATCH($D$8&amp;$D$16&amp;$D$7,[1]!rng_ForecastRowLookup,0),MATCH(H$11,[1]!rng_ForecastColumnLookup,0)))</f>
        <v>0</v>
      </c>
      <c r="I99" s="32">
        <f>H99*(1+INDEX([1]!tbl_Forecast,MATCH($D$8&amp;$D$16&amp;$D$7,[1]!rng_ForecastRowLookup,0),MATCH(I$11,[1]!rng_ForecastColumnLookup,0)))</f>
        <v>0</v>
      </c>
      <c r="J99" s="32">
        <f>I99*(1+INDEX([1]!tbl_Forecast,MATCH($D$8&amp;$D$16&amp;$D$7,[1]!rng_ForecastRowLookup,0),MATCH(J$11,[1]!rng_ForecastColumnLookup,0)))</f>
        <v>0</v>
      </c>
      <c r="K99" s="32">
        <f>J99*(1+INDEX([1]!tbl_Forecast,MATCH($D$8&amp;$D$16&amp;$D$7,[1]!rng_ForecastRowLookup,0),MATCH(K$11,[1]!rng_ForecastColumnLookup,0)))</f>
        <v>0</v>
      </c>
      <c r="L99" s="32">
        <f>K99*(1+INDEX([1]!tbl_Forecast,MATCH($D$8&amp;$D$16&amp;$D$7,[1]!rng_ForecastRowLookup,0),MATCH(L$11,[1]!rng_ForecastColumnLookup,0)))</f>
        <v>0</v>
      </c>
      <c r="M99" s="32">
        <f>L99*(1+INDEX([1]!tbl_Forecast,MATCH($D$8&amp;$D$16&amp;$D$7,[1]!rng_ForecastRowLookup,0),MATCH(M$11,[1]!rng_ForecastColumnLookup,0)))</f>
        <v>0</v>
      </c>
      <c r="N99" s="32">
        <f>M99*(1+INDEX([1]!tbl_Forecast,MATCH($D$8&amp;$D$16&amp;$D$7,[1]!rng_ForecastRowLookup,0),MATCH(N$11,[1]!rng_ForecastColumnLookup,0)))</f>
        <v>0</v>
      </c>
      <c r="O99" s="32">
        <f>N99*(1+INDEX([1]!tbl_Forecast,MATCH($D$8&amp;$D$16&amp;$D$7,[1]!rng_ForecastRowLookup,0),MATCH(O$11,[1]!rng_ForecastColumnLookup,0)))</f>
        <v>0</v>
      </c>
      <c r="P99" s="32">
        <f>O99*(1+INDEX([1]!tbl_Forecast,MATCH($D$8&amp;$D$16&amp;$D$7,[1]!rng_ForecastRowLookup,0),MATCH(P$11,[1]!rng_ForecastColumnLookup,0)))</f>
        <v>0</v>
      </c>
      <c r="Q99" s="32">
        <f>P99*(1+INDEX([1]!tbl_Forecast,MATCH($D$8&amp;$D$16&amp;$D$7,[1]!rng_ForecastRowLookup,0),MATCH(Q$11,[1]!rng_ForecastColumnLookup,0)))</f>
        <v>0</v>
      </c>
      <c r="R99" s="32">
        <f>Q99*(1+INDEX([1]!tbl_Forecast,MATCH($D$8&amp;$D$16&amp;$D$7,[1]!rng_ForecastRowLookup,0),MATCH(R$11,[1]!rng_ForecastColumnLookup,0)))</f>
        <v>0</v>
      </c>
      <c r="S99" s="32">
        <f>R99*(1+INDEX([1]!tbl_Forecast,MATCH($D$8&amp;$D$16&amp;$D$7,[1]!rng_ForecastRowLookup,0),MATCH(S$11,[1]!rng_ForecastColumnLookup,0)))</f>
        <v>0</v>
      </c>
      <c r="T99" s="32">
        <f>S99*(1+INDEX([1]!tbl_Forecast,MATCH($D$8&amp;$D$16&amp;$D$7,[1]!rng_ForecastRowLookup,0),MATCH(T$11,[1]!rng_ForecastColumnLookup,0)))</f>
        <v>0</v>
      </c>
      <c r="U99" s="32">
        <f>T99*(1+INDEX([1]!tbl_Forecast,MATCH($D$8&amp;$D$16&amp;$D$7,[1]!rng_ForecastRowLookup,0),MATCH(U$11,[1]!rng_ForecastColumnLookup,0)))</f>
        <v>0</v>
      </c>
      <c r="V99" s="32">
        <f>U99*(1+INDEX([1]!tbl_Forecast,MATCH($D$8&amp;$D$16&amp;$D$7,[1]!rng_ForecastRowLookup,0),MATCH(V$11,[1]!rng_ForecastColumnLookup,0)))</f>
        <v>0</v>
      </c>
      <c r="W99" s="32">
        <f>V99*(1+INDEX([1]!tbl_Forecast,MATCH($D$8&amp;$D$16&amp;$D$7,[1]!rng_ForecastRowLookup,0),MATCH(W$11,[1]!rng_ForecastColumnLookup,0)))</f>
        <v>0</v>
      </c>
      <c r="X99" s="32">
        <f>W99*(1+INDEX([1]!tbl_Forecast,MATCH($D$8&amp;$D$16&amp;$D$7,[1]!rng_ForecastRowLookup,0),MATCH(X$11,[1]!rng_ForecastColumnLookup,0)))</f>
        <v>0</v>
      </c>
      <c r="Y99" s="32"/>
      <c r="Z99" s="32" t="str">
        <f t="shared" si="5"/>
        <v>Quincy _ Vineyard</v>
      </c>
      <c r="AA99" s="41">
        <f t="shared" si="6"/>
        <v>0</v>
      </c>
    </row>
    <row r="100" spans="1:27">
      <c r="A100" s="50">
        <f>INDEX([2]APPLIC!$B$8:$F$67,MATCH($C100,[2]APPLIC!$B$9:$B$67,0)+1,5)</f>
        <v>0.85</v>
      </c>
      <c r="B100" s="75">
        <v>1</v>
      </c>
      <c r="C100" s="243" t="s">
        <v>608</v>
      </c>
      <c r="D100" s="7" t="s">
        <v>514</v>
      </c>
      <c r="E100" s="32">
        <f>$A100*VLOOKUP(LEFT($D100,FIND(" _",$D100)-1),SISAcres!$A$24:$O$36,MATCH(RIGHT($D100,LEN($D100)-FIND(" _",$D100)-2),SISAcres!$A$24:$O$24,0),FALSE)*1/$B100</f>
        <v>3486.241525662454</v>
      </c>
      <c r="F100" s="32">
        <f>E100*(1+INDEX([1]!tbl_Forecast,MATCH($D$8&amp;$D$16&amp;$D$7,[1]!rng_ForecastRowLookup,0),MATCH(F$11,[1]!rng_ForecastColumnLookup,0)))</f>
        <v>3523.4122588494665</v>
      </c>
      <c r="G100" s="32">
        <f>F100*(1+INDEX([1]!tbl_Forecast,MATCH($D$8&amp;$D$16&amp;$D$7,[1]!rng_ForecastRowLookup,0),MATCH(G$11,[1]!rng_ForecastColumnLookup,0)))</f>
        <v>3561.9275904721803</v>
      </c>
      <c r="H100" s="32">
        <f>G100*(1+INDEX([1]!tbl_Forecast,MATCH($D$8&amp;$D$16&amp;$D$7,[1]!rng_ForecastRowLookup,0),MATCH(H$11,[1]!rng_ForecastColumnLookup,0)))</f>
        <v>3601.727719902467</v>
      </c>
      <c r="I100" s="32">
        <f>H100*(1+INDEX([1]!tbl_Forecast,MATCH($D$8&amp;$D$16&amp;$D$7,[1]!rng_ForecastRowLookup,0),MATCH(I$11,[1]!rng_ForecastColumnLookup,0)))</f>
        <v>3666.9708531545002</v>
      </c>
      <c r="J100" s="32">
        <f>I100*(1+INDEX([1]!tbl_Forecast,MATCH($D$8&amp;$D$16&amp;$D$7,[1]!rng_ForecastRowLookup,0),MATCH(J$11,[1]!rng_ForecastColumnLookup,0)))</f>
        <v>3712.4412521742966</v>
      </c>
      <c r="K100" s="32">
        <f>J100*(1+INDEX([1]!tbl_Forecast,MATCH($D$8&amp;$D$16&amp;$D$7,[1]!rng_ForecastRowLookup,0),MATCH(K$11,[1]!rng_ForecastColumnLookup,0)))</f>
        <v>3756.7672919535789</v>
      </c>
      <c r="L100" s="32">
        <f>K100*(1+INDEX([1]!tbl_Forecast,MATCH($D$8&amp;$D$16&amp;$D$7,[1]!rng_ForecastRowLookup,0),MATCH(L$11,[1]!rng_ForecastColumnLookup,0)))</f>
        <v>3802.9315185893629</v>
      </c>
      <c r="M100" s="32">
        <f>L100*(1+INDEX([1]!tbl_Forecast,MATCH($D$8&amp;$D$16&amp;$D$7,[1]!rng_ForecastRowLookup,0),MATCH(M$11,[1]!rng_ForecastColumnLookup,0)))</f>
        <v>3847.9666940589768</v>
      </c>
      <c r="N100" s="32">
        <f>M100*(1+INDEX([1]!tbl_Forecast,MATCH($D$8&amp;$D$16&amp;$D$7,[1]!rng_ForecastRowLookup,0),MATCH(N$11,[1]!rng_ForecastColumnLookup,0)))</f>
        <v>3923.7029818705087</v>
      </c>
      <c r="O100" s="32">
        <f>N100*(1+INDEX([1]!tbl_Forecast,MATCH($D$8&amp;$D$16&amp;$D$7,[1]!rng_ForecastRowLookup,0),MATCH(O$11,[1]!rng_ForecastColumnLookup,0)))</f>
        <v>3969.1874688575199</v>
      </c>
      <c r="P100" s="32">
        <f>O100*(1+INDEX([1]!tbl_Forecast,MATCH($D$8&amp;$D$16&amp;$D$7,[1]!rng_ForecastRowLookup,0),MATCH(P$11,[1]!rng_ForecastColumnLookup,0)))</f>
        <v>4013.4353516612346</v>
      </c>
      <c r="Q100" s="32">
        <f>P100*(1+INDEX([1]!tbl_Forecast,MATCH($D$8&amp;$D$16&amp;$D$7,[1]!rng_ForecastRowLookup,0),MATCH(Q$11,[1]!rng_ForecastColumnLookup,0)))</f>
        <v>4059.2928038590321</v>
      </c>
      <c r="R100" s="32">
        <f>Q100*(1+INDEX([1]!tbl_Forecast,MATCH($D$8&amp;$D$16&amp;$D$7,[1]!rng_ForecastRowLookup,0),MATCH(R$11,[1]!rng_ForecastColumnLookup,0)))</f>
        <v>4103.8874234814148</v>
      </c>
      <c r="S100" s="32">
        <f>R100*(1+INDEX([1]!tbl_Forecast,MATCH($D$8&amp;$D$16&amp;$D$7,[1]!rng_ForecastRowLookup,0),MATCH(S$11,[1]!rng_ForecastColumnLookup,0)))</f>
        <v>4177.4710622586563</v>
      </c>
      <c r="T100" s="32">
        <f>S100*(1+INDEX([1]!tbl_Forecast,MATCH($D$8&amp;$D$16&amp;$D$7,[1]!rng_ForecastRowLookup,0),MATCH(T$11,[1]!rng_ForecastColumnLookup,0)))</f>
        <v>4226.4993474303419</v>
      </c>
      <c r="U100" s="32">
        <f>T100*(1+INDEX([1]!tbl_Forecast,MATCH($D$8&amp;$D$16&amp;$D$7,[1]!rng_ForecastRowLookup,0),MATCH(U$11,[1]!rng_ForecastColumnLookup,0)))</f>
        <v>4277.1416666228079</v>
      </c>
      <c r="V100" s="32">
        <f>U100*(1+INDEX([1]!tbl_Forecast,MATCH($D$8&amp;$D$16&amp;$D$7,[1]!rng_ForecastRowLookup,0),MATCH(V$11,[1]!rng_ForecastColumnLookup,0)))</f>
        <v>4327.8797906045529</v>
      </c>
      <c r="W100" s="32">
        <f>V100*(1+INDEX([1]!tbl_Forecast,MATCH($D$8&amp;$D$16&amp;$D$7,[1]!rng_ForecastRowLookup,0),MATCH(W$11,[1]!rng_ForecastColumnLookup,0)))</f>
        <v>4377.2956663225659</v>
      </c>
      <c r="X100" s="32">
        <f>W100*(1+INDEX([1]!tbl_Forecast,MATCH($D$8&amp;$D$16&amp;$D$7,[1]!rng_ForecastRowLookup,0),MATCH(X$11,[1]!rng_ForecastColumnLookup,0)))</f>
        <v>4459.755852329793</v>
      </c>
      <c r="Y100" s="32"/>
      <c r="Z100" s="32" t="str">
        <f t="shared" ref="Z100:Z163" si="7">D100</f>
        <v>Connell _ Vineyard</v>
      </c>
      <c r="AA100" s="41">
        <f t="shared" ref="AA100:AA163" si="8">X100*$AA$21</f>
        <v>3790.792474480324</v>
      </c>
    </row>
    <row r="101" spans="1:27">
      <c r="A101" s="50">
        <f>INDEX([2]APPLIC!$B$8:$F$67,MATCH($C101,[2]APPLIC!$B$9:$B$67,0)+1,5)</f>
        <v>0.85</v>
      </c>
      <c r="B101" s="75">
        <v>1</v>
      </c>
      <c r="C101" s="243" t="s">
        <v>608</v>
      </c>
      <c r="D101" s="7" t="s">
        <v>515</v>
      </c>
      <c r="E101" s="32">
        <f>$A101*VLOOKUP(LEFT($D101,FIND(" _",$D101)-1),SISAcres!$A$24:$O$36,MATCH(RIGHT($D101,LEN($D101)-FIND(" _",$D101)-2),SISAcres!$A$24:$O$24,0),FALSE)*1/$B101</f>
        <v>0</v>
      </c>
      <c r="F101" s="32">
        <f>E101*(1+INDEX([1]!tbl_Forecast,MATCH($D$8&amp;$D$16&amp;$D$7,[1]!rng_ForecastRowLookup,0),MATCH(F$11,[1]!rng_ForecastColumnLookup,0)))</f>
        <v>0</v>
      </c>
      <c r="G101" s="32">
        <f>F101*(1+INDEX([1]!tbl_Forecast,MATCH($D$8&amp;$D$16&amp;$D$7,[1]!rng_ForecastRowLookup,0),MATCH(G$11,[1]!rng_ForecastColumnLookup,0)))</f>
        <v>0</v>
      </c>
      <c r="H101" s="32">
        <f>G101*(1+INDEX([1]!tbl_Forecast,MATCH($D$8&amp;$D$16&amp;$D$7,[1]!rng_ForecastRowLookup,0),MATCH(H$11,[1]!rng_ForecastColumnLookup,0)))</f>
        <v>0</v>
      </c>
      <c r="I101" s="32">
        <f>H101*(1+INDEX([1]!tbl_Forecast,MATCH($D$8&amp;$D$16&amp;$D$7,[1]!rng_ForecastRowLookup,0),MATCH(I$11,[1]!rng_ForecastColumnLookup,0)))</f>
        <v>0</v>
      </c>
      <c r="J101" s="32">
        <f>I101*(1+INDEX([1]!tbl_Forecast,MATCH($D$8&amp;$D$16&amp;$D$7,[1]!rng_ForecastRowLookup,0),MATCH(J$11,[1]!rng_ForecastColumnLookup,0)))</f>
        <v>0</v>
      </c>
      <c r="K101" s="32">
        <f>J101*(1+INDEX([1]!tbl_Forecast,MATCH($D$8&amp;$D$16&amp;$D$7,[1]!rng_ForecastRowLookup,0),MATCH(K$11,[1]!rng_ForecastColumnLookup,0)))</f>
        <v>0</v>
      </c>
      <c r="L101" s="32">
        <f>K101*(1+INDEX([1]!tbl_Forecast,MATCH($D$8&amp;$D$16&amp;$D$7,[1]!rng_ForecastRowLookup,0),MATCH(L$11,[1]!rng_ForecastColumnLookup,0)))</f>
        <v>0</v>
      </c>
      <c r="M101" s="32">
        <f>L101*(1+INDEX([1]!tbl_Forecast,MATCH($D$8&amp;$D$16&amp;$D$7,[1]!rng_ForecastRowLookup,0),MATCH(M$11,[1]!rng_ForecastColumnLookup,0)))</f>
        <v>0</v>
      </c>
      <c r="N101" s="32">
        <f>M101*(1+INDEX([1]!tbl_Forecast,MATCH($D$8&amp;$D$16&amp;$D$7,[1]!rng_ForecastRowLookup,0),MATCH(N$11,[1]!rng_ForecastColumnLookup,0)))</f>
        <v>0</v>
      </c>
      <c r="O101" s="32">
        <f>N101*(1+INDEX([1]!tbl_Forecast,MATCH($D$8&amp;$D$16&amp;$D$7,[1]!rng_ForecastRowLookup,0),MATCH(O$11,[1]!rng_ForecastColumnLookup,0)))</f>
        <v>0</v>
      </c>
      <c r="P101" s="32">
        <f>O101*(1+INDEX([1]!tbl_Forecast,MATCH($D$8&amp;$D$16&amp;$D$7,[1]!rng_ForecastRowLookup,0),MATCH(P$11,[1]!rng_ForecastColumnLookup,0)))</f>
        <v>0</v>
      </c>
      <c r="Q101" s="32">
        <f>P101*(1+INDEX([1]!tbl_Forecast,MATCH($D$8&amp;$D$16&amp;$D$7,[1]!rng_ForecastRowLookup,0),MATCH(Q$11,[1]!rng_ForecastColumnLookup,0)))</f>
        <v>0</v>
      </c>
      <c r="R101" s="32">
        <f>Q101*(1+INDEX([1]!tbl_Forecast,MATCH($D$8&amp;$D$16&amp;$D$7,[1]!rng_ForecastRowLookup,0),MATCH(R$11,[1]!rng_ForecastColumnLookup,0)))</f>
        <v>0</v>
      </c>
      <c r="S101" s="32">
        <f>R101*(1+INDEX([1]!tbl_Forecast,MATCH($D$8&amp;$D$16&amp;$D$7,[1]!rng_ForecastRowLookup,0),MATCH(S$11,[1]!rng_ForecastColumnLookup,0)))</f>
        <v>0</v>
      </c>
      <c r="T101" s="32">
        <f>S101*(1+INDEX([1]!tbl_Forecast,MATCH($D$8&amp;$D$16&amp;$D$7,[1]!rng_ForecastRowLookup,0),MATCH(T$11,[1]!rng_ForecastColumnLookup,0)))</f>
        <v>0</v>
      </c>
      <c r="U101" s="32">
        <f>T101*(1+INDEX([1]!tbl_Forecast,MATCH($D$8&amp;$D$16&amp;$D$7,[1]!rng_ForecastRowLookup,0),MATCH(U$11,[1]!rng_ForecastColumnLookup,0)))</f>
        <v>0</v>
      </c>
      <c r="V101" s="32">
        <f>U101*(1+INDEX([1]!tbl_Forecast,MATCH($D$8&amp;$D$16&amp;$D$7,[1]!rng_ForecastRowLookup,0),MATCH(V$11,[1]!rng_ForecastColumnLookup,0)))</f>
        <v>0</v>
      </c>
      <c r="W101" s="32">
        <f>V101*(1+INDEX([1]!tbl_Forecast,MATCH($D$8&amp;$D$16&amp;$D$7,[1]!rng_ForecastRowLookup,0),MATCH(W$11,[1]!rng_ForecastColumnLookup,0)))</f>
        <v>0</v>
      </c>
      <c r="X101" s="32">
        <f>W101*(1+INDEX([1]!tbl_Forecast,MATCH($D$8&amp;$D$16&amp;$D$7,[1]!rng_ForecastRowLookup,0),MATCH(X$11,[1]!rng_ForecastColumnLookup,0)))</f>
        <v>0</v>
      </c>
      <c r="Y101" s="32"/>
      <c r="Z101" s="32" t="str">
        <f t="shared" si="7"/>
        <v>Othello _ Vineyard</v>
      </c>
      <c r="AA101" s="41">
        <f t="shared" si="8"/>
        <v>0</v>
      </c>
    </row>
    <row r="102" spans="1:27">
      <c r="A102" s="50">
        <f>INDEX([2]APPLIC!$B$8:$F$67,MATCH($C102,[2]APPLIC!$B$9:$B$67,0)+1,5)</f>
        <v>0.85</v>
      </c>
      <c r="B102" s="75">
        <v>1</v>
      </c>
      <c r="C102" s="243" t="s">
        <v>608</v>
      </c>
      <c r="D102" s="7" t="s">
        <v>516</v>
      </c>
      <c r="E102" s="32">
        <f>$A102*VLOOKUP(LEFT($D102,FIND(" _",$D102)-1),SISAcres!$A$24:$O$36,MATCH(RIGHT($D102,LEN($D102)-FIND(" _",$D102)-2),SISAcres!$A$24:$O$24,0),FALSE)*1/$B102</f>
        <v>0</v>
      </c>
      <c r="F102" s="32">
        <f>E102*(1+INDEX([1]!tbl_Forecast,MATCH($D$8&amp;$D$16&amp;$D$7,[1]!rng_ForecastRowLookup,0),MATCH(F$11,[1]!rng_ForecastColumnLookup,0)))</f>
        <v>0</v>
      </c>
      <c r="G102" s="32">
        <f>F102*(1+INDEX([1]!tbl_Forecast,MATCH($D$8&amp;$D$16&amp;$D$7,[1]!rng_ForecastRowLookup,0),MATCH(G$11,[1]!rng_ForecastColumnLookup,0)))</f>
        <v>0</v>
      </c>
      <c r="H102" s="32">
        <f>G102*(1+INDEX([1]!tbl_Forecast,MATCH($D$8&amp;$D$16&amp;$D$7,[1]!rng_ForecastRowLookup,0),MATCH(H$11,[1]!rng_ForecastColumnLookup,0)))</f>
        <v>0</v>
      </c>
      <c r="I102" s="32">
        <f>H102*(1+INDEX([1]!tbl_Forecast,MATCH($D$8&amp;$D$16&amp;$D$7,[1]!rng_ForecastRowLookup,0),MATCH(I$11,[1]!rng_ForecastColumnLookup,0)))</f>
        <v>0</v>
      </c>
      <c r="J102" s="32">
        <f>I102*(1+INDEX([1]!tbl_Forecast,MATCH($D$8&amp;$D$16&amp;$D$7,[1]!rng_ForecastRowLookup,0),MATCH(J$11,[1]!rng_ForecastColumnLookup,0)))</f>
        <v>0</v>
      </c>
      <c r="K102" s="32">
        <f>J102*(1+INDEX([1]!tbl_Forecast,MATCH($D$8&amp;$D$16&amp;$D$7,[1]!rng_ForecastRowLookup,0),MATCH(K$11,[1]!rng_ForecastColumnLookup,0)))</f>
        <v>0</v>
      </c>
      <c r="L102" s="32">
        <f>K102*(1+INDEX([1]!tbl_Forecast,MATCH($D$8&amp;$D$16&amp;$D$7,[1]!rng_ForecastRowLookup,0),MATCH(L$11,[1]!rng_ForecastColumnLookup,0)))</f>
        <v>0</v>
      </c>
      <c r="M102" s="32">
        <f>L102*(1+INDEX([1]!tbl_Forecast,MATCH($D$8&amp;$D$16&amp;$D$7,[1]!rng_ForecastRowLookup,0),MATCH(M$11,[1]!rng_ForecastColumnLookup,0)))</f>
        <v>0</v>
      </c>
      <c r="N102" s="32">
        <f>M102*(1+INDEX([1]!tbl_Forecast,MATCH($D$8&amp;$D$16&amp;$D$7,[1]!rng_ForecastRowLookup,0),MATCH(N$11,[1]!rng_ForecastColumnLookup,0)))</f>
        <v>0</v>
      </c>
      <c r="O102" s="32">
        <f>N102*(1+INDEX([1]!tbl_Forecast,MATCH($D$8&amp;$D$16&amp;$D$7,[1]!rng_ForecastRowLookup,0),MATCH(O$11,[1]!rng_ForecastColumnLookup,0)))</f>
        <v>0</v>
      </c>
      <c r="P102" s="32">
        <f>O102*(1+INDEX([1]!tbl_Forecast,MATCH($D$8&amp;$D$16&amp;$D$7,[1]!rng_ForecastRowLookup,0),MATCH(P$11,[1]!rng_ForecastColumnLookup,0)))</f>
        <v>0</v>
      </c>
      <c r="Q102" s="32">
        <f>P102*(1+INDEX([1]!tbl_Forecast,MATCH($D$8&amp;$D$16&amp;$D$7,[1]!rng_ForecastRowLookup,0),MATCH(Q$11,[1]!rng_ForecastColumnLookup,0)))</f>
        <v>0</v>
      </c>
      <c r="R102" s="32">
        <f>Q102*(1+INDEX([1]!tbl_Forecast,MATCH($D$8&amp;$D$16&amp;$D$7,[1]!rng_ForecastRowLookup,0),MATCH(R$11,[1]!rng_ForecastColumnLookup,0)))</f>
        <v>0</v>
      </c>
      <c r="S102" s="32">
        <f>R102*(1+INDEX([1]!tbl_Forecast,MATCH($D$8&amp;$D$16&amp;$D$7,[1]!rng_ForecastRowLookup,0),MATCH(S$11,[1]!rng_ForecastColumnLookup,0)))</f>
        <v>0</v>
      </c>
      <c r="T102" s="32">
        <f>S102*(1+INDEX([1]!tbl_Forecast,MATCH($D$8&amp;$D$16&amp;$D$7,[1]!rng_ForecastRowLookup,0),MATCH(T$11,[1]!rng_ForecastColumnLookup,0)))</f>
        <v>0</v>
      </c>
      <c r="U102" s="32">
        <f>T102*(1+INDEX([1]!tbl_Forecast,MATCH($D$8&amp;$D$16&amp;$D$7,[1]!rng_ForecastRowLookup,0),MATCH(U$11,[1]!rng_ForecastColumnLookup,0)))</f>
        <v>0</v>
      </c>
      <c r="V102" s="32">
        <f>U102*(1+INDEX([1]!tbl_Forecast,MATCH($D$8&amp;$D$16&amp;$D$7,[1]!rng_ForecastRowLookup,0),MATCH(V$11,[1]!rng_ForecastColumnLookup,0)))</f>
        <v>0</v>
      </c>
      <c r="W102" s="32">
        <f>V102*(1+INDEX([1]!tbl_Forecast,MATCH($D$8&amp;$D$16&amp;$D$7,[1]!rng_ForecastRowLookup,0),MATCH(W$11,[1]!rng_ForecastColumnLookup,0)))</f>
        <v>0</v>
      </c>
      <c r="X102" s="32">
        <f>W102*(1+INDEX([1]!tbl_Forecast,MATCH($D$8&amp;$D$16&amp;$D$7,[1]!rng_ForecastRowLookup,0),MATCH(X$11,[1]!rng_ForecastColumnLookup,0)))</f>
        <v>0</v>
      </c>
      <c r="Y102" s="32"/>
      <c r="Z102" s="32" t="str">
        <f t="shared" si="7"/>
        <v>Lind _ Vineyard</v>
      </c>
      <c r="AA102" s="41">
        <f t="shared" si="8"/>
        <v>0</v>
      </c>
    </row>
    <row r="103" spans="1:27">
      <c r="A103" s="50">
        <f>INDEX([2]APPLIC!$B$8:$F$67,MATCH($C103,[2]APPLIC!$B$9:$B$67,0)+1,5)</f>
        <v>0.85</v>
      </c>
      <c r="B103" s="75">
        <v>1</v>
      </c>
      <c r="C103" s="243" t="s">
        <v>608</v>
      </c>
      <c r="D103" s="7" t="s">
        <v>517</v>
      </c>
      <c r="E103" s="32">
        <f>$A103*VLOOKUP(LEFT($D103,FIND(" _",$D103)-1),SISAcres!$A$24:$O$36,MATCH(RIGHT($D103,LEN($D103)-FIND(" _",$D103)-2),SISAcres!$A$24:$O$24,0),FALSE)*1/$B103</f>
        <v>5897.790997014029</v>
      </c>
      <c r="F103" s="32">
        <f>E103*(1+INDEX([1]!tbl_Forecast,MATCH($D$8&amp;$D$16&amp;$D$7,[1]!rng_ForecastRowLookup,0),MATCH(F$11,[1]!rng_ForecastColumnLookup,0)))</f>
        <v>5960.6739653709383</v>
      </c>
      <c r="G103" s="32">
        <f>F103*(1+INDEX([1]!tbl_Forecast,MATCH($D$8&amp;$D$16&amp;$D$7,[1]!rng_ForecastRowLookup,0),MATCH(G$11,[1]!rng_ForecastColumnLookup,0)))</f>
        <v>6025.8316357214708</v>
      </c>
      <c r="H103" s="32">
        <f>G103*(1+INDEX([1]!tbl_Forecast,MATCH($D$8&amp;$D$16&amp;$D$7,[1]!rng_ForecastRowLookup,0),MATCH(H$11,[1]!rng_ForecastColumnLookup,0)))</f>
        <v>6093.1628413496674</v>
      </c>
      <c r="I103" s="32">
        <f>H103*(1+INDEX([1]!tbl_Forecast,MATCH($D$8&amp;$D$16&amp;$D$7,[1]!rng_ForecastRowLookup,0),MATCH(I$11,[1]!rng_ForecastColumnLookup,0)))</f>
        <v>6203.5368246432408</v>
      </c>
      <c r="J103" s="32">
        <f>I103*(1+INDEX([1]!tbl_Forecast,MATCH($D$8&amp;$D$16&amp;$D$7,[1]!rng_ForecastRowLookup,0),MATCH(J$11,[1]!rng_ForecastColumnLookup,0)))</f>
        <v>6280.4606143449982</v>
      </c>
      <c r="K103" s="32">
        <f>J103*(1+INDEX([1]!tbl_Forecast,MATCH($D$8&amp;$D$16&amp;$D$7,[1]!rng_ForecastRowLookup,0),MATCH(K$11,[1]!rng_ForecastColumnLookup,0)))</f>
        <v>6355.4484533742698</v>
      </c>
      <c r="L103" s="32">
        <f>K103*(1+INDEX([1]!tbl_Forecast,MATCH($D$8&amp;$D$16&amp;$D$7,[1]!rng_ForecastRowLookup,0),MATCH(L$11,[1]!rng_ForecastColumnLookup,0)))</f>
        <v>6433.5460143815799</v>
      </c>
      <c r="M103" s="32">
        <f>L103*(1+INDEX([1]!tbl_Forecast,MATCH($D$8&amp;$D$16&amp;$D$7,[1]!rng_ForecastRowLookup,0),MATCH(M$11,[1]!rng_ForecastColumnLookup,0)))</f>
        <v>6509.7335218960416</v>
      </c>
      <c r="N103" s="32">
        <f>M103*(1+INDEX([1]!tbl_Forecast,MATCH($D$8&amp;$D$16&amp;$D$7,[1]!rng_ForecastRowLookup,0),MATCH(N$11,[1]!rng_ForecastColumnLookup,0)))</f>
        <v>6637.8591245297366</v>
      </c>
      <c r="O103" s="32">
        <f>N103*(1+INDEX([1]!tbl_Forecast,MATCH($D$8&amp;$D$16&amp;$D$7,[1]!rng_ForecastRowLookup,0),MATCH(O$11,[1]!rng_ForecastColumnLookup,0)))</f>
        <v>6714.8067473152296</v>
      </c>
      <c r="P103" s="32">
        <f>O103*(1+INDEX([1]!tbl_Forecast,MATCH($D$8&amp;$D$16&amp;$D$7,[1]!rng_ForecastRowLookup,0),MATCH(P$11,[1]!rng_ForecastColumnLookup,0)))</f>
        <v>6789.6623655837002</v>
      </c>
      <c r="Q103" s="32">
        <f>P103*(1+INDEX([1]!tbl_Forecast,MATCH($D$8&amp;$D$16&amp;$D$7,[1]!rng_ForecastRowLookup,0),MATCH(Q$11,[1]!rng_ForecastColumnLookup,0)))</f>
        <v>6867.2409460484541</v>
      </c>
      <c r="R103" s="32">
        <f>Q103*(1+INDEX([1]!tbl_Forecast,MATCH($D$8&amp;$D$16&amp;$D$7,[1]!rng_ForecastRowLookup,0),MATCH(R$11,[1]!rng_ForecastColumnLookup,0)))</f>
        <v>6942.683150550959</v>
      </c>
      <c r="S103" s="32">
        <f>R103*(1+INDEX([1]!tbl_Forecast,MATCH($D$8&amp;$D$16&amp;$D$7,[1]!rng_ForecastRowLookup,0),MATCH(S$11,[1]!rng_ForecastColumnLookup,0)))</f>
        <v>7067.1670450583779</v>
      </c>
      <c r="T103" s="32">
        <f>S103*(1+INDEX([1]!tbl_Forecast,MATCH($D$8&amp;$D$16&amp;$D$7,[1]!rng_ForecastRowLookup,0),MATCH(T$11,[1]!rng_ForecastColumnLookup,0)))</f>
        <v>7150.1098293594905</v>
      </c>
      <c r="U103" s="32">
        <f>T103*(1+INDEX([1]!tbl_Forecast,MATCH($D$8&amp;$D$16&amp;$D$7,[1]!rng_ForecastRowLookup,0),MATCH(U$11,[1]!rng_ForecastColumnLookup,0)))</f>
        <v>7235.7831288146908</v>
      </c>
      <c r="V103" s="32">
        <f>U103*(1+INDEX([1]!tbl_Forecast,MATCH($D$8&amp;$D$16&amp;$D$7,[1]!rng_ForecastRowLookup,0),MATCH(V$11,[1]!rng_ForecastColumnLookup,0)))</f>
        <v>7321.618504425408</v>
      </c>
      <c r="W103" s="32">
        <f>V103*(1+INDEX([1]!tbl_Forecast,MATCH($D$8&amp;$D$16&amp;$D$7,[1]!rng_ForecastRowLookup,0),MATCH(W$11,[1]!rng_ForecastColumnLookup,0)))</f>
        <v>7405.2169885734274</v>
      </c>
      <c r="X103" s="32">
        <f>W103*(1+INDEX([1]!tbl_Forecast,MATCH($D$8&amp;$D$16&amp;$D$7,[1]!rng_ForecastRowLookup,0),MATCH(X$11,[1]!rng_ForecastColumnLookup,0)))</f>
        <v>7544.7176339147209</v>
      </c>
      <c r="Y103" s="32"/>
      <c r="Z103" s="32" t="str">
        <f t="shared" si="7"/>
        <v>Eltopia _ Vineyard</v>
      </c>
      <c r="AA103" s="41">
        <f t="shared" si="8"/>
        <v>6413.0099888275126</v>
      </c>
    </row>
    <row r="104" spans="1:27">
      <c r="A104" s="50">
        <f>INDEX([2]APPLIC!$B$8:$F$67,MATCH($C104,[2]APPLIC!$B$9:$B$67,0)+1,5)</f>
        <v>0.85</v>
      </c>
      <c r="B104" s="75">
        <v>1</v>
      </c>
      <c r="C104" s="243" t="s">
        <v>608</v>
      </c>
      <c r="D104" s="7" t="s">
        <v>518</v>
      </c>
      <c r="E104" s="32">
        <f>$A104*VLOOKUP(LEFT($D104,FIND(" _",$D104)-1),SISAcres!$A$24:$O$36,MATCH(RIGHT($D104,LEN($D104)-FIND(" _",$D104)-2),SISAcres!$A$24:$O$24,0),FALSE)*1/$B104</f>
        <v>0</v>
      </c>
      <c r="F104" s="32">
        <f>E104*(1+INDEX([1]!tbl_Forecast,MATCH($D$8&amp;$D$16&amp;$D$7,[1]!rng_ForecastRowLookup,0),MATCH(F$11,[1]!rng_ForecastColumnLookup,0)))</f>
        <v>0</v>
      </c>
      <c r="G104" s="32">
        <f>F104*(1+INDEX([1]!tbl_Forecast,MATCH($D$8&amp;$D$16&amp;$D$7,[1]!rng_ForecastRowLookup,0),MATCH(G$11,[1]!rng_ForecastColumnLookup,0)))</f>
        <v>0</v>
      </c>
      <c r="H104" s="32">
        <f>G104*(1+INDEX([1]!tbl_Forecast,MATCH($D$8&amp;$D$16&amp;$D$7,[1]!rng_ForecastRowLookup,0),MATCH(H$11,[1]!rng_ForecastColumnLookup,0)))</f>
        <v>0</v>
      </c>
      <c r="I104" s="32">
        <f>H104*(1+INDEX([1]!tbl_Forecast,MATCH($D$8&amp;$D$16&amp;$D$7,[1]!rng_ForecastRowLookup,0),MATCH(I$11,[1]!rng_ForecastColumnLookup,0)))</f>
        <v>0</v>
      </c>
      <c r="J104" s="32">
        <f>I104*(1+INDEX([1]!tbl_Forecast,MATCH($D$8&amp;$D$16&amp;$D$7,[1]!rng_ForecastRowLookup,0),MATCH(J$11,[1]!rng_ForecastColumnLookup,0)))</f>
        <v>0</v>
      </c>
      <c r="K104" s="32">
        <f>J104*(1+INDEX([1]!tbl_Forecast,MATCH($D$8&amp;$D$16&amp;$D$7,[1]!rng_ForecastRowLookup,0),MATCH(K$11,[1]!rng_ForecastColumnLookup,0)))</f>
        <v>0</v>
      </c>
      <c r="L104" s="32">
        <f>K104*(1+INDEX([1]!tbl_Forecast,MATCH($D$8&amp;$D$16&amp;$D$7,[1]!rng_ForecastRowLookup,0),MATCH(L$11,[1]!rng_ForecastColumnLookup,0)))</f>
        <v>0</v>
      </c>
      <c r="M104" s="32">
        <f>L104*(1+INDEX([1]!tbl_Forecast,MATCH($D$8&amp;$D$16&amp;$D$7,[1]!rng_ForecastRowLookup,0),MATCH(M$11,[1]!rng_ForecastColumnLookup,0)))</f>
        <v>0</v>
      </c>
      <c r="N104" s="32">
        <f>M104*(1+INDEX([1]!tbl_Forecast,MATCH($D$8&amp;$D$16&amp;$D$7,[1]!rng_ForecastRowLookup,0),MATCH(N$11,[1]!rng_ForecastColumnLookup,0)))</f>
        <v>0</v>
      </c>
      <c r="O104" s="32">
        <f>N104*(1+INDEX([1]!tbl_Forecast,MATCH($D$8&amp;$D$16&amp;$D$7,[1]!rng_ForecastRowLookup,0),MATCH(O$11,[1]!rng_ForecastColumnLookup,0)))</f>
        <v>0</v>
      </c>
      <c r="P104" s="32">
        <f>O104*(1+INDEX([1]!tbl_Forecast,MATCH($D$8&amp;$D$16&amp;$D$7,[1]!rng_ForecastRowLookup,0),MATCH(P$11,[1]!rng_ForecastColumnLookup,0)))</f>
        <v>0</v>
      </c>
      <c r="Q104" s="32">
        <f>P104*(1+INDEX([1]!tbl_Forecast,MATCH($D$8&amp;$D$16&amp;$D$7,[1]!rng_ForecastRowLookup,0),MATCH(Q$11,[1]!rng_ForecastColumnLookup,0)))</f>
        <v>0</v>
      </c>
      <c r="R104" s="32">
        <f>Q104*(1+INDEX([1]!tbl_Forecast,MATCH($D$8&amp;$D$16&amp;$D$7,[1]!rng_ForecastRowLookup,0),MATCH(R$11,[1]!rng_ForecastColumnLookup,0)))</f>
        <v>0</v>
      </c>
      <c r="S104" s="32">
        <f>R104*(1+INDEX([1]!tbl_Forecast,MATCH($D$8&amp;$D$16&amp;$D$7,[1]!rng_ForecastRowLookup,0),MATCH(S$11,[1]!rng_ForecastColumnLookup,0)))</f>
        <v>0</v>
      </c>
      <c r="T104" s="32">
        <f>S104*(1+INDEX([1]!tbl_Forecast,MATCH($D$8&amp;$D$16&amp;$D$7,[1]!rng_ForecastRowLookup,0),MATCH(T$11,[1]!rng_ForecastColumnLookup,0)))</f>
        <v>0</v>
      </c>
      <c r="U104" s="32">
        <f>T104*(1+INDEX([1]!tbl_Forecast,MATCH($D$8&amp;$D$16&amp;$D$7,[1]!rng_ForecastRowLookup,0),MATCH(U$11,[1]!rng_ForecastColumnLookup,0)))</f>
        <v>0</v>
      </c>
      <c r="V104" s="32">
        <f>U104*(1+INDEX([1]!tbl_Forecast,MATCH($D$8&amp;$D$16&amp;$D$7,[1]!rng_ForecastRowLookup,0),MATCH(V$11,[1]!rng_ForecastColumnLookup,0)))</f>
        <v>0</v>
      </c>
      <c r="W104" s="32">
        <f>V104*(1+INDEX([1]!tbl_Forecast,MATCH($D$8&amp;$D$16&amp;$D$7,[1]!rng_ForecastRowLookup,0),MATCH(W$11,[1]!rng_ForecastColumnLookup,0)))</f>
        <v>0</v>
      </c>
      <c r="X104" s="32">
        <f>W104*(1+INDEX([1]!tbl_Forecast,MATCH($D$8&amp;$D$16&amp;$D$7,[1]!rng_ForecastRowLookup,0),MATCH(X$11,[1]!rng_ForecastColumnLookup,0)))</f>
        <v>0</v>
      </c>
      <c r="Y104" s="32"/>
      <c r="Z104" s="32" t="str">
        <f t="shared" si="7"/>
        <v>Odessa _ Vineyard</v>
      </c>
      <c r="AA104" s="41">
        <f t="shared" si="8"/>
        <v>0</v>
      </c>
    </row>
    <row r="105" spans="1:27">
      <c r="A105" s="50">
        <f>INDEX([2]APPLIC!$B$8:$F$67,MATCH($C105,[2]APPLIC!$B$9:$B$67,0)+1,5)</f>
        <v>0.85</v>
      </c>
      <c r="B105" s="75">
        <v>1</v>
      </c>
      <c r="C105" s="243" t="s">
        <v>608</v>
      </c>
      <c r="D105" s="7" t="s">
        <v>519</v>
      </c>
      <c r="E105" s="32">
        <f>$A105*VLOOKUP(LEFT($D105,FIND(" _",$D105)-1),SISAcres!$A$24:$O$36,MATCH(RIGHT($D105,LEN($D105)-FIND(" _",$D105)-2),SISAcres!$A$24:$O$24,0),FALSE)*1/$B105</f>
        <v>0</v>
      </c>
      <c r="F105" s="32">
        <f>E105*(1+INDEX([1]!tbl_Forecast,MATCH($D$8&amp;$D$16&amp;$D$7,[1]!rng_ForecastRowLookup,0),MATCH(F$11,[1]!rng_ForecastColumnLookup,0)))</f>
        <v>0</v>
      </c>
      <c r="G105" s="32">
        <f>F105*(1+INDEX([1]!tbl_Forecast,MATCH($D$8&amp;$D$16&amp;$D$7,[1]!rng_ForecastRowLookup,0),MATCH(G$11,[1]!rng_ForecastColumnLookup,0)))</f>
        <v>0</v>
      </c>
      <c r="H105" s="32">
        <f>G105*(1+INDEX([1]!tbl_Forecast,MATCH($D$8&amp;$D$16&amp;$D$7,[1]!rng_ForecastRowLookup,0),MATCH(H$11,[1]!rng_ForecastColumnLookup,0)))</f>
        <v>0</v>
      </c>
      <c r="I105" s="32">
        <f>H105*(1+INDEX([1]!tbl_Forecast,MATCH($D$8&amp;$D$16&amp;$D$7,[1]!rng_ForecastRowLookup,0),MATCH(I$11,[1]!rng_ForecastColumnLookup,0)))</f>
        <v>0</v>
      </c>
      <c r="J105" s="32">
        <f>I105*(1+INDEX([1]!tbl_Forecast,MATCH($D$8&amp;$D$16&amp;$D$7,[1]!rng_ForecastRowLookup,0),MATCH(J$11,[1]!rng_ForecastColumnLookup,0)))</f>
        <v>0</v>
      </c>
      <c r="K105" s="32">
        <f>J105*(1+INDEX([1]!tbl_Forecast,MATCH($D$8&amp;$D$16&amp;$D$7,[1]!rng_ForecastRowLookup,0),MATCH(K$11,[1]!rng_ForecastColumnLookup,0)))</f>
        <v>0</v>
      </c>
      <c r="L105" s="32">
        <f>K105*(1+INDEX([1]!tbl_Forecast,MATCH($D$8&amp;$D$16&amp;$D$7,[1]!rng_ForecastRowLookup,0),MATCH(L$11,[1]!rng_ForecastColumnLookup,0)))</f>
        <v>0</v>
      </c>
      <c r="M105" s="32">
        <f>L105*(1+INDEX([1]!tbl_Forecast,MATCH($D$8&amp;$D$16&amp;$D$7,[1]!rng_ForecastRowLookup,0),MATCH(M$11,[1]!rng_ForecastColumnLookup,0)))</f>
        <v>0</v>
      </c>
      <c r="N105" s="32">
        <f>M105*(1+INDEX([1]!tbl_Forecast,MATCH($D$8&amp;$D$16&amp;$D$7,[1]!rng_ForecastRowLookup,0),MATCH(N$11,[1]!rng_ForecastColumnLookup,0)))</f>
        <v>0</v>
      </c>
      <c r="O105" s="32">
        <f>N105*(1+INDEX([1]!tbl_Forecast,MATCH($D$8&amp;$D$16&amp;$D$7,[1]!rng_ForecastRowLookup,0),MATCH(O$11,[1]!rng_ForecastColumnLookup,0)))</f>
        <v>0</v>
      </c>
      <c r="P105" s="32">
        <f>O105*(1+INDEX([1]!tbl_Forecast,MATCH($D$8&amp;$D$16&amp;$D$7,[1]!rng_ForecastRowLookup,0),MATCH(P$11,[1]!rng_ForecastColumnLookup,0)))</f>
        <v>0</v>
      </c>
      <c r="Q105" s="32">
        <f>P105*(1+INDEX([1]!tbl_Forecast,MATCH($D$8&amp;$D$16&amp;$D$7,[1]!rng_ForecastRowLookup,0),MATCH(Q$11,[1]!rng_ForecastColumnLookup,0)))</f>
        <v>0</v>
      </c>
      <c r="R105" s="32">
        <f>Q105*(1+INDEX([1]!tbl_Forecast,MATCH($D$8&amp;$D$16&amp;$D$7,[1]!rng_ForecastRowLookup,0),MATCH(R$11,[1]!rng_ForecastColumnLookup,0)))</f>
        <v>0</v>
      </c>
      <c r="S105" s="32">
        <f>R105*(1+INDEX([1]!tbl_Forecast,MATCH($D$8&amp;$D$16&amp;$D$7,[1]!rng_ForecastRowLookup,0),MATCH(S$11,[1]!rng_ForecastColumnLookup,0)))</f>
        <v>0</v>
      </c>
      <c r="T105" s="32">
        <f>S105*(1+INDEX([1]!tbl_Forecast,MATCH($D$8&amp;$D$16&amp;$D$7,[1]!rng_ForecastRowLookup,0),MATCH(T$11,[1]!rng_ForecastColumnLookup,0)))</f>
        <v>0</v>
      </c>
      <c r="U105" s="32">
        <f>T105*(1+INDEX([1]!tbl_Forecast,MATCH($D$8&amp;$D$16&amp;$D$7,[1]!rng_ForecastRowLookup,0),MATCH(U$11,[1]!rng_ForecastColumnLookup,0)))</f>
        <v>0</v>
      </c>
      <c r="V105" s="32">
        <f>U105*(1+INDEX([1]!tbl_Forecast,MATCH($D$8&amp;$D$16&amp;$D$7,[1]!rng_ForecastRowLookup,0),MATCH(V$11,[1]!rng_ForecastColumnLookup,0)))</f>
        <v>0</v>
      </c>
      <c r="W105" s="32">
        <f>V105*(1+INDEX([1]!tbl_Forecast,MATCH($D$8&amp;$D$16&amp;$D$7,[1]!rng_ForecastRowLookup,0),MATCH(W$11,[1]!rng_ForecastColumnLookup,0)))</f>
        <v>0</v>
      </c>
      <c r="X105" s="32">
        <f>W105*(1+INDEX([1]!tbl_Forecast,MATCH($D$8&amp;$D$16&amp;$D$7,[1]!rng_ForecastRowLookup,0),MATCH(X$11,[1]!rng_ForecastColumnLookup,0)))</f>
        <v>0</v>
      </c>
      <c r="Y105" s="32"/>
      <c r="Z105" s="32" t="str">
        <f t="shared" si="7"/>
        <v>Ritzville _ Vineyard</v>
      </c>
      <c r="AA105" s="41">
        <f t="shared" si="8"/>
        <v>0</v>
      </c>
    </row>
    <row r="106" spans="1:27">
      <c r="A106" s="50">
        <f>INDEX([2]APPLIC!$B$8:$F$67,MATCH($C106,[2]APPLIC!$B$9:$B$67,0)+1,5)</f>
        <v>0.85</v>
      </c>
      <c r="B106" s="75">
        <v>1</v>
      </c>
      <c r="C106" s="243" t="s">
        <v>608</v>
      </c>
      <c r="D106" s="7" t="s">
        <v>520</v>
      </c>
      <c r="E106" s="32">
        <f>$A106*VLOOKUP(LEFT($D106,FIND(" _",$D106)-1),SISAcres!$A$24:$O$36,MATCH(RIGHT($D106,LEN($D106)-FIND(" _",$D106)-2),SISAcres!$A$24:$O$24,0),FALSE)*1/$B106</f>
        <v>0</v>
      </c>
      <c r="F106" s="32">
        <f>E106*(1+INDEX([1]!tbl_Forecast,MATCH($D$8&amp;$D$16&amp;$D$7,[1]!rng_ForecastRowLookup,0),MATCH(F$11,[1]!rng_ForecastColumnLookup,0)))</f>
        <v>0</v>
      </c>
      <c r="G106" s="32">
        <f>F106*(1+INDEX([1]!tbl_Forecast,MATCH($D$8&amp;$D$16&amp;$D$7,[1]!rng_ForecastRowLookup,0),MATCH(G$11,[1]!rng_ForecastColumnLookup,0)))</f>
        <v>0</v>
      </c>
      <c r="H106" s="32">
        <f>G106*(1+INDEX([1]!tbl_Forecast,MATCH($D$8&amp;$D$16&amp;$D$7,[1]!rng_ForecastRowLookup,0),MATCH(H$11,[1]!rng_ForecastColumnLookup,0)))</f>
        <v>0</v>
      </c>
      <c r="I106" s="32">
        <f>H106*(1+INDEX([1]!tbl_Forecast,MATCH($D$8&amp;$D$16&amp;$D$7,[1]!rng_ForecastRowLookup,0),MATCH(I$11,[1]!rng_ForecastColumnLookup,0)))</f>
        <v>0</v>
      </c>
      <c r="J106" s="32">
        <f>I106*(1+INDEX([1]!tbl_Forecast,MATCH($D$8&amp;$D$16&amp;$D$7,[1]!rng_ForecastRowLookup,0),MATCH(J$11,[1]!rng_ForecastColumnLookup,0)))</f>
        <v>0</v>
      </c>
      <c r="K106" s="32">
        <f>J106*(1+INDEX([1]!tbl_Forecast,MATCH($D$8&amp;$D$16&amp;$D$7,[1]!rng_ForecastRowLookup,0),MATCH(K$11,[1]!rng_ForecastColumnLookup,0)))</f>
        <v>0</v>
      </c>
      <c r="L106" s="32">
        <f>K106*(1+INDEX([1]!tbl_Forecast,MATCH($D$8&amp;$D$16&amp;$D$7,[1]!rng_ForecastRowLookup,0),MATCH(L$11,[1]!rng_ForecastColumnLookup,0)))</f>
        <v>0</v>
      </c>
      <c r="M106" s="32">
        <f>L106*(1+INDEX([1]!tbl_Forecast,MATCH($D$8&amp;$D$16&amp;$D$7,[1]!rng_ForecastRowLookup,0),MATCH(M$11,[1]!rng_ForecastColumnLookup,0)))</f>
        <v>0</v>
      </c>
      <c r="N106" s="32">
        <f>M106*(1+INDEX([1]!tbl_Forecast,MATCH($D$8&amp;$D$16&amp;$D$7,[1]!rng_ForecastRowLookup,0),MATCH(N$11,[1]!rng_ForecastColumnLookup,0)))</f>
        <v>0</v>
      </c>
      <c r="O106" s="32">
        <f>N106*(1+INDEX([1]!tbl_Forecast,MATCH($D$8&amp;$D$16&amp;$D$7,[1]!rng_ForecastRowLookup,0),MATCH(O$11,[1]!rng_ForecastColumnLookup,0)))</f>
        <v>0</v>
      </c>
      <c r="P106" s="32">
        <f>O106*(1+INDEX([1]!tbl_Forecast,MATCH($D$8&amp;$D$16&amp;$D$7,[1]!rng_ForecastRowLookup,0),MATCH(P$11,[1]!rng_ForecastColumnLookup,0)))</f>
        <v>0</v>
      </c>
      <c r="Q106" s="32">
        <f>P106*(1+INDEX([1]!tbl_Forecast,MATCH($D$8&amp;$D$16&amp;$D$7,[1]!rng_ForecastRowLookup,0),MATCH(Q$11,[1]!rng_ForecastColumnLookup,0)))</f>
        <v>0</v>
      </c>
      <c r="R106" s="32">
        <f>Q106*(1+INDEX([1]!tbl_Forecast,MATCH($D$8&amp;$D$16&amp;$D$7,[1]!rng_ForecastRowLookup,0),MATCH(R$11,[1]!rng_ForecastColumnLookup,0)))</f>
        <v>0</v>
      </c>
      <c r="S106" s="32">
        <f>R106*(1+INDEX([1]!tbl_Forecast,MATCH($D$8&amp;$D$16&amp;$D$7,[1]!rng_ForecastRowLookup,0),MATCH(S$11,[1]!rng_ForecastColumnLookup,0)))</f>
        <v>0</v>
      </c>
      <c r="T106" s="32">
        <f>S106*(1+INDEX([1]!tbl_Forecast,MATCH($D$8&amp;$D$16&amp;$D$7,[1]!rng_ForecastRowLookup,0),MATCH(T$11,[1]!rng_ForecastColumnLookup,0)))</f>
        <v>0</v>
      </c>
      <c r="U106" s="32">
        <f>T106*(1+INDEX([1]!tbl_Forecast,MATCH($D$8&amp;$D$16&amp;$D$7,[1]!rng_ForecastRowLookup,0),MATCH(U$11,[1]!rng_ForecastColumnLookup,0)))</f>
        <v>0</v>
      </c>
      <c r="V106" s="32">
        <f>U106*(1+INDEX([1]!tbl_Forecast,MATCH($D$8&amp;$D$16&amp;$D$7,[1]!rng_ForecastRowLookup,0),MATCH(V$11,[1]!rng_ForecastColumnLookup,0)))</f>
        <v>0</v>
      </c>
      <c r="W106" s="32">
        <f>V106*(1+INDEX([1]!tbl_Forecast,MATCH($D$8&amp;$D$16&amp;$D$7,[1]!rng_ForecastRowLookup,0),MATCH(W$11,[1]!rng_ForecastColumnLookup,0)))</f>
        <v>0</v>
      </c>
      <c r="X106" s="32">
        <f>W106*(1+INDEX([1]!tbl_Forecast,MATCH($D$8&amp;$D$16&amp;$D$7,[1]!rng_ForecastRowLookup,0),MATCH(X$11,[1]!rng_ForecastColumnLookup,0)))</f>
        <v>0</v>
      </c>
      <c r="Y106" s="32"/>
      <c r="Z106" s="32" t="str">
        <f t="shared" si="7"/>
        <v>Wilbur _ Vineyard</v>
      </c>
      <c r="AA106" s="41">
        <f t="shared" si="8"/>
        <v>0</v>
      </c>
    </row>
    <row r="107" spans="1:27">
      <c r="A107" s="50">
        <f>INDEX([2]APPLIC!$B$8:$F$67,MATCH($C107,[2]APPLIC!$B$9:$B$67,0)+1,5)</f>
        <v>0.85</v>
      </c>
      <c r="B107" s="75">
        <v>1</v>
      </c>
      <c r="C107" s="243" t="s">
        <v>608</v>
      </c>
      <c r="D107" s="7" t="s">
        <v>521</v>
      </c>
      <c r="E107" s="32">
        <f>$A107*VLOOKUP(LEFT($D107,FIND(" _",$D107)-1),SISAcres!$A$24:$O$36,MATCH(RIGHT($D107,LEN($D107)-FIND(" _",$D107)-2),SISAcres!$A$24:$O$24,0),FALSE)*1/$B107</f>
        <v>6926.9294953895851</v>
      </c>
      <c r="F107" s="32">
        <f>E107*(1+INDEX([1]!tbl_Forecast,MATCH($D$8&amp;$D$16&amp;$D$7,[1]!rng_ForecastRowLookup,0),MATCH(F$11,[1]!rng_ForecastColumnLookup,0)))</f>
        <v>7000.7852641832997</v>
      </c>
      <c r="G107" s="32">
        <f>F107*(1+INDEX([1]!tbl_Forecast,MATCH($D$8&amp;$D$16&amp;$D$7,[1]!rng_ForecastRowLookup,0),MATCH(G$11,[1]!rng_ForecastColumnLookup,0)))</f>
        <v>7077.3126604288573</v>
      </c>
      <c r="H107" s="32">
        <f>G107*(1+INDEX([1]!tbl_Forecast,MATCH($D$8&amp;$D$16&amp;$D$7,[1]!rng_ForecastRowLookup,0),MATCH(H$11,[1]!rng_ForecastColumnLookup,0)))</f>
        <v>7156.3928642648743</v>
      </c>
      <c r="I107" s="32">
        <f>H107*(1+INDEX([1]!tbl_Forecast,MATCH($D$8&amp;$D$16&amp;$D$7,[1]!rng_ForecastRowLookup,0),MATCH(I$11,[1]!rng_ForecastColumnLookup,0)))</f>
        <v>7286.0266204944483</v>
      </c>
      <c r="J107" s="32">
        <f>I107*(1+INDEX([1]!tbl_Forecast,MATCH($D$8&amp;$D$16&amp;$D$7,[1]!rng_ForecastRowLookup,0),MATCH(J$11,[1]!rng_ForecastColumnLookup,0)))</f>
        <v>7376.3732719868494</v>
      </c>
      <c r="K107" s="32">
        <f>J107*(1+INDEX([1]!tbl_Forecast,MATCH($D$8&amp;$D$16&amp;$D$7,[1]!rng_ForecastRowLookup,0),MATCH(K$11,[1]!rng_ForecastColumnLookup,0)))</f>
        <v>7464.4461579589652</v>
      </c>
      <c r="L107" s="32">
        <f>K107*(1+INDEX([1]!tbl_Forecast,MATCH($D$8&amp;$D$16&amp;$D$7,[1]!rng_ForecastRowLookup,0),MATCH(L$11,[1]!rng_ForecastColumnLookup,0)))</f>
        <v>7556.1713986691584</v>
      </c>
      <c r="M107" s="32">
        <f>L107*(1+INDEX([1]!tbl_Forecast,MATCH($D$8&amp;$D$16&amp;$D$7,[1]!rng_ForecastRowLookup,0),MATCH(M$11,[1]!rng_ForecastColumnLookup,0)))</f>
        <v>7645.6532899822505</v>
      </c>
      <c r="N107" s="32">
        <f>M107*(1+INDEX([1]!tbl_Forecast,MATCH($D$8&amp;$D$16&amp;$D$7,[1]!rng_ForecastRowLookup,0),MATCH(N$11,[1]!rng_ForecastColumnLookup,0)))</f>
        <v>7796.1362447779102</v>
      </c>
      <c r="O107" s="32">
        <f>N107*(1+INDEX([1]!tbl_Forecast,MATCH($D$8&amp;$D$16&amp;$D$7,[1]!rng_ForecastRowLookup,0),MATCH(O$11,[1]!rng_ForecastColumnLookup,0)))</f>
        <v>7886.5108881219685</v>
      </c>
      <c r="P107" s="32">
        <f>O107*(1+INDEX([1]!tbl_Forecast,MATCH($D$8&amp;$D$16&amp;$D$7,[1]!rng_ForecastRowLookup,0),MATCH(P$11,[1]!rng_ForecastColumnLookup,0)))</f>
        <v>7974.4284813940958</v>
      </c>
      <c r="Q107" s="32">
        <f>P107*(1+INDEX([1]!tbl_Forecast,MATCH($D$8&amp;$D$16&amp;$D$7,[1]!rng_ForecastRowLookup,0),MATCH(Q$11,[1]!rng_ForecastColumnLookup,0)))</f>
        <v>8065.5441817476403</v>
      </c>
      <c r="R107" s="32">
        <f>Q107*(1+INDEX([1]!tbl_Forecast,MATCH($D$8&amp;$D$16&amp;$D$7,[1]!rng_ForecastRowLookup,0),MATCH(R$11,[1]!rng_ForecastColumnLookup,0)))</f>
        <v>8154.1507179626724</v>
      </c>
      <c r="S107" s="32">
        <f>R107*(1+INDEX([1]!tbl_Forecast,MATCH($D$8&amp;$D$16&amp;$D$7,[1]!rng_ForecastRowLookup,0),MATCH(S$11,[1]!rng_ForecastColumnLookup,0)))</f>
        <v>8300.3565026371325</v>
      </c>
      <c r="T107" s="32">
        <f>S107*(1+INDEX([1]!tbl_Forecast,MATCH($D$8&amp;$D$16&amp;$D$7,[1]!rng_ForecastRowLookup,0),MATCH(T$11,[1]!rng_ForecastColumnLookup,0)))</f>
        <v>8397.7724367209266</v>
      </c>
      <c r="U107" s="32">
        <f>T107*(1+INDEX([1]!tbl_Forecast,MATCH($D$8&amp;$D$16&amp;$D$7,[1]!rng_ForecastRowLookup,0),MATCH(U$11,[1]!rng_ForecastColumnLookup,0)))</f>
        <v>8498.3953488017432</v>
      </c>
      <c r="V107" s="32">
        <f>U107*(1+INDEX([1]!tbl_Forecast,MATCH($D$8&amp;$D$16&amp;$D$7,[1]!rng_ForecastRowLookup,0),MATCH(V$11,[1]!rng_ForecastColumnLookup,0)))</f>
        <v>8599.2086186118704</v>
      </c>
      <c r="W107" s="32">
        <f>V107*(1+INDEX([1]!tbl_Forecast,MATCH($D$8&amp;$D$16&amp;$D$7,[1]!rng_ForecastRowLookup,0),MATCH(W$11,[1]!rng_ForecastColumnLookup,0)))</f>
        <v>8697.3946692718473</v>
      </c>
      <c r="X107" s="32">
        <f>W107*(1+INDEX([1]!tbl_Forecast,MATCH($D$8&amp;$D$16&amp;$D$7,[1]!rng_ForecastRowLookup,0),MATCH(X$11,[1]!rng_ForecastColumnLookup,0)))</f>
        <v>8861.2375615224737</v>
      </c>
      <c r="Y107" s="32"/>
      <c r="Z107" s="32" t="str">
        <f t="shared" si="7"/>
        <v>Mattawa (PRD) _ Other</v>
      </c>
      <c r="AA107" s="41">
        <f t="shared" si="8"/>
        <v>7532.0519272941028</v>
      </c>
    </row>
    <row r="108" spans="1:27">
      <c r="A108" s="50">
        <f>INDEX([2]APPLIC!$B$8:$F$67,MATCH($C108,[2]APPLIC!$B$9:$B$67,0)+1,5)</f>
        <v>0.85</v>
      </c>
      <c r="B108" s="75">
        <v>1</v>
      </c>
      <c r="C108" s="243" t="s">
        <v>608</v>
      </c>
      <c r="D108" s="7" t="s">
        <v>522</v>
      </c>
      <c r="E108" s="32">
        <f>$A108*VLOOKUP(LEFT($D108,FIND(" _",$D108)-1),SISAcres!$A$24:$O$36,MATCH(RIGHT($D108,LEN($D108)-FIND(" _",$D108)-2),SISAcres!$A$24:$O$24,0),FALSE)*1/$B108</f>
        <v>16858.534353696785</v>
      </c>
      <c r="F108" s="32">
        <f>E108*(1+INDEX([1]!tbl_Forecast,MATCH($D$8&amp;$D$16&amp;$D$7,[1]!rng_ForecastRowLookup,0),MATCH(F$11,[1]!rng_ForecastColumnLookup,0)))</f>
        <v>17038.282107193663</v>
      </c>
      <c r="G108" s="32">
        <f>F108*(1+INDEX([1]!tbl_Forecast,MATCH($D$8&amp;$D$16&amp;$D$7,[1]!rng_ForecastRowLookup,0),MATCH(G$11,[1]!rng_ForecastColumnLookup,0)))</f>
        <v>17224.531980166008</v>
      </c>
      <c r="H108" s="32">
        <f>G108*(1+INDEX([1]!tbl_Forecast,MATCH($D$8&amp;$D$16&amp;$D$7,[1]!rng_ForecastRowLookup,0),MATCH(H$11,[1]!rng_ForecastColumnLookup,0)))</f>
        <v>17416.994792723028</v>
      </c>
      <c r="I108" s="32">
        <f>H108*(1+INDEX([1]!tbl_Forecast,MATCH($D$8&amp;$D$16&amp;$D$7,[1]!rng_ForecastRowLookup,0),MATCH(I$11,[1]!rng_ForecastColumnLookup,0)))</f>
        <v>17732.493186960994</v>
      </c>
      <c r="J108" s="32">
        <f>I108*(1+INDEX([1]!tbl_Forecast,MATCH($D$8&amp;$D$16&amp;$D$7,[1]!rng_ForecastRowLookup,0),MATCH(J$11,[1]!rng_ForecastColumnLookup,0)))</f>
        <v>17952.375911180992</v>
      </c>
      <c r="K108" s="32">
        <f>J108*(1+INDEX([1]!tbl_Forecast,MATCH($D$8&amp;$D$16&amp;$D$7,[1]!rng_ForecastRowLookup,0),MATCH(K$11,[1]!rng_ForecastColumnLookup,0)))</f>
        <v>18166.724819276329</v>
      </c>
      <c r="L108" s="32">
        <f>K108*(1+INDEX([1]!tbl_Forecast,MATCH($D$8&amp;$D$16&amp;$D$7,[1]!rng_ForecastRowLookup,0),MATCH(L$11,[1]!rng_ForecastColumnLookup,0)))</f>
        <v>18389.962708826544</v>
      </c>
      <c r="M108" s="32">
        <f>L108*(1+INDEX([1]!tbl_Forecast,MATCH($D$8&amp;$D$16&amp;$D$7,[1]!rng_ForecastRowLookup,0),MATCH(M$11,[1]!rng_ForecastColumnLookup,0)))</f>
        <v>18607.740808017472</v>
      </c>
      <c r="N108" s="32">
        <f>M108*(1+INDEX([1]!tbl_Forecast,MATCH($D$8&amp;$D$16&amp;$D$7,[1]!rng_ForecastRowLookup,0),MATCH(N$11,[1]!rng_ForecastColumnLookup,0)))</f>
        <v>18973.981299530624</v>
      </c>
      <c r="O108" s="32">
        <f>N108*(1+INDEX([1]!tbl_Forecast,MATCH($D$8&amp;$D$16&amp;$D$7,[1]!rng_ForecastRowLookup,0),MATCH(O$11,[1]!rng_ForecastColumnLookup,0)))</f>
        <v>19193.932149403281</v>
      </c>
      <c r="P108" s="32">
        <f>O108*(1+INDEX([1]!tbl_Forecast,MATCH($D$8&amp;$D$16&amp;$D$7,[1]!rng_ForecastRowLookup,0),MATCH(P$11,[1]!rng_ForecastColumnLookup,0)))</f>
        <v>19407.90311120663</v>
      </c>
      <c r="Q108" s="32">
        <f>P108*(1+INDEX([1]!tbl_Forecast,MATCH($D$8&amp;$D$16&amp;$D$7,[1]!rng_ForecastRowLookup,0),MATCH(Q$11,[1]!rng_ForecastColumnLookup,0)))</f>
        <v>19629.657521381261</v>
      </c>
      <c r="R108" s="32">
        <f>Q108*(1+INDEX([1]!tbl_Forecast,MATCH($D$8&amp;$D$16&amp;$D$7,[1]!rng_ForecastRowLookup,0),MATCH(R$11,[1]!rng_ForecastColumnLookup,0)))</f>
        <v>19845.305209976537</v>
      </c>
      <c r="S108" s="32">
        <f>R108*(1+INDEX([1]!tbl_Forecast,MATCH($D$8&amp;$D$16&amp;$D$7,[1]!rng_ForecastRowLookup,0),MATCH(S$11,[1]!rng_ForecastColumnLookup,0)))</f>
        <v>20201.136064799604</v>
      </c>
      <c r="T108" s="32">
        <f>S108*(1+INDEX([1]!tbl_Forecast,MATCH($D$8&amp;$D$16&amp;$D$7,[1]!rng_ForecastRowLookup,0),MATCH(T$11,[1]!rng_ForecastColumnLookup,0)))</f>
        <v>20438.223777680494</v>
      </c>
      <c r="U108" s="32">
        <f>T108*(1+INDEX([1]!tbl_Forecast,MATCH($D$8&amp;$D$16&amp;$D$7,[1]!rng_ForecastRowLookup,0),MATCH(U$11,[1]!rng_ForecastColumnLookup,0)))</f>
        <v>20683.116528676808</v>
      </c>
      <c r="V108" s="32">
        <f>U108*(1+INDEX([1]!tbl_Forecast,MATCH($D$8&amp;$D$16&amp;$D$7,[1]!rng_ForecastRowLookup,0),MATCH(V$11,[1]!rng_ForecastColumnLookup,0)))</f>
        <v>20928.47256608613</v>
      </c>
      <c r="W108" s="32">
        <f>V108*(1+INDEX([1]!tbl_Forecast,MATCH($D$8&amp;$D$16&amp;$D$7,[1]!rng_ForecastRowLookup,0),MATCH(W$11,[1]!rng_ForecastColumnLookup,0)))</f>
        <v>21167.434563491581</v>
      </c>
      <c r="X108" s="32">
        <f>W108*(1+INDEX([1]!tbl_Forecast,MATCH($D$8&amp;$D$16&amp;$D$7,[1]!rng_ForecastRowLookup,0),MATCH(X$11,[1]!rng_ForecastColumnLookup,0)))</f>
        <v>21566.190033639599</v>
      </c>
      <c r="Y108" s="32"/>
      <c r="Z108" s="32" t="str">
        <f t="shared" si="7"/>
        <v>Pasco (Richland) _ Other</v>
      </c>
      <c r="AA108" s="41">
        <f t="shared" si="8"/>
        <v>18331.261528593659</v>
      </c>
    </row>
    <row r="109" spans="1:27">
      <c r="A109" s="50">
        <f>INDEX([2]APPLIC!$B$8:$F$67,MATCH($C109,[2]APPLIC!$B$9:$B$67,0)+1,5)</f>
        <v>0.85</v>
      </c>
      <c r="B109" s="75">
        <v>1</v>
      </c>
      <c r="C109" s="243" t="s">
        <v>608</v>
      </c>
      <c r="D109" s="7" t="s">
        <v>523</v>
      </c>
      <c r="E109" s="32">
        <f>$A109*VLOOKUP(LEFT($D109,FIND(" _",$D109)-1),SISAcres!$A$24:$O$36,MATCH(RIGHT($D109,LEN($D109)-FIND(" _",$D109)-2),SISAcres!$A$24:$O$24,0),FALSE)*1/$B109</f>
        <v>13628.880204323086</v>
      </c>
      <c r="F109" s="32">
        <f>E109*(1+INDEX([1]!tbl_Forecast,MATCH($D$8&amp;$D$16&amp;$D$7,[1]!rng_ForecastRowLookup,0),MATCH(F$11,[1]!rng_ForecastColumnLookup,0)))</f>
        <v>13774.192990595515</v>
      </c>
      <c r="G109" s="32">
        <f>F109*(1+INDEX([1]!tbl_Forecast,MATCH($D$8&amp;$D$16&amp;$D$7,[1]!rng_ForecastRowLookup,0),MATCH(G$11,[1]!rng_ForecastColumnLookup,0)))</f>
        <v>13924.762260352576</v>
      </c>
      <c r="H109" s="32">
        <f>G109*(1+INDEX([1]!tbl_Forecast,MATCH($D$8&amp;$D$16&amp;$D$7,[1]!rng_ForecastRowLookup,0),MATCH(H$11,[1]!rng_ForecastColumnLookup,0)))</f>
        <v>14080.354233005377</v>
      </c>
      <c r="I109" s="32">
        <f>H109*(1+INDEX([1]!tbl_Forecast,MATCH($D$8&amp;$D$16&amp;$D$7,[1]!rng_ForecastRowLookup,0),MATCH(I$11,[1]!rng_ForecastColumnLookup,0)))</f>
        <v>14335.411388598659</v>
      </c>
      <c r="J109" s="32">
        <f>I109*(1+INDEX([1]!tbl_Forecast,MATCH($D$8&amp;$D$16&amp;$D$7,[1]!rng_ForecastRowLookup,0),MATCH(J$11,[1]!rng_ForecastColumnLookup,0)))</f>
        <v>14513.170335166717</v>
      </c>
      <c r="K109" s="32">
        <f>J109*(1+INDEX([1]!tbl_Forecast,MATCH($D$8&amp;$D$16&amp;$D$7,[1]!rng_ForecastRowLookup,0),MATCH(K$11,[1]!rng_ForecastColumnLookup,0)))</f>
        <v>14686.455600010526</v>
      </c>
      <c r="L109" s="32">
        <f>K109*(1+INDEX([1]!tbl_Forecast,MATCH($D$8&amp;$D$16&amp;$D$7,[1]!rng_ForecastRowLookup,0),MATCH(L$11,[1]!rng_ForecastColumnLookup,0)))</f>
        <v>14866.926950005351</v>
      </c>
      <c r="M109" s="32">
        <f>L109*(1+INDEX([1]!tbl_Forecast,MATCH($D$8&amp;$D$16&amp;$D$7,[1]!rng_ForecastRowLookup,0),MATCH(M$11,[1]!rng_ForecastColumnLookup,0)))</f>
        <v>15042.984462641229</v>
      </c>
      <c r="N109" s="32">
        <f>M109*(1+INDEX([1]!tbl_Forecast,MATCH($D$8&amp;$D$16&amp;$D$7,[1]!rng_ForecastRowLookup,0),MATCH(N$11,[1]!rng_ForecastColumnLookup,0)))</f>
        <v>15339.062857125777</v>
      </c>
      <c r="O109" s="32">
        <f>N109*(1+INDEX([1]!tbl_Forecast,MATCH($D$8&amp;$D$16&amp;$D$7,[1]!rng_ForecastRowLookup,0),MATCH(O$11,[1]!rng_ForecastColumnLookup,0)))</f>
        <v>15516.876878253666</v>
      </c>
      <c r="P109" s="32">
        <f>O109*(1+INDEX([1]!tbl_Forecast,MATCH($D$8&amp;$D$16&amp;$D$7,[1]!rng_ForecastRowLookup,0),MATCH(P$11,[1]!rng_ForecastColumnLookup,0)))</f>
        <v>15689.856601427655</v>
      </c>
      <c r="Q109" s="32">
        <f>P109*(1+INDEX([1]!tbl_Forecast,MATCH($D$8&amp;$D$16&amp;$D$7,[1]!rng_ForecastRowLookup,0),MATCH(Q$11,[1]!rng_ForecastColumnLookup,0)))</f>
        <v>15869.128667886245</v>
      </c>
      <c r="R109" s="32">
        <f>Q109*(1+INDEX([1]!tbl_Forecast,MATCH($D$8&amp;$D$16&amp;$D$7,[1]!rng_ForecastRowLookup,0),MATCH(R$11,[1]!rng_ForecastColumnLookup,0)))</f>
        <v>16043.463900863346</v>
      </c>
      <c r="S109" s="32">
        <f>R109*(1+INDEX([1]!tbl_Forecast,MATCH($D$8&amp;$D$16&amp;$D$7,[1]!rng_ForecastRowLookup,0),MATCH(S$11,[1]!rng_ForecastColumnLookup,0)))</f>
        <v>16331.126872723176</v>
      </c>
      <c r="T109" s="32">
        <f>S109*(1+INDEX([1]!tbl_Forecast,MATCH($D$8&amp;$D$16&amp;$D$7,[1]!rng_ForecastRowLookup,0),MATCH(T$11,[1]!rng_ForecastColumnLookup,0)))</f>
        <v>16522.794782221019</v>
      </c>
      <c r="U109" s="32">
        <f>T109*(1+INDEX([1]!tbl_Forecast,MATCH($D$8&amp;$D$16&amp;$D$7,[1]!rng_ForecastRowLookup,0),MATCH(U$11,[1]!rng_ForecastColumnLookup,0)))</f>
        <v>16720.77248871743</v>
      </c>
      <c r="V109" s="32">
        <f>U109*(1+INDEX([1]!tbl_Forecast,MATCH($D$8&amp;$D$16&amp;$D$7,[1]!rng_ForecastRowLookup,0),MATCH(V$11,[1]!rng_ForecastColumnLookup,0)))</f>
        <v>16919.124728070063</v>
      </c>
      <c r="W109" s="32">
        <f>V109*(1+INDEX([1]!tbl_Forecast,MATCH($D$8&amp;$D$16&amp;$D$7,[1]!rng_ForecastRowLookup,0),MATCH(W$11,[1]!rng_ForecastColumnLookup,0)))</f>
        <v>17112.307858210348</v>
      </c>
      <c r="X109" s="32">
        <f>W109*(1+INDEX([1]!tbl_Forecast,MATCH($D$8&amp;$D$16&amp;$D$7,[1]!rng_ForecastRowLookup,0),MATCH(X$11,[1]!rng_ForecastColumnLookup,0)))</f>
        <v>17434.672212041271</v>
      </c>
      <c r="Y109" s="32"/>
      <c r="Z109" s="32" t="str">
        <f t="shared" si="7"/>
        <v>Moses Lake (Ephrata) _ Other</v>
      </c>
      <c r="AA109" s="41">
        <f t="shared" si="8"/>
        <v>14819.47138023508</v>
      </c>
    </row>
    <row r="110" spans="1:27">
      <c r="A110" s="50">
        <f>INDEX([2]APPLIC!$B$8:$F$67,MATCH($C110,[2]APPLIC!$B$9:$B$67,0)+1,5)</f>
        <v>0.85</v>
      </c>
      <c r="B110" s="75">
        <v>1</v>
      </c>
      <c r="C110" s="243" t="s">
        <v>608</v>
      </c>
      <c r="D110" s="7" t="s">
        <v>524</v>
      </c>
      <c r="E110" s="32">
        <f>$A110*VLOOKUP(LEFT($D110,FIND(" _",$D110)-1),SISAcres!$A$24:$O$36,MATCH(RIGHT($D110,LEN($D110)-FIND(" _",$D110)-2),SISAcres!$A$24:$O$24,0),FALSE)*1/$B110</f>
        <v>5002.5241732239101</v>
      </c>
      <c r="F110" s="32">
        <f>E110*(1+INDEX([1]!tbl_Forecast,MATCH($D$8&amp;$D$16&amp;$D$7,[1]!rng_ForecastRowLookup,0),MATCH(F$11,[1]!rng_ForecastColumnLookup,0)))</f>
        <v>5055.8616972983946</v>
      </c>
      <c r="G110" s="32">
        <f>F110*(1+INDEX([1]!tbl_Forecast,MATCH($D$8&amp;$D$16&amp;$D$7,[1]!rng_ForecastRowLookup,0),MATCH(G$11,[1]!rng_ForecastColumnLookup,0)))</f>
        <v>5111.1286304882142</v>
      </c>
      <c r="H110" s="32">
        <f>G110*(1+INDEX([1]!tbl_Forecast,MATCH($D$8&amp;$D$16&amp;$D$7,[1]!rng_ForecastRowLookup,0),MATCH(H$11,[1]!rng_ForecastColumnLookup,0)))</f>
        <v>5168.2391628787136</v>
      </c>
      <c r="I110" s="32">
        <f>H110*(1+INDEX([1]!tbl_Forecast,MATCH($D$8&amp;$D$16&amp;$D$7,[1]!rng_ForecastRowLookup,0),MATCH(I$11,[1]!rng_ForecastColumnLookup,0)))</f>
        <v>5261.8587095531648</v>
      </c>
      <c r="J110" s="32">
        <f>I110*(1+INDEX([1]!tbl_Forecast,MATCH($D$8&amp;$D$16&amp;$D$7,[1]!rng_ForecastRowLookup,0),MATCH(J$11,[1]!rng_ForecastColumnLookup,0)))</f>
        <v>5327.1057007866384</v>
      </c>
      <c r="K110" s="32">
        <f>J110*(1+INDEX([1]!tbl_Forecast,MATCH($D$8&amp;$D$16&amp;$D$7,[1]!rng_ForecastRowLookup,0),MATCH(K$11,[1]!rng_ForecastColumnLookup,0)))</f>
        <v>5390.7106128005898</v>
      </c>
      <c r="L110" s="32">
        <f>K110*(1+INDEX([1]!tbl_Forecast,MATCH($D$8&amp;$D$16&amp;$D$7,[1]!rng_ForecastRowLookup,0),MATCH(L$11,[1]!rng_ForecastColumnLookup,0)))</f>
        <v>5456.953200407831</v>
      </c>
      <c r="M110" s="32">
        <f>L110*(1+INDEX([1]!tbl_Forecast,MATCH($D$8&amp;$D$16&amp;$D$7,[1]!rng_ForecastRowLookup,0),MATCH(M$11,[1]!rng_ForecastColumnLookup,0)))</f>
        <v>5521.5756748616959</v>
      </c>
      <c r="N110" s="32">
        <f>M110*(1+INDEX([1]!tbl_Forecast,MATCH($D$8&amp;$D$16&amp;$D$7,[1]!rng_ForecastRowLookup,0),MATCH(N$11,[1]!rng_ForecastColumnLookup,0)))</f>
        <v>5630.2521987853897</v>
      </c>
      <c r="O110" s="32">
        <f>N110*(1+INDEX([1]!tbl_Forecast,MATCH($D$8&amp;$D$16&amp;$D$7,[1]!rng_ForecastRowLookup,0),MATCH(O$11,[1]!rng_ForecastColumnLookup,0)))</f>
        <v>5695.5194053126179</v>
      </c>
      <c r="P110" s="32">
        <f>O110*(1+INDEX([1]!tbl_Forecast,MATCH($D$8&amp;$D$16&amp;$D$7,[1]!rng_ForecastRowLookup,0),MATCH(P$11,[1]!rng_ForecastColumnLookup,0)))</f>
        <v>5759.0121672770947</v>
      </c>
      <c r="Q110" s="32">
        <f>P110*(1+INDEX([1]!tbl_Forecast,MATCH($D$8&amp;$D$16&amp;$D$7,[1]!rng_ForecastRowLookup,0),MATCH(Q$11,[1]!rng_ForecastColumnLookup,0)))</f>
        <v>5824.8145540174546</v>
      </c>
      <c r="R110" s="32">
        <f>Q110*(1+INDEX([1]!tbl_Forecast,MATCH($D$8&amp;$D$16&amp;$D$7,[1]!rng_ForecastRowLookup,0),MATCH(R$11,[1]!rng_ForecastColumnLookup,0)))</f>
        <v>5888.8048602009321</v>
      </c>
      <c r="S110" s="32">
        <f>R110*(1+INDEX([1]!tbl_Forecast,MATCH($D$8&amp;$D$16&amp;$D$7,[1]!rng_ForecastRowLookup,0),MATCH(S$11,[1]!rng_ForecastColumnLookup,0)))</f>
        <v>5994.3924762703555</v>
      </c>
      <c r="T110" s="32">
        <f>S110*(1+INDEX([1]!tbl_Forecast,MATCH($D$8&amp;$D$16&amp;$D$7,[1]!rng_ForecastRowLookup,0),MATCH(T$11,[1]!rng_ForecastColumnLookup,0)))</f>
        <v>6064.7447969393788</v>
      </c>
      <c r="U110" s="32">
        <f>T110*(1+INDEX([1]!tbl_Forecast,MATCH($D$8&amp;$D$16&amp;$D$7,[1]!rng_ForecastRowLookup,0),MATCH(U$11,[1]!rng_ForecastColumnLookup,0)))</f>
        <v>6137.4131488259545</v>
      </c>
      <c r="V110" s="32">
        <f>U110*(1+INDEX([1]!tbl_Forecast,MATCH($D$8&amp;$D$16&amp;$D$7,[1]!rng_ForecastRowLookup,0),MATCH(V$11,[1]!rng_ForecastColumnLookup,0)))</f>
        <v>6210.2189741981592</v>
      </c>
      <c r="W110" s="32">
        <f>V110*(1+INDEX([1]!tbl_Forecast,MATCH($D$8&amp;$D$16&amp;$D$7,[1]!rng_ForecastRowLookup,0),MATCH(W$11,[1]!rng_ForecastColumnLookup,0)))</f>
        <v>6281.1274614617932</v>
      </c>
      <c r="X110" s="32">
        <f>W110*(1+INDEX([1]!tbl_Forecast,MATCH($D$8&amp;$D$16&amp;$D$7,[1]!rng_ForecastRowLookup,0),MATCH(X$11,[1]!rng_ForecastColumnLookup,0)))</f>
        <v>6399.4523310364311</v>
      </c>
      <c r="Y110" s="32"/>
      <c r="Z110" s="32" t="str">
        <f t="shared" si="7"/>
        <v>Royal City (Smyrna) _ Other</v>
      </c>
      <c r="AA110" s="41">
        <f t="shared" si="8"/>
        <v>5439.5344813809661</v>
      </c>
    </row>
    <row r="111" spans="1:27">
      <c r="A111" s="50">
        <f>INDEX([2]APPLIC!$B$8:$F$67,MATCH($C111,[2]APPLIC!$B$9:$B$67,0)+1,5)</f>
        <v>0.85</v>
      </c>
      <c r="B111" s="75">
        <v>1</v>
      </c>
      <c r="C111" s="243" t="s">
        <v>608</v>
      </c>
      <c r="D111" s="7" t="s">
        <v>525</v>
      </c>
      <c r="E111" s="32">
        <f>$A111*VLOOKUP(LEFT($D111,FIND(" _",$D111)-1),SISAcres!$A$24:$O$36,MATCH(RIGHT($D111,LEN($D111)-FIND(" _",$D111)-2),SISAcres!$A$24:$O$24,0),FALSE)*1/$B111</f>
        <v>7223.4924411726051</v>
      </c>
      <c r="F111" s="32">
        <f>E111*(1+INDEX([1]!tbl_Forecast,MATCH($D$8&amp;$D$16&amp;$D$7,[1]!rng_ForecastRowLookup,0),MATCH(F$11,[1]!rng_ForecastColumnLookup,0)))</f>
        <v>7300.5102003360953</v>
      </c>
      <c r="G111" s="32">
        <f>F111*(1+INDEX([1]!tbl_Forecast,MATCH($D$8&amp;$D$16&amp;$D$7,[1]!rng_ForecastRowLookup,0),MATCH(G$11,[1]!rng_ForecastColumnLookup,0)))</f>
        <v>7380.3139674583581</v>
      </c>
      <c r="H111" s="32">
        <f>G111*(1+INDEX([1]!tbl_Forecast,MATCH($D$8&amp;$D$16&amp;$D$7,[1]!rng_ForecastRowLookup,0),MATCH(H$11,[1]!rng_ForecastColumnLookup,0)))</f>
        <v>7462.7798356379117</v>
      </c>
      <c r="I111" s="32">
        <f>H111*(1+INDEX([1]!tbl_Forecast,MATCH($D$8&amp;$D$16&amp;$D$7,[1]!rng_ForecastRowLookup,0),MATCH(I$11,[1]!rng_ForecastColumnLookup,0)))</f>
        <v>7597.9636077361247</v>
      </c>
      <c r="J111" s="32">
        <f>I111*(1+INDEX([1]!tbl_Forecast,MATCH($D$8&amp;$D$16&amp;$D$7,[1]!rng_ForecastRowLookup,0),MATCH(J$11,[1]!rng_ForecastColumnLookup,0)))</f>
        <v>7692.1782745051432</v>
      </c>
      <c r="K111" s="32">
        <f>J111*(1+INDEX([1]!tbl_Forecast,MATCH($D$8&amp;$D$16&amp;$D$7,[1]!rng_ForecastRowLookup,0),MATCH(K$11,[1]!rng_ForecastColumnLookup,0)))</f>
        <v>7784.0218289278164</v>
      </c>
      <c r="L111" s="32">
        <f>K111*(1+INDEX([1]!tbl_Forecast,MATCH($D$8&amp;$D$16&amp;$D$7,[1]!rng_ForecastRowLookup,0),MATCH(L$11,[1]!rng_ForecastColumnLookup,0)))</f>
        <v>7879.67410651716</v>
      </c>
      <c r="M111" s="32">
        <f>L111*(1+INDEX([1]!tbl_Forecast,MATCH($D$8&amp;$D$16&amp;$D$7,[1]!rng_ForecastRowLookup,0),MATCH(M$11,[1]!rng_ForecastColumnLookup,0)))</f>
        <v>7972.9869900902004</v>
      </c>
      <c r="N111" s="32">
        <f>M111*(1+INDEX([1]!tbl_Forecast,MATCH($D$8&amp;$D$16&amp;$D$7,[1]!rng_ForecastRowLookup,0),MATCH(N$11,[1]!rng_ForecastColumnLookup,0)))</f>
        <v>8129.9125784356938</v>
      </c>
      <c r="O111" s="32">
        <f>N111*(1+INDEX([1]!tbl_Forecast,MATCH($D$8&amp;$D$16&amp;$D$7,[1]!rng_ForecastRowLookup,0),MATCH(O$11,[1]!rng_ForecastColumnLookup,0)))</f>
        <v>8224.1564354727816</v>
      </c>
      <c r="P111" s="32">
        <f>O111*(1+INDEX([1]!tbl_Forecast,MATCH($D$8&amp;$D$16&amp;$D$7,[1]!rng_ForecastRowLookup,0),MATCH(P$11,[1]!rng_ForecastColumnLookup,0)))</f>
        <v>8315.8380486420774</v>
      </c>
      <c r="Q111" s="32">
        <f>P111*(1+INDEX([1]!tbl_Forecast,MATCH($D$8&amp;$D$16&amp;$D$7,[1]!rng_ForecastRowLookup,0),MATCH(Q$11,[1]!rng_ForecastColumnLookup,0)))</f>
        <v>8410.8546895959134</v>
      </c>
      <c r="R111" s="32">
        <f>Q111*(1+INDEX([1]!tbl_Forecast,MATCH($D$8&amp;$D$16&amp;$D$7,[1]!rng_ForecastRowLookup,0),MATCH(R$11,[1]!rng_ForecastColumnLookup,0)))</f>
        <v>8503.2547414534893</v>
      </c>
      <c r="S111" s="32">
        <f>R111*(1+INDEX([1]!tbl_Forecast,MATCH($D$8&amp;$D$16&amp;$D$7,[1]!rng_ForecastRowLookup,0),MATCH(S$11,[1]!rng_ForecastColumnLookup,0)))</f>
        <v>8655.7200409999332</v>
      </c>
      <c r="T111" s="32">
        <f>S111*(1+INDEX([1]!tbl_Forecast,MATCH($D$8&amp;$D$16&amp;$D$7,[1]!rng_ForecastRowLookup,0),MATCH(T$11,[1]!rng_ForecastColumnLookup,0)))</f>
        <v>8757.3066478756646</v>
      </c>
      <c r="U111" s="32">
        <f>T111*(1+INDEX([1]!tbl_Forecast,MATCH($D$8&amp;$D$16&amp;$D$7,[1]!rng_ForecastRowLookup,0),MATCH(U$11,[1]!rng_ForecastColumnLookup,0)))</f>
        <v>8862.2375332424526</v>
      </c>
      <c r="V111" s="32">
        <f>U111*(1+INDEX([1]!tbl_Forecast,MATCH($D$8&amp;$D$16&amp;$D$7,[1]!rng_ForecastRowLookup,0),MATCH(V$11,[1]!rng_ForecastColumnLookup,0)))</f>
        <v>8967.3669261326268</v>
      </c>
      <c r="W111" s="32">
        <f>V111*(1+INDEX([1]!tbl_Forecast,MATCH($D$8&amp;$D$16&amp;$D$7,[1]!rng_ForecastRowLookup,0),MATCH(W$11,[1]!rng_ForecastColumnLookup,0)))</f>
        <v>9069.7566206203483</v>
      </c>
      <c r="X111" s="32">
        <f>W111*(1+INDEX([1]!tbl_Forecast,MATCH($D$8&amp;$D$16&amp;$D$7,[1]!rng_ForecastRowLookup,0),MATCH(X$11,[1]!rng_ForecastColumnLookup,0)))</f>
        <v>9240.6141260273234</v>
      </c>
      <c r="Y111" s="32"/>
      <c r="Z111" s="32" t="str">
        <f t="shared" si="7"/>
        <v>Quincy _ Other</v>
      </c>
      <c r="AA111" s="41">
        <f t="shared" si="8"/>
        <v>7854.5220071232243</v>
      </c>
    </row>
    <row r="112" spans="1:27">
      <c r="A112" s="50">
        <f>INDEX([2]APPLIC!$B$8:$F$67,MATCH($C112,[2]APPLIC!$B$9:$B$67,0)+1,5)</f>
        <v>0.85</v>
      </c>
      <c r="B112" s="75">
        <v>1</v>
      </c>
      <c r="C112" s="243" t="s">
        <v>608</v>
      </c>
      <c r="D112" s="7" t="s">
        <v>526</v>
      </c>
      <c r="E112" s="32">
        <f>$A112*VLOOKUP(LEFT($D112,FIND(" _",$D112)-1),SISAcres!$A$24:$O$36,MATCH(RIGHT($D112,LEN($D112)-FIND(" _",$D112)-2),SISAcres!$A$24:$O$24,0),FALSE)*1/$B112</f>
        <v>8234.0376514112941</v>
      </c>
      <c r="F112" s="32">
        <f>E112*(1+INDEX([1]!tbl_Forecast,MATCH($D$8&amp;$D$16&amp;$D$7,[1]!rng_ForecastRowLookup,0),MATCH(F$11,[1]!rng_ForecastColumnLookup,0)))</f>
        <v>8321.8299671012592</v>
      </c>
      <c r="G112" s="32">
        <f>F112*(1+INDEX([1]!tbl_Forecast,MATCH($D$8&amp;$D$16&amp;$D$7,[1]!rng_ForecastRowLookup,0),MATCH(G$11,[1]!rng_ForecastColumnLookup,0)))</f>
        <v>8412.7980450165596</v>
      </c>
      <c r="H112" s="32">
        <f>G112*(1+INDEX([1]!tbl_Forecast,MATCH($D$8&amp;$D$16&amp;$D$7,[1]!rng_ForecastRowLookup,0),MATCH(H$11,[1]!rng_ForecastColumnLookup,0)))</f>
        <v>8506.8006440469726</v>
      </c>
      <c r="I112" s="32">
        <f>H112*(1+INDEX([1]!tbl_Forecast,MATCH($D$8&amp;$D$16&amp;$D$7,[1]!rng_ForecastRowLookup,0),MATCH(I$11,[1]!rng_ForecastColumnLookup,0)))</f>
        <v>8660.896225703842</v>
      </c>
      <c r="J112" s="32">
        <f>I112*(1+INDEX([1]!tbl_Forecast,MATCH($D$8&amp;$D$16&amp;$D$7,[1]!rng_ForecastRowLookup,0),MATCH(J$11,[1]!rng_ForecastColumnLookup,0)))</f>
        <v>8768.2912454687321</v>
      </c>
      <c r="K112" s="32">
        <f>J112*(1+INDEX([1]!tbl_Forecast,MATCH($D$8&amp;$D$16&amp;$D$7,[1]!rng_ForecastRowLookup,0),MATCH(K$11,[1]!rng_ForecastColumnLookup,0)))</f>
        <v>8872.9834412887594</v>
      </c>
      <c r="L112" s="32">
        <f>K112*(1+INDEX([1]!tbl_Forecast,MATCH($D$8&amp;$D$16&amp;$D$7,[1]!rng_ForecastRowLookup,0),MATCH(L$11,[1]!rng_ForecastColumnLookup,0)))</f>
        <v>8982.0171893722618</v>
      </c>
      <c r="M112" s="32">
        <f>L112*(1+INDEX([1]!tbl_Forecast,MATCH($D$8&amp;$D$16&amp;$D$7,[1]!rng_ForecastRowLookup,0),MATCH(M$11,[1]!rng_ForecastColumnLookup,0)))</f>
        <v>9088.3842691414266</v>
      </c>
      <c r="N112" s="32">
        <f>M112*(1+INDEX([1]!tbl_Forecast,MATCH($D$8&amp;$D$16&amp;$D$7,[1]!rng_ForecastRowLookup,0),MATCH(N$11,[1]!rng_ForecastColumnLookup,0)))</f>
        <v>9267.2632827805555</v>
      </c>
      <c r="O112" s="32">
        <f>N112*(1+INDEX([1]!tbl_Forecast,MATCH($D$8&amp;$D$16&amp;$D$7,[1]!rng_ForecastRowLookup,0),MATCH(O$11,[1]!rng_ForecastColumnLookup,0)))</f>
        <v>9374.6915764456116</v>
      </c>
      <c r="P112" s="32">
        <f>O112*(1+INDEX([1]!tbl_Forecast,MATCH($D$8&amp;$D$16&amp;$D$7,[1]!rng_ForecastRowLookup,0),MATCH(P$11,[1]!rng_ForecastColumnLookup,0)))</f>
        <v>9479.1991759102784</v>
      </c>
      <c r="Q112" s="32">
        <f>P112*(1+INDEX([1]!tbl_Forecast,MATCH($D$8&amp;$D$16&amp;$D$7,[1]!rng_ForecastRowLookup,0),MATCH(Q$11,[1]!rng_ForecastColumnLookup,0)))</f>
        <v>9587.5083636745167</v>
      </c>
      <c r="R112" s="32">
        <f>Q112*(1+INDEX([1]!tbl_Forecast,MATCH($D$8&amp;$D$16&amp;$D$7,[1]!rng_ForecastRowLookup,0),MATCH(R$11,[1]!rng_ForecastColumnLookup,0)))</f>
        <v>9692.8349092733006</v>
      </c>
      <c r="S112" s="32">
        <f>R112*(1+INDEX([1]!tbl_Forecast,MATCH($D$8&amp;$D$16&amp;$D$7,[1]!rng_ForecastRowLookup,0),MATCH(S$11,[1]!rng_ForecastColumnLookup,0)))</f>
        <v>9866.6296529133087</v>
      </c>
      <c r="T112" s="32">
        <f>S112*(1+INDEX([1]!tbl_Forecast,MATCH($D$8&amp;$D$16&amp;$D$7,[1]!rng_ForecastRowLookup,0),MATCH(T$11,[1]!rng_ForecastColumnLookup,0)))</f>
        <v>9982.4279253841396</v>
      </c>
      <c r="U112" s="32">
        <f>T112*(1+INDEX([1]!tbl_Forecast,MATCH($D$8&amp;$D$16&amp;$D$7,[1]!rng_ForecastRowLookup,0),MATCH(U$11,[1]!rng_ForecastColumnLookup,0)))</f>
        <v>10102.038331007518</v>
      </c>
      <c r="V112" s="32">
        <f>U112*(1+INDEX([1]!tbl_Forecast,MATCH($D$8&amp;$D$16&amp;$D$7,[1]!rng_ForecastRowLookup,0),MATCH(V$11,[1]!rng_ForecastColumnLookup,0)))</f>
        <v>10221.875014769201</v>
      </c>
      <c r="W112" s="32">
        <f>V112*(1+INDEX([1]!tbl_Forecast,MATCH($D$8&amp;$D$16&amp;$D$7,[1]!rng_ForecastRowLookup,0),MATCH(W$11,[1]!rng_ForecastColumnLookup,0)))</f>
        <v>10338.588724431718</v>
      </c>
      <c r="X112" s="32">
        <f>W112*(1+INDEX([1]!tbl_Forecast,MATCH($D$8&amp;$D$16&amp;$D$7,[1]!rng_ForecastRowLookup,0),MATCH(X$11,[1]!rng_ForecastColumnLookup,0)))</f>
        <v>10533.348689089322</v>
      </c>
      <c r="Y112" s="32"/>
      <c r="Z112" s="32" t="str">
        <f t="shared" si="7"/>
        <v>Connell _ Other</v>
      </c>
      <c r="AA112" s="41">
        <f t="shared" si="8"/>
        <v>8953.346385725923</v>
      </c>
    </row>
    <row r="113" spans="1:27">
      <c r="A113" s="50">
        <f>INDEX([2]APPLIC!$B$8:$F$67,MATCH($C113,[2]APPLIC!$B$9:$B$67,0)+1,5)</f>
        <v>0.85</v>
      </c>
      <c r="B113" s="75">
        <v>1</v>
      </c>
      <c r="C113" s="243" t="s">
        <v>608</v>
      </c>
      <c r="D113" s="7" t="s">
        <v>527</v>
      </c>
      <c r="E113" s="32">
        <f>$A113*VLOOKUP(LEFT($D113,FIND(" _",$D113)-1),SISAcres!$A$24:$O$36,MATCH(RIGHT($D113,LEN($D113)-FIND(" _",$D113)-2),SISAcres!$A$24:$O$24,0),FALSE)*1/$B113</f>
        <v>7488.4467971229515</v>
      </c>
      <c r="F113" s="32">
        <f>E113*(1+INDEX([1]!tbl_Forecast,MATCH($D$8&amp;$D$16&amp;$D$7,[1]!rng_ForecastRowLookup,0),MATCH(F$11,[1]!rng_ForecastColumnLookup,0)))</f>
        <v>7568.2895320086545</v>
      </c>
      <c r="G113" s="32">
        <f>F113*(1+INDEX([1]!tbl_Forecast,MATCH($D$8&amp;$D$16&amp;$D$7,[1]!rng_ForecastRowLookup,0),MATCH(G$11,[1]!rng_ForecastColumnLookup,0)))</f>
        <v>7651.0204643342431</v>
      </c>
      <c r="H113" s="32">
        <f>G113*(1+INDEX([1]!tbl_Forecast,MATCH($D$8&amp;$D$16&amp;$D$7,[1]!rng_ForecastRowLookup,0),MATCH(H$11,[1]!rng_ForecastColumnLookup,0)))</f>
        <v>7736.5111423504986</v>
      </c>
      <c r="I113" s="32">
        <f>H113*(1+INDEX([1]!tbl_Forecast,MATCH($D$8&amp;$D$16&amp;$D$7,[1]!rng_ForecastRowLookup,0),MATCH(I$11,[1]!rng_ForecastColumnLookup,0)))</f>
        <v>7876.6533925758667</v>
      </c>
      <c r="J113" s="32">
        <f>I113*(1+INDEX([1]!tbl_Forecast,MATCH($D$8&amp;$D$16&amp;$D$7,[1]!rng_ForecastRowLookup,0),MATCH(J$11,[1]!rng_ForecastColumnLookup,0)))</f>
        <v>7974.3238096703899</v>
      </c>
      <c r="K113" s="32">
        <f>J113*(1+INDEX([1]!tbl_Forecast,MATCH($D$8&amp;$D$16&amp;$D$7,[1]!rng_ForecastRowLookup,0),MATCH(K$11,[1]!rng_ForecastColumnLookup,0)))</f>
        <v>8069.5361431162892</v>
      </c>
      <c r="L113" s="32">
        <f>K113*(1+INDEX([1]!tbl_Forecast,MATCH($D$8&amp;$D$16&amp;$D$7,[1]!rng_ForecastRowLookup,0),MATCH(L$11,[1]!rng_ForecastColumnLookup,0)))</f>
        <v>8168.6969019299531</v>
      </c>
      <c r="M113" s="32">
        <f>L113*(1+INDEX([1]!tbl_Forecast,MATCH($D$8&amp;$D$16&amp;$D$7,[1]!rng_ForecastRowLookup,0),MATCH(M$11,[1]!rng_ForecastColumnLookup,0)))</f>
        <v>8265.4324588386844</v>
      </c>
      <c r="N113" s="32">
        <f>M113*(1+INDEX([1]!tbl_Forecast,MATCH($D$8&amp;$D$16&amp;$D$7,[1]!rng_ForecastRowLookup,0),MATCH(N$11,[1]!rng_ForecastColumnLookup,0)))</f>
        <v>8428.1140050578542</v>
      </c>
      <c r="O113" s="32">
        <f>N113*(1+INDEX([1]!tbl_Forecast,MATCH($D$8&amp;$D$16&amp;$D$7,[1]!rng_ForecastRowLookup,0),MATCH(O$11,[1]!rng_ForecastColumnLookup,0)))</f>
        <v>8525.8146831059548</v>
      </c>
      <c r="P113" s="32">
        <f>O113*(1+INDEX([1]!tbl_Forecast,MATCH($D$8&amp;$D$16&amp;$D$7,[1]!rng_ForecastRowLookup,0),MATCH(P$11,[1]!rng_ForecastColumnLookup,0)))</f>
        <v>8620.8591353683332</v>
      </c>
      <c r="Q113" s="32">
        <f>P113*(1+INDEX([1]!tbl_Forecast,MATCH($D$8&amp;$D$16&amp;$D$7,[1]!rng_ForecastRowLookup,0),MATCH(Q$11,[1]!rng_ForecastColumnLookup,0)))</f>
        <v>8719.3609426892035</v>
      </c>
      <c r="R113" s="32">
        <f>Q113*(1+INDEX([1]!tbl_Forecast,MATCH($D$8&amp;$D$16&amp;$D$7,[1]!rng_ForecastRowLookup,0),MATCH(R$11,[1]!rng_ForecastColumnLookup,0)))</f>
        <v>8815.1501856380801</v>
      </c>
      <c r="S113" s="32">
        <f>R113*(1+INDEX([1]!tbl_Forecast,MATCH($D$8&amp;$D$16&amp;$D$7,[1]!rng_ForecastRowLookup,0),MATCH(S$11,[1]!rng_ForecastColumnLookup,0)))</f>
        <v>8973.2078417315952</v>
      </c>
      <c r="T113" s="32">
        <f>S113*(1+INDEX([1]!tbl_Forecast,MATCH($D$8&amp;$D$16&amp;$D$7,[1]!rng_ForecastRowLookup,0),MATCH(T$11,[1]!rng_ForecastColumnLookup,0)))</f>
        <v>9078.5205982803745</v>
      </c>
      <c r="U113" s="32">
        <f>T113*(1+INDEX([1]!tbl_Forecast,MATCH($D$8&amp;$D$16&amp;$D$7,[1]!rng_ForecastRowLookup,0),MATCH(U$11,[1]!rng_ForecastColumnLookup,0)))</f>
        <v>9187.3002999057917</v>
      </c>
      <c r="V113" s="32">
        <f>U113*(1+INDEX([1]!tbl_Forecast,MATCH($D$8&amp;$D$16&amp;$D$7,[1]!rng_ForecastRowLookup,0),MATCH(V$11,[1]!rng_ForecastColumnLookup,0)))</f>
        <v>9296.2857902185788</v>
      </c>
      <c r="W113" s="32">
        <f>V113*(1+INDEX([1]!tbl_Forecast,MATCH($D$8&amp;$D$16&amp;$D$7,[1]!rng_ForecastRowLookup,0),MATCH(W$11,[1]!rng_ForecastColumnLookup,0)))</f>
        <v>9402.4310912608707</v>
      </c>
      <c r="X113" s="32">
        <f>W113*(1+INDEX([1]!tbl_Forecast,MATCH($D$8&amp;$D$16&amp;$D$7,[1]!rng_ForecastRowLookup,0),MATCH(X$11,[1]!rng_ForecastColumnLookup,0)))</f>
        <v>9579.5555708043958</v>
      </c>
      <c r="Y113" s="32"/>
      <c r="Z113" s="32" t="str">
        <f t="shared" si="7"/>
        <v>Othello _ Other</v>
      </c>
      <c r="AA113" s="41">
        <f t="shared" si="8"/>
        <v>8142.6222351837359</v>
      </c>
    </row>
    <row r="114" spans="1:27">
      <c r="A114" s="50">
        <f>INDEX([2]APPLIC!$B$8:$F$67,MATCH($C114,[2]APPLIC!$B$9:$B$67,0)+1,5)</f>
        <v>0.85</v>
      </c>
      <c r="B114" s="75">
        <v>1</v>
      </c>
      <c r="C114" s="243" t="s">
        <v>608</v>
      </c>
      <c r="D114" s="7" t="s">
        <v>528</v>
      </c>
      <c r="E114" s="32">
        <f>$A114*VLOOKUP(LEFT($D114,FIND(" _",$D114)-1),SISAcres!$A$24:$O$36,MATCH(RIGHT($D114,LEN($D114)-FIND(" _",$D114)-2),SISAcres!$A$24:$O$24,0),FALSE)*1/$B114</f>
        <v>12916.757268681102</v>
      </c>
      <c r="F114" s="32">
        <f>E114*(1+INDEX([1]!tbl_Forecast,MATCH($D$8&amp;$D$16&amp;$D$7,[1]!rng_ForecastRowLookup,0),MATCH(F$11,[1]!rng_ForecastColumnLookup,0)))</f>
        <v>13054.477313187863</v>
      </c>
      <c r="G114" s="32">
        <f>F114*(1+INDEX([1]!tbl_Forecast,MATCH($D$8&amp;$D$16&amp;$D$7,[1]!rng_ForecastRowLookup,0),MATCH(G$11,[1]!rng_ForecastColumnLookup,0)))</f>
        <v>13197.179184538792</v>
      </c>
      <c r="H114" s="32">
        <f>G114*(1+INDEX([1]!tbl_Forecast,MATCH($D$8&amp;$D$16&amp;$D$7,[1]!rng_ForecastRowLookup,0),MATCH(H$11,[1]!rng_ForecastColumnLookup,0)))</f>
        <v>13344.641317419966</v>
      </c>
      <c r="I114" s="32">
        <f>H114*(1+INDEX([1]!tbl_Forecast,MATCH($D$8&amp;$D$16&amp;$D$7,[1]!rng_ForecastRowLookup,0),MATCH(I$11,[1]!rng_ForecastColumnLookup,0)))</f>
        <v>13586.371475660966</v>
      </c>
      <c r="J114" s="32">
        <f>I114*(1+INDEX([1]!tbl_Forecast,MATCH($D$8&amp;$D$16&amp;$D$7,[1]!rng_ForecastRowLookup,0),MATCH(J$11,[1]!rng_ForecastColumnLookup,0)))</f>
        <v>13754.842335389247</v>
      </c>
      <c r="K114" s="32">
        <f>J114*(1+INDEX([1]!tbl_Forecast,MATCH($D$8&amp;$D$16&amp;$D$7,[1]!rng_ForecastRowLookup,0),MATCH(K$11,[1]!rng_ForecastColumnLookup,0)))</f>
        <v>13919.073267840808</v>
      </c>
      <c r="L114" s="32">
        <f>K114*(1+INDEX([1]!tbl_Forecast,MATCH($D$8&amp;$D$16&amp;$D$7,[1]!rng_ForecastRowLookup,0),MATCH(L$11,[1]!rng_ForecastColumnLookup,0)))</f>
        <v>14090.114805141495</v>
      </c>
      <c r="M114" s="32">
        <f>L114*(1+INDEX([1]!tbl_Forecast,MATCH($D$8&amp;$D$16&amp;$D$7,[1]!rng_ForecastRowLookup,0),MATCH(M$11,[1]!rng_ForecastColumnLookup,0)))</f>
        <v>14256.973132601446</v>
      </c>
      <c r="N114" s="32">
        <f>M114*(1+INDEX([1]!tbl_Forecast,MATCH($D$8&amp;$D$16&amp;$D$7,[1]!rng_ForecastRowLookup,0),MATCH(N$11,[1]!rng_ForecastColumnLookup,0)))</f>
        <v>14537.581128029025</v>
      </c>
      <c r="O114" s="32">
        <f>N114*(1+INDEX([1]!tbl_Forecast,MATCH($D$8&amp;$D$16&amp;$D$7,[1]!rng_ForecastRowLookup,0),MATCH(O$11,[1]!rng_ForecastColumnLookup,0)))</f>
        <v>14706.104184615035</v>
      </c>
      <c r="P114" s="32">
        <f>O114*(1+INDEX([1]!tbl_Forecast,MATCH($D$8&amp;$D$16&amp;$D$7,[1]!rng_ForecastRowLookup,0),MATCH(P$11,[1]!rng_ForecastColumnLookup,0)))</f>
        <v>14870.04554026165</v>
      </c>
      <c r="Q114" s="32">
        <f>P114*(1+INDEX([1]!tbl_Forecast,MATCH($D$8&amp;$D$16&amp;$D$7,[1]!rng_ForecastRowLookup,0),MATCH(Q$11,[1]!rng_ForecastColumnLookup,0)))</f>
        <v>15039.950457817969</v>
      </c>
      <c r="R114" s="32">
        <f>Q114*(1+INDEX([1]!tbl_Forecast,MATCH($D$8&amp;$D$16&amp;$D$7,[1]!rng_ForecastRowLookup,0),MATCH(R$11,[1]!rng_ForecastColumnLookup,0)))</f>
        <v>15205.176496493537</v>
      </c>
      <c r="S114" s="32">
        <f>R114*(1+INDEX([1]!tbl_Forecast,MATCH($D$8&amp;$D$16&amp;$D$7,[1]!rng_ForecastRowLookup,0),MATCH(S$11,[1]!rng_ForecastColumnLookup,0)))</f>
        <v>15477.808783739136</v>
      </c>
      <c r="T114" s="32">
        <f>S114*(1+INDEX([1]!tbl_Forecast,MATCH($D$8&amp;$D$16&amp;$D$7,[1]!rng_ForecastRowLookup,0),MATCH(T$11,[1]!rng_ForecastColumnLookup,0)))</f>
        <v>15659.461848852574</v>
      </c>
      <c r="U114" s="32">
        <f>T114*(1+INDEX([1]!tbl_Forecast,MATCH($D$8&amp;$D$16&amp;$D$7,[1]!rng_ForecastRowLookup,0),MATCH(U$11,[1]!rng_ForecastColumnLookup,0)))</f>
        <v>15847.095017615273</v>
      </c>
      <c r="V114" s="32">
        <f>U114*(1+INDEX([1]!tbl_Forecast,MATCH($D$8&amp;$D$16&amp;$D$7,[1]!rng_ForecastRowLookup,0),MATCH(V$11,[1]!rng_ForecastColumnLookup,0)))</f>
        <v>16035.083149509235</v>
      </c>
      <c r="W114" s="32">
        <f>V114*(1+INDEX([1]!tbl_Forecast,MATCH($D$8&amp;$D$16&amp;$D$7,[1]!rng_ForecastRowLookup,0),MATCH(W$11,[1]!rng_ForecastColumnLookup,0)))</f>
        <v>16218.172263436187</v>
      </c>
      <c r="X114" s="32">
        <f>W114*(1+INDEX([1]!tbl_Forecast,MATCH($D$8&amp;$D$16&amp;$D$7,[1]!rng_ForecastRowLookup,0),MATCH(X$11,[1]!rng_ForecastColumnLookup,0)))</f>
        <v>16523.692749938698</v>
      </c>
      <c r="Y114" s="32"/>
      <c r="Z114" s="32" t="str">
        <f t="shared" si="7"/>
        <v>Lind _ Other</v>
      </c>
      <c r="AA114" s="41">
        <f t="shared" si="8"/>
        <v>14045.138837447894</v>
      </c>
    </row>
    <row r="115" spans="1:27">
      <c r="A115" s="50">
        <f>INDEX([2]APPLIC!$B$8:$F$67,MATCH($C115,[2]APPLIC!$B$9:$B$67,0)+1,5)</f>
        <v>0.85</v>
      </c>
      <c r="B115" s="75">
        <v>1</v>
      </c>
      <c r="C115" s="243" t="s">
        <v>608</v>
      </c>
      <c r="D115" s="7" t="s">
        <v>529</v>
      </c>
      <c r="E115" s="32">
        <f>$A115*VLOOKUP(LEFT($D115,FIND(" _",$D115)-1),SISAcres!$A$24:$O$36,MATCH(RIGHT($D115,LEN($D115)-FIND(" _",$D115)-2),SISAcres!$A$24:$O$24,0),FALSE)*1/$B115</f>
        <v>18298.584519897089</v>
      </c>
      <c r="F115" s="32">
        <f>E115*(1+INDEX([1]!tbl_Forecast,MATCH($D$8&amp;$D$16&amp;$D$7,[1]!rng_ForecastRowLookup,0),MATCH(F$11,[1]!rng_ForecastColumnLookup,0)))</f>
        <v>18493.686264249081</v>
      </c>
      <c r="G115" s="32">
        <f>F115*(1+INDEX([1]!tbl_Forecast,MATCH($D$8&amp;$D$16&amp;$D$7,[1]!rng_ForecastRowLookup,0),MATCH(G$11,[1]!rng_ForecastColumnLookup,0)))</f>
        <v>18695.84553687038</v>
      </c>
      <c r="H115" s="32">
        <f>G115*(1+INDEX([1]!tbl_Forecast,MATCH($D$8&amp;$D$16&amp;$D$7,[1]!rng_ForecastRowLookup,0),MATCH(H$11,[1]!rng_ForecastColumnLookup,0)))</f>
        <v>18904.748456224068</v>
      </c>
      <c r="I115" s="32">
        <f>H115*(1+INDEX([1]!tbl_Forecast,MATCH($D$8&amp;$D$16&amp;$D$7,[1]!rng_ForecastRowLookup,0),MATCH(I$11,[1]!rng_ForecastColumnLookup,0)))</f>
        <v>19247.196614037341</v>
      </c>
      <c r="J115" s="32">
        <f>I115*(1+INDEX([1]!tbl_Forecast,MATCH($D$8&amp;$D$16&amp;$D$7,[1]!rng_ForecastRowLookup,0),MATCH(J$11,[1]!rng_ForecastColumnLookup,0)))</f>
        <v>19485.861644412449</v>
      </c>
      <c r="K115" s="32">
        <f>J115*(1+INDEX([1]!tbl_Forecast,MATCH($D$8&amp;$D$16&amp;$D$7,[1]!rng_ForecastRowLookup,0),MATCH(K$11,[1]!rng_ForecastColumnLookup,0)))</f>
        <v>19718.520162005949</v>
      </c>
      <c r="L115" s="32">
        <f>K115*(1+INDEX([1]!tbl_Forecast,MATCH($D$8&amp;$D$16&amp;$D$7,[1]!rng_ForecastRowLookup,0),MATCH(L$11,[1]!rng_ForecastColumnLookup,0)))</f>
        <v>19960.826954771852</v>
      </c>
      <c r="M115" s="32">
        <f>L115*(1+INDEX([1]!tbl_Forecast,MATCH($D$8&amp;$D$16&amp;$D$7,[1]!rng_ForecastRowLookup,0),MATCH(M$11,[1]!rng_ForecastColumnLookup,0)))</f>
        <v>20197.207583776762</v>
      </c>
      <c r="N115" s="32">
        <f>M115*(1+INDEX([1]!tbl_Forecast,MATCH($D$8&amp;$D$16&amp;$D$7,[1]!rng_ForecastRowLookup,0),MATCH(N$11,[1]!rng_ForecastColumnLookup,0)))</f>
        <v>20594.732211241932</v>
      </c>
      <c r="O115" s="32">
        <f>N115*(1+INDEX([1]!tbl_Forecast,MATCH($D$8&amp;$D$16&amp;$D$7,[1]!rng_ForecastRowLookup,0),MATCH(O$11,[1]!rng_ForecastColumnLookup,0)))</f>
        <v>20833.471186539355</v>
      </c>
      <c r="P115" s="32">
        <f>O115*(1+INDEX([1]!tbl_Forecast,MATCH($D$8&amp;$D$16&amp;$D$7,[1]!rng_ForecastRowLookup,0),MATCH(P$11,[1]!rng_ForecastColumnLookup,0)))</f>
        <v>21065.719473799491</v>
      </c>
      <c r="Q115" s="32">
        <f>P115*(1+INDEX([1]!tbl_Forecast,MATCH($D$8&amp;$D$16&amp;$D$7,[1]!rng_ForecastRowLookup,0),MATCH(Q$11,[1]!rng_ForecastColumnLookup,0)))</f>
        <v>21306.416068895291</v>
      </c>
      <c r="R115" s="32">
        <f>Q115*(1+INDEX([1]!tbl_Forecast,MATCH($D$8&amp;$D$16&amp;$D$7,[1]!rng_ForecastRowLookup,0),MATCH(R$11,[1]!rng_ForecastColumnLookup,0)))</f>
        <v>21540.48430836925</v>
      </c>
      <c r="S115" s="32">
        <f>R115*(1+INDEX([1]!tbl_Forecast,MATCH($D$8&amp;$D$16&amp;$D$7,[1]!rng_ForecastRowLookup,0),MATCH(S$11,[1]!rng_ForecastColumnLookup,0)))</f>
        <v>21926.710111583237</v>
      </c>
      <c r="T115" s="32">
        <f>S115*(1+INDEX([1]!tbl_Forecast,MATCH($D$8&amp;$D$16&amp;$D$7,[1]!rng_ForecastRowLookup,0),MATCH(T$11,[1]!rng_ForecastColumnLookup,0)))</f>
        <v>22184.04977479238</v>
      </c>
      <c r="U115" s="32">
        <f>T115*(1+INDEX([1]!tbl_Forecast,MATCH($D$8&amp;$D$16&amp;$D$7,[1]!rng_ForecastRowLookup,0),MATCH(U$11,[1]!rng_ForecastColumnLookup,0)))</f>
        <v>22449.861179769792</v>
      </c>
      <c r="V115" s="32">
        <f>U115*(1+INDEX([1]!tbl_Forecast,MATCH($D$8&amp;$D$16&amp;$D$7,[1]!rng_ForecastRowLookup,0),MATCH(V$11,[1]!rng_ForecastColumnLookup,0)))</f>
        <v>22716.175444925175</v>
      </c>
      <c r="W115" s="32">
        <f>V115*(1+INDEX([1]!tbl_Forecast,MATCH($D$8&amp;$D$16&amp;$D$7,[1]!rng_ForecastRowLookup,0),MATCH(W$11,[1]!rng_ForecastColumnLookup,0)))</f>
        <v>22975.549493393879</v>
      </c>
      <c r="X115" s="32">
        <f>W115*(1+INDEX([1]!tbl_Forecast,MATCH($D$8&amp;$D$16&amp;$D$7,[1]!rng_ForecastRowLookup,0),MATCH(X$11,[1]!rng_ForecastColumnLookup,0)))</f>
        <v>23408.366517708615</v>
      </c>
      <c r="Y115" s="32"/>
      <c r="Z115" s="32" t="str">
        <f t="shared" si="7"/>
        <v>Eltopia _ Other</v>
      </c>
      <c r="AA115" s="41">
        <f t="shared" si="8"/>
        <v>19897.111540052323</v>
      </c>
    </row>
    <row r="116" spans="1:27">
      <c r="A116" s="50">
        <f>INDEX([2]APPLIC!$B$8:$F$67,MATCH($C116,[2]APPLIC!$B$9:$B$67,0)+1,5)</f>
        <v>0.85</v>
      </c>
      <c r="B116" s="75">
        <v>1</v>
      </c>
      <c r="C116" s="243" t="s">
        <v>608</v>
      </c>
      <c r="D116" s="7" t="s">
        <v>530</v>
      </c>
      <c r="E116" s="32">
        <f>$A116*VLOOKUP(LEFT($D116,FIND(" _",$D116)-1),SISAcres!$A$24:$O$36,MATCH(RIGHT($D116,LEN($D116)-FIND(" _",$D116)-2),SISAcres!$A$24:$O$24,0),FALSE)*1/$B116</f>
        <v>2882.8893256211386</v>
      </c>
      <c r="F116" s="32">
        <f>E116*(1+INDEX([1]!tbl_Forecast,MATCH($D$8&amp;$D$16&amp;$D$7,[1]!rng_ForecastRowLookup,0),MATCH(F$11,[1]!rng_ForecastColumnLookup,0)))</f>
        <v>2913.6270439179189</v>
      </c>
      <c r="G116" s="32">
        <f>F116*(1+INDEX([1]!tbl_Forecast,MATCH($D$8&amp;$D$16&amp;$D$7,[1]!rng_ForecastRowLookup,0),MATCH(G$11,[1]!rng_ForecastColumnLookup,0)))</f>
        <v>2945.4766554811281</v>
      </c>
      <c r="H116" s="32">
        <f>G116*(1+INDEX([1]!tbl_Forecast,MATCH($D$8&amp;$D$16&amp;$D$7,[1]!rng_ForecastRowLookup,0),MATCH(H$11,[1]!rng_ForecastColumnLookup,0)))</f>
        <v>2978.388709178013</v>
      </c>
      <c r="I116" s="32">
        <f>H116*(1+INDEX([1]!tbl_Forecast,MATCH($D$8&amp;$D$16&amp;$D$7,[1]!rng_ForecastRowLookup,0),MATCH(I$11,[1]!rng_ForecastColumnLookup,0)))</f>
        <v>3032.3404308352278</v>
      </c>
      <c r="J116" s="32">
        <f>I116*(1+INDEX([1]!tbl_Forecast,MATCH($D$8&amp;$D$16&amp;$D$7,[1]!rng_ForecastRowLookup,0),MATCH(J$11,[1]!rng_ForecastColumnLookup,0)))</f>
        <v>3069.9414194646647</v>
      </c>
      <c r="K116" s="32">
        <f>J116*(1+INDEX([1]!tbl_Forecast,MATCH($D$8&amp;$D$16&amp;$D$7,[1]!rng_ForecastRowLookup,0),MATCH(K$11,[1]!rng_ForecastColumnLookup,0)))</f>
        <v>3106.5960992928126</v>
      </c>
      <c r="L116" s="32">
        <f>K116*(1+INDEX([1]!tbl_Forecast,MATCH($D$8&amp;$D$16&amp;$D$7,[1]!rng_ForecastRowLookup,0),MATCH(L$11,[1]!rng_ForecastColumnLookup,0)))</f>
        <v>3144.7708371054969</v>
      </c>
      <c r="M116" s="32">
        <f>L116*(1+INDEX([1]!tbl_Forecast,MATCH($D$8&amp;$D$16&amp;$D$7,[1]!rng_ForecastRowLookup,0),MATCH(M$11,[1]!rng_ForecastColumnLookup,0)))</f>
        <v>3182.0119248738365</v>
      </c>
      <c r="N116" s="32">
        <f>M116*(1+INDEX([1]!tbl_Forecast,MATCH($D$8&amp;$D$16&amp;$D$7,[1]!rng_ForecastRowLookup,0),MATCH(N$11,[1]!rng_ForecastColumnLookup,0)))</f>
        <v>3244.6407858081193</v>
      </c>
      <c r="O116" s="32">
        <f>N116*(1+INDEX([1]!tbl_Forecast,MATCH($D$8&amp;$D$16&amp;$D$7,[1]!rng_ForecastRowLookup,0),MATCH(O$11,[1]!rng_ForecastColumnLookup,0)))</f>
        <v>3282.2534242472452</v>
      </c>
      <c r="P116" s="32">
        <f>O116*(1+INDEX([1]!tbl_Forecast,MATCH($D$8&amp;$D$16&amp;$D$7,[1]!rng_ForecastRowLookup,0),MATCH(P$11,[1]!rng_ForecastColumnLookup,0)))</f>
        <v>3318.8434734670636</v>
      </c>
      <c r="Q116" s="32">
        <f>P116*(1+INDEX([1]!tbl_Forecast,MATCH($D$8&amp;$D$16&amp;$D$7,[1]!rng_ForecastRowLookup,0),MATCH(Q$11,[1]!rng_ForecastColumnLookup,0)))</f>
        <v>3356.7645292711622</v>
      </c>
      <c r="R116" s="32">
        <f>Q116*(1+INDEX([1]!tbl_Forecast,MATCH($D$8&amp;$D$16&amp;$D$7,[1]!rng_ForecastRowLookup,0),MATCH(R$11,[1]!rng_ForecastColumnLookup,0)))</f>
        <v>3393.6413067242311</v>
      </c>
      <c r="S116" s="32">
        <f>R116*(1+INDEX([1]!tbl_Forecast,MATCH($D$8&amp;$D$16&amp;$D$7,[1]!rng_ForecastRowLookup,0),MATCH(S$11,[1]!rng_ForecastColumnLookup,0)))</f>
        <v>3454.4900704170914</v>
      </c>
      <c r="T116" s="32">
        <f>S116*(1+INDEX([1]!tbl_Forecast,MATCH($D$8&amp;$D$16&amp;$D$7,[1]!rng_ForecastRowLookup,0),MATCH(T$11,[1]!rng_ForecastColumnLookup,0)))</f>
        <v>3495.0331937017304</v>
      </c>
      <c r="U116" s="32">
        <f>T116*(1+INDEX([1]!tbl_Forecast,MATCH($D$8&amp;$D$16&amp;$D$7,[1]!rng_ForecastRowLookup,0),MATCH(U$11,[1]!rng_ForecastColumnLookup,0)))</f>
        <v>3536.9110155192866</v>
      </c>
      <c r="V116" s="32">
        <f>U116*(1+INDEX([1]!tbl_Forecast,MATCH($D$8&amp;$D$16&amp;$D$7,[1]!rng_ForecastRowLookup,0),MATCH(V$11,[1]!rng_ForecastColumnLookup,0)))</f>
        <v>3578.8680615105905</v>
      </c>
      <c r="W116" s="32">
        <f>V116*(1+INDEX([1]!tbl_Forecast,MATCH($D$8&amp;$D$16&amp;$D$7,[1]!rng_ForecastRowLookup,0),MATCH(W$11,[1]!rng_ForecastColumnLookup,0)))</f>
        <v>3619.7316963376725</v>
      </c>
      <c r="X116" s="32">
        <f>W116*(1+INDEX([1]!tbl_Forecast,MATCH($D$8&amp;$D$16&amp;$D$7,[1]!rng_ForecastRowLookup,0),MATCH(X$11,[1]!rng_ForecastColumnLookup,0)))</f>
        <v>3687.9207728199158</v>
      </c>
      <c r="Y116" s="32"/>
      <c r="Z116" s="32" t="str">
        <f t="shared" si="7"/>
        <v>Odessa _ Other</v>
      </c>
      <c r="AA116" s="41">
        <f t="shared" si="8"/>
        <v>3134.7326568969283</v>
      </c>
    </row>
    <row r="117" spans="1:27">
      <c r="A117" s="50">
        <f>INDEX([2]APPLIC!$B$8:$F$67,MATCH($C117,[2]APPLIC!$B$9:$B$67,0)+1,5)</f>
        <v>0.85</v>
      </c>
      <c r="B117" s="75">
        <v>1</v>
      </c>
      <c r="C117" s="243" t="s">
        <v>608</v>
      </c>
      <c r="D117" s="7" t="s">
        <v>531</v>
      </c>
      <c r="E117" s="32">
        <f>$A117*VLOOKUP(LEFT($D117,FIND(" _",$D117)-1),SISAcres!$A$24:$O$36,MATCH(RIGHT($D117,LEN($D117)-FIND(" _",$D117)-2),SISAcres!$A$24:$O$24,0),FALSE)*1/$B117</f>
        <v>570.81394580179915</v>
      </c>
      <c r="F117" s="32">
        <f>E117*(1+INDEX([1]!tbl_Forecast,MATCH($D$8&amp;$D$16&amp;$D$7,[1]!rng_ForecastRowLookup,0),MATCH(F$11,[1]!rng_ForecastColumnLookup,0)))</f>
        <v>576.90003384895272</v>
      </c>
      <c r="G117" s="32">
        <f>F117*(1+INDEX([1]!tbl_Forecast,MATCH($D$8&amp;$D$16&amp;$D$7,[1]!rng_ForecastRowLookup,0),MATCH(G$11,[1]!rng_ForecastColumnLookup,0)))</f>
        <v>583.20627747997833</v>
      </c>
      <c r="H117" s="32">
        <f>G117*(1+INDEX([1]!tbl_Forecast,MATCH($D$8&amp;$D$16&amp;$D$7,[1]!rng_ForecastRowLookup,0),MATCH(H$11,[1]!rng_ForecastColumnLookup,0)))</f>
        <v>589.72288533869721</v>
      </c>
      <c r="I117" s="32">
        <f>H117*(1+INDEX([1]!tbl_Forecast,MATCH($D$8&amp;$D$16&amp;$D$7,[1]!rng_ForecastRowLookup,0),MATCH(I$11,[1]!rng_ForecastColumnLookup,0)))</f>
        <v>600.40536102316344</v>
      </c>
      <c r="J117" s="32">
        <f>I117*(1+INDEX([1]!tbl_Forecast,MATCH($D$8&amp;$D$16&amp;$D$7,[1]!rng_ForecastRowLookup,0),MATCH(J$11,[1]!rng_ForecastColumnLookup,0)))</f>
        <v>607.8503810226714</v>
      </c>
      <c r="K117" s="32">
        <f>J117*(1+INDEX([1]!tbl_Forecast,MATCH($D$8&amp;$D$16&amp;$D$7,[1]!rng_ForecastRowLookup,0),MATCH(K$11,[1]!rng_ForecastColumnLookup,0)))</f>
        <v>615.10803126919927</v>
      </c>
      <c r="L117" s="32">
        <f>K117*(1+INDEX([1]!tbl_Forecast,MATCH($D$8&amp;$D$16&amp;$D$7,[1]!rng_ForecastRowLookup,0),MATCH(L$11,[1]!rng_ForecastColumnLookup,0)))</f>
        <v>622.66665397703161</v>
      </c>
      <c r="M117" s="32">
        <f>L117*(1+INDEX([1]!tbl_Forecast,MATCH($D$8&amp;$D$16&amp;$D$7,[1]!rng_ForecastRowLookup,0),MATCH(M$11,[1]!rng_ForecastColumnLookup,0)))</f>
        <v>630.04041337392312</v>
      </c>
      <c r="N117" s="32">
        <f>M117*(1+INDEX([1]!tbl_Forecast,MATCH($D$8&amp;$D$16&amp;$D$7,[1]!rng_ForecastRowLookup,0),MATCH(N$11,[1]!rng_ForecastColumnLookup,0)))</f>
        <v>642.44096823159794</v>
      </c>
      <c r="O117" s="32">
        <f>N117*(1+INDEX([1]!tbl_Forecast,MATCH($D$8&amp;$D$16&amp;$D$7,[1]!rng_ForecastRowLookup,0),MATCH(O$11,[1]!rng_ForecastColumnLookup,0)))</f>
        <v>649.88829490093792</v>
      </c>
      <c r="P117" s="32">
        <f>O117*(1+INDEX([1]!tbl_Forecast,MATCH($D$8&amp;$D$16&amp;$D$7,[1]!rng_ForecastRowLookup,0),MATCH(P$11,[1]!rng_ForecastColumnLookup,0)))</f>
        <v>657.13314824533279</v>
      </c>
      <c r="Q117" s="32">
        <f>P117*(1+INDEX([1]!tbl_Forecast,MATCH($D$8&amp;$D$16&amp;$D$7,[1]!rng_ForecastRowLookup,0),MATCH(Q$11,[1]!rng_ForecastColumnLookup,0)))</f>
        <v>664.64154175185217</v>
      </c>
      <c r="R117" s="32">
        <f>Q117*(1+INDEX([1]!tbl_Forecast,MATCH($D$8&amp;$D$16&amp;$D$7,[1]!rng_ForecastRowLookup,0),MATCH(R$11,[1]!rng_ForecastColumnLookup,0)))</f>
        <v>671.9431674713569</v>
      </c>
      <c r="S117" s="32">
        <f>R117*(1+INDEX([1]!tbl_Forecast,MATCH($D$8&amp;$D$16&amp;$D$7,[1]!rng_ForecastRowLookup,0),MATCH(S$11,[1]!rng_ForecastColumnLookup,0)))</f>
        <v>683.99126192715062</v>
      </c>
      <c r="T117" s="32">
        <f>S117*(1+INDEX([1]!tbl_Forecast,MATCH($D$8&amp;$D$16&amp;$D$7,[1]!rng_ForecastRowLookup,0),MATCH(T$11,[1]!rng_ForecastColumnLookup,0)))</f>
        <v>692.01882648592789</v>
      </c>
      <c r="U117" s="32">
        <f>T117*(1+INDEX([1]!tbl_Forecast,MATCH($D$8&amp;$D$16&amp;$D$7,[1]!rng_ForecastRowLookup,0),MATCH(U$11,[1]!rng_ForecastColumnLookup,0)))</f>
        <v>700.31066221504091</v>
      </c>
      <c r="V117" s="32">
        <f>U117*(1+INDEX([1]!tbl_Forecast,MATCH($D$8&amp;$D$16&amp;$D$7,[1]!rng_ForecastRowLookup,0),MATCH(V$11,[1]!rng_ForecastColumnLookup,0)))</f>
        <v>708.61818438165187</v>
      </c>
      <c r="W117" s="32">
        <f>V117*(1+INDEX([1]!tbl_Forecast,MATCH($D$8&amp;$D$16&amp;$D$7,[1]!rng_ForecastRowLookup,0),MATCH(W$11,[1]!rng_ForecastColumnLookup,0)))</f>
        <v>716.70921043254782</v>
      </c>
      <c r="X117" s="32">
        <f>W117*(1+INDEX([1]!tbl_Forecast,MATCH($D$8&amp;$D$16&amp;$D$7,[1]!rng_ForecastRowLookup,0),MATCH(X$11,[1]!rng_ForecastColumnLookup,0)))</f>
        <v>730.2106915547979</v>
      </c>
      <c r="Y117" s="32"/>
      <c r="Z117" s="32" t="str">
        <f t="shared" si="7"/>
        <v>Ritzville _ Other</v>
      </c>
      <c r="AA117" s="41">
        <f t="shared" si="8"/>
        <v>620.67908782157815</v>
      </c>
    </row>
    <row r="118" spans="1:27">
      <c r="A118" s="50">
        <f>INDEX([2]APPLIC!$B$8:$F$67,MATCH($C118,[2]APPLIC!$B$9:$B$67,0)+1,5)</f>
        <v>0.85</v>
      </c>
      <c r="B118" s="75">
        <v>1</v>
      </c>
      <c r="C118" s="243" t="s">
        <v>608</v>
      </c>
      <c r="D118" s="7" t="s">
        <v>532</v>
      </c>
      <c r="E118" s="32">
        <f>$A118*VLOOKUP(LEFT($D118,FIND(" _",$D118)-1),SISAcres!$A$24:$O$36,MATCH(RIGHT($D118,LEN($D118)-FIND(" _",$D118)-2),SISAcres!$A$24:$O$24,0),FALSE)*1/$B118</f>
        <v>1645.5060001126783</v>
      </c>
      <c r="F118" s="32">
        <f>E118*(1+INDEX([1]!tbl_Forecast,MATCH($D$8&amp;$D$16&amp;$D$7,[1]!rng_ForecastRowLookup,0),MATCH(F$11,[1]!rng_ForecastColumnLookup,0)))</f>
        <v>1663.0505861769482</v>
      </c>
      <c r="G118" s="32">
        <f>F118*(1+INDEX([1]!tbl_Forecast,MATCH($D$8&amp;$D$16&amp;$D$7,[1]!rng_ForecastRowLookup,0),MATCH(G$11,[1]!rng_ForecastColumnLookup,0)))</f>
        <v>1681.2298227028691</v>
      </c>
      <c r="H118" s="32">
        <f>G118*(1+INDEX([1]!tbl_Forecast,MATCH($D$8&amp;$D$16&amp;$D$7,[1]!rng_ForecastRowLookup,0),MATCH(H$11,[1]!rng_ForecastColumnLookup,0)))</f>
        <v>1700.0154837939644</v>
      </c>
      <c r="I118" s="32">
        <f>H118*(1+INDEX([1]!tbl_Forecast,MATCH($D$8&amp;$D$16&amp;$D$7,[1]!rng_ForecastRowLookup,0),MATCH(I$11,[1]!rng_ForecastColumnLookup,0)))</f>
        <v>1730.8102426889243</v>
      </c>
      <c r="J118" s="32">
        <f>I118*(1+INDEX([1]!tbl_Forecast,MATCH($D$8&amp;$D$16&amp;$D$7,[1]!rng_ForecastRowLookup,0),MATCH(J$11,[1]!rng_ForecastColumnLookup,0)))</f>
        <v>1752.2722710262683</v>
      </c>
      <c r="K118" s="32">
        <f>J118*(1+INDEX([1]!tbl_Forecast,MATCH($D$8&amp;$D$16&amp;$D$7,[1]!rng_ForecastRowLookup,0),MATCH(K$11,[1]!rng_ForecastColumnLookup,0)))</f>
        <v>1773.1941618020896</v>
      </c>
      <c r="L118" s="32">
        <f>K118*(1+INDEX([1]!tbl_Forecast,MATCH($D$8&amp;$D$16&amp;$D$7,[1]!rng_ForecastRowLookup,0),MATCH(L$11,[1]!rng_ForecastColumnLookup,0)))</f>
        <v>1794.9836767741797</v>
      </c>
      <c r="M118" s="32">
        <f>L118*(1+INDEX([1]!tbl_Forecast,MATCH($D$8&amp;$D$16&amp;$D$7,[1]!rng_ForecastRowLookup,0),MATCH(M$11,[1]!rng_ForecastColumnLookup,0)))</f>
        <v>1816.2402795958376</v>
      </c>
      <c r="N118" s="32">
        <f>M118*(1+INDEX([1]!tbl_Forecast,MATCH($D$8&amp;$D$16&amp;$D$7,[1]!rng_ForecastRowLookup,0),MATCH(N$11,[1]!rng_ForecastColumnLookup,0)))</f>
        <v>1851.9878074428805</v>
      </c>
      <c r="O118" s="32">
        <f>N118*(1+INDEX([1]!tbl_Forecast,MATCH($D$8&amp;$D$16&amp;$D$7,[1]!rng_ForecastRowLookup,0),MATCH(O$11,[1]!rng_ForecastColumnLookup,0)))</f>
        <v>1873.4564853007498</v>
      </c>
      <c r="P118" s="32">
        <f>O118*(1+INDEX([1]!tbl_Forecast,MATCH($D$8&amp;$D$16&amp;$D$7,[1]!rng_ForecastRowLookup,0),MATCH(P$11,[1]!rng_ForecastColumnLookup,0)))</f>
        <v>1894.3414859841032</v>
      </c>
      <c r="Q118" s="32">
        <f>P118*(1+INDEX([1]!tbl_Forecast,MATCH($D$8&amp;$D$16&amp;$D$7,[1]!rng_ForecastRowLookup,0),MATCH(Q$11,[1]!rng_ForecastColumnLookup,0)))</f>
        <v>1915.9862034214636</v>
      </c>
      <c r="R118" s="32">
        <f>Q118*(1+INDEX([1]!tbl_Forecast,MATCH($D$8&amp;$D$16&amp;$D$7,[1]!rng_ForecastRowLookup,0),MATCH(R$11,[1]!rng_ForecastColumnLookup,0)))</f>
        <v>1937.0348638832281</v>
      </c>
      <c r="S118" s="32">
        <f>R118*(1+INDEX([1]!tbl_Forecast,MATCH($D$8&amp;$D$16&amp;$D$7,[1]!rng_ForecastRowLookup,0),MATCH(S$11,[1]!rng_ForecastColumnLookup,0)))</f>
        <v>1971.7663413860862</v>
      </c>
      <c r="T118" s="32">
        <f>S118*(1+INDEX([1]!tbl_Forecast,MATCH($D$8&amp;$D$16&amp;$D$7,[1]!rng_ForecastRowLookup,0),MATCH(T$11,[1]!rng_ForecastColumnLookup,0)))</f>
        <v>1994.9076919871216</v>
      </c>
      <c r="U118" s="32">
        <f>T118*(1+INDEX([1]!tbl_Forecast,MATCH($D$8&amp;$D$16&amp;$D$7,[1]!rng_ForecastRowLookup,0),MATCH(U$11,[1]!rng_ForecastColumnLookup,0)))</f>
        <v>2018.8108666459655</v>
      </c>
      <c r="V118" s="32">
        <f>U118*(1+INDEX([1]!tbl_Forecast,MATCH($D$8&amp;$D$16&amp;$D$7,[1]!rng_ForecastRowLookup,0),MATCH(V$11,[1]!rng_ForecastColumnLookup,0)))</f>
        <v>2042.759261165349</v>
      </c>
      <c r="W118" s="32">
        <f>V118*(1+INDEX([1]!tbl_Forecast,MATCH($D$8&amp;$D$16&amp;$D$7,[1]!rng_ForecastRowLookup,0),MATCH(W$11,[1]!rng_ForecastColumnLookup,0)))</f>
        <v>2066.083554504251</v>
      </c>
      <c r="X118" s="32">
        <f>W118*(1+INDEX([1]!tbl_Forecast,MATCH($D$8&amp;$D$16&amp;$D$7,[1]!rng_ForecastRowLookup,0),MATCH(X$11,[1]!rng_ForecastColumnLookup,0)))</f>
        <v>2105.0047622996622</v>
      </c>
      <c r="Y118" s="32"/>
      <c r="Z118" s="32" t="str">
        <f t="shared" si="7"/>
        <v>Wilbur _ Other</v>
      </c>
      <c r="AA118" s="41">
        <f t="shared" si="8"/>
        <v>1789.2540479547129</v>
      </c>
    </row>
    <row r="119" spans="1:27">
      <c r="A119" s="50">
        <f>INDEX([2]APPLIC!$B$8:$F$67,MATCH($C119,[2]APPLIC!$B$9:$B$67,0)+1,5)</f>
        <v>0.85</v>
      </c>
      <c r="B119" s="75">
        <v>1</v>
      </c>
      <c r="C119" s="243" t="s">
        <v>608</v>
      </c>
      <c r="D119" s="7" t="s">
        <v>533</v>
      </c>
      <c r="E119" s="32">
        <f>$A119*VLOOKUP(LEFT($D119,FIND(" _",$D119)-1),SISAcres!$A$24:$O$36,MATCH(RIGHT($D119,LEN($D119)-FIND(" _",$D119)-2),SISAcres!$A$24:$O$24,0),FALSE)*1/$B119</f>
        <v>4132.3582884185616</v>
      </c>
      <c r="F119" s="32">
        <f>E119*(1+INDEX([1]!tbl_Forecast,MATCH($D$8&amp;$D$16&amp;$D$7,[1]!rng_ForecastRowLookup,0),MATCH(F$11,[1]!rng_ForecastColumnLookup,0)))</f>
        <v>4176.4179974895669</v>
      </c>
      <c r="G119" s="32">
        <f>F119*(1+INDEX([1]!tbl_Forecast,MATCH($D$8&amp;$D$16&amp;$D$7,[1]!rng_ForecastRowLookup,0),MATCH(G$11,[1]!rng_ForecastColumnLookup,0)))</f>
        <v>4222.0715039063571</v>
      </c>
      <c r="H119" s="32">
        <f>G119*(1+INDEX([1]!tbl_Forecast,MATCH($D$8&amp;$D$16&amp;$D$7,[1]!rng_ForecastRowLookup,0),MATCH(H$11,[1]!rng_ForecastColumnLookup,0)))</f>
        <v>4269.2479239910572</v>
      </c>
      <c r="I119" s="32">
        <f>H119*(1+INDEX([1]!tbl_Forecast,MATCH($D$8&amp;$D$16&amp;$D$7,[1]!rng_ForecastRowLookup,0),MATCH(I$11,[1]!rng_ForecastColumnLookup,0)))</f>
        <v>4346.582784605801</v>
      </c>
      <c r="J119" s="32">
        <f>I119*(1+INDEX([1]!tbl_Forecast,MATCH($D$8&amp;$D$16&amp;$D$7,[1]!rng_ForecastRowLookup,0),MATCH(J$11,[1]!rng_ForecastColumnLookup,0)))</f>
        <v>4400.4803642439329</v>
      </c>
      <c r="K119" s="32">
        <f>J119*(1+INDEX([1]!tbl_Forecast,MATCH($D$8&amp;$D$16&amp;$D$7,[1]!rng_ForecastRowLookup,0),MATCH(K$11,[1]!rng_ForecastColumnLookup,0)))</f>
        <v>4453.0214967289758</v>
      </c>
      <c r="L119" s="32">
        <f>K119*(1+INDEX([1]!tbl_Forecast,MATCH($D$8&amp;$D$16&amp;$D$7,[1]!rng_ForecastRowLookup,0),MATCH(L$11,[1]!rng_ForecastColumnLookup,0)))</f>
        <v>4507.7414933679247</v>
      </c>
      <c r="M119" s="32">
        <f>L119*(1+INDEX([1]!tbl_Forecast,MATCH($D$8&amp;$D$16&amp;$D$7,[1]!rng_ForecastRowLookup,0),MATCH(M$11,[1]!rng_ForecastColumnLookup,0)))</f>
        <v>4561.1231880245741</v>
      </c>
      <c r="N119" s="32">
        <f>M119*(1+INDEX([1]!tbl_Forecast,MATCH($D$8&amp;$D$16&amp;$D$7,[1]!rng_ForecastRowLookup,0),MATCH(N$11,[1]!rng_ForecastColumnLookup,0)))</f>
        <v>4650.8959345105095</v>
      </c>
      <c r="O119" s="32">
        <f>N119*(1+INDEX([1]!tbl_Forecast,MATCH($D$8&amp;$D$16&amp;$D$7,[1]!rng_ForecastRowLookup,0),MATCH(O$11,[1]!rng_ForecastColumnLookup,0)))</f>
        <v>4704.8102130857797</v>
      </c>
      <c r="P119" s="32">
        <f>O119*(1+INDEX([1]!tbl_Forecast,MATCH($D$8&amp;$D$16&amp;$D$7,[1]!rng_ForecastRowLookup,0),MATCH(P$11,[1]!rng_ForecastColumnLookup,0)))</f>
        <v>4757.258703502449</v>
      </c>
      <c r="Q119" s="32">
        <f>P119*(1+INDEX([1]!tbl_Forecast,MATCH($D$8&amp;$D$16&amp;$D$7,[1]!rng_ForecastRowLookup,0),MATCH(Q$11,[1]!rng_ForecastColumnLookup,0)))</f>
        <v>4811.6150701742381</v>
      </c>
      <c r="R119" s="32">
        <f>Q119*(1+INDEX([1]!tbl_Forecast,MATCH($D$8&amp;$D$16&amp;$D$7,[1]!rng_ForecastRowLookup,0),MATCH(R$11,[1]!rng_ForecastColumnLookup,0)))</f>
        <v>4864.4745592999689</v>
      </c>
      <c r="S119" s="32">
        <f>R119*(1+INDEX([1]!tbl_Forecast,MATCH($D$8&amp;$D$16&amp;$D$7,[1]!rng_ForecastRowLookup,0),MATCH(S$11,[1]!rng_ForecastColumnLookup,0)))</f>
        <v>4951.6956991305924</v>
      </c>
      <c r="T119" s="32">
        <f>S119*(1+INDEX([1]!tbl_Forecast,MATCH($D$8&amp;$D$16&amp;$D$7,[1]!rng_ForecastRowLookup,0),MATCH(T$11,[1]!rng_ForecastColumnLookup,0)))</f>
        <v>5009.810559820763</v>
      </c>
      <c r="U119" s="32">
        <f>T119*(1+INDEX([1]!tbl_Forecast,MATCH($D$8&amp;$D$16&amp;$D$7,[1]!rng_ForecastRowLookup,0),MATCH(U$11,[1]!rng_ForecastColumnLookup,0)))</f>
        <v>5069.8385888368994</v>
      </c>
      <c r="V119" s="32">
        <f>U119*(1+INDEX([1]!tbl_Forecast,MATCH($D$8&amp;$D$16&amp;$D$7,[1]!rng_ForecastRowLookup,0),MATCH(V$11,[1]!rng_ForecastColumnLookup,0)))</f>
        <v>5129.9801784632609</v>
      </c>
      <c r="W119" s="32">
        <f>V119*(1+INDEX([1]!tbl_Forecast,MATCH($D$8&amp;$D$16&amp;$D$7,[1]!rng_ForecastRowLookup,0),MATCH(W$11,[1]!rng_ForecastColumnLookup,0)))</f>
        <v>5188.5544631476787</v>
      </c>
      <c r="X119" s="32">
        <f>W119*(1+INDEX([1]!tbl_Forecast,MATCH($D$8&amp;$D$16&amp;$D$7,[1]!rng_ForecastRowLookup,0),MATCH(X$11,[1]!rng_ForecastColumnLookup,0)))</f>
        <v>5286.2972702949128</v>
      </c>
      <c r="Y119" s="32"/>
      <c r="Z119" s="32" t="str">
        <f t="shared" si="7"/>
        <v>Mattawa (PRD) _ Grain**</v>
      </c>
      <c r="AA119" s="41">
        <f t="shared" si="8"/>
        <v>4493.3526797506756</v>
      </c>
    </row>
    <row r="120" spans="1:27">
      <c r="A120" s="50">
        <f>INDEX([2]APPLIC!$B$8:$F$67,MATCH($C120,[2]APPLIC!$B$9:$B$67,0)+1,5)</f>
        <v>0.85</v>
      </c>
      <c r="B120" s="75">
        <v>1</v>
      </c>
      <c r="C120" s="243" t="s">
        <v>608</v>
      </c>
      <c r="D120" s="7" t="s">
        <v>534</v>
      </c>
      <c r="E120" s="32">
        <f>$A120*VLOOKUP(LEFT($D120,FIND(" _",$D120)-1),SISAcres!$A$24:$O$36,MATCH(RIGHT($D120,LEN($D120)-FIND(" _",$D120)-2),SISAcres!$A$24:$O$24,0),FALSE)*1/$B120</f>
        <v>7422.4406242370751</v>
      </c>
      <c r="F120" s="32">
        <f>E120*(1+INDEX([1]!tbl_Forecast,MATCH($D$8&amp;$D$16&amp;$D$7,[1]!rng_ForecastRowLookup,0),MATCH(F$11,[1]!rng_ForecastColumnLookup,0)))</f>
        <v>7501.5795932411038</v>
      </c>
      <c r="G120" s="32">
        <f>F120*(1+INDEX([1]!tbl_Forecast,MATCH($D$8&amp;$D$16&amp;$D$7,[1]!rng_ForecastRowLookup,0),MATCH(G$11,[1]!rng_ForecastColumnLookup,0)))</f>
        <v>7583.5813019546358</v>
      </c>
      <c r="H120" s="32">
        <f>G120*(1+INDEX([1]!tbl_Forecast,MATCH($D$8&amp;$D$16&amp;$D$7,[1]!rng_ForecastRowLookup,0),MATCH(H$11,[1]!rng_ForecastColumnLookup,0)))</f>
        <v>7668.3184308536784</v>
      </c>
      <c r="I120" s="32">
        <f>H120*(1+INDEX([1]!tbl_Forecast,MATCH($D$8&amp;$D$16&amp;$D$7,[1]!rng_ForecastRowLookup,0),MATCH(I$11,[1]!rng_ForecastColumnLookup,0)))</f>
        <v>7807.2254110894746</v>
      </c>
      <c r="J120" s="32">
        <f>I120*(1+INDEX([1]!tbl_Forecast,MATCH($D$8&amp;$D$16&amp;$D$7,[1]!rng_ForecastRowLookup,0),MATCH(J$11,[1]!rng_ForecastColumnLookup,0)))</f>
        <v>7904.0349219625559</v>
      </c>
      <c r="K120" s="32">
        <f>J120*(1+INDEX([1]!tbl_Forecast,MATCH($D$8&amp;$D$16&amp;$D$7,[1]!rng_ForecastRowLookup,0),MATCH(K$11,[1]!rng_ForecastColumnLookup,0)))</f>
        <v>7998.4080157219669</v>
      </c>
      <c r="L120" s="32">
        <f>K120*(1+INDEX([1]!tbl_Forecast,MATCH($D$8&amp;$D$16&amp;$D$7,[1]!rng_ForecastRowLookup,0),MATCH(L$11,[1]!rng_ForecastColumnLookup,0)))</f>
        <v>8096.6947318446601</v>
      </c>
      <c r="M120" s="32">
        <f>L120*(1+INDEX([1]!tbl_Forecast,MATCH($D$8&amp;$D$16&amp;$D$7,[1]!rng_ForecastRowLookup,0),MATCH(M$11,[1]!rng_ForecastColumnLookup,0)))</f>
        <v>8192.5776227645001</v>
      </c>
      <c r="N120" s="32">
        <f>M120*(1+INDEX([1]!tbl_Forecast,MATCH($D$8&amp;$D$16&amp;$D$7,[1]!rng_ForecastRowLookup,0),MATCH(N$11,[1]!rng_ForecastColumnLookup,0)))</f>
        <v>8353.8252286011048</v>
      </c>
      <c r="O120" s="32">
        <f>N120*(1+INDEX([1]!tbl_Forecast,MATCH($D$8&amp;$D$16&amp;$D$7,[1]!rng_ForecastRowLookup,0),MATCH(O$11,[1]!rng_ForecastColumnLookup,0)))</f>
        <v>8450.6647336955848</v>
      </c>
      <c r="P120" s="32">
        <f>O120*(1+INDEX([1]!tbl_Forecast,MATCH($D$8&amp;$D$16&amp;$D$7,[1]!rng_ForecastRowLookup,0),MATCH(P$11,[1]!rng_ForecastColumnLookup,0)))</f>
        <v>8544.8714260435463</v>
      </c>
      <c r="Q120" s="32">
        <f>P120*(1+INDEX([1]!tbl_Forecast,MATCH($D$8&amp;$D$16&amp;$D$7,[1]!rng_ForecastRowLookup,0),MATCH(Q$11,[1]!rng_ForecastColumnLookup,0)))</f>
        <v>8642.5049989361378</v>
      </c>
      <c r="R120" s="32">
        <f>Q120*(1+INDEX([1]!tbl_Forecast,MATCH($D$8&amp;$D$16&amp;$D$7,[1]!rng_ForecastRowLookup,0),MATCH(R$11,[1]!rng_ForecastColumnLookup,0)))</f>
        <v>8737.4499170868312</v>
      </c>
      <c r="S120" s="32">
        <f>R120*(1+INDEX([1]!tbl_Forecast,MATCH($D$8&amp;$D$16&amp;$D$7,[1]!rng_ForecastRowLookup,0),MATCH(S$11,[1]!rng_ForecastColumnLookup,0)))</f>
        <v>8894.1143896194972</v>
      </c>
      <c r="T120" s="32">
        <f>S120*(1+INDEX([1]!tbl_Forecast,MATCH($D$8&amp;$D$16&amp;$D$7,[1]!rng_ForecastRowLookup,0),MATCH(T$11,[1]!rng_ForecastColumnLookup,0)))</f>
        <v>8998.4988773023597</v>
      </c>
      <c r="U120" s="32">
        <f>T120*(1+INDEX([1]!tbl_Forecast,MATCH($D$8&amp;$D$16&amp;$D$7,[1]!rng_ForecastRowLookup,0),MATCH(U$11,[1]!rng_ForecastColumnLookup,0)))</f>
        <v>9106.3197510177324</v>
      </c>
      <c r="V120" s="32">
        <f>U120*(1+INDEX([1]!tbl_Forecast,MATCH($D$8&amp;$D$16&amp;$D$7,[1]!rng_ForecastRowLookup,0),MATCH(V$11,[1]!rng_ForecastColumnLookup,0)))</f>
        <v>9214.3445995164657</v>
      </c>
      <c r="W120" s="32">
        <f>V120*(1+INDEX([1]!tbl_Forecast,MATCH($D$8&amp;$D$16&amp;$D$7,[1]!rng_ForecastRowLookup,0),MATCH(W$11,[1]!rng_ForecastColumnLookup,0)))</f>
        <v>9319.5542933118286</v>
      </c>
      <c r="X120" s="32">
        <f>W120*(1+INDEX([1]!tbl_Forecast,MATCH($D$8&amp;$D$16&amp;$D$7,[1]!rng_ForecastRowLookup,0),MATCH(X$11,[1]!rng_ForecastColumnLookup,0)))</f>
        <v>9495.1175266669507</v>
      </c>
      <c r="Y120" s="32"/>
      <c r="Z120" s="32" t="str">
        <f t="shared" si="7"/>
        <v>Pasco (Richland) _ Grain**</v>
      </c>
      <c r="AA120" s="41">
        <f t="shared" si="8"/>
        <v>8070.849897666908</v>
      </c>
    </row>
    <row r="121" spans="1:27">
      <c r="A121" s="50">
        <f>INDEX([2]APPLIC!$B$8:$F$67,MATCH($C121,[2]APPLIC!$B$9:$B$67,0)+1,5)</f>
        <v>0.85</v>
      </c>
      <c r="B121" s="75">
        <v>1</v>
      </c>
      <c r="C121" s="243" t="s">
        <v>608</v>
      </c>
      <c r="D121" s="7" t="s">
        <v>535</v>
      </c>
      <c r="E121" s="32">
        <f>$A121*VLOOKUP(LEFT($D121,FIND(" _",$D121)-1),SISAcres!$A$24:$O$36,MATCH(RIGHT($D121,LEN($D121)-FIND(" _",$D121)-2),SISAcres!$A$24:$O$24,0),FALSE)*1/$B121</f>
        <v>33529.27649721122</v>
      </c>
      <c r="F121" s="32">
        <f>E121*(1+INDEX([1]!tbl_Forecast,MATCH($D$8&amp;$D$16&amp;$D$7,[1]!rng_ForecastRowLookup,0),MATCH(F$11,[1]!rng_ForecastColumnLookup,0)))</f>
        <v>33886.769740710632</v>
      </c>
      <c r="G121" s="32">
        <f>F121*(1+INDEX([1]!tbl_Forecast,MATCH($D$8&amp;$D$16&amp;$D$7,[1]!rng_ForecastRowLookup,0),MATCH(G$11,[1]!rng_ForecastColumnLookup,0)))</f>
        <v>34257.194794125244</v>
      </c>
      <c r="H121" s="32">
        <f>G121*(1+INDEX([1]!tbl_Forecast,MATCH($D$8&amp;$D$16&amp;$D$7,[1]!rng_ForecastRowLookup,0),MATCH(H$11,[1]!rng_ForecastColumnLookup,0)))</f>
        <v>34639.976518933967</v>
      </c>
      <c r="I121" s="32">
        <f>H121*(1+INDEX([1]!tbl_Forecast,MATCH($D$8&amp;$D$16&amp;$D$7,[1]!rng_ForecastRowLookup,0),MATCH(I$11,[1]!rng_ForecastColumnLookup,0)))</f>
        <v>35267.458877298726</v>
      </c>
      <c r="J121" s="32">
        <f>I121*(1+INDEX([1]!tbl_Forecast,MATCH($D$8&amp;$D$16&amp;$D$7,[1]!rng_ForecastRowLookup,0),MATCH(J$11,[1]!rng_ForecastColumnLookup,0)))</f>
        <v>35704.774986911521</v>
      </c>
      <c r="K121" s="32">
        <f>J121*(1+INDEX([1]!tbl_Forecast,MATCH($D$8&amp;$D$16&amp;$D$7,[1]!rng_ForecastRowLookup,0),MATCH(K$11,[1]!rng_ForecastColumnLookup,0)))</f>
        <v>36131.085107092746</v>
      </c>
      <c r="L121" s="32">
        <f>K121*(1+INDEX([1]!tbl_Forecast,MATCH($D$8&amp;$D$16&amp;$D$7,[1]!rng_ForecastRowLookup,0),MATCH(L$11,[1]!rng_ForecastColumnLookup,0)))</f>
        <v>36575.074173185058</v>
      </c>
      <c r="M121" s="32">
        <f>L121*(1+INDEX([1]!tbl_Forecast,MATCH($D$8&amp;$D$16&amp;$D$7,[1]!rng_ForecastRowLookup,0),MATCH(M$11,[1]!rng_ForecastColumnLookup,0)))</f>
        <v>37008.204476781619</v>
      </c>
      <c r="N121" s="32">
        <f>M121*(1+INDEX([1]!tbl_Forecast,MATCH($D$8&amp;$D$16&amp;$D$7,[1]!rng_ForecastRowLookup,0),MATCH(N$11,[1]!rng_ForecastColumnLookup,0)))</f>
        <v>37736.605798437806</v>
      </c>
      <c r="O121" s="32">
        <f>N121*(1+INDEX([1]!tbl_Forecast,MATCH($D$8&amp;$D$16&amp;$D$7,[1]!rng_ForecastRowLookup,0),MATCH(O$11,[1]!rng_ForecastColumnLookup,0)))</f>
        <v>38174.057400484082</v>
      </c>
      <c r="P121" s="32">
        <f>O121*(1+INDEX([1]!tbl_Forecast,MATCH($D$8&amp;$D$16&amp;$D$7,[1]!rng_ForecastRowLookup,0),MATCH(P$11,[1]!rng_ForecastColumnLookup,0)))</f>
        <v>38599.615838137084</v>
      </c>
      <c r="Q121" s="32">
        <f>P121*(1+INDEX([1]!tbl_Forecast,MATCH($D$8&amp;$D$16&amp;$D$7,[1]!rng_ForecastRowLookup,0),MATCH(Q$11,[1]!rng_ForecastColumnLookup,0)))</f>
        <v>39040.65447039462</v>
      </c>
      <c r="R121" s="32">
        <f>Q121*(1+INDEX([1]!tbl_Forecast,MATCH($D$8&amp;$D$16&amp;$D$7,[1]!rng_ForecastRowLookup,0),MATCH(R$11,[1]!rng_ForecastColumnLookup,0)))</f>
        <v>39469.547684074845</v>
      </c>
      <c r="S121" s="32">
        <f>R121*(1+INDEX([1]!tbl_Forecast,MATCH($D$8&amp;$D$16&amp;$D$7,[1]!rng_ForecastRowLookup,0),MATCH(S$11,[1]!rng_ForecastColumnLookup,0)))</f>
        <v>40177.24568837884</v>
      </c>
      <c r="T121" s="32">
        <f>S121*(1+INDEX([1]!tbl_Forecast,MATCH($D$8&amp;$D$16&amp;$D$7,[1]!rng_ForecastRowLookup,0),MATCH(T$11,[1]!rng_ForecastColumnLookup,0)))</f>
        <v>40648.780123846038</v>
      </c>
      <c r="U121" s="32">
        <f>T121*(1+INDEX([1]!tbl_Forecast,MATCH($D$8&amp;$D$16&amp;$D$7,[1]!rng_ForecastRowLookup,0),MATCH(U$11,[1]!rng_ForecastColumnLookup,0)))</f>
        <v>41135.837692911497</v>
      </c>
      <c r="V121" s="32">
        <f>U121*(1+INDEX([1]!tbl_Forecast,MATCH($D$8&amp;$D$16&amp;$D$7,[1]!rng_ForecastRowLookup,0),MATCH(V$11,[1]!rng_ForecastColumnLookup,0)))</f>
        <v>41623.816674118323</v>
      </c>
      <c r="W121" s="32">
        <f>V121*(1+INDEX([1]!tbl_Forecast,MATCH($D$8&amp;$D$16&amp;$D$7,[1]!rng_ForecastRowLookup,0),MATCH(W$11,[1]!rng_ForecastColumnLookup,0)))</f>
        <v>42099.078800423878</v>
      </c>
      <c r="X121" s="32">
        <f>W121*(1+INDEX([1]!tbl_Forecast,MATCH($D$8&amp;$D$16&amp;$D$7,[1]!rng_ForecastRowLookup,0),MATCH(X$11,[1]!rng_ForecastColumnLookup,0)))</f>
        <v>42892.147885366991</v>
      </c>
      <c r="Y121" s="32"/>
      <c r="Z121" s="32" t="str">
        <f t="shared" si="7"/>
        <v>Moses Lake (Ephrata) _ Grain**</v>
      </c>
      <c r="AA121" s="41">
        <f t="shared" si="8"/>
        <v>36458.325702561939</v>
      </c>
    </row>
    <row r="122" spans="1:27">
      <c r="A122" s="50">
        <f>INDEX([2]APPLIC!$B$8:$F$67,MATCH($C122,[2]APPLIC!$B$9:$B$67,0)+1,5)</f>
        <v>0.85</v>
      </c>
      <c r="B122" s="75">
        <v>1</v>
      </c>
      <c r="C122" s="243" t="s">
        <v>608</v>
      </c>
      <c r="D122" s="7" t="s">
        <v>536</v>
      </c>
      <c r="E122" s="32">
        <f>$A122*VLOOKUP(LEFT($D122,FIND(" _",$D122)-1),SISAcres!$A$24:$O$36,MATCH(RIGHT($D122,LEN($D122)-FIND(" _",$D122)-2),SISAcres!$A$24:$O$24,0),FALSE)*1/$B122</f>
        <v>11757.465753347482</v>
      </c>
      <c r="F122" s="32">
        <f>E122*(1+INDEX([1]!tbl_Forecast,MATCH($D$8&amp;$D$16&amp;$D$7,[1]!rng_ForecastRowLookup,0),MATCH(F$11,[1]!rng_ForecastColumnLookup,0)))</f>
        <v>11882.825290045123</v>
      </c>
      <c r="G122" s="32">
        <f>F122*(1+INDEX([1]!tbl_Forecast,MATCH($D$8&amp;$D$16&amp;$D$7,[1]!rng_ForecastRowLookup,0),MATCH(G$11,[1]!rng_ForecastColumnLookup,0)))</f>
        <v>12012.719529787111</v>
      </c>
      <c r="H122" s="32">
        <f>G122*(1+INDEX([1]!tbl_Forecast,MATCH($D$8&amp;$D$16&amp;$D$7,[1]!rng_ForecastRowLookup,0),MATCH(H$11,[1]!rng_ForecastColumnLookup,0)))</f>
        <v>12146.946792961733</v>
      </c>
      <c r="I122" s="32">
        <f>H122*(1+INDEX([1]!tbl_Forecast,MATCH($D$8&amp;$D$16&amp;$D$7,[1]!rng_ForecastRowLookup,0),MATCH(I$11,[1]!rng_ForecastColumnLookup,0)))</f>
        <v>12366.981434625324</v>
      </c>
      <c r="J122" s="32">
        <f>I122*(1+INDEX([1]!tbl_Forecast,MATCH($D$8&amp;$D$16&amp;$D$7,[1]!rng_ForecastRowLookup,0),MATCH(J$11,[1]!rng_ForecastColumnLookup,0)))</f>
        <v>12520.331870999555</v>
      </c>
      <c r="K122" s="32">
        <f>J122*(1+INDEX([1]!tbl_Forecast,MATCH($D$8&amp;$D$16&amp;$D$7,[1]!rng_ForecastRowLookup,0),MATCH(K$11,[1]!rng_ForecastColumnLookup,0)))</f>
        <v>12669.822917689844</v>
      </c>
      <c r="L122" s="32">
        <f>K122*(1+INDEX([1]!tbl_Forecast,MATCH($D$8&amp;$D$16&amp;$D$7,[1]!rng_ForecastRowLookup,0),MATCH(L$11,[1]!rng_ForecastColumnLookup,0)))</f>
        <v>12825.51331082658</v>
      </c>
      <c r="M122" s="32">
        <f>L122*(1+INDEX([1]!tbl_Forecast,MATCH($D$8&amp;$D$16&amp;$D$7,[1]!rng_ForecastRowLookup,0),MATCH(M$11,[1]!rng_ForecastColumnLookup,0)))</f>
        <v>12977.395941270368</v>
      </c>
      <c r="N122" s="32">
        <f>M122*(1+INDEX([1]!tbl_Forecast,MATCH($D$8&amp;$D$16&amp;$D$7,[1]!rng_ForecastRowLookup,0),MATCH(N$11,[1]!rng_ForecastColumnLookup,0)))</f>
        <v>13232.819096457686</v>
      </c>
      <c r="O122" s="32">
        <f>N122*(1+INDEX([1]!tbl_Forecast,MATCH($D$8&amp;$D$16&amp;$D$7,[1]!rng_ForecastRowLookup,0),MATCH(O$11,[1]!rng_ForecastColumnLookup,0)))</f>
        <v>13386.217044970947</v>
      </c>
      <c r="P122" s="32">
        <f>O122*(1+INDEX([1]!tbl_Forecast,MATCH($D$8&amp;$D$16&amp;$D$7,[1]!rng_ForecastRowLookup,0),MATCH(P$11,[1]!rng_ForecastColumnLookup,0)))</f>
        <v>13535.444504655901</v>
      </c>
      <c r="Q122" s="32">
        <f>P122*(1+INDEX([1]!tbl_Forecast,MATCH($D$8&amp;$D$16&amp;$D$7,[1]!rng_ForecastRowLookup,0),MATCH(Q$11,[1]!rng_ForecastColumnLookup,0)))</f>
        <v>13690.100290774713</v>
      </c>
      <c r="R122" s="32">
        <f>Q122*(1+INDEX([1]!tbl_Forecast,MATCH($D$8&amp;$D$16&amp;$D$7,[1]!rng_ForecastRowLookup,0),MATCH(R$11,[1]!rng_ForecastColumnLookup,0)))</f>
        <v>13840.497131938519</v>
      </c>
      <c r="S122" s="32">
        <f>R122*(1+INDEX([1]!tbl_Forecast,MATCH($D$8&amp;$D$16&amp;$D$7,[1]!rng_ForecastRowLookup,0),MATCH(S$11,[1]!rng_ForecastColumnLookup,0)))</f>
        <v>14088.660406502724</v>
      </c>
      <c r="T122" s="32">
        <f>S122*(1+INDEX([1]!tbl_Forecast,MATCH($D$8&amp;$D$16&amp;$D$7,[1]!rng_ForecastRowLookup,0),MATCH(T$11,[1]!rng_ForecastColumnLookup,0)))</f>
        <v>14254.009932520405</v>
      </c>
      <c r="U122" s="32">
        <f>T122*(1+INDEX([1]!tbl_Forecast,MATCH($D$8&amp;$D$16&amp;$D$7,[1]!rng_ForecastRowLookup,0),MATCH(U$11,[1]!rng_ForecastColumnLookup,0)))</f>
        <v>14424.802842074301</v>
      </c>
      <c r="V122" s="32">
        <f>U122*(1+INDEX([1]!tbl_Forecast,MATCH($D$8&amp;$D$16&amp;$D$7,[1]!rng_ForecastRowLookup,0),MATCH(V$11,[1]!rng_ForecastColumnLookup,0)))</f>
        <v>14595.918856473534</v>
      </c>
      <c r="W122" s="32">
        <f>V122*(1+INDEX([1]!tbl_Forecast,MATCH($D$8&amp;$D$16&amp;$D$7,[1]!rng_ForecastRowLookup,0),MATCH(W$11,[1]!rng_ForecastColumnLookup,0)))</f>
        <v>14762.575544528388</v>
      </c>
      <c r="X122" s="32">
        <f>W122*(1+INDEX([1]!tbl_Forecast,MATCH($D$8&amp;$D$16&amp;$D$7,[1]!rng_ForecastRowLookup,0),MATCH(X$11,[1]!rng_ForecastColumnLookup,0)))</f>
        <v>15040.67527051063</v>
      </c>
      <c r="Y122" s="32"/>
      <c r="Z122" s="32" t="str">
        <f t="shared" si="7"/>
        <v>Royal City (Smyrna) _ Grain**</v>
      </c>
      <c r="AA122" s="41">
        <f t="shared" si="8"/>
        <v>12784.573979934035</v>
      </c>
    </row>
    <row r="123" spans="1:27">
      <c r="A123" s="50">
        <f>INDEX([2]APPLIC!$B$8:$F$67,MATCH($C123,[2]APPLIC!$B$9:$B$67,0)+1,5)</f>
        <v>0.85</v>
      </c>
      <c r="B123" s="75">
        <v>1</v>
      </c>
      <c r="C123" s="243" t="s">
        <v>608</v>
      </c>
      <c r="D123" s="7" t="s">
        <v>537</v>
      </c>
      <c r="E123" s="32">
        <f>$A123*VLOOKUP(LEFT($D123,FIND(" _",$D123)-1),SISAcres!$A$24:$O$36,MATCH(RIGHT($D123,LEN($D123)-FIND(" _",$D123)-2),SISAcres!$A$24:$O$24,0),FALSE)*1/$B123</f>
        <v>15334.81439088058</v>
      </c>
      <c r="F123" s="32">
        <f>E123*(1+INDEX([1]!tbl_Forecast,MATCH($D$8&amp;$D$16&amp;$D$7,[1]!rng_ForecastRowLookup,0),MATCH(F$11,[1]!rng_ForecastColumnLookup,0)))</f>
        <v>15498.316055925852</v>
      </c>
      <c r="G123" s="32">
        <f>F123*(1+INDEX([1]!tbl_Forecast,MATCH($D$8&amp;$D$16&amp;$D$7,[1]!rng_ForecastRowLookup,0),MATCH(G$11,[1]!rng_ForecastColumnLookup,0)))</f>
        <v>15667.732161290296</v>
      </c>
      <c r="H123" s="32">
        <f>G123*(1+INDEX([1]!tbl_Forecast,MATCH($D$8&amp;$D$16&amp;$D$7,[1]!rng_ForecastRowLookup,0),MATCH(H$11,[1]!rng_ForecastColumnLookup,0)))</f>
        <v>15842.799663944317</v>
      </c>
      <c r="I123" s="32">
        <f>H123*(1+INDEX([1]!tbl_Forecast,MATCH($D$8&amp;$D$16&amp;$D$7,[1]!rng_ForecastRowLookup,0),MATCH(I$11,[1]!rng_ForecastColumnLookup,0)))</f>
        <v>16129.782459408929</v>
      </c>
      <c r="J123" s="32">
        <f>I123*(1+INDEX([1]!tbl_Forecast,MATCH($D$8&amp;$D$16&amp;$D$7,[1]!rng_ForecastRowLookup,0),MATCH(J$11,[1]!rng_ForecastColumnLookup,0)))</f>
        <v>16329.79158789734</v>
      </c>
      <c r="K123" s="32">
        <f>J123*(1+INDEX([1]!tbl_Forecast,MATCH($D$8&amp;$D$16&amp;$D$7,[1]!rng_ForecastRowLookup,0),MATCH(K$11,[1]!rng_ForecastColumnLookup,0)))</f>
        <v>16524.767061539809</v>
      </c>
      <c r="L123" s="32">
        <f>K123*(1+INDEX([1]!tbl_Forecast,MATCH($D$8&amp;$D$16&amp;$D$7,[1]!rng_ForecastRowLookup,0),MATCH(L$11,[1]!rng_ForecastColumnLookup,0)))</f>
        <v>16727.828106435078</v>
      </c>
      <c r="M123" s="32">
        <f>L123*(1+INDEX([1]!tbl_Forecast,MATCH($D$8&amp;$D$16&amp;$D$7,[1]!rng_ForecastRowLookup,0),MATCH(M$11,[1]!rng_ForecastColumnLookup,0)))</f>
        <v>16925.922831600754</v>
      </c>
      <c r="N123" s="32">
        <f>M123*(1+INDEX([1]!tbl_Forecast,MATCH($D$8&amp;$D$16&amp;$D$7,[1]!rng_ForecastRowLookup,0),MATCH(N$11,[1]!rng_ForecastColumnLookup,0)))</f>
        <v>17259.061516254413</v>
      </c>
      <c r="O123" s="32">
        <f>N123*(1+INDEX([1]!tbl_Forecast,MATCH($D$8&amp;$D$16&amp;$D$7,[1]!rng_ForecastRowLookup,0),MATCH(O$11,[1]!rng_ForecastColumnLookup,0)))</f>
        <v>17459.132613014612</v>
      </c>
      <c r="P123" s="32">
        <f>O123*(1+INDEX([1]!tbl_Forecast,MATCH($D$8&amp;$D$16&amp;$D$7,[1]!rng_ForecastRowLookup,0),MATCH(P$11,[1]!rng_ForecastColumnLookup,0)))</f>
        <v>17653.764300173883</v>
      </c>
      <c r="Q123" s="32">
        <f>P123*(1+INDEX([1]!tbl_Forecast,MATCH($D$8&amp;$D$16&amp;$D$7,[1]!rng_ForecastRowLookup,0),MATCH(Q$11,[1]!rng_ForecastColumnLookup,0)))</f>
        <v>17855.475946574596</v>
      </c>
      <c r="R123" s="32">
        <f>Q123*(1+INDEX([1]!tbl_Forecast,MATCH($D$8&amp;$D$16&amp;$D$7,[1]!rng_ForecastRowLookup,0),MATCH(R$11,[1]!rng_ForecastColumnLookup,0)))</f>
        <v>18051.632813420249</v>
      </c>
      <c r="S123" s="32">
        <f>R123*(1+INDEX([1]!tbl_Forecast,MATCH($D$8&amp;$D$16&amp;$D$7,[1]!rng_ForecastRowLookup,0),MATCH(S$11,[1]!rng_ForecastColumnLookup,0)))</f>
        <v>18375.302712521741</v>
      </c>
      <c r="T123" s="32">
        <f>S123*(1+INDEX([1]!tbl_Forecast,MATCH($D$8&amp;$D$16&amp;$D$7,[1]!rng_ForecastRowLookup,0),MATCH(T$11,[1]!rng_ForecastColumnLookup,0)))</f>
        <v>18590.961796230262</v>
      </c>
      <c r="U123" s="32">
        <f>T123*(1+INDEX([1]!tbl_Forecast,MATCH($D$8&amp;$D$16&amp;$D$7,[1]!rng_ForecastRowLookup,0),MATCH(U$11,[1]!rng_ForecastColumnLookup,0)))</f>
        <v>18813.720477584855</v>
      </c>
      <c r="V123" s="32">
        <f>U123*(1+INDEX([1]!tbl_Forecast,MATCH($D$8&amp;$D$16&amp;$D$7,[1]!rng_ForecastRowLookup,0),MATCH(V$11,[1]!rng_ForecastColumnLookup,0)))</f>
        <v>19036.900572272556</v>
      </c>
      <c r="W123" s="32">
        <f>V123*(1+INDEX([1]!tbl_Forecast,MATCH($D$8&amp;$D$16&amp;$D$7,[1]!rng_ForecastRowLookup,0),MATCH(W$11,[1]!rng_ForecastColumnLookup,0)))</f>
        <v>19254.264537597523</v>
      </c>
      <c r="X123" s="32">
        <f>W123*(1+INDEX([1]!tbl_Forecast,MATCH($D$8&amp;$D$16&amp;$D$7,[1]!rng_ForecastRowLookup,0),MATCH(X$11,[1]!rng_ForecastColumnLookup,0)))</f>
        <v>19616.979409114647</v>
      </c>
      <c r="Y123" s="32"/>
      <c r="Z123" s="32" t="str">
        <f t="shared" si="7"/>
        <v>Quincy _ Grain**</v>
      </c>
      <c r="AA123" s="41">
        <f t="shared" si="8"/>
        <v>16674.43249774745</v>
      </c>
    </row>
    <row r="124" spans="1:27">
      <c r="A124" s="50">
        <f>INDEX([2]APPLIC!$B$8:$F$67,MATCH($C124,[2]APPLIC!$B$9:$B$67,0)+1,5)</f>
        <v>0.85</v>
      </c>
      <c r="B124" s="75">
        <v>1</v>
      </c>
      <c r="C124" s="243" t="s">
        <v>608</v>
      </c>
      <c r="D124" s="7" t="s">
        <v>538</v>
      </c>
      <c r="E124" s="32">
        <f>$A124*VLOOKUP(LEFT($D124,FIND(" _",$D124)-1),SISAcres!$A$24:$O$36,MATCH(RIGHT($D124,LEN($D124)-FIND(" _",$D124)-2),SISAcres!$A$24:$O$24,0),FALSE)*1/$B124</f>
        <v>7949.5603429172388</v>
      </c>
      <c r="F124" s="32">
        <f>E124*(1+INDEX([1]!tbl_Forecast,MATCH($D$8&amp;$D$16&amp;$D$7,[1]!rng_ForecastRowLookup,0),MATCH(F$11,[1]!rng_ForecastColumnLookup,0)))</f>
        <v>8034.3195267791443</v>
      </c>
      <c r="G124" s="32">
        <f>F124*(1+INDEX([1]!tbl_Forecast,MATCH($D$8&amp;$D$16&amp;$D$7,[1]!rng_ForecastRowLookup,0),MATCH(G$11,[1]!rng_ForecastColumnLookup,0)))</f>
        <v>8122.1447536340311</v>
      </c>
      <c r="H124" s="32">
        <f>G124*(1+INDEX([1]!tbl_Forecast,MATCH($D$8&amp;$D$16&amp;$D$7,[1]!rng_ForecastRowLookup,0),MATCH(H$11,[1]!rng_ForecastColumnLookup,0)))</f>
        <v>8212.8996621029328</v>
      </c>
      <c r="I124" s="32">
        <f>H124*(1+INDEX([1]!tbl_Forecast,MATCH($D$8&amp;$D$16&amp;$D$7,[1]!rng_ForecastRowLookup,0),MATCH(I$11,[1]!rng_ForecastColumnLookup,0)))</f>
        <v>8361.6714040864354</v>
      </c>
      <c r="J124" s="32">
        <f>I124*(1+INDEX([1]!tbl_Forecast,MATCH($D$8&amp;$D$16&amp;$D$7,[1]!rng_ForecastRowLookup,0),MATCH(J$11,[1]!rng_ForecastColumnLookup,0)))</f>
        <v>8465.3560392913096</v>
      </c>
      <c r="K124" s="32">
        <f>J124*(1+INDEX([1]!tbl_Forecast,MATCH($D$8&amp;$D$16&amp;$D$7,[1]!rng_ForecastRowLookup,0),MATCH(K$11,[1]!rng_ForecastColumnLookup,0)))</f>
        <v>8566.4312302653489</v>
      </c>
      <c r="L124" s="32">
        <f>K124*(1+INDEX([1]!tbl_Forecast,MATCH($D$8&amp;$D$16&amp;$D$7,[1]!rng_ForecastRowLookup,0),MATCH(L$11,[1]!rng_ForecastColumnLookup,0)))</f>
        <v>8671.6979774553729</v>
      </c>
      <c r="M124" s="32">
        <f>L124*(1+INDEX([1]!tbl_Forecast,MATCH($D$8&amp;$D$16&amp;$D$7,[1]!rng_ForecastRowLookup,0),MATCH(M$11,[1]!rng_ForecastColumnLookup,0)))</f>
        <v>8774.3901869062174</v>
      </c>
      <c r="N124" s="32">
        <f>M124*(1+INDEX([1]!tbl_Forecast,MATCH($D$8&amp;$D$16&amp;$D$7,[1]!rng_ForecastRowLookup,0),MATCH(N$11,[1]!rng_ForecastColumnLookup,0)))</f>
        <v>8947.0891194599262</v>
      </c>
      <c r="O124" s="32">
        <f>N124*(1+INDEX([1]!tbl_Forecast,MATCH($D$8&amp;$D$16&amp;$D$7,[1]!rng_ForecastRowLookup,0),MATCH(O$11,[1]!rng_ForecastColumnLookup,0)))</f>
        <v>9050.805878986841</v>
      </c>
      <c r="P124" s="32">
        <f>O124*(1+INDEX([1]!tbl_Forecast,MATCH($D$8&amp;$D$16&amp;$D$7,[1]!rng_ForecastRowLookup,0),MATCH(P$11,[1]!rng_ForecastColumnLookup,0)))</f>
        <v>9151.7028512147244</v>
      </c>
      <c r="Q124" s="32">
        <f>P124*(1+INDEX([1]!tbl_Forecast,MATCH($D$8&amp;$D$16&amp;$D$7,[1]!rng_ForecastRowLookup,0),MATCH(Q$11,[1]!rng_ForecastColumnLookup,0)))</f>
        <v>9256.2700708796219</v>
      </c>
      <c r="R124" s="32">
        <f>Q124*(1+INDEX([1]!tbl_Forecast,MATCH($D$8&amp;$D$16&amp;$D$7,[1]!rng_ForecastRowLookup,0),MATCH(R$11,[1]!rng_ForecastColumnLookup,0)))</f>
        <v>9357.9576955172197</v>
      </c>
      <c r="S124" s="32">
        <f>R124*(1+INDEX([1]!tbl_Forecast,MATCH($D$8&amp;$D$16&amp;$D$7,[1]!rng_ForecastRowLookup,0),MATCH(S$11,[1]!rng_ForecastColumnLookup,0)))</f>
        <v>9525.7480142330041</v>
      </c>
      <c r="T124" s="32">
        <f>S124*(1+INDEX([1]!tbl_Forecast,MATCH($D$8&amp;$D$16&amp;$D$7,[1]!rng_ForecastRowLookup,0),MATCH(T$11,[1]!rng_ForecastColumnLookup,0)))</f>
        <v>9637.5455786338262</v>
      </c>
      <c r="U124" s="32">
        <f>T124*(1+INDEX([1]!tbl_Forecast,MATCH($D$8&amp;$D$16&amp;$D$7,[1]!rng_ForecastRowLookup,0),MATCH(U$11,[1]!rng_ForecastColumnLookup,0)))</f>
        <v>9753.0235710110992</v>
      </c>
      <c r="V124" s="32">
        <f>U124*(1+INDEX([1]!tbl_Forecast,MATCH($D$8&amp;$D$16&amp;$D$7,[1]!rng_ForecastRowLookup,0),MATCH(V$11,[1]!rng_ForecastColumnLookup,0)))</f>
        <v>9868.7200238558726</v>
      </c>
      <c r="W124" s="32">
        <f>V124*(1+INDEX([1]!tbl_Forecast,MATCH($D$8&amp;$D$16&amp;$D$7,[1]!rng_ForecastRowLookup,0),MATCH(W$11,[1]!rng_ForecastColumnLookup,0)))</f>
        <v>9981.4013980597992</v>
      </c>
      <c r="X124" s="32">
        <f>W124*(1+INDEX([1]!tbl_Forecast,MATCH($D$8&amp;$D$16&amp;$D$7,[1]!rng_ForecastRowLookup,0),MATCH(X$11,[1]!rng_ForecastColumnLookup,0)))</f>
        <v>10169.432611539212</v>
      </c>
      <c r="Y124" s="32"/>
      <c r="Z124" s="32" t="str">
        <f t="shared" si="7"/>
        <v>Connell _ Grain**</v>
      </c>
      <c r="AA124" s="41">
        <f t="shared" si="8"/>
        <v>8644.0177198083311</v>
      </c>
    </row>
    <row r="125" spans="1:27">
      <c r="A125" s="50">
        <f>INDEX([2]APPLIC!$B$8:$F$67,MATCH($C125,[2]APPLIC!$B$9:$B$67,0)+1,5)</f>
        <v>0.85</v>
      </c>
      <c r="B125" s="75">
        <v>1</v>
      </c>
      <c r="C125" s="243" t="s">
        <v>608</v>
      </c>
      <c r="D125" s="7" t="s">
        <v>539</v>
      </c>
      <c r="E125" s="32">
        <f>$A125*VLOOKUP(LEFT($D125,FIND(" _",$D125)-1),SISAcres!$A$24:$O$36,MATCH(RIGHT($D125,LEN($D125)-FIND(" _",$D125)-2),SISAcres!$A$24:$O$24,0),FALSE)*1/$B125</f>
        <v>10945.868726173261</v>
      </c>
      <c r="F125" s="32">
        <f>E125*(1+INDEX([1]!tbl_Forecast,MATCH($D$8&amp;$D$16&amp;$D$7,[1]!rng_ForecastRowLookup,0),MATCH(F$11,[1]!rng_ForecastColumnLookup,0)))</f>
        <v>11062.574916184964</v>
      </c>
      <c r="G125" s="32">
        <f>F125*(1+INDEX([1]!tbl_Forecast,MATCH($D$8&amp;$D$16&amp;$D$7,[1]!rng_ForecastRowLookup,0),MATCH(G$11,[1]!rng_ForecastColumnLookup,0)))</f>
        <v>11183.502786725185</v>
      </c>
      <c r="H125" s="32">
        <f>G125*(1+INDEX([1]!tbl_Forecast,MATCH($D$8&amp;$D$16&amp;$D$7,[1]!rng_ForecastRowLookup,0),MATCH(H$11,[1]!rng_ForecastColumnLookup,0)))</f>
        <v>11308.464579768437</v>
      </c>
      <c r="I125" s="32">
        <f>H125*(1+INDEX([1]!tbl_Forecast,MATCH($D$8&amp;$D$16&amp;$D$7,[1]!rng_ForecastRowLookup,0),MATCH(I$11,[1]!rng_ForecastColumnLookup,0)))</f>
        <v>11513.310620010954</v>
      </c>
      <c r="J125" s="32">
        <f>I125*(1+INDEX([1]!tbl_Forecast,MATCH($D$8&amp;$D$16&amp;$D$7,[1]!rng_ForecastRowLookup,0),MATCH(J$11,[1]!rng_ForecastColumnLookup,0)))</f>
        <v>11656.075547493376</v>
      </c>
      <c r="K125" s="32">
        <f>J125*(1+INDEX([1]!tbl_Forecast,MATCH($D$8&amp;$D$16&amp;$D$7,[1]!rng_ForecastRowLookup,0),MATCH(K$11,[1]!rng_ForecastColumnLookup,0)))</f>
        <v>11795.247492123048</v>
      </c>
      <c r="L125" s="32">
        <f>K125*(1+INDEX([1]!tbl_Forecast,MATCH($D$8&amp;$D$16&amp;$D$7,[1]!rng_ForecastRowLookup,0),MATCH(L$11,[1]!rng_ForecastColumnLookup,0)))</f>
        <v>11940.190853298973</v>
      </c>
      <c r="M125" s="32">
        <f>L125*(1+INDEX([1]!tbl_Forecast,MATCH($D$8&amp;$D$16&amp;$D$7,[1]!rng_ForecastRowLookup,0),MATCH(M$11,[1]!rng_ForecastColumnLookup,0)))</f>
        <v>12081.589294893436</v>
      </c>
      <c r="N125" s="32">
        <f>M125*(1+INDEX([1]!tbl_Forecast,MATCH($D$8&amp;$D$16&amp;$D$7,[1]!rng_ForecastRowLookup,0),MATCH(N$11,[1]!rng_ForecastColumnLookup,0)))</f>
        <v>12319.38104227823</v>
      </c>
      <c r="O125" s="32">
        <f>N125*(1+INDEX([1]!tbl_Forecast,MATCH($D$8&amp;$D$16&amp;$D$7,[1]!rng_ForecastRowLookup,0),MATCH(O$11,[1]!rng_ForecastColumnLookup,0)))</f>
        <v>12462.190202220914</v>
      </c>
      <c r="P125" s="32">
        <f>O125*(1+INDEX([1]!tbl_Forecast,MATCH($D$8&amp;$D$16&amp;$D$7,[1]!rng_ForecastRowLookup,0),MATCH(P$11,[1]!rng_ForecastColumnLookup,0)))</f>
        <v>12601.116754789164</v>
      </c>
      <c r="Q125" s="32">
        <f>P125*(1+INDEX([1]!tbl_Forecast,MATCH($D$8&amp;$D$16&amp;$D$7,[1]!rng_ForecastRowLookup,0),MATCH(Q$11,[1]!rng_ForecastColumnLookup,0)))</f>
        <v>12745.096926036329</v>
      </c>
      <c r="R125" s="32">
        <f>Q125*(1+INDEX([1]!tbl_Forecast,MATCH($D$8&amp;$D$16&amp;$D$7,[1]!rng_ForecastRowLookup,0),MATCH(R$11,[1]!rng_ForecastColumnLookup,0)))</f>
        <v>12885.112139752044</v>
      </c>
      <c r="S125" s="32">
        <f>R125*(1+INDEX([1]!tbl_Forecast,MATCH($D$8&amp;$D$16&amp;$D$7,[1]!rng_ForecastRowLookup,0),MATCH(S$11,[1]!rng_ForecastColumnLookup,0)))</f>
        <v>13116.145143208909</v>
      </c>
      <c r="T125" s="32">
        <f>S125*(1+INDEX([1]!tbl_Forecast,MATCH($D$8&amp;$D$16&amp;$D$7,[1]!rng_ForecastRowLookup,0),MATCH(T$11,[1]!rng_ForecastColumnLookup,0)))</f>
        <v>13270.080884438621</v>
      </c>
      <c r="U125" s="32">
        <f>T125*(1+INDEX([1]!tbl_Forecast,MATCH($D$8&amp;$D$16&amp;$D$7,[1]!rng_ForecastRowLookup,0),MATCH(U$11,[1]!rng_ForecastColumnLookup,0)))</f>
        <v>13429.084262084512</v>
      </c>
      <c r="V125" s="32">
        <f>U125*(1+INDEX([1]!tbl_Forecast,MATCH($D$8&amp;$D$16&amp;$D$7,[1]!rng_ForecastRowLookup,0),MATCH(V$11,[1]!rng_ForecastColumnLookup,0)))</f>
        <v>13588.388441220795</v>
      </c>
      <c r="W125" s="32">
        <f>V125*(1+INDEX([1]!tbl_Forecast,MATCH($D$8&amp;$D$16&amp;$D$7,[1]!rng_ForecastRowLookup,0),MATCH(W$11,[1]!rng_ForecastColumnLookup,0)))</f>
        <v>13743.541113408497</v>
      </c>
      <c r="X125" s="32">
        <f>W125*(1+INDEX([1]!tbl_Forecast,MATCH($D$8&amp;$D$16&amp;$D$7,[1]!rng_ForecastRowLookup,0),MATCH(X$11,[1]!rng_ForecastColumnLookup,0)))</f>
        <v>14002.444108088255</v>
      </c>
      <c r="Y125" s="32"/>
      <c r="Z125" s="32" t="str">
        <f t="shared" si="7"/>
        <v>Othello _ Grain**</v>
      </c>
      <c r="AA125" s="41">
        <f t="shared" si="8"/>
        <v>11902.077491875016</v>
      </c>
    </row>
    <row r="126" spans="1:27">
      <c r="A126" s="50">
        <f>INDEX([2]APPLIC!$B$8:$F$67,MATCH($C126,[2]APPLIC!$B$9:$B$67,0)+1,5)</f>
        <v>0.85</v>
      </c>
      <c r="B126" s="75">
        <v>1</v>
      </c>
      <c r="C126" s="243" t="s">
        <v>608</v>
      </c>
      <c r="D126" s="7" t="s">
        <v>540</v>
      </c>
      <c r="E126" s="32">
        <f>$A126*VLOOKUP(LEFT($D126,FIND(" _",$D126)-1),SISAcres!$A$24:$O$36,MATCH(RIGHT($D126,LEN($D126)-FIND(" _",$D126)-2),SISAcres!$A$24:$O$24,0),FALSE)*1/$B126</f>
        <v>28143.730588367856</v>
      </c>
      <c r="F126" s="32">
        <f>E126*(1+INDEX([1]!tbl_Forecast,MATCH($D$8&amp;$D$16&amp;$D$7,[1]!rng_ForecastRowLookup,0),MATCH(F$11,[1]!rng_ForecastColumnLookup,0)))</f>
        <v>28443.802483239971</v>
      </c>
      <c r="G126" s="32">
        <f>F126*(1+INDEX([1]!tbl_Forecast,MATCH($D$8&amp;$D$16&amp;$D$7,[1]!rng_ForecastRowLookup,0),MATCH(G$11,[1]!rng_ForecastColumnLookup,0)))</f>
        <v>28754.729052363815</v>
      </c>
      <c r="H126" s="32">
        <f>G126*(1+INDEX([1]!tbl_Forecast,MATCH($D$8&amp;$D$16&amp;$D$7,[1]!rng_ForecastRowLookup,0),MATCH(H$11,[1]!rng_ForecastColumnLookup,0)))</f>
        <v>29076.027537228634</v>
      </c>
      <c r="I126" s="32">
        <f>H126*(1+INDEX([1]!tbl_Forecast,MATCH($D$8&amp;$D$16&amp;$D$7,[1]!rng_ForecastRowLookup,0),MATCH(I$11,[1]!rng_ForecastColumnLookup,0)))</f>
        <v>29602.72230334565</v>
      </c>
      <c r="J126" s="32">
        <f>I126*(1+INDEX([1]!tbl_Forecast,MATCH($D$8&amp;$D$16&amp;$D$7,[1]!rng_ForecastRowLookup,0),MATCH(J$11,[1]!rng_ForecastColumnLookup,0)))</f>
        <v>29969.795740552665</v>
      </c>
      <c r="K126" s="32">
        <f>J126*(1+INDEX([1]!tbl_Forecast,MATCH($D$8&amp;$D$16&amp;$D$7,[1]!rng_ForecastRowLookup,0),MATCH(K$11,[1]!rng_ForecastColumnLookup,0)))</f>
        <v>30327.630994482857</v>
      </c>
      <c r="L126" s="32">
        <f>K126*(1+INDEX([1]!tbl_Forecast,MATCH($D$8&amp;$D$16&amp;$D$7,[1]!rng_ForecastRowLookup,0),MATCH(L$11,[1]!rng_ForecastColumnLookup,0)))</f>
        <v>30700.305563268212</v>
      </c>
      <c r="M126" s="32">
        <f>L126*(1+INDEX([1]!tbl_Forecast,MATCH($D$8&amp;$D$16&amp;$D$7,[1]!rng_ForecastRowLookup,0),MATCH(M$11,[1]!rng_ForecastColumnLookup,0)))</f>
        <v>31063.865527799313</v>
      </c>
      <c r="N126" s="32">
        <f>M126*(1+INDEX([1]!tbl_Forecast,MATCH($D$8&amp;$D$16&amp;$D$7,[1]!rng_ForecastRowLookup,0),MATCH(N$11,[1]!rng_ForecastColumnLookup,0)))</f>
        <v>31675.269432044246</v>
      </c>
      <c r="O126" s="32">
        <f>N126*(1+INDEX([1]!tbl_Forecast,MATCH($D$8&amp;$D$16&amp;$D$7,[1]!rng_ForecastRowLookup,0),MATCH(O$11,[1]!rng_ForecastColumnLookup,0)))</f>
        <v>32042.456598592991</v>
      </c>
      <c r="P126" s="32">
        <f>O126*(1+INDEX([1]!tbl_Forecast,MATCH($D$8&amp;$D$16&amp;$D$7,[1]!rng_ForecastRowLookup,0),MATCH(P$11,[1]!rng_ForecastColumnLookup,0)))</f>
        <v>32399.660906890818</v>
      </c>
      <c r="Q126" s="32">
        <f>P126*(1+INDEX([1]!tbl_Forecast,MATCH($D$8&amp;$D$16&amp;$D$7,[1]!rng_ForecastRowLookup,0),MATCH(Q$11,[1]!rng_ForecastColumnLookup,0)))</f>
        <v>32769.858946993198</v>
      </c>
      <c r="R126" s="32">
        <f>Q126*(1+INDEX([1]!tbl_Forecast,MATCH($D$8&amp;$D$16&amp;$D$7,[1]!rng_ForecastRowLookup,0),MATCH(R$11,[1]!rng_ForecastColumnLookup,0)))</f>
        <v>33129.862392280767</v>
      </c>
      <c r="S126" s="32">
        <f>R126*(1+INDEX([1]!tbl_Forecast,MATCH($D$8&amp;$D$16&amp;$D$7,[1]!rng_ForecastRowLookup,0),MATCH(S$11,[1]!rng_ForecastColumnLookup,0)))</f>
        <v>33723.888391401684</v>
      </c>
      <c r="T126" s="32">
        <f>S126*(1+INDEX([1]!tbl_Forecast,MATCH($D$8&amp;$D$16&amp;$D$7,[1]!rng_ForecastRowLookup,0),MATCH(T$11,[1]!rng_ForecastColumnLookup,0)))</f>
        <v>34119.683931935666</v>
      </c>
      <c r="U126" s="32">
        <f>T126*(1+INDEX([1]!tbl_Forecast,MATCH($D$8&amp;$D$16&amp;$D$7,[1]!rng_ForecastRowLookup,0),MATCH(U$11,[1]!rng_ForecastColumnLookup,0)))</f>
        <v>34528.509246312606</v>
      </c>
      <c r="V126" s="32">
        <f>U126*(1+INDEX([1]!tbl_Forecast,MATCH($D$8&amp;$D$16&amp;$D$7,[1]!rng_ForecastRowLookup,0),MATCH(V$11,[1]!rng_ForecastColumnLookup,0)))</f>
        <v>34938.107973592436</v>
      </c>
      <c r="W126" s="32">
        <f>V126*(1+INDEX([1]!tbl_Forecast,MATCH($D$8&amp;$D$16&amp;$D$7,[1]!rng_ForecastRowLookup,0),MATCH(W$11,[1]!rng_ForecastColumnLookup,0)))</f>
        <v>35337.032455088811</v>
      </c>
      <c r="X126" s="32">
        <f>W126*(1+INDEX([1]!tbl_Forecast,MATCH($D$8&amp;$D$16&amp;$D$7,[1]!rng_ForecastRowLookup,0),MATCH(X$11,[1]!rng_ForecastColumnLookup,0)))</f>
        <v>36002.717044687954</v>
      </c>
      <c r="Y126" s="32"/>
      <c r="Z126" s="32" t="str">
        <f t="shared" si="7"/>
        <v>Lind _ Grain**</v>
      </c>
      <c r="AA126" s="41">
        <f t="shared" si="8"/>
        <v>30602.309487984759</v>
      </c>
    </row>
    <row r="127" spans="1:27">
      <c r="A127" s="50">
        <f>INDEX([2]APPLIC!$B$8:$F$67,MATCH($C127,[2]APPLIC!$B$9:$B$67,0)+1,5)</f>
        <v>0.85</v>
      </c>
      <c r="B127" s="75">
        <v>1</v>
      </c>
      <c r="C127" s="243" t="s">
        <v>608</v>
      </c>
      <c r="D127" s="7" t="s">
        <v>541</v>
      </c>
      <c r="E127" s="32">
        <f>$A127*VLOOKUP(LEFT($D127,FIND(" _",$D127)-1),SISAcres!$A$24:$O$36,MATCH(RIGHT($D127,LEN($D127)-FIND(" _",$D127)-2),SISAcres!$A$24:$O$24,0),FALSE)*1/$B127</f>
        <v>8136.4228886927467</v>
      </c>
      <c r="F127" s="32">
        <f>E127*(1+INDEX([1]!tbl_Forecast,MATCH($D$8&amp;$D$16&amp;$D$7,[1]!rng_ForecastRowLookup,0),MATCH(F$11,[1]!rng_ForecastColumnLookup,0)))</f>
        <v>8223.1744238534757</v>
      </c>
      <c r="G127" s="32">
        <f>F127*(1+INDEX([1]!tbl_Forecast,MATCH($D$8&amp;$D$16&amp;$D$7,[1]!rng_ForecastRowLookup,0),MATCH(G$11,[1]!rng_ForecastColumnLookup,0)))</f>
        <v>8313.0640724833393</v>
      </c>
      <c r="H127" s="32">
        <f>G127*(1+INDEX([1]!tbl_Forecast,MATCH($D$8&amp;$D$16&amp;$D$7,[1]!rng_ForecastRowLookup,0),MATCH(H$11,[1]!rng_ForecastColumnLookup,0)))</f>
        <v>8405.9522678897047</v>
      </c>
      <c r="I127" s="32">
        <f>H127*(1+INDEX([1]!tbl_Forecast,MATCH($D$8&amp;$D$16&amp;$D$7,[1]!rng_ForecastRowLookup,0),MATCH(I$11,[1]!rng_ForecastColumnLookup,0)))</f>
        <v>8558.2210418155173</v>
      </c>
      <c r="J127" s="32">
        <f>I127*(1+INDEX([1]!tbl_Forecast,MATCH($D$8&amp;$D$16&amp;$D$7,[1]!rng_ForecastRowLookup,0),MATCH(J$11,[1]!rng_ForecastColumnLookup,0)))</f>
        <v>8664.3428904078537</v>
      </c>
      <c r="K127" s="32">
        <f>J127*(1+INDEX([1]!tbl_Forecast,MATCH($D$8&amp;$D$16&amp;$D$7,[1]!rng_ForecastRowLookup,0),MATCH(K$11,[1]!rng_ForecastColumnLookup,0)))</f>
        <v>8767.7939571140614</v>
      </c>
      <c r="L127" s="32">
        <f>K127*(1+INDEX([1]!tbl_Forecast,MATCH($D$8&amp;$D$16&amp;$D$7,[1]!rng_ForecastRowLookup,0),MATCH(L$11,[1]!rng_ForecastColumnLookup,0)))</f>
        <v>8875.535106851763</v>
      </c>
      <c r="M127" s="32">
        <f>L127*(1+INDEX([1]!tbl_Forecast,MATCH($D$8&amp;$D$16&amp;$D$7,[1]!rng_ForecastRowLookup,0),MATCH(M$11,[1]!rng_ForecastColumnLookup,0)))</f>
        <v>8980.6412017077801</v>
      </c>
      <c r="N127" s="32">
        <f>M127*(1+INDEX([1]!tbl_Forecast,MATCH($D$8&amp;$D$16&amp;$D$7,[1]!rng_ForecastRowLookup,0),MATCH(N$11,[1]!rng_ForecastColumnLookup,0)))</f>
        <v>9157.3995992881864</v>
      </c>
      <c r="O127" s="32">
        <f>N127*(1+INDEX([1]!tbl_Forecast,MATCH($D$8&amp;$D$16&amp;$D$7,[1]!rng_ForecastRowLookup,0),MATCH(O$11,[1]!rng_ForecastColumnLookup,0)))</f>
        <v>9263.5543273176063</v>
      </c>
      <c r="P127" s="32">
        <f>O127*(1+INDEX([1]!tbl_Forecast,MATCH($D$8&amp;$D$16&amp;$D$7,[1]!rng_ForecastRowLookup,0),MATCH(P$11,[1]!rng_ForecastColumnLookup,0)))</f>
        <v>9366.8229860637693</v>
      </c>
      <c r="Q127" s="32">
        <f>P127*(1+INDEX([1]!tbl_Forecast,MATCH($D$8&amp;$D$16&amp;$D$7,[1]!rng_ForecastRowLookup,0),MATCH(Q$11,[1]!rng_ForecastColumnLookup,0)))</f>
        <v>9473.8481651664697</v>
      </c>
      <c r="R127" s="32">
        <f>Q127*(1+INDEX([1]!tbl_Forecast,MATCH($D$8&amp;$D$16&amp;$D$7,[1]!rng_ForecastRowLookup,0),MATCH(R$11,[1]!rng_ForecastColumnLookup,0)))</f>
        <v>9577.9260614158266</v>
      </c>
      <c r="S127" s="32">
        <f>R127*(1+INDEX([1]!tbl_Forecast,MATCH($D$8&amp;$D$16&amp;$D$7,[1]!rng_ForecastRowLookup,0),MATCH(S$11,[1]!rng_ForecastColumnLookup,0)))</f>
        <v>9749.660463170072</v>
      </c>
      <c r="T127" s="32">
        <f>S127*(1+INDEX([1]!tbl_Forecast,MATCH($D$8&amp;$D$16&amp;$D$7,[1]!rng_ForecastRowLookup,0),MATCH(T$11,[1]!rng_ForecastColumnLookup,0)))</f>
        <v>9864.085943656095</v>
      </c>
      <c r="U127" s="32">
        <f>T127*(1+INDEX([1]!tbl_Forecast,MATCH($D$8&amp;$D$16&amp;$D$7,[1]!rng_ForecastRowLookup,0),MATCH(U$11,[1]!rng_ForecastColumnLookup,0)))</f>
        <v>9982.2783643420844</v>
      </c>
      <c r="V127" s="32">
        <f>U127*(1+INDEX([1]!tbl_Forecast,MATCH($D$8&amp;$D$16&amp;$D$7,[1]!rng_ForecastRowLookup,0),MATCH(V$11,[1]!rng_ForecastColumnLookup,0)))</f>
        <v>10100.69438063228</v>
      </c>
      <c r="W127" s="32">
        <f>V127*(1+INDEX([1]!tbl_Forecast,MATCH($D$8&amp;$D$16&amp;$D$7,[1]!rng_ForecastRowLookup,0),MATCH(W$11,[1]!rng_ForecastColumnLookup,0)))</f>
        <v>10216.024445774692</v>
      </c>
      <c r="X127" s="32">
        <f>W127*(1+INDEX([1]!tbl_Forecast,MATCH($D$8&amp;$D$16&amp;$D$7,[1]!rng_ForecastRowLookup,0),MATCH(X$11,[1]!rng_ForecastColumnLookup,0)))</f>
        <v>10408.475525224094</v>
      </c>
      <c r="Y127" s="32"/>
      <c r="Z127" s="32" t="str">
        <f t="shared" si="7"/>
        <v>Eltopia _ Grain**</v>
      </c>
      <c r="AA127" s="41">
        <f t="shared" si="8"/>
        <v>8847.2041964404798</v>
      </c>
    </row>
    <row r="128" spans="1:27">
      <c r="A128" s="50">
        <f>INDEX([2]APPLIC!$B$8:$F$67,MATCH($C128,[2]APPLIC!$B$9:$B$67,0)+1,5)</f>
        <v>0.85</v>
      </c>
      <c r="B128" s="75">
        <v>1</v>
      </c>
      <c r="C128" s="243" t="s">
        <v>608</v>
      </c>
      <c r="D128" s="7" t="s">
        <v>542</v>
      </c>
      <c r="E128" s="32">
        <f>$A128*VLOOKUP(LEFT($D128,FIND(" _",$D128)-1),SISAcres!$A$24:$O$36,MATCH(RIGHT($D128,LEN($D128)-FIND(" _",$D128)-2),SISAcres!$A$24:$O$24,0),FALSE)*1/$B128</f>
        <v>12136.768831339556</v>
      </c>
      <c r="F128" s="32">
        <f>E128*(1+INDEX([1]!tbl_Forecast,MATCH($D$8&amp;$D$16&amp;$D$7,[1]!rng_ForecastRowLookup,0),MATCH(F$11,[1]!rng_ForecastColumnLookup,0)))</f>
        <v>12266.172543807943</v>
      </c>
      <c r="G128" s="32">
        <f>F128*(1+INDEX([1]!tbl_Forecast,MATCH($D$8&amp;$D$16&amp;$D$7,[1]!rng_ForecastRowLookup,0),MATCH(G$11,[1]!rng_ForecastColumnLookup,0)))</f>
        <v>12400.257251630483</v>
      </c>
      <c r="H128" s="32">
        <f>G128*(1+INDEX([1]!tbl_Forecast,MATCH($D$8&amp;$D$16&amp;$D$7,[1]!rng_ForecastRowLookup,0),MATCH(H$11,[1]!rng_ForecastColumnLookup,0)))</f>
        <v>12538.814768887119</v>
      </c>
      <c r="I128" s="32">
        <f>H128*(1+INDEX([1]!tbl_Forecast,MATCH($D$8&amp;$D$16&amp;$D$7,[1]!rng_ForecastRowLookup,0),MATCH(I$11,[1]!rng_ForecastColumnLookup,0)))</f>
        <v>12765.947863448531</v>
      </c>
      <c r="J128" s="32">
        <f>I128*(1+INDEX([1]!tbl_Forecast,MATCH($D$8&amp;$D$16&amp;$D$7,[1]!rng_ForecastRowLookup,0),MATCH(J$11,[1]!rng_ForecastColumnLookup,0)))</f>
        <v>12924.245479236117</v>
      </c>
      <c r="K128" s="32">
        <f>J128*(1+INDEX([1]!tbl_Forecast,MATCH($D$8&amp;$D$16&amp;$D$7,[1]!rng_ForecastRowLookup,0),MATCH(K$11,[1]!rng_ForecastColumnLookup,0)))</f>
        <v>13078.559199054393</v>
      </c>
      <c r="L128" s="32">
        <f>K128*(1+INDEX([1]!tbl_Forecast,MATCH($D$8&amp;$D$16&amp;$D$7,[1]!rng_ForecastRowLookup,0),MATCH(L$11,[1]!rng_ForecastColumnLookup,0)))</f>
        <v>13239.272260049102</v>
      </c>
      <c r="M128" s="32">
        <f>L128*(1+INDEX([1]!tbl_Forecast,MATCH($D$8&amp;$D$16&amp;$D$7,[1]!rng_ForecastRowLookup,0),MATCH(M$11,[1]!rng_ForecastColumnLookup,0)))</f>
        <v>13396.054717583984</v>
      </c>
      <c r="N128" s="32">
        <f>M128*(1+INDEX([1]!tbl_Forecast,MATCH($D$8&amp;$D$16&amp;$D$7,[1]!rng_ForecastRowLookup,0),MATCH(N$11,[1]!rng_ForecastColumnLookup,0)))</f>
        <v>13659.717980885196</v>
      </c>
      <c r="O128" s="32">
        <f>N128*(1+INDEX([1]!tbl_Forecast,MATCH($D$8&amp;$D$16&amp;$D$7,[1]!rng_ForecastRowLookup,0),MATCH(O$11,[1]!rng_ForecastColumnLookup,0)))</f>
        <v>13818.064641582645</v>
      </c>
      <c r="P128" s="32">
        <f>O128*(1+INDEX([1]!tbl_Forecast,MATCH($D$8&amp;$D$16&amp;$D$7,[1]!rng_ForecastRowLookup,0),MATCH(P$11,[1]!rng_ForecastColumnLookup,0)))</f>
        <v>13972.106270916644</v>
      </c>
      <c r="Q128" s="32">
        <f>P128*(1+INDEX([1]!tbl_Forecast,MATCH($D$8&amp;$D$16&amp;$D$7,[1]!rng_ForecastRowLookup,0),MATCH(Q$11,[1]!rng_ForecastColumnLookup,0)))</f>
        <v>14131.751347834577</v>
      </c>
      <c r="R128" s="32">
        <f>Q128*(1+INDEX([1]!tbl_Forecast,MATCH($D$8&amp;$D$16&amp;$D$7,[1]!rng_ForecastRowLookup,0),MATCH(R$11,[1]!rng_ForecastColumnLookup,0)))</f>
        <v>14287.000083613299</v>
      </c>
      <c r="S128" s="32">
        <f>R128*(1+INDEX([1]!tbl_Forecast,MATCH($D$8&amp;$D$16&amp;$D$7,[1]!rng_ForecastRowLookup,0),MATCH(S$11,[1]!rng_ForecastColumnLookup,0)))</f>
        <v>14543.169258076468</v>
      </c>
      <c r="T128" s="32">
        <f>S128*(1+INDEX([1]!tbl_Forecast,MATCH($D$8&amp;$D$16&amp;$D$7,[1]!rng_ForecastRowLookup,0),MATCH(T$11,[1]!rng_ForecastColumnLookup,0)))</f>
        <v>14713.853061520829</v>
      </c>
      <c r="U128" s="32">
        <f>T128*(1+INDEX([1]!tbl_Forecast,MATCH($D$8&amp;$D$16&amp;$D$7,[1]!rng_ForecastRowLookup,0),MATCH(U$11,[1]!rng_ForecastColumnLookup,0)))</f>
        <v>14890.155855402867</v>
      </c>
      <c r="V128" s="32">
        <f>U128*(1+INDEX([1]!tbl_Forecast,MATCH($D$8&amp;$D$16&amp;$D$7,[1]!rng_ForecastRowLookup,0),MATCH(V$11,[1]!rng_ForecastColumnLookup,0)))</f>
        <v>15066.792177691314</v>
      </c>
      <c r="W128" s="32">
        <f>V128*(1+INDEX([1]!tbl_Forecast,MATCH($D$8&amp;$D$16&amp;$D$7,[1]!rng_ForecastRowLookup,0),MATCH(W$11,[1]!rng_ForecastColumnLookup,0)))</f>
        <v>15238.825313024288</v>
      </c>
      <c r="X128" s="32">
        <f>W128*(1+INDEX([1]!tbl_Forecast,MATCH($D$8&amp;$D$16&amp;$D$7,[1]!rng_ForecastRowLookup,0),MATCH(X$11,[1]!rng_ForecastColumnLookup,0)))</f>
        <v>15525.896707244116</v>
      </c>
      <c r="Y128" s="32"/>
      <c r="Z128" s="32" t="str">
        <f t="shared" si="7"/>
        <v>Odessa _ Grain**</v>
      </c>
      <c r="AA128" s="41">
        <f t="shared" si="8"/>
        <v>13197.012201157499</v>
      </c>
    </row>
    <row r="129" spans="1:27">
      <c r="A129" s="50">
        <f>INDEX([2]APPLIC!$B$8:$F$67,MATCH($C129,[2]APPLIC!$B$9:$B$67,0)+1,5)</f>
        <v>0.85</v>
      </c>
      <c r="B129" s="75">
        <v>1</v>
      </c>
      <c r="C129" s="243" t="s">
        <v>608</v>
      </c>
      <c r="D129" s="7" t="s">
        <v>543</v>
      </c>
      <c r="E129" s="32">
        <f>$A129*VLOOKUP(LEFT($D129,FIND(" _",$D129)-1),SISAcres!$A$24:$O$36,MATCH(RIGHT($D129,LEN($D129)-FIND(" _",$D129)-2),SISAcres!$A$24:$O$24,0),FALSE)*1/$B129</f>
        <v>3819.9910477192061</v>
      </c>
      <c r="F129" s="32">
        <f>E129*(1+INDEX([1]!tbl_Forecast,MATCH($D$8&amp;$D$16&amp;$D$7,[1]!rng_ForecastRowLookup,0),MATCH(F$11,[1]!rng_ForecastColumnLookup,0)))</f>
        <v>3860.7202590966554</v>
      </c>
      <c r="G129" s="32">
        <f>F129*(1+INDEX([1]!tbl_Forecast,MATCH($D$8&amp;$D$16&amp;$D$7,[1]!rng_ForecastRowLookup,0),MATCH(G$11,[1]!rng_ForecastColumnLookup,0)))</f>
        <v>3902.9227918000502</v>
      </c>
      <c r="H129" s="32">
        <f>G129*(1+INDEX([1]!tbl_Forecast,MATCH($D$8&amp;$D$16&amp;$D$7,[1]!rng_ForecastRowLookup,0),MATCH(H$11,[1]!rng_ForecastColumnLookup,0)))</f>
        <v>3946.533120287796</v>
      </c>
      <c r="I129" s="32">
        <f>H129*(1+INDEX([1]!tbl_Forecast,MATCH($D$8&amp;$D$16&amp;$D$7,[1]!rng_ForecastRowLookup,0),MATCH(I$11,[1]!rng_ForecastColumnLookup,0)))</f>
        <v>4018.0221961631573</v>
      </c>
      <c r="J129" s="32">
        <f>I129*(1+INDEX([1]!tbl_Forecast,MATCH($D$8&amp;$D$16&amp;$D$7,[1]!rng_ForecastRowLookup,0),MATCH(J$11,[1]!rng_ForecastColumnLookup,0)))</f>
        <v>4067.8456280491155</v>
      </c>
      <c r="K129" s="32">
        <f>J129*(1+INDEX([1]!tbl_Forecast,MATCH($D$8&amp;$D$16&amp;$D$7,[1]!rng_ForecastRowLookup,0),MATCH(K$11,[1]!rng_ForecastColumnLookup,0)))</f>
        <v>4116.4151473699349</v>
      </c>
      <c r="L129" s="32">
        <f>K129*(1+INDEX([1]!tbl_Forecast,MATCH($D$8&amp;$D$16&amp;$D$7,[1]!rng_ForecastRowLookup,0),MATCH(L$11,[1]!rng_ForecastColumnLookup,0)))</f>
        <v>4166.998829302318</v>
      </c>
      <c r="M129" s="32">
        <f>L129*(1+INDEX([1]!tbl_Forecast,MATCH($D$8&amp;$D$16&amp;$D$7,[1]!rng_ForecastRowLookup,0),MATCH(M$11,[1]!rng_ForecastColumnLookup,0)))</f>
        <v>4216.3453722368895</v>
      </c>
      <c r="N129" s="32">
        <f>M129*(1+INDEX([1]!tbl_Forecast,MATCH($D$8&amp;$D$16&amp;$D$7,[1]!rng_ForecastRowLookup,0),MATCH(N$11,[1]!rng_ForecastColumnLookup,0)))</f>
        <v>4299.3321473349115</v>
      </c>
      <c r="O129" s="32">
        <f>N129*(1+INDEX([1]!tbl_Forecast,MATCH($D$8&amp;$D$16&amp;$D$7,[1]!rng_ForecastRowLookup,0),MATCH(O$11,[1]!rng_ForecastColumnLookup,0)))</f>
        <v>4349.1710158761462</v>
      </c>
      <c r="P129" s="32">
        <f>O129*(1+INDEX([1]!tbl_Forecast,MATCH($D$8&amp;$D$16&amp;$D$7,[1]!rng_ForecastRowLookup,0),MATCH(P$11,[1]!rng_ForecastColumnLookup,0)))</f>
        <v>4397.6548959936026</v>
      </c>
      <c r="Q129" s="32">
        <f>P129*(1+INDEX([1]!tbl_Forecast,MATCH($D$8&amp;$D$16&amp;$D$7,[1]!rng_ForecastRowLookup,0),MATCH(Q$11,[1]!rng_ForecastColumnLookup,0)))</f>
        <v>4447.9024349484698</v>
      </c>
      <c r="R129" s="32">
        <f>Q129*(1+INDEX([1]!tbl_Forecast,MATCH($D$8&amp;$D$16&amp;$D$7,[1]!rng_ForecastRowLookup,0),MATCH(R$11,[1]!rng_ForecastColumnLookup,0)))</f>
        <v>4496.7662461560349</v>
      </c>
      <c r="S129" s="32">
        <f>R129*(1+INDEX([1]!tbl_Forecast,MATCH($D$8&amp;$D$16&amp;$D$7,[1]!rng_ForecastRowLookup,0),MATCH(S$11,[1]!rng_ForecastColumnLookup,0)))</f>
        <v>4577.3942919522178</v>
      </c>
      <c r="T129" s="32">
        <f>S129*(1+INDEX([1]!tbl_Forecast,MATCH($D$8&amp;$D$16&amp;$D$7,[1]!rng_ForecastRowLookup,0),MATCH(T$11,[1]!rng_ForecastColumnLookup,0)))</f>
        <v>4631.1162182910057</v>
      </c>
      <c r="U129" s="32">
        <f>T129*(1+INDEX([1]!tbl_Forecast,MATCH($D$8&amp;$D$16&amp;$D$7,[1]!rng_ForecastRowLookup,0),MATCH(U$11,[1]!rng_ForecastColumnLookup,0)))</f>
        <v>4686.6066955074966</v>
      </c>
      <c r="V129" s="32">
        <f>U129*(1+INDEX([1]!tbl_Forecast,MATCH($D$8&amp;$D$16&amp;$D$7,[1]!rng_ForecastRowLookup,0),MATCH(V$11,[1]!rng_ForecastColumnLookup,0)))</f>
        <v>4742.2021492250933</v>
      </c>
      <c r="W129" s="32">
        <f>V129*(1+INDEX([1]!tbl_Forecast,MATCH($D$8&amp;$D$16&amp;$D$7,[1]!rng_ForecastRowLookup,0),MATCH(W$11,[1]!rng_ForecastColumnLookup,0)))</f>
        <v>4796.3487714451767</v>
      </c>
      <c r="X129" s="32">
        <f>W129*(1+INDEX([1]!tbl_Forecast,MATCH($D$8&amp;$D$16&amp;$D$7,[1]!rng_ForecastRowLookup,0),MATCH(X$11,[1]!rng_ForecastColumnLookup,0)))</f>
        <v>4886.7031459261625</v>
      </c>
      <c r="Y129" s="32"/>
      <c r="Z129" s="32" t="str">
        <f t="shared" si="7"/>
        <v>Ritzville _ Grain**</v>
      </c>
      <c r="AA129" s="41">
        <f t="shared" si="8"/>
        <v>4153.6976740372384</v>
      </c>
    </row>
    <row r="130" spans="1:27">
      <c r="A130" s="50">
        <f>INDEX([2]APPLIC!$B$8:$F$67,MATCH($C130,[2]APPLIC!$B$9:$B$67,0)+1,5)</f>
        <v>0.85</v>
      </c>
      <c r="B130" s="75">
        <v>1</v>
      </c>
      <c r="C130" s="243" t="s">
        <v>608</v>
      </c>
      <c r="D130" s="7" t="s">
        <v>544</v>
      </c>
      <c r="E130" s="32">
        <f>$A130*VLOOKUP(LEFT($D130,FIND(" _",$D130)-1),SISAcres!$A$24:$O$36,MATCH(RIGHT($D130,LEN($D130)-FIND(" _",$D130)-2),SISAcres!$A$24:$O$24,0),FALSE)*1/$B130</f>
        <v>3232.4431425942271</v>
      </c>
      <c r="F130" s="32">
        <f>E130*(1+INDEX([1]!tbl_Forecast,MATCH($D$8&amp;$D$16&amp;$D$7,[1]!rng_ForecastRowLookup,0),MATCH(F$11,[1]!rng_ForecastColumnLookup,0)))</f>
        <v>3266.9078464052254</v>
      </c>
      <c r="G130" s="32">
        <f>F130*(1+INDEX([1]!tbl_Forecast,MATCH($D$8&amp;$D$16&amp;$D$7,[1]!rng_ForecastRowLookup,0),MATCH(G$11,[1]!rng_ForecastColumnLookup,0)))</f>
        <v>3302.6192618858054</v>
      </c>
      <c r="H130" s="32">
        <f>G130*(1+INDEX([1]!tbl_Forecast,MATCH($D$8&amp;$D$16&amp;$D$7,[1]!rng_ForecastRowLookup,0),MATCH(H$11,[1]!rng_ForecastColumnLookup,0)))</f>
        <v>3339.5219418935671</v>
      </c>
      <c r="I130" s="32">
        <f>H130*(1+INDEX([1]!tbl_Forecast,MATCH($D$8&amp;$D$16&amp;$D$7,[1]!rng_ForecastRowLookup,0),MATCH(I$11,[1]!rng_ForecastColumnLookup,0)))</f>
        <v>3400.0153750448526</v>
      </c>
      <c r="J130" s="32">
        <f>I130*(1+INDEX([1]!tbl_Forecast,MATCH($D$8&amp;$D$16&amp;$D$7,[1]!rng_ForecastRowLookup,0),MATCH(J$11,[1]!rng_ForecastColumnLookup,0)))</f>
        <v>3442.1755290160081</v>
      </c>
      <c r="K130" s="32">
        <f>J130*(1+INDEX([1]!tbl_Forecast,MATCH($D$8&amp;$D$16&amp;$D$7,[1]!rng_ForecastRowLookup,0),MATCH(K$11,[1]!rng_ForecastColumnLookup,0)))</f>
        <v>3483.2746330993591</v>
      </c>
      <c r="L130" s="32">
        <f>K130*(1+INDEX([1]!tbl_Forecast,MATCH($D$8&amp;$D$16&amp;$D$7,[1]!rng_ForecastRowLookup,0),MATCH(L$11,[1]!rng_ForecastColumnLookup,0)))</f>
        <v>3526.078104036058</v>
      </c>
      <c r="M130" s="32">
        <f>L130*(1+INDEX([1]!tbl_Forecast,MATCH($D$8&amp;$D$16&amp;$D$7,[1]!rng_ForecastRowLookup,0),MATCH(M$11,[1]!rng_ForecastColumnLookup,0)))</f>
        <v>3567.8347187314839</v>
      </c>
      <c r="N130" s="32">
        <f>M130*(1+INDEX([1]!tbl_Forecast,MATCH($D$8&amp;$D$16&amp;$D$7,[1]!rng_ForecastRowLookup,0),MATCH(N$11,[1]!rng_ForecastColumnLookup,0)))</f>
        <v>3638.057404790336</v>
      </c>
      <c r="O130" s="32">
        <f>N130*(1+INDEX([1]!tbl_Forecast,MATCH($D$8&amp;$D$16&amp;$D$7,[1]!rng_ForecastRowLookup,0),MATCH(O$11,[1]!rng_ForecastColumnLookup,0)))</f>
        <v>3680.2306211246928</v>
      </c>
      <c r="P130" s="32">
        <f>O130*(1+INDEX([1]!tbl_Forecast,MATCH($D$8&amp;$D$16&amp;$D$7,[1]!rng_ForecastRowLookup,0),MATCH(P$11,[1]!rng_ForecastColumnLookup,0)))</f>
        <v>3721.2572580602969</v>
      </c>
      <c r="Q130" s="32">
        <f>P130*(1+INDEX([1]!tbl_Forecast,MATCH($D$8&amp;$D$16&amp;$D$7,[1]!rng_ForecastRowLookup,0),MATCH(Q$11,[1]!rng_ForecastColumnLookup,0)))</f>
        <v>3763.7762877380951</v>
      </c>
      <c r="R130" s="32">
        <f>Q130*(1+INDEX([1]!tbl_Forecast,MATCH($D$8&amp;$D$16&amp;$D$7,[1]!rng_ForecastRowLookup,0),MATCH(R$11,[1]!rng_ForecastColumnLookup,0)))</f>
        <v>3805.1244190519678</v>
      </c>
      <c r="S130" s="32">
        <f>R130*(1+INDEX([1]!tbl_Forecast,MATCH($D$8&amp;$D$16&amp;$D$7,[1]!rng_ForecastRowLookup,0),MATCH(S$11,[1]!rng_ForecastColumnLookup,0)))</f>
        <v>3873.3511689262264</v>
      </c>
      <c r="T130" s="32">
        <f>S130*(1+INDEX([1]!tbl_Forecast,MATCH($D$8&amp;$D$16&amp;$D$7,[1]!rng_ForecastRowLookup,0),MATCH(T$11,[1]!rng_ForecastColumnLookup,0)))</f>
        <v>3918.8101949374127</v>
      </c>
      <c r="U130" s="32">
        <f>T130*(1+INDEX([1]!tbl_Forecast,MATCH($D$8&amp;$D$16&amp;$D$7,[1]!rng_ForecastRowLookup,0),MATCH(U$11,[1]!rng_ForecastColumnLookup,0)))</f>
        <v>3965.7657532926669</v>
      </c>
      <c r="V130" s="32">
        <f>U130*(1+INDEX([1]!tbl_Forecast,MATCH($D$8&amp;$D$16&amp;$D$7,[1]!rng_ForecastRowLookup,0),MATCH(V$11,[1]!rng_ForecastColumnLookup,0)))</f>
        <v>4012.8101418485408</v>
      </c>
      <c r="W130" s="32">
        <f>V130*(1+INDEX([1]!tbl_Forecast,MATCH($D$8&amp;$D$16&amp;$D$7,[1]!rng_ForecastRowLookup,0),MATCH(W$11,[1]!rng_ForecastColumnLookup,0)))</f>
        <v>4058.628541814282</v>
      </c>
      <c r="X130" s="32">
        <f>W130*(1+INDEX([1]!tbl_Forecast,MATCH($D$8&amp;$D$16&amp;$D$7,[1]!rng_ForecastRowLookup,0),MATCH(X$11,[1]!rng_ForecastColumnLookup,0)))</f>
        <v>4135.0856262801835</v>
      </c>
      <c r="Y130" s="32"/>
      <c r="Z130" s="32" t="str">
        <f t="shared" si="7"/>
        <v>Wilbur _ Grain**</v>
      </c>
      <c r="AA130" s="41">
        <f t="shared" si="8"/>
        <v>3514.8227823381558</v>
      </c>
    </row>
    <row r="131" spans="1:27">
      <c r="A131" s="50">
        <f>INDEX([2]APPLIC!$B$8:$F$67,MATCH($C131,[2]APPLIC!$B$9:$B$67,0)+1,5)</f>
        <v>0.85</v>
      </c>
      <c r="B131" s="75">
        <v>1</v>
      </c>
      <c r="C131" s="243" t="s">
        <v>608</v>
      </c>
      <c r="D131" s="7" t="s">
        <v>545</v>
      </c>
      <c r="E131" s="32">
        <f>$A131*VLOOKUP(LEFT($D131,FIND(" _",$D131)-1),SISAcres!$A$24:$O$36,MATCH(RIGHT($D131,LEN($D131)-FIND(" _",$D131)-2),SISAcres!$A$24:$O$24,0),FALSE)*1/$B131</f>
        <v>0</v>
      </c>
      <c r="F131" s="32">
        <f>E131*(1+INDEX([1]!tbl_Forecast,MATCH($D$8&amp;$D$16&amp;$D$7,[1]!rng_ForecastRowLookup,0),MATCH(F$11,[1]!rng_ForecastColumnLookup,0)))</f>
        <v>0</v>
      </c>
      <c r="G131" s="32">
        <f>F131*(1+INDEX([1]!tbl_Forecast,MATCH($D$8&amp;$D$16&amp;$D$7,[1]!rng_ForecastRowLookup,0),MATCH(G$11,[1]!rng_ForecastColumnLookup,0)))</f>
        <v>0</v>
      </c>
      <c r="H131" s="32">
        <f>G131*(1+INDEX([1]!tbl_Forecast,MATCH($D$8&amp;$D$16&amp;$D$7,[1]!rng_ForecastRowLookup,0),MATCH(H$11,[1]!rng_ForecastColumnLookup,0)))</f>
        <v>0</v>
      </c>
      <c r="I131" s="32">
        <f>H131*(1+INDEX([1]!tbl_Forecast,MATCH($D$8&amp;$D$16&amp;$D$7,[1]!rng_ForecastRowLookup,0),MATCH(I$11,[1]!rng_ForecastColumnLookup,0)))</f>
        <v>0</v>
      </c>
      <c r="J131" s="32">
        <f>I131*(1+INDEX([1]!tbl_Forecast,MATCH($D$8&amp;$D$16&amp;$D$7,[1]!rng_ForecastRowLookup,0),MATCH(J$11,[1]!rng_ForecastColumnLookup,0)))</f>
        <v>0</v>
      </c>
      <c r="K131" s="32">
        <f>J131*(1+INDEX([1]!tbl_Forecast,MATCH($D$8&amp;$D$16&amp;$D$7,[1]!rng_ForecastRowLookup,0),MATCH(K$11,[1]!rng_ForecastColumnLookup,0)))</f>
        <v>0</v>
      </c>
      <c r="L131" s="32">
        <f>K131*(1+INDEX([1]!tbl_Forecast,MATCH($D$8&amp;$D$16&amp;$D$7,[1]!rng_ForecastRowLookup,0),MATCH(L$11,[1]!rng_ForecastColumnLookup,0)))</f>
        <v>0</v>
      </c>
      <c r="M131" s="32">
        <f>L131*(1+INDEX([1]!tbl_Forecast,MATCH($D$8&amp;$D$16&amp;$D$7,[1]!rng_ForecastRowLookup,0),MATCH(M$11,[1]!rng_ForecastColumnLookup,0)))</f>
        <v>0</v>
      </c>
      <c r="N131" s="32">
        <f>M131*(1+INDEX([1]!tbl_Forecast,MATCH($D$8&amp;$D$16&amp;$D$7,[1]!rng_ForecastRowLookup,0),MATCH(N$11,[1]!rng_ForecastColumnLookup,0)))</f>
        <v>0</v>
      </c>
      <c r="O131" s="32">
        <f>N131*(1+INDEX([1]!tbl_Forecast,MATCH($D$8&amp;$D$16&amp;$D$7,[1]!rng_ForecastRowLookup,0),MATCH(O$11,[1]!rng_ForecastColumnLookup,0)))</f>
        <v>0</v>
      </c>
      <c r="P131" s="32">
        <f>O131*(1+INDEX([1]!tbl_Forecast,MATCH($D$8&amp;$D$16&amp;$D$7,[1]!rng_ForecastRowLookup,0),MATCH(P$11,[1]!rng_ForecastColumnLookup,0)))</f>
        <v>0</v>
      </c>
      <c r="Q131" s="32">
        <f>P131*(1+INDEX([1]!tbl_Forecast,MATCH($D$8&amp;$D$16&amp;$D$7,[1]!rng_ForecastRowLookup,0),MATCH(Q$11,[1]!rng_ForecastColumnLookup,0)))</f>
        <v>0</v>
      </c>
      <c r="R131" s="32">
        <f>Q131*(1+INDEX([1]!tbl_Forecast,MATCH($D$8&amp;$D$16&amp;$D$7,[1]!rng_ForecastRowLookup,0),MATCH(R$11,[1]!rng_ForecastColumnLookup,0)))</f>
        <v>0</v>
      </c>
      <c r="S131" s="32">
        <f>R131*(1+INDEX([1]!tbl_Forecast,MATCH($D$8&amp;$D$16&amp;$D$7,[1]!rng_ForecastRowLookup,0),MATCH(S$11,[1]!rng_ForecastColumnLookup,0)))</f>
        <v>0</v>
      </c>
      <c r="T131" s="32">
        <f>S131*(1+INDEX([1]!tbl_Forecast,MATCH($D$8&amp;$D$16&amp;$D$7,[1]!rng_ForecastRowLookup,0),MATCH(T$11,[1]!rng_ForecastColumnLookup,0)))</f>
        <v>0</v>
      </c>
      <c r="U131" s="32">
        <f>T131*(1+INDEX([1]!tbl_Forecast,MATCH($D$8&amp;$D$16&amp;$D$7,[1]!rng_ForecastRowLookup,0),MATCH(U$11,[1]!rng_ForecastColumnLookup,0)))</f>
        <v>0</v>
      </c>
      <c r="V131" s="32">
        <f>U131*(1+INDEX([1]!tbl_Forecast,MATCH($D$8&amp;$D$16&amp;$D$7,[1]!rng_ForecastRowLookup,0),MATCH(V$11,[1]!rng_ForecastColumnLookup,0)))</f>
        <v>0</v>
      </c>
      <c r="W131" s="32">
        <f>V131*(1+INDEX([1]!tbl_Forecast,MATCH($D$8&amp;$D$16&amp;$D$7,[1]!rng_ForecastRowLookup,0),MATCH(W$11,[1]!rng_ForecastColumnLookup,0)))</f>
        <v>0</v>
      </c>
      <c r="X131" s="32">
        <f>W131*(1+INDEX([1]!tbl_Forecast,MATCH($D$8&amp;$D$16&amp;$D$7,[1]!rng_ForecastRowLookup,0),MATCH(X$11,[1]!rng_ForecastColumnLookup,0)))</f>
        <v>0</v>
      </c>
      <c r="Y131" s="32"/>
      <c r="Z131" s="32" t="str">
        <f t="shared" si="7"/>
        <v>Mattawa (PRD) _ Early Potatoes</v>
      </c>
      <c r="AA131" s="41">
        <f t="shared" si="8"/>
        <v>0</v>
      </c>
    </row>
    <row r="132" spans="1:27">
      <c r="A132" s="50">
        <f>INDEX([2]APPLIC!$B$8:$F$67,MATCH($C132,[2]APPLIC!$B$9:$B$67,0)+1,5)</f>
        <v>0.85</v>
      </c>
      <c r="B132" s="75">
        <v>1</v>
      </c>
      <c r="C132" s="243" t="s">
        <v>608</v>
      </c>
      <c r="D132" s="7" t="s">
        <v>546</v>
      </c>
      <c r="E132" s="32">
        <f>$A132*VLOOKUP(LEFT($D132,FIND(" _",$D132)-1),SISAcres!$A$24:$O$36,MATCH(RIGHT($D132,LEN($D132)-FIND(" _",$D132)-2),SISAcres!$A$24:$O$24,0),FALSE)*1/$B132</f>
        <v>6386.7944750136157</v>
      </c>
      <c r="F132" s="32">
        <f>E132*(1+INDEX([1]!tbl_Forecast,MATCH($D$8&amp;$D$16&amp;$D$7,[1]!rng_ForecastRowLookup,0),MATCH(F$11,[1]!rng_ForecastColumnLookup,0)))</f>
        <v>6454.891258212223</v>
      </c>
      <c r="G132" s="32">
        <f>F132*(1+INDEX([1]!tbl_Forecast,MATCH($D$8&amp;$D$16&amp;$D$7,[1]!rng_ForecastRowLookup,0),MATCH(G$11,[1]!rng_ForecastColumnLookup,0)))</f>
        <v>6525.4513457450348</v>
      </c>
      <c r="H132" s="32">
        <f>G132*(1+INDEX([1]!tbl_Forecast,MATCH($D$8&amp;$D$16&amp;$D$7,[1]!rng_ForecastRowLookup,0),MATCH(H$11,[1]!rng_ForecastColumnLookup,0)))</f>
        <v>6598.3651828613201</v>
      </c>
      <c r="I132" s="32">
        <f>H132*(1+INDEX([1]!tbl_Forecast,MATCH($D$8&amp;$D$16&amp;$D$7,[1]!rng_ForecastRowLookup,0),MATCH(I$11,[1]!rng_ForecastColumnLookup,0)))</f>
        <v>6717.8906029790451</v>
      </c>
      <c r="J132" s="32">
        <f>I132*(1+INDEX([1]!tbl_Forecast,MATCH($D$8&amp;$D$16&amp;$D$7,[1]!rng_ForecastRowLookup,0),MATCH(J$11,[1]!rng_ForecastColumnLookup,0)))</f>
        <v>6801.1923739833119</v>
      </c>
      <c r="K132" s="32">
        <f>J132*(1+INDEX([1]!tbl_Forecast,MATCH($D$8&amp;$D$16&amp;$D$7,[1]!rng_ForecastRowLookup,0),MATCH(K$11,[1]!rng_ForecastColumnLookup,0)))</f>
        <v>6882.3976788589571</v>
      </c>
      <c r="L132" s="32">
        <f>K132*(1+INDEX([1]!tbl_Forecast,MATCH($D$8&amp;$D$16&amp;$D$7,[1]!rng_ForecastRowLookup,0),MATCH(L$11,[1]!rng_ForecastColumnLookup,0)))</f>
        <v>6966.9705420557129</v>
      </c>
      <c r="M132" s="32">
        <f>L132*(1+INDEX([1]!tbl_Forecast,MATCH($D$8&amp;$D$16&amp;$D$7,[1]!rng_ForecastRowLookup,0),MATCH(M$11,[1]!rng_ForecastColumnLookup,0)))</f>
        <v>7049.4749835160455</v>
      </c>
      <c r="N132" s="32">
        <f>M132*(1+INDEX([1]!tbl_Forecast,MATCH($D$8&amp;$D$16&amp;$D$7,[1]!rng_ForecastRowLookup,0),MATCH(N$11,[1]!rng_ForecastColumnLookup,0)))</f>
        <v>7188.2238627867719</v>
      </c>
      <c r="O132" s="32">
        <f>N132*(1+INDEX([1]!tbl_Forecast,MATCH($D$8&amp;$D$16&amp;$D$7,[1]!rng_ForecastRowLookup,0),MATCH(O$11,[1]!rng_ForecastColumnLookup,0)))</f>
        <v>7271.5514429469758</v>
      </c>
      <c r="P132" s="32">
        <f>O132*(1+INDEX([1]!tbl_Forecast,MATCH($D$8&amp;$D$16&amp;$D$7,[1]!rng_ForecastRowLookup,0),MATCH(P$11,[1]!rng_ForecastColumnLookup,0)))</f>
        <v>7352.613564243381</v>
      </c>
      <c r="Q132" s="32">
        <f>P132*(1+INDEX([1]!tbl_Forecast,MATCH($D$8&amp;$D$16&amp;$D$7,[1]!rng_ForecastRowLookup,0),MATCH(Q$11,[1]!rng_ForecastColumnLookup,0)))</f>
        <v>7436.6244166697461</v>
      </c>
      <c r="R132" s="32">
        <f>Q132*(1+INDEX([1]!tbl_Forecast,MATCH($D$8&amp;$D$16&amp;$D$7,[1]!rng_ForecastRowLookup,0),MATCH(R$11,[1]!rng_ForecastColumnLookup,0)))</f>
        <v>7518.3217598179508</v>
      </c>
      <c r="S132" s="32">
        <f>R132*(1+INDEX([1]!tbl_Forecast,MATCH($D$8&amp;$D$16&amp;$D$7,[1]!rng_ForecastRowLookup,0),MATCH(S$11,[1]!rng_ForecastColumnLookup,0)))</f>
        <v>7653.1269860578577</v>
      </c>
      <c r="T132" s="32">
        <f>S132*(1+INDEX([1]!tbl_Forecast,MATCH($D$8&amp;$D$16&amp;$D$7,[1]!rng_ForecastRowLookup,0),MATCH(T$11,[1]!rng_ForecastColumnLookup,0)))</f>
        <v>7742.9468044923851</v>
      </c>
      <c r="U132" s="32">
        <f>T132*(1+INDEX([1]!tbl_Forecast,MATCH($D$8&amp;$D$16&amp;$D$7,[1]!rng_ForecastRowLookup,0),MATCH(U$11,[1]!rng_ForecastColumnLookup,0)))</f>
        <v>7835.7235332529826</v>
      </c>
      <c r="V132" s="32">
        <f>U132*(1+INDEX([1]!tbl_Forecast,MATCH($D$8&amp;$D$16&amp;$D$7,[1]!rng_ForecastRowLookup,0),MATCH(V$11,[1]!rng_ForecastColumnLookup,0)))</f>
        <v>7928.6757763875385</v>
      </c>
      <c r="W132" s="32">
        <f>V132*(1+INDEX([1]!tbl_Forecast,MATCH($D$8&amp;$D$16&amp;$D$7,[1]!rng_ForecastRowLookup,0),MATCH(W$11,[1]!rng_ForecastColumnLookup,0)))</f>
        <v>8019.2056607029372</v>
      </c>
      <c r="X132" s="32">
        <f>W132*(1+INDEX([1]!tbl_Forecast,MATCH($D$8&amp;$D$16&amp;$D$7,[1]!rng_ForecastRowLookup,0),MATCH(X$11,[1]!rng_ForecastColumnLookup,0)))</f>
        <v>8170.2727214681781</v>
      </c>
      <c r="Y132" s="32"/>
      <c r="Z132" s="32" t="str">
        <f t="shared" si="7"/>
        <v>Pasco (Richland) _ Early Potatoes</v>
      </c>
      <c r="AA132" s="41">
        <f t="shared" si="8"/>
        <v>6944.7318132479513</v>
      </c>
    </row>
    <row r="133" spans="1:27">
      <c r="A133" s="50">
        <f>INDEX([2]APPLIC!$B$8:$F$67,MATCH($C133,[2]APPLIC!$B$9:$B$67,0)+1,5)</f>
        <v>0.85</v>
      </c>
      <c r="B133" s="75">
        <v>1</v>
      </c>
      <c r="C133" s="243" t="s">
        <v>608</v>
      </c>
      <c r="D133" s="7" t="s">
        <v>547</v>
      </c>
      <c r="E133" s="32">
        <f>$A133*VLOOKUP(LEFT($D133,FIND(" _",$D133)-1),SISAcres!$A$24:$O$36,MATCH(RIGHT($D133,LEN($D133)-FIND(" _",$D133)-2),SISAcres!$A$24:$O$24,0),FALSE)*1/$B133</f>
        <v>0</v>
      </c>
      <c r="F133" s="32">
        <f>E133*(1+INDEX([1]!tbl_Forecast,MATCH($D$8&amp;$D$16&amp;$D$7,[1]!rng_ForecastRowLookup,0),MATCH(F$11,[1]!rng_ForecastColumnLookup,0)))</f>
        <v>0</v>
      </c>
      <c r="G133" s="32">
        <f>F133*(1+INDEX([1]!tbl_Forecast,MATCH($D$8&amp;$D$16&amp;$D$7,[1]!rng_ForecastRowLookup,0),MATCH(G$11,[1]!rng_ForecastColumnLookup,0)))</f>
        <v>0</v>
      </c>
      <c r="H133" s="32">
        <f>G133*(1+INDEX([1]!tbl_Forecast,MATCH($D$8&amp;$D$16&amp;$D$7,[1]!rng_ForecastRowLookup,0),MATCH(H$11,[1]!rng_ForecastColumnLookup,0)))</f>
        <v>0</v>
      </c>
      <c r="I133" s="32">
        <f>H133*(1+INDEX([1]!tbl_Forecast,MATCH($D$8&amp;$D$16&amp;$D$7,[1]!rng_ForecastRowLookup,0),MATCH(I$11,[1]!rng_ForecastColumnLookup,0)))</f>
        <v>0</v>
      </c>
      <c r="J133" s="32">
        <f>I133*(1+INDEX([1]!tbl_Forecast,MATCH($D$8&amp;$D$16&amp;$D$7,[1]!rng_ForecastRowLookup,0),MATCH(J$11,[1]!rng_ForecastColumnLookup,0)))</f>
        <v>0</v>
      </c>
      <c r="K133" s="32">
        <f>J133*(1+INDEX([1]!tbl_Forecast,MATCH($D$8&amp;$D$16&amp;$D$7,[1]!rng_ForecastRowLookup,0),MATCH(K$11,[1]!rng_ForecastColumnLookup,0)))</f>
        <v>0</v>
      </c>
      <c r="L133" s="32">
        <f>K133*(1+INDEX([1]!tbl_Forecast,MATCH($D$8&amp;$D$16&amp;$D$7,[1]!rng_ForecastRowLookup,0),MATCH(L$11,[1]!rng_ForecastColumnLookup,0)))</f>
        <v>0</v>
      </c>
      <c r="M133" s="32">
        <f>L133*(1+INDEX([1]!tbl_Forecast,MATCH($D$8&amp;$D$16&amp;$D$7,[1]!rng_ForecastRowLookup,0),MATCH(M$11,[1]!rng_ForecastColumnLookup,0)))</f>
        <v>0</v>
      </c>
      <c r="N133" s="32">
        <f>M133*(1+INDEX([1]!tbl_Forecast,MATCH($D$8&amp;$D$16&amp;$D$7,[1]!rng_ForecastRowLookup,0),MATCH(N$11,[1]!rng_ForecastColumnLookup,0)))</f>
        <v>0</v>
      </c>
      <c r="O133" s="32">
        <f>N133*(1+INDEX([1]!tbl_Forecast,MATCH($D$8&amp;$D$16&amp;$D$7,[1]!rng_ForecastRowLookup,0),MATCH(O$11,[1]!rng_ForecastColumnLookup,0)))</f>
        <v>0</v>
      </c>
      <c r="P133" s="32">
        <f>O133*(1+INDEX([1]!tbl_Forecast,MATCH($D$8&amp;$D$16&amp;$D$7,[1]!rng_ForecastRowLookup,0),MATCH(P$11,[1]!rng_ForecastColumnLookup,0)))</f>
        <v>0</v>
      </c>
      <c r="Q133" s="32">
        <f>P133*(1+INDEX([1]!tbl_Forecast,MATCH($D$8&amp;$D$16&amp;$D$7,[1]!rng_ForecastRowLookup,0),MATCH(Q$11,[1]!rng_ForecastColumnLookup,0)))</f>
        <v>0</v>
      </c>
      <c r="R133" s="32">
        <f>Q133*(1+INDEX([1]!tbl_Forecast,MATCH($D$8&amp;$D$16&amp;$D$7,[1]!rng_ForecastRowLookup,0),MATCH(R$11,[1]!rng_ForecastColumnLookup,0)))</f>
        <v>0</v>
      </c>
      <c r="S133" s="32">
        <f>R133*(1+INDEX([1]!tbl_Forecast,MATCH($D$8&amp;$D$16&amp;$D$7,[1]!rng_ForecastRowLookup,0),MATCH(S$11,[1]!rng_ForecastColumnLookup,0)))</f>
        <v>0</v>
      </c>
      <c r="T133" s="32">
        <f>S133*(1+INDEX([1]!tbl_Forecast,MATCH($D$8&amp;$D$16&amp;$D$7,[1]!rng_ForecastRowLookup,0),MATCH(T$11,[1]!rng_ForecastColumnLookup,0)))</f>
        <v>0</v>
      </c>
      <c r="U133" s="32">
        <f>T133*(1+INDEX([1]!tbl_Forecast,MATCH($D$8&amp;$D$16&amp;$D$7,[1]!rng_ForecastRowLookup,0),MATCH(U$11,[1]!rng_ForecastColumnLookup,0)))</f>
        <v>0</v>
      </c>
      <c r="V133" s="32">
        <f>U133*(1+INDEX([1]!tbl_Forecast,MATCH($D$8&amp;$D$16&amp;$D$7,[1]!rng_ForecastRowLookup,0),MATCH(V$11,[1]!rng_ForecastColumnLookup,0)))</f>
        <v>0</v>
      </c>
      <c r="W133" s="32">
        <f>V133*(1+INDEX([1]!tbl_Forecast,MATCH($D$8&amp;$D$16&amp;$D$7,[1]!rng_ForecastRowLookup,0),MATCH(W$11,[1]!rng_ForecastColumnLookup,0)))</f>
        <v>0</v>
      </c>
      <c r="X133" s="32">
        <f>W133*(1+INDEX([1]!tbl_Forecast,MATCH($D$8&amp;$D$16&amp;$D$7,[1]!rng_ForecastRowLookup,0),MATCH(X$11,[1]!rng_ForecastColumnLookup,0)))</f>
        <v>0</v>
      </c>
      <c r="Y133" s="32"/>
      <c r="Z133" s="32" t="str">
        <f t="shared" si="7"/>
        <v>Moses Lake (Ephrata) _ Early Potatoes</v>
      </c>
      <c r="AA133" s="41">
        <f t="shared" si="8"/>
        <v>0</v>
      </c>
    </row>
    <row r="134" spans="1:27">
      <c r="A134" s="50">
        <f>INDEX([2]APPLIC!$B$8:$F$67,MATCH($C134,[2]APPLIC!$B$9:$B$67,0)+1,5)</f>
        <v>0.85</v>
      </c>
      <c r="B134" s="75">
        <v>1</v>
      </c>
      <c r="C134" s="243" t="s">
        <v>608</v>
      </c>
      <c r="D134" s="7" t="s">
        <v>548</v>
      </c>
      <c r="E134" s="32">
        <f>$A134*VLOOKUP(LEFT($D134,FIND(" _",$D134)-1),SISAcres!$A$24:$O$36,MATCH(RIGHT($D134,LEN($D134)-FIND(" _",$D134)-2),SISAcres!$A$24:$O$24,0),FALSE)*1/$B134</f>
        <v>0</v>
      </c>
      <c r="F134" s="32">
        <f>E134*(1+INDEX([1]!tbl_Forecast,MATCH($D$8&amp;$D$16&amp;$D$7,[1]!rng_ForecastRowLookup,0),MATCH(F$11,[1]!rng_ForecastColumnLookup,0)))</f>
        <v>0</v>
      </c>
      <c r="G134" s="32">
        <f>F134*(1+INDEX([1]!tbl_Forecast,MATCH($D$8&amp;$D$16&amp;$D$7,[1]!rng_ForecastRowLookup,0),MATCH(G$11,[1]!rng_ForecastColumnLookup,0)))</f>
        <v>0</v>
      </c>
      <c r="H134" s="32">
        <f>G134*(1+INDEX([1]!tbl_Forecast,MATCH($D$8&amp;$D$16&amp;$D$7,[1]!rng_ForecastRowLookup,0),MATCH(H$11,[1]!rng_ForecastColumnLookup,0)))</f>
        <v>0</v>
      </c>
      <c r="I134" s="32">
        <f>H134*(1+INDEX([1]!tbl_Forecast,MATCH($D$8&amp;$D$16&amp;$D$7,[1]!rng_ForecastRowLookup,0),MATCH(I$11,[1]!rng_ForecastColumnLookup,0)))</f>
        <v>0</v>
      </c>
      <c r="J134" s="32">
        <f>I134*(1+INDEX([1]!tbl_Forecast,MATCH($D$8&amp;$D$16&amp;$D$7,[1]!rng_ForecastRowLookup,0),MATCH(J$11,[1]!rng_ForecastColumnLookup,0)))</f>
        <v>0</v>
      </c>
      <c r="K134" s="32">
        <f>J134*(1+INDEX([1]!tbl_Forecast,MATCH($D$8&amp;$D$16&amp;$D$7,[1]!rng_ForecastRowLookup,0),MATCH(K$11,[1]!rng_ForecastColumnLookup,0)))</f>
        <v>0</v>
      </c>
      <c r="L134" s="32">
        <f>K134*(1+INDEX([1]!tbl_Forecast,MATCH($D$8&amp;$D$16&amp;$D$7,[1]!rng_ForecastRowLookup,0),MATCH(L$11,[1]!rng_ForecastColumnLookup,0)))</f>
        <v>0</v>
      </c>
      <c r="M134" s="32">
        <f>L134*(1+INDEX([1]!tbl_Forecast,MATCH($D$8&amp;$D$16&amp;$D$7,[1]!rng_ForecastRowLookup,0),MATCH(M$11,[1]!rng_ForecastColumnLookup,0)))</f>
        <v>0</v>
      </c>
      <c r="N134" s="32">
        <f>M134*(1+INDEX([1]!tbl_Forecast,MATCH($D$8&amp;$D$16&amp;$D$7,[1]!rng_ForecastRowLookup,0),MATCH(N$11,[1]!rng_ForecastColumnLookup,0)))</f>
        <v>0</v>
      </c>
      <c r="O134" s="32">
        <f>N134*(1+INDEX([1]!tbl_Forecast,MATCH($D$8&amp;$D$16&amp;$D$7,[1]!rng_ForecastRowLookup,0),MATCH(O$11,[1]!rng_ForecastColumnLookup,0)))</f>
        <v>0</v>
      </c>
      <c r="P134" s="32">
        <f>O134*(1+INDEX([1]!tbl_Forecast,MATCH($D$8&amp;$D$16&amp;$D$7,[1]!rng_ForecastRowLookup,0),MATCH(P$11,[1]!rng_ForecastColumnLookup,0)))</f>
        <v>0</v>
      </c>
      <c r="Q134" s="32">
        <f>P134*(1+INDEX([1]!tbl_Forecast,MATCH($D$8&amp;$D$16&amp;$D$7,[1]!rng_ForecastRowLookup,0),MATCH(Q$11,[1]!rng_ForecastColumnLookup,0)))</f>
        <v>0</v>
      </c>
      <c r="R134" s="32">
        <f>Q134*(1+INDEX([1]!tbl_Forecast,MATCH($D$8&amp;$D$16&amp;$D$7,[1]!rng_ForecastRowLookup,0),MATCH(R$11,[1]!rng_ForecastColumnLookup,0)))</f>
        <v>0</v>
      </c>
      <c r="S134" s="32">
        <f>R134*(1+INDEX([1]!tbl_Forecast,MATCH($D$8&amp;$D$16&amp;$D$7,[1]!rng_ForecastRowLookup,0),MATCH(S$11,[1]!rng_ForecastColumnLookup,0)))</f>
        <v>0</v>
      </c>
      <c r="T134" s="32">
        <f>S134*(1+INDEX([1]!tbl_Forecast,MATCH($D$8&amp;$D$16&amp;$D$7,[1]!rng_ForecastRowLookup,0),MATCH(T$11,[1]!rng_ForecastColumnLookup,0)))</f>
        <v>0</v>
      </c>
      <c r="U134" s="32">
        <f>T134*(1+INDEX([1]!tbl_Forecast,MATCH($D$8&amp;$D$16&amp;$D$7,[1]!rng_ForecastRowLookup,0),MATCH(U$11,[1]!rng_ForecastColumnLookup,0)))</f>
        <v>0</v>
      </c>
      <c r="V134" s="32">
        <f>U134*(1+INDEX([1]!tbl_Forecast,MATCH($D$8&amp;$D$16&amp;$D$7,[1]!rng_ForecastRowLookup,0),MATCH(V$11,[1]!rng_ForecastColumnLookup,0)))</f>
        <v>0</v>
      </c>
      <c r="W134" s="32">
        <f>V134*(1+INDEX([1]!tbl_Forecast,MATCH($D$8&amp;$D$16&amp;$D$7,[1]!rng_ForecastRowLookup,0),MATCH(W$11,[1]!rng_ForecastColumnLookup,0)))</f>
        <v>0</v>
      </c>
      <c r="X134" s="32">
        <f>W134*(1+INDEX([1]!tbl_Forecast,MATCH($D$8&amp;$D$16&amp;$D$7,[1]!rng_ForecastRowLookup,0),MATCH(X$11,[1]!rng_ForecastColumnLookup,0)))</f>
        <v>0</v>
      </c>
      <c r="Y134" s="32"/>
      <c r="Z134" s="32" t="str">
        <f t="shared" si="7"/>
        <v>Royal City (Smyrna) _ Early Potatoes</v>
      </c>
      <c r="AA134" s="41">
        <f t="shared" si="8"/>
        <v>0</v>
      </c>
    </row>
    <row r="135" spans="1:27">
      <c r="A135" s="50">
        <f>INDEX([2]APPLIC!$B$8:$F$67,MATCH($C135,[2]APPLIC!$B$9:$B$67,0)+1,5)</f>
        <v>0.85</v>
      </c>
      <c r="B135" s="75">
        <v>1</v>
      </c>
      <c r="C135" s="243" t="s">
        <v>608</v>
      </c>
      <c r="D135" s="7" t="s">
        <v>549</v>
      </c>
      <c r="E135" s="32">
        <f>$A135*VLOOKUP(LEFT($D135,FIND(" _",$D135)-1),SISAcres!$A$24:$O$36,MATCH(RIGHT($D135,LEN($D135)-FIND(" _",$D135)-2),SISAcres!$A$24:$O$24,0),FALSE)*1/$B135</f>
        <v>0</v>
      </c>
      <c r="F135" s="32">
        <f>E135*(1+INDEX([1]!tbl_Forecast,MATCH($D$8&amp;$D$16&amp;$D$7,[1]!rng_ForecastRowLookup,0),MATCH(F$11,[1]!rng_ForecastColumnLookup,0)))</f>
        <v>0</v>
      </c>
      <c r="G135" s="32">
        <f>F135*(1+INDEX([1]!tbl_Forecast,MATCH($D$8&amp;$D$16&amp;$D$7,[1]!rng_ForecastRowLookup,0),MATCH(G$11,[1]!rng_ForecastColumnLookup,0)))</f>
        <v>0</v>
      </c>
      <c r="H135" s="32">
        <f>G135*(1+INDEX([1]!tbl_Forecast,MATCH($D$8&amp;$D$16&amp;$D$7,[1]!rng_ForecastRowLookup,0),MATCH(H$11,[1]!rng_ForecastColumnLookup,0)))</f>
        <v>0</v>
      </c>
      <c r="I135" s="32">
        <f>H135*(1+INDEX([1]!tbl_Forecast,MATCH($D$8&amp;$D$16&amp;$D$7,[1]!rng_ForecastRowLookup,0),MATCH(I$11,[1]!rng_ForecastColumnLookup,0)))</f>
        <v>0</v>
      </c>
      <c r="J135" s="32">
        <f>I135*(1+INDEX([1]!tbl_Forecast,MATCH($D$8&amp;$D$16&amp;$D$7,[1]!rng_ForecastRowLookup,0),MATCH(J$11,[1]!rng_ForecastColumnLookup,0)))</f>
        <v>0</v>
      </c>
      <c r="K135" s="32">
        <f>J135*(1+INDEX([1]!tbl_Forecast,MATCH($D$8&amp;$D$16&amp;$D$7,[1]!rng_ForecastRowLookup,0),MATCH(K$11,[1]!rng_ForecastColumnLookup,0)))</f>
        <v>0</v>
      </c>
      <c r="L135" s="32">
        <f>K135*(1+INDEX([1]!tbl_Forecast,MATCH($D$8&amp;$D$16&amp;$D$7,[1]!rng_ForecastRowLookup,0),MATCH(L$11,[1]!rng_ForecastColumnLookup,0)))</f>
        <v>0</v>
      </c>
      <c r="M135" s="32">
        <f>L135*(1+INDEX([1]!tbl_Forecast,MATCH($D$8&amp;$D$16&amp;$D$7,[1]!rng_ForecastRowLookup,0),MATCH(M$11,[1]!rng_ForecastColumnLookup,0)))</f>
        <v>0</v>
      </c>
      <c r="N135" s="32">
        <f>M135*(1+INDEX([1]!tbl_Forecast,MATCH($D$8&amp;$D$16&amp;$D$7,[1]!rng_ForecastRowLookup,0),MATCH(N$11,[1]!rng_ForecastColumnLookup,0)))</f>
        <v>0</v>
      </c>
      <c r="O135" s="32">
        <f>N135*(1+INDEX([1]!tbl_Forecast,MATCH($D$8&amp;$D$16&amp;$D$7,[1]!rng_ForecastRowLookup,0),MATCH(O$11,[1]!rng_ForecastColumnLookup,0)))</f>
        <v>0</v>
      </c>
      <c r="P135" s="32">
        <f>O135*(1+INDEX([1]!tbl_Forecast,MATCH($D$8&amp;$D$16&amp;$D$7,[1]!rng_ForecastRowLookup,0),MATCH(P$11,[1]!rng_ForecastColumnLookup,0)))</f>
        <v>0</v>
      </c>
      <c r="Q135" s="32">
        <f>P135*(1+INDEX([1]!tbl_Forecast,MATCH($D$8&amp;$D$16&amp;$D$7,[1]!rng_ForecastRowLookup,0),MATCH(Q$11,[1]!rng_ForecastColumnLookup,0)))</f>
        <v>0</v>
      </c>
      <c r="R135" s="32">
        <f>Q135*(1+INDEX([1]!tbl_Forecast,MATCH($D$8&amp;$D$16&amp;$D$7,[1]!rng_ForecastRowLookup,0),MATCH(R$11,[1]!rng_ForecastColumnLookup,0)))</f>
        <v>0</v>
      </c>
      <c r="S135" s="32">
        <f>R135*(1+INDEX([1]!tbl_Forecast,MATCH($D$8&amp;$D$16&amp;$D$7,[1]!rng_ForecastRowLookup,0),MATCH(S$11,[1]!rng_ForecastColumnLookup,0)))</f>
        <v>0</v>
      </c>
      <c r="T135" s="32">
        <f>S135*(1+INDEX([1]!tbl_Forecast,MATCH($D$8&amp;$D$16&amp;$D$7,[1]!rng_ForecastRowLookup,0),MATCH(T$11,[1]!rng_ForecastColumnLookup,0)))</f>
        <v>0</v>
      </c>
      <c r="U135" s="32">
        <f>T135*(1+INDEX([1]!tbl_Forecast,MATCH($D$8&amp;$D$16&amp;$D$7,[1]!rng_ForecastRowLookup,0),MATCH(U$11,[1]!rng_ForecastColumnLookup,0)))</f>
        <v>0</v>
      </c>
      <c r="V135" s="32">
        <f>U135*(1+INDEX([1]!tbl_Forecast,MATCH($D$8&amp;$D$16&amp;$D$7,[1]!rng_ForecastRowLookup,0),MATCH(V$11,[1]!rng_ForecastColumnLookup,0)))</f>
        <v>0</v>
      </c>
      <c r="W135" s="32">
        <f>V135*(1+INDEX([1]!tbl_Forecast,MATCH($D$8&amp;$D$16&amp;$D$7,[1]!rng_ForecastRowLookup,0),MATCH(W$11,[1]!rng_ForecastColumnLookup,0)))</f>
        <v>0</v>
      </c>
      <c r="X135" s="32">
        <f>W135*(1+INDEX([1]!tbl_Forecast,MATCH($D$8&amp;$D$16&amp;$D$7,[1]!rng_ForecastRowLookup,0),MATCH(X$11,[1]!rng_ForecastColumnLookup,0)))</f>
        <v>0</v>
      </c>
      <c r="Y135" s="32"/>
      <c r="Z135" s="32" t="str">
        <f t="shared" si="7"/>
        <v>Quincy _ Early Potatoes</v>
      </c>
      <c r="AA135" s="41">
        <f t="shared" si="8"/>
        <v>0</v>
      </c>
    </row>
    <row r="136" spans="1:27">
      <c r="A136" s="50">
        <f>INDEX([2]APPLIC!$B$8:$F$67,MATCH($C136,[2]APPLIC!$B$9:$B$67,0)+1,5)</f>
        <v>0.85</v>
      </c>
      <c r="B136" s="75">
        <v>1</v>
      </c>
      <c r="C136" s="243" t="s">
        <v>608</v>
      </c>
      <c r="D136" s="7" t="s">
        <v>550</v>
      </c>
      <c r="E136" s="32">
        <f>$A136*VLOOKUP(LEFT($D136,FIND(" _",$D136)-1),SISAcres!$A$24:$O$36,MATCH(RIGHT($D136,LEN($D136)-FIND(" _",$D136)-2),SISAcres!$A$24:$O$24,0),FALSE)*1/$B136</f>
        <v>0</v>
      </c>
      <c r="F136" s="32">
        <f>E136*(1+INDEX([1]!tbl_Forecast,MATCH($D$8&amp;$D$16&amp;$D$7,[1]!rng_ForecastRowLookup,0),MATCH(F$11,[1]!rng_ForecastColumnLookup,0)))</f>
        <v>0</v>
      </c>
      <c r="G136" s="32">
        <f>F136*(1+INDEX([1]!tbl_Forecast,MATCH($D$8&amp;$D$16&amp;$D$7,[1]!rng_ForecastRowLookup,0),MATCH(G$11,[1]!rng_ForecastColumnLookup,0)))</f>
        <v>0</v>
      </c>
      <c r="H136" s="32">
        <f>G136*(1+INDEX([1]!tbl_Forecast,MATCH($D$8&amp;$D$16&amp;$D$7,[1]!rng_ForecastRowLookup,0),MATCH(H$11,[1]!rng_ForecastColumnLookup,0)))</f>
        <v>0</v>
      </c>
      <c r="I136" s="32">
        <f>H136*(1+INDEX([1]!tbl_Forecast,MATCH($D$8&amp;$D$16&amp;$D$7,[1]!rng_ForecastRowLookup,0),MATCH(I$11,[1]!rng_ForecastColumnLookup,0)))</f>
        <v>0</v>
      </c>
      <c r="J136" s="32">
        <f>I136*(1+INDEX([1]!tbl_Forecast,MATCH($D$8&amp;$D$16&amp;$D$7,[1]!rng_ForecastRowLookup,0),MATCH(J$11,[1]!rng_ForecastColumnLookup,0)))</f>
        <v>0</v>
      </c>
      <c r="K136" s="32">
        <f>J136*(1+INDEX([1]!tbl_Forecast,MATCH($D$8&amp;$D$16&amp;$D$7,[1]!rng_ForecastRowLookup,0),MATCH(K$11,[1]!rng_ForecastColumnLookup,0)))</f>
        <v>0</v>
      </c>
      <c r="L136" s="32">
        <f>K136*(1+INDEX([1]!tbl_Forecast,MATCH($D$8&amp;$D$16&amp;$D$7,[1]!rng_ForecastRowLookup,0),MATCH(L$11,[1]!rng_ForecastColumnLookup,0)))</f>
        <v>0</v>
      </c>
      <c r="M136" s="32">
        <f>L136*(1+INDEX([1]!tbl_Forecast,MATCH($D$8&amp;$D$16&amp;$D$7,[1]!rng_ForecastRowLookup,0),MATCH(M$11,[1]!rng_ForecastColumnLookup,0)))</f>
        <v>0</v>
      </c>
      <c r="N136" s="32">
        <f>M136*(1+INDEX([1]!tbl_Forecast,MATCH($D$8&amp;$D$16&amp;$D$7,[1]!rng_ForecastRowLookup,0),MATCH(N$11,[1]!rng_ForecastColumnLookup,0)))</f>
        <v>0</v>
      </c>
      <c r="O136" s="32">
        <f>N136*(1+INDEX([1]!tbl_Forecast,MATCH($D$8&amp;$D$16&amp;$D$7,[1]!rng_ForecastRowLookup,0),MATCH(O$11,[1]!rng_ForecastColumnLookup,0)))</f>
        <v>0</v>
      </c>
      <c r="P136" s="32">
        <f>O136*(1+INDEX([1]!tbl_Forecast,MATCH($D$8&amp;$D$16&amp;$D$7,[1]!rng_ForecastRowLookup,0),MATCH(P$11,[1]!rng_ForecastColumnLookup,0)))</f>
        <v>0</v>
      </c>
      <c r="Q136" s="32">
        <f>P136*(1+INDEX([1]!tbl_Forecast,MATCH($D$8&amp;$D$16&amp;$D$7,[1]!rng_ForecastRowLookup,0),MATCH(Q$11,[1]!rng_ForecastColumnLookup,0)))</f>
        <v>0</v>
      </c>
      <c r="R136" s="32">
        <f>Q136*(1+INDEX([1]!tbl_Forecast,MATCH($D$8&amp;$D$16&amp;$D$7,[1]!rng_ForecastRowLookup,0),MATCH(R$11,[1]!rng_ForecastColumnLookup,0)))</f>
        <v>0</v>
      </c>
      <c r="S136" s="32">
        <f>R136*(1+INDEX([1]!tbl_Forecast,MATCH($D$8&amp;$D$16&amp;$D$7,[1]!rng_ForecastRowLookup,0),MATCH(S$11,[1]!rng_ForecastColumnLookup,0)))</f>
        <v>0</v>
      </c>
      <c r="T136" s="32">
        <f>S136*(1+INDEX([1]!tbl_Forecast,MATCH($D$8&amp;$D$16&amp;$D$7,[1]!rng_ForecastRowLookup,0),MATCH(T$11,[1]!rng_ForecastColumnLookup,0)))</f>
        <v>0</v>
      </c>
      <c r="U136" s="32">
        <f>T136*(1+INDEX([1]!tbl_Forecast,MATCH($D$8&amp;$D$16&amp;$D$7,[1]!rng_ForecastRowLookup,0),MATCH(U$11,[1]!rng_ForecastColumnLookup,0)))</f>
        <v>0</v>
      </c>
      <c r="V136" s="32">
        <f>U136*(1+INDEX([1]!tbl_Forecast,MATCH($D$8&amp;$D$16&amp;$D$7,[1]!rng_ForecastRowLookup,0),MATCH(V$11,[1]!rng_ForecastColumnLookup,0)))</f>
        <v>0</v>
      </c>
      <c r="W136" s="32">
        <f>V136*(1+INDEX([1]!tbl_Forecast,MATCH($D$8&amp;$D$16&amp;$D$7,[1]!rng_ForecastRowLookup,0),MATCH(W$11,[1]!rng_ForecastColumnLookup,0)))</f>
        <v>0</v>
      </c>
      <c r="X136" s="32">
        <f>W136*(1+INDEX([1]!tbl_Forecast,MATCH($D$8&amp;$D$16&amp;$D$7,[1]!rng_ForecastRowLookup,0),MATCH(X$11,[1]!rng_ForecastColumnLookup,0)))</f>
        <v>0</v>
      </c>
      <c r="Y136" s="32"/>
      <c r="Z136" s="32" t="str">
        <f t="shared" si="7"/>
        <v>Connell _ Early Potatoes</v>
      </c>
      <c r="AA136" s="41">
        <f t="shared" si="8"/>
        <v>0</v>
      </c>
    </row>
    <row r="137" spans="1:27">
      <c r="A137" s="50">
        <f>INDEX([2]APPLIC!$B$8:$F$67,MATCH($C137,[2]APPLIC!$B$9:$B$67,0)+1,5)</f>
        <v>0.85</v>
      </c>
      <c r="B137" s="75">
        <v>1</v>
      </c>
      <c r="C137" s="243" t="s">
        <v>608</v>
      </c>
      <c r="D137" s="7" t="s">
        <v>551</v>
      </c>
      <c r="E137" s="32">
        <f>$A137*VLOOKUP(LEFT($D137,FIND(" _",$D137)-1),SISAcres!$A$24:$O$36,MATCH(RIGHT($D137,LEN($D137)-FIND(" _",$D137)-2),SISAcres!$A$24:$O$24,0),FALSE)*1/$B137</f>
        <v>0</v>
      </c>
      <c r="F137" s="32">
        <f>E137*(1+INDEX([1]!tbl_Forecast,MATCH($D$8&amp;$D$16&amp;$D$7,[1]!rng_ForecastRowLookup,0),MATCH(F$11,[1]!rng_ForecastColumnLookup,0)))</f>
        <v>0</v>
      </c>
      <c r="G137" s="32">
        <f>F137*(1+INDEX([1]!tbl_Forecast,MATCH($D$8&amp;$D$16&amp;$D$7,[1]!rng_ForecastRowLookup,0),MATCH(G$11,[1]!rng_ForecastColumnLookup,0)))</f>
        <v>0</v>
      </c>
      <c r="H137" s="32">
        <f>G137*(1+INDEX([1]!tbl_Forecast,MATCH($D$8&amp;$D$16&amp;$D$7,[1]!rng_ForecastRowLookup,0),MATCH(H$11,[1]!rng_ForecastColumnLookup,0)))</f>
        <v>0</v>
      </c>
      <c r="I137" s="32">
        <f>H137*(1+INDEX([1]!tbl_Forecast,MATCH($D$8&amp;$D$16&amp;$D$7,[1]!rng_ForecastRowLookup,0),MATCH(I$11,[1]!rng_ForecastColumnLookup,0)))</f>
        <v>0</v>
      </c>
      <c r="J137" s="32">
        <f>I137*(1+INDEX([1]!tbl_Forecast,MATCH($D$8&amp;$D$16&amp;$D$7,[1]!rng_ForecastRowLookup,0),MATCH(J$11,[1]!rng_ForecastColumnLookup,0)))</f>
        <v>0</v>
      </c>
      <c r="K137" s="32">
        <f>J137*(1+INDEX([1]!tbl_Forecast,MATCH($D$8&amp;$D$16&amp;$D$7,[1]!rng_ForecastRowLookup,0),MATCH(K$11,[1]!rng_ForecastColumnLookup,0)))</f>
        <v>0</v>
      </c>
      <c r="L137" s="32">
        <f>K137*(1+INDEX([1]!tbl_Forecast,MATCH($D$8&amp;$D$16&amp;$D$7,[1]!rng_ForecastRowLookup,0),MATCH(L$11,[1]!rng_ForecastColumnLookup,0)))</f>
        <v>0</v>
      </c>
      <c r="M137" s="32">
        <f>L137*(1+INDEX([1]!tbl_Forecast,MATCH($D$8&amp;$D$16&amp;$D$7,[1]!rng_ForecastRowLookup,0),MATCH(M$11,[1]!rng_ForecastColumnLookup,0)))</f>
        <v>0</v>
      </c>
      <c r="N137" s="32">
        <f>M137*(1+INDEX([1]!tbl_Forecast,MATCH($D$8&amp;$D$16&amp;$D$7,[1]!rng_ForecastRowLookup,0),MATCH(N$11,[1]!rng_ForecastColumnLookup,0)))</f>
        <v>0</v>
      </c>
      <c r="O137" s="32">
        <f>N137*(1+INDEX([1]!tbl_Forecast,MATCH($D$8&amp;$D$16&amp;$D$7,[1]!rng_ForecastRowLookup,0),MATCH(O$11,[1]!rng_ForecastColumnLookup,0)))</f>
        <v>0</v>
      </c>
      <c r="P137" s="32">
        <f>O137*(1+INDEX([1]!tbl_Forecast,MATCH($D$8&amp;$D$16&amp;$D$7,[1]!rng_ForecastRowLookup,0),MATCH(P$11,[1]!rng_ForecastColumnLookup,0)))</f>
        <v>0</v>
      </c>
      <c r="Q137" s="32">
        <f>P137*(1+INDEX([1]!tbl_Forecast,MATCH($D$8&amp;$D$16&amp;$D$7,[1]!rng_ForecastRowLookup,0),MATCH(Q$11,[1]!rng_ForecastColumnLookup,0)))</f>
        <v>0</v>
      </c>
      <c r="R137" s="32">
        <f>Q137*(1+INDEX([1]!tbl_Forecast,MATCH($D$8&amp;$D$16&amp;$D$7,[1]!rng_ForecastRowLookup,0),MATCH(R$11,[1]!rng_ForecastColumnLookup,0)))</f>
        <v>0</v>
      </c>
      <c r="S137" s="32">
        <f>R137*(1+INDEX([1]!tbl_Forecast,MATCH($D$8&amp;$D$16&amp;$D$7,[1]!rng_ForecastRowLookup,0),MATCH(S$11,[1]!rng_ForecastColumnLookup,0)))</f>
        <v>0</v>
      </c>
      <c r="T137" s="32">
        <f>S137*(1+INDEX([1]!tbl_Forecast,MATCH($D$8&amp;$D$16&amp;$D$7,[1]!rng_ForecastRowLookup,0),MATCH(T$11,[1]!rng_ForecastColumnLookup,0)))</f>
        <v>0</v>
      </c>
      <c r="U137" s="32">
        <f>T137*(1+INDEX([1]!tbl_Forecast,MATCH($D$8&amp;$D$16&amp;$D$7,[1]!rng_ForecastRowLookup,0),MATCH(U$11,[1]!rng_ForecastColumnLookup,0)))</f>
        <v>0</v>
      </c>
      <c r="V137" s="32">
        <f>U137*(1+INDEX([1]!tbl_Forecast,MATCH($D$8&amp;$D$16&amp;$D$7,[1]!rng_ForecastRowLookup,0),MATCH(V$11,[1]!rng_ForecastColumnLookup,0)))</f>
        <v>0</v>
      </c>
      <c r="W137" s="32">
        <f>V137*(1+INDEX([1]!tbl_Forecast,MATCH($D$8&amp;$D$16&amp;$D$7,[1]!rng_ForecastRowLookup,0),MATCH(W$11,[1]!rng_ForecastColumnLookup,0)))</f>
        <v>0</v>
      </c>
      <c r="X137" s="32">
        <f>W137*(1+INDEX([1]!tbl_Forecast,MATCH($D$8&amp;$D$16&amp;$D$7,[1]!rng_ForecastRowLookup,0),MATCH(X$11,[1]!rng_ForecastColumnLookup,0)))</f>
        <v>0</v>
      </c>
      <c r="Y137" s="32"/>
      <c r="Z137" s="32" t="str">
        <f t="shared" si="7"/>
        <v>Othello _ Early Potatoes</v>
      </c>
      <c r="AA137" s="41">
        <f t="shared" si="8"/>
        <v>0</v>
      </c>
    </row>
    <row r="138" spans="1:27">
      <c r="A138" s="50">
        <f>INDEX([2]APPLIC!$B$8:$F$67,MATCH($C138,[2]APPLIC!$B$9:$B$67,0)+1,5)</f>
        <v>0.85</v>
      </c>
      <c r="B138" s="75">
        <v>1</v>
      </c>
      <c r="C138" s="243" t="s">
        <v>608</v>
      </c>
      <c r="D138" s="7" t="s">
        <v>552</v>
      </c>
      <c r="E138" s="32">
        <f>$A138*VLOOKUP(LEFT($D138,FIND(" _",$D138)-1),SISAcres!$A$24:$O$36,MATCH(RIGHT($D138,LEN($D138)-FIND(" _",$D138)-2),SISAcres!$A$24:$O$24,0),FALSE)*1/$B138</f>
        <v>0</v>
      </c>
      <c r="F138" s="32">
        <f>E138*(1+INDEX([1]!tbl_Forecast,MATCH($D$8&amp;$D$16&amp;$D$7,[1]!rng_ForecastRowLookup,0),MATCH(F$11,[1]!rng_ForecastColumnLookup,0)))</f>
        <v>0</v>
      </c>
      <c r="G138" s="32">
        <f>F138*(1+INDEX([1]!tbl_Forecast,MATCH($D$8&amp;$D$16&amp;$D$7,[1]!rng_ForecastRowLookup,0),MATCH(G$11,[1]!rng_ForecastColumnLookup,0)))</f>
        <v>0</v>
      </c>
      <c r="H138" s="32">
        <f>G138*(1+INDEX([1]!tbl_Forecast,MATCH($D$8&amp;$D$16&amp;$D$7,[1]!rng_ForecastRowLookup,0),MATCH(H$11,[1]!rng_ForecastColumnLookup,0)))</f>
        <v>0</v>
      </c>
      <c r="I138" s="32">
        <f>H138*(1+INDEX([1]!tbl_Forecast,MATCH($D$8&amp;$D$16&amp;$D$7,[1]!rng_ForecastRowLookup,0),MATCH(I$11,[1]!rng_ForecastColumnLookup,0)))</f>
        <v>0</v>
      </c>
      <c r="J138" s="32">
        <f>I138*(1+INDEX([1]!tbl_Forecast,MATCH($D$8&amp;$D$16&amp;$D$7,[1]!rng_ForecastRowLookup,0),MATCH(J$11,[1]!rng_ForecastColumnLookup,0)))</f>
        <v>0</v>
      </c>
      <c r="K138" s="32">
        <f>J138*(1+INDEX([1]!tbl_Forecast,MATCH($D$8&amp;$D$16&amp;$D$7,[1]!rng_ForecastRowLookup,0),MATCH(K$11,[1]!rng_ForecastColumnLookup,0)))</f>
        <v>0</v>
      </c>
      <c r="L138" s="32">
        <f>K138*(1+INDEX([1]!tbl_Forecast,MATCH($D$8&amp;$D$16&amp;$D$7,[1]!rng_ForecastRowLookup,0),MATCH(L$11,[1]!rng_ForecastColumnLookup,0)))</f>
        <v>0</v>
      </c>
      <c r="M138" s="32">
        <f>L138*(1+INDEX([1]!tbl_Forecast,MATCH($D$8&amp;$D$16&amp;$D$7,[1]!rng_ForecastRowLookup,0),MATCH(M$11,[1]!rng_ForecastColumnLookup,0)))</f>
        <v>0</v>
      </c>
      <c r="N138" s="32">
        <f>M138*(1+INDEX([1]!tbl_Forecast,MATCH($D$8&amp;$D$16&amp;$D$7,[1]!rng_ForecastRowLookup,0),MATCH(N$11,[1]!rng_ForecastColumnLookup,0)))</f>
        <v>0</v>
      </c>
      <c r="O138" s="32">
        <f>N138*(1+INDEX([1]!tbl_Forecast,MATCH($D$8&amp;$D$16&amp;$D$7,[1]!rng_ForecastRowLookup,0),MATCH(O$11,[1]!rng_ForecastColumnLookup,0)))</f>
        <v>0</v>
      </c>
      <c r="P138" s="32">
        <f>O138*(1+INDEX([1]!tbl_Forecast,MATCH($D$8&amp;$D$16&amp;$D$7,[1]!rng_ForecastRowLookup,0),MATCH(P$11,[1]!rng_ForecastColumnLookup,0)))</f>
        <v>0</v>
      </c>
      <c r="Q138" s="32">
        <f>P138*(1+INDEX([1]!tbl_Forecast,MATCH($D$8&amp;$D$16&amp;$D$7,[1]!rng_ForecastRowLookup,0),MATCH(Q$11,[1]!rng_ForecastColumnLookup,0)))</f>
        <v>0</v>
      </c>
      <c r="R138" s="32">
        <f>Q138*(1+INDEX([1]!tbl_Forecast,MATCH($D$8&amp;$D$16&amp;$D$7,[1]!rng_ForecastRowLookup,0),MATCH(R$11,[1]!rng_ForecastColumnLookup,0)))</f>
        <v>0</v>
      </c>
      <c r="S138" s="32">
        <f>R138*(1+INDEX([1]!tbl_Forecast,MATCH($D$8&amp;$D$16&amp;$D$7,[1]!rng_ForecastRowLookup,0),MATCH(S$11,[1]!rng_ForecastColumnLookup,0)))</f>
        <v>0</v>
      </c>
      <c r="T138" s="32">
        <f>S138*(1+INDEX([1]!tbl_Forecast,MATCH($D$8&amp;$D$16&amp;$D$7,[1]!rng_ForecastRowLookup,0),MATCH(T$11,[1]!rng_ForecastColumnLookup,0)))</f>
        <v>0</v>
      </c>
      <c r="U138" s="32">
        <f>T138*(1+INDEX([1]!tbl_Forecast,MATCH($D$8&amp;$D$16&amp;$D$7,[1]!rng_ForecastRowLookup,0),MATCH(U$11,[1]!rng_ForecastColumnLookup,0)))</f>
        <v>0</v>
      </c>
      <c r="V138" s="32">
        <f>U138*(1+INDEX([1]!tbl_Forecast,MATCH($D$8&amp;$D$16&amp;$D$7,[1]!rng_ForecastRowLookup,0),MATCH(V$11,[1]!rng_ForecastColumnLookup,0)))</f>
        <v>0</v>
      </c>
      <c r="W138" s="32">
        <f>V138*(1+INDEX([1]!tbl_Forecast,MATCH($D$8&amp;$D$16&amp;$D$7,[1]!rng_ForecastRowLookup,0),MATCH(W$11,[1]!rng_ForecastColumnLookup,0)))</f>
        <v>0</v>
      </c>
      <c r="X138" s="32">
        <f>W138*(1+INDEX([1]!tbl_Forecast,MATCH($D$8&amp;$D$16&amp;$D$7,[1]!rng_ForecastRowLookup,0),MATCH(X$11,[1]!rng_ForecastColumnLookup,0)))</f>
        <v>0</v>
      </c>
      <c r="Y138" s="32"/>
      <c r="Z138" s="32" t="str">
        <f t="shared" si="7"/>
        <v>Lind _ Early Potatoes</v>
      </c>
      <c r="AA138" s="41">
        <f t="shared" si="8"/>
        <v>0</v>
      </c>
    </row>
    <row r="139" spans="1:27">
      <c r="A139" s="50">
        <f>INDEX([2]APPLIC!$B$8:$F$67,MATCH($C139,[2]APPLIC!$B$9:$B$67,0)+1,5)</f>
        <v>0.85</v>
      </c>
      <c r="B139" s="75">
        <v>1</v>
      </c>
      <c r="C139" s="243" t="s">
        <v>608</v>
      </c>
      <c r="D139" s="7" t="s">
        <v>553</v>
      </c>
      <c r="E139" s="32">
        <f>$A139*VLOOKUP(LEFT($D139,FIND(" _",$D139)-1),SISAcres!$A$24:$O$36,MATCH(RIGHT($D139,LEN($D139)-FIND(" _",$D139)-2),SISAcres!$A$24:$O$24,0),FALSE)*1/$B139</f>
        <v>2128.001827264362</v>
      </c>
      <c r="F139" s="32">
        <f>E139*(1+INDEX([1]!tbl_Forecast,MATCH($D$8&amp;$D$16&amp;$D$7,[1]!rng_ForecastRowLookup,0),MATCH(F$11,[1]!rng_ForecastColumnLookup,0)))</f>
        <v>2150.6908428017146</v>
      </c>
      <c r="G139" s="32">
        <f>F139*(1+INDEX([1]!tbl_Forecast,MATCH($D$8&amp;$D$16&amp;$D$7,[1]!rng_ForecastRowLookup,0),MATCH(G$11,[1]!rng_ForecastColumnLookup,0)))</f>
        <v>2174.2006012242191</v>
      </c>
      <c r="H139" s="32">
        <f>G139*(1+INDEX([1]!tbl_Forecast,MATCH($D$8&amp;$D$16&amp;$D$7,[1]!rng_ForecastRowLookup,0),MATCH(H$11,[1]!rng_ForecastColumnLookup,0)))</f>
        <v>2198.494600228466</v>
      </c>
      <c r="I139" s="32">
        <f>H139*(1+INDEX([1]!tbl_Forecast,MATCH($D$8&amp;$D$16&amp;$D$7,[1]!rng_ForecastRowLookup,0),MATCH(I$11,[1]!rng_ForecastColumnLookup,0)))</f>
        <v>2238.3190087655071</v>
      </c>
      <c r="J139" s="32">
        <f>I139*(1+INDEX([1]!tbl_Forecast,MATCH($D$8&amp;$D$16&amp;$D$7,[1]!rng_ForecastRowLookup,0),MATCH(J$11,[1]!rng_ForecastColumnLookup,0)))</f>
        <v>2266.0741403271909</v>
      </c>
      <c r="K139" s="32">
        <f>J139*(1+INDEX([1]!tbl_Forecast,MATCH($D$8&amp;$D$16&amp;$D$7,[1]!rng_ForecastRowLookup,0),MATCH(K$11,[1]!rng_ForecastColumnLookup,0)))</f>
        <v>2293.1307550084648</v>
      </c>
      <c r="L139" s="32">
        <f>K139*(1+INDEX([1]!tbl_Forecast,MATCH($D$8&amp;$D$16&amp;$D$7,[1]!rng_ForecastRowLookup,0),MATCH(L$11,[1]!rng_ForecastColumnLookup,0)))</f>
        <v>2321.3093989469471</v>
      </c>
      <c r="M139" s="32">
        <f>L139*(1+INDEX([1]!tbl_Forecast,MATCH($D$8&amp;$D$16&amp;$D$7,[1]!rng_ForecastRowLookup,0),MATCH(M$11,[1]!rng_ForecastColumnLookup,0)))</f>
        <v>2348.7988700535993</v>
      </c>
      <c r="N139" s="32">
        <f>M139*(1+INDEX([1]!tbl_Forecast,MATCH($D$8&amp;$D$16&amp;$D$7,[1]!rng_ForecastRowLookup,0),MATCH(N$11,[1]!rng_ForecastColumnLookup,0)))</f>
        <v>2395.0283001337584</v>
      </c>
      <c r="O139" s="32">
        <f>N139*(1+INDEX([1]!tbl_Forecast,MATCH($D$8&amp;$D$16&amp;$D$7,[1]!rng_ForecastRowLookup,0),MATCH(O$11,[1]!rng_ForecastColumnLookup,0)))</f>
        <v>2422.7920309906299</v>
      </c>
      <c r="P139" s="32">
        <f>O139*(1+INDEX([1]!tbl_Forecast,MATCH($D$8&amp;$D$16&amp;$D$7,[1]!rng_ForecastRowLookup,0),MATCH(P$11,[1]!rng_ForecastColumnLookup,0)))</f>
        <v>2449.800938654017</v>
      </c>
      <c r="Q139" s="32">
        <f>P139*(1+INDEX([1]!tbl_Forecast,MATCH($D$8&amp;$D$16&amp;$D$7,[1]!rng_ForecastRowLookup,0),MATCH(Q$11,[1]!rng_ForecastColumnLookup,0)))</f>
        <v>2477.7923274755526</v>
      </c>
      <c r="R139" s="32">
        <f>Q139*(1+INDEX([1]!tbl_Forecast,MATCH($D$8&amp;$D$16&amp;$D$7,[1]!rng_ForecastRowLookup,0),MATCH(R$11,[1]!rng_ForecastColumnLookup,0)))</f>
        <v>2505.012883293055</v>
      </c>
      <c r="S139" s="32">
        <f>R139*(1+INDEX([1]!tbl_Forecast,MATCH($D$8&amp;$D$16&amp;$D$7,[1]!rng_ForecastRowLookup,0),MATCH(S$11,[1]!rng_ForecastColumnLookup,0)))</f>
        <v>2549.9283364026833</v>
      </c>
      <c r="T139" s="32">
        <f>S139*(1+INDEX([1]!tbl_Forecast,MATCH($D$8&amp;$D$16&amp;$D$7,[1]!rng_ForecastRowLookup,0),MATCH(T$11,[1]!rng_ForecastColumnLookup,0)))</f>
        <v>2579.8552016714798</v>
      </c>
      <c r="U139" s="32">
        <f>T139*(1+INDEX([1]!tbl_Forecast,MATCH($D$8&amp;$D$16&amp;$D$7,[1]!rng_ForecastRowLookup,0),MATCH(U$11,[1]!rng_ForecastColumnLookup,0)))</f>
        <v>2610.767273306561</v>
      </c>
      <c r="V139" s="32">
        <f>U139*(1+INDEX([1]!tbl_Forecast,MATCH($D$8&amp;$D$16&amp;$D$7,[1]!rng_ForecastRowLookup,0),MATCH(V$11,[1]!rng_ForecastColumnLookup,0)))</f>
        <v>2641.7378241850179</v>
      </c>
      <c r="W139" s="32">
        <f>V139*(1+INDEX([1]!tbl_Forecast,MATCH($D$8&amp;$D$16&amp;$D$7,[1]!rng_ForecastRowLookup,0),MATCH(W$11,[1]!rng_ForecastColumnLookup,0)))</f>
        <v>2671.9012747232928</v>
      </c>
      <c r="X139" s="32">
        <f>W139*(1+INDEX([1]!tbl_Forecast,MATCH($D$8&amp;$D$16&amp;$D$7,[1]!rng_ForecastRowLookup,0),MATCH(X$11,[1]!rng_ForecastColumnLookup,0)))</f>
        <v>2722.2349722621043</v>
      </c>
      <c r="Y139" s="32"/>
      <c r="Z139" s="32" t="str">
        <f t="shared" si="7"/>
        <v>Eltopia _ Early Potatoes</v>
      </c>
      <c r="AA139" s="41">
        <f t="shared" si="8"/>
        <v>2313.8997264227887</v>
      </c>
    </row>
    <row r="140" spans="1:27">
      <c r="A140" s="50">
        <f>INDEX([2]APPLIC!$B$8:$F$67,MATCH($C140,[2]APPLIC!$B$9:$B$67,0)+1,5)</f>
        <v>0.85</v>
      </c>
      <c r="B140" s="75">
        <v>1</v>
      </c>
      <c r="C140" s="243" t="s">
        <v>608</v>
      </c>
      <c r="D140" s="7" t="s">
        <v>554</v>
      </c>
      <c r="E140" s="32">
        <f>$A140*VLOOKUP(LEFT($D140,FIND(" _",$D140)-1),SISAcres!$A$24:$O$36,MATCH(RIGHT($D140,LEN($D140)-FIND(" _",$D140)-2),SISAcres!$A$24:$O$24,0),FALSE)*1/$B140</f>
        <v>0</v>
      </c>
      <c r="F140" s="32">
        <f>E140*(1+INDEX([1]!tbl_Forecast,MATCH($D$8&amp;$D$16&amp;$D$7,[1]!rng_ForecastRowLookup,0),MATCH(F$11,[1]!rng_ForecastColumnLookup,0)))</f>
        <v>0</v>
      </c>
      <c r="G140" s="32">
        <f>F140*(1+INDEX([1]!tbl_Forecast,MATCH($D$8&amp;$D$16&amp;$D$7,[1]!rng_ForecastRowLookup,0),MATCH(G$11,[1]!rng_ForecastColumnLookup,0)))</f>
        <v>0</v>
      </c>
      <c r="H140" s="32">
        <f>G140*(1+INDEX([1]!tbl_Forecast,MATCH($D$8&amp;$D$16&amp;$D$7,[1]!rng_ForecastRowLookup,0),MATCH(H$11,[1]!rng_ForecastColumnLookup,0)))</f>
        <v>0</v>
      </c>
      <c r="I140" s="32">
        <f>H140*(1+INDEX([1]!tbl_Forecast,MATCH($D$8&amp;$D$16&amp;$D$7,[1]!rng_ForecastRowLookup,0),MATCH(I$11,[1]!rng_ForecastColumnLookup,0)))</f>
        <v>0</v>
      </c>
      <c r="J140" s="32">
        <f>I140*(1+INDEX([1]!tbl_Forecast,MATCH($D$8&amp;$D$16&amp;$D$7,[1]!rng_ForecastRowLookup,0),MATCH(J$11,[1]!rng_ForecastColumnLookup,0)))</f>
        <v>0</v>
      </c>
      <c r="K140" s="32">
        <f>J140*(1+INDEX([1]!tbl_Forecast,MATCH($D$8&amp;$D$16&amp;$D$7,[1]!rng_ForecastRowLookup,0),MATCH(K$11,[1]!rng_ForecastColumnLookup,0)))</f>
        <v>0</v>
      </c>
      <c r="L140" s="32">
        <f>K140*(1+INDEX([1]!tbl_Forecast,MATCH($D$8&amp;$D$16&amp;$D$7,[1]!rng_ForecastRowLookup,0),MATCH(L$11,[1]!rng_ForecastColumnLookup,0)))</f>
        <v>0</v>
      </c>
      <c r="M140" s="32">
        <f>L140*(1+INDEX([1]!tbl_Forecast,MATCH($D$8&amp;$D$16&amp;$D$7,[1]!rng_ForecastRowLookup,0),MATCH(M$11,[1]!rng_ForecastColumnLookup,0)))</f>
        <v>0</v>
      </c>
      <c r="N140" s="32">
        <f>M140*(1+INDEX([1]!tbl_Forecast,MATCH($D$8&amp;$D$16&amp;$D$7,[1]!rng_ForecastRowLookup,0),MATCH(N$11,[1]!rng_ForecastColumnLookup,0)))</f>
        <v>0</v>
      </c>
      <c r="O140" s="32">
        <f>N140*(1+INDEX([1]!tbl_Forecast,MATCH($D$8&amp;$D$16&amp;$D$7,[1]!rng_ForecastRowLookup,0),MATCH(O$11,[1]!rng_ForecastColumnLookup,0)))</f>
        <v>0</v>
      </c>
      <c r="P140" s="32">
        <f>O140*(1+INDEX([1]!tbl_Forecast,MATCH($D$8&amp;$D$16&amp;$D$7,[1]!rng_ForecastRowLookup,0),MATCH(P$11,[1]!rng_ForecastColumnLookup,0)))</f>
        <v>0</v>
      </c>
      <c r="Q140" s="32">
        <f>P140*(1+INDEX([1]!tbl_Forecast,MATCH($D$8&amp;$D$16&amp;$D$7,[1]!rng_ForecastRowLookup,0),MATCH(Q$11,[1]!rng_ForecastColumnLookup,0)))</f>
        <v>0</v>
      </c>
      <c r="R140" s="32">
        <f>Q140*(1+INDEX([1]!tbl_Forecast,MATCH($D$8&amp;$D$16&amp;$D$7,[1]!rng_ForecastRowLookup,0),MATCH(R$11,[1]!rng_ForecastColumnLookup,0)))</f>
        <v>0</v>
      </c>
      <c r="S140" s="32">
        <f>R140*(1+INDEX([1]!tbl_Forecast,MATCH($D$8&amp;$D$16&amp;$D$7,[1]!rng_ForecastRowLookup,0),MATCH(S$11,[1]!rng_ForecastColumnLookup,0)))</f>
        <v>0</v>
      </c>
      <c r="T140" s="32">
        <f>S140*(1+INDEX([1]!tbl_Forecast,MATCH($D$8&amp;$D$16&amp;$D$7,[1]!rng_ForecastRowLookup,0),MATCH(T$11,[1]!rng_ForecastColumnLookup,0)))</f>
        <v>0</v>
      </c>
      <c r="U140" s="32">
        <f>T140*(1+INDEX([1]!tbl_Forecast,MATCH($D$8&amp;$D$16&amp;$D$7,[1]!rng_ForecastRowLookup,0),MATCH(U$11,[1]!rng_ForecastColumnLookup,0)))</f>
        <v>0</v>
      </c>
      <c r="V140" s="32">
        <f>U140*(1+INDEX([1]!tbl_Forecast,MATCH($D$8&amp;$D$16&amp;$D$7,[1]!rng_ForecastRowLookup,0),MATCH(V$11,[1]!rng_ForecastColumnLookup,0)))</f>
        <v>0</v>
      </c>
      <c r="W140" s="32">
        <f>V140*(1+INDEX([1]!tbl_Forecast,MATCH($D$8&amp;$D$16&amp;$D$7,[1]!rng_ForecastRowLookup,0),MATCH(W$11,[1]!rng_ForecastColumnLookup,0)))</f>
        <v>0</v>
      </c>
      <c r="X140" s="32">
        <f>W140*(1+INDEX([1]!tbl_Forecast,MATCH($D$8&amp;$D$16&amp;$D$7,[1]!rng_ForecastRowLookup,0),MATCH(X$11,[1]!rng_ForecastColumnLookup,0)))</f>
        <v>0</v>
      </c>
      <c r="Y140" s="32"/>
      <c r="Z140" s="32" t="str">
        <f t="shared" si="7"/>
        <v>Odessa _ Early Potatoes</v>
      </c>
      <c r="AA140" s="41">
        <f t="shared" si="8"/>
        <v>0</v>
      </c>
    </row>
    <row r="141" spans="1:27">
      <c r="A141" s="50">
        <f>INDEX([2]APPLIC!$B$8:$F$67,MATCH($C141,[2]APPLIC!$B$9:$B$67,0)+1,5)</f>
        <v>0.85</v>
      </c>
      <c r="B141" s="75">
        <v>1</v>
      </c>
      <c r="C141" s="243" t="s">
        <v>608</v>
      </c>
      <c r="D141" s="7" t="s">
        <v>555</v>
      </c>
      <c r="E141" s="32">
        <f>$A141*VLOOKUP(LEFT($D141,FIND(" _",$D141)-1),SISAcres!$A$24:$O$36,MATCH(RIGHT($D141,LEN($D141)-FIND(" _",$D141)-2),SISAcres!$A$24:$O$24,0),FALSE)*1/$B141</f>
        <v>0</v>
      </c>
      <c r="F141" s="32">
        <f>E141*(1+INDEX([1]!tbl_Forecast,MATCH($D$8&amp;$D$16&amp;$D$7,[1]!rng_ForecastRowLookup,0),MATCH(F$11,[1]!rng_ForecastColumnLookup,0)))</f>
        <v>0</v>
      </c>
      <c r="G141" s="32">
        <f>F141*(1+INDEX([1]!tbl_Forecast,MATCH($D$8&amp;$D$16&amp;$D$7,[1]!rng_ForecastRowLookup,0),MATCH(G$11,[1]!rng_ForecastColumnLookup,0)))</f>
        <v>0</v>
      </c>
      <c r="H141" s="32">
        <f>G141*(1+INDEX([1]!tbl_Forecast,MATCH($D$8&amp;$D$16&amp;$D$7,[1]!rng_ForecastRowLookup,0),MATCH(H$11,[1]!rng_ForecastColumnLookup,0)))</f>
        <v>0</v>
      </c>
      <c r="I141" s="32">
        <f>H141*(1+INDEX([1]!tbl_Forecast,MATCH($D$8&amp;$D$16&amp;$D$7,[1]!rng_ForecastRowLookup,0),MATCH(I$11,[1]!rng_ForecastColumnLookup,0)))</f>
        <v>0</v>
      </c>
      <c r="J141" s="32">
        <f>I141*(1+INDEX([1]!tbl_Forecast,MATCH($D$8&amp;$D$16&amp;$D$7,[1]!rng_ForecastRowLookup,0),MATCH(J$11,[1]!rng_ForecastColumnLookup,0)))</f>
        <v>0</v>
      </c>
      <c r="K141" s="32">
        <f>J141*(1+INDEX([1]!tbl_Forecast,MATCH($D$8&amp;$D$16&amp;$D$7,[1]!rng_ForecastRowLookup,0),MATCH(K$11,[1]!rng_ForecastColumnLookup,0)))</f>
        <v>0</v>
      </c>
      <c r="L141" s="32">
        <f>K141*(1+INDEX([1]!tbl_Forecast,MATCH($D$8&amp;$D$16&amp;$D$7,[1]!rng_ForecastRowLookup,0),MATCH(L$11,[1]!rng_ForecastColumnLookup,0)))</f>
        <v>0</v>
      </c>
      <c r="M141" s="32">
        <f>L141*(1+INDEX([1]!tbl_Forecast,MATCH($D$8&amp;$D$16&amp;$D$7,[1]!rng_ForecastRowLookup,0),MATCH(M$11,[1]!rng_ForecastColumnLookup,0)))</f>
        <v>0</v>
      </c>
      <c r="N141" s="32">
        <f>M141*(1+INDEX([1]!tbl_Forecast,MATCH($D$8&amp;$D$16&amp;$D$7,[1]!rng_ForecastRowLookup,0),MATCH(N$11,[1]!rng_ForecastColumnLookup,0)))</f>
        <v>0</v>
      </c>
      <c r="O141" s="32">
        <f>N141*(1+INDEX([1]!tbl_Forecast,MATCH($D$8&amp;$D$16&amp;$D$7,[1]!rng_ForecastRowLookup,0),MATCH(O$11,[1]!rng_ForecastColumnLookup,0)))</f>
        <v>0</v>
      </c>
      <c r="P141" s="32">
        <f>O141*(1+INDEX([1]!tbl_Forecast,MATCH($D$8&amp;$D$16&amp;$D$7,[1]!rng_ForecastRowLookup,0),MATCH(P$11,[1]!rng_ForecastColumnLookup,0)))</f>
        <v>0</v>
      </c>
      <c r="Q141" s="32">
        <f>P141*(1+INDEX([1]!tbl_Forecast,MATCH($D$8&amp;$D$16&amp;$D$7,[1]!rng_ForecastRowLookup,0),MATCH(Q$11,[1]!rng_ForecastColumnLookup,0)))</f>
        <v>0</v>
      </c>
      <c r="R141" s="32">
        <f>Q141*(1+INDEX([1]!tbl_Forecast,MATCH($D$8&amp;$D$16&amp;$D$7,[1]!rng_ForecastRowLookup,0),MATCH(R$11,[1]!rng_ForecastColumnLookup,0)))</f>
        <v>0</v>
      </c>
      <c r="S141" s="32">
        <f>R141*(1+INDEX([1]!tbl_Forecast,MATCH($D$8&amp;$D$16&amp;$D$7,[1]!rng_ForecastRowLookup,0),MATCH(S$11,[1]!rng_ForecastColumnLookup,0)))</f>
        <v>0</v>
      </c>
      <c r="T141" s="32">
        <f>S141*(1+INDEX([1]!tbl_Forecast,MATCH($D$8&amp;$D$16&amp;$D$7,[1]!rng_ForecastRowLookup,0),MATCH(T$11,[1]!rng_ForecastColumnLookup,0)))</f>
        <v>0</v>
      </c>
      <c r="U141" s="32">
        <f>T141*(1+INDEX([1]!tbl_Forecast,MATCH($D$8&amp;$D$16&amp;$D$7,[1]!rng_ForecastRowLookup,0),MATCH(U$11,[1]!rng_ForecastColumnLookup,0)))</f>
        <v>0</v>
      </c>
      <c r="V141" s="32">
        <f>U141*(1+INDEX([1]!tbl_Forecast,MATCH($D$8&amp;$D$16&amp;$D$7,[1]!rng_ForecastRowLookup,0),MATCH(V$11,[1]!rng_ForecastColumnLookup,0)))</f>
        <v>0</v>
      </c>
      <c r="W141" s="32">
        <f>V141*(1+INDEX([1]!tbl_Forecast,MATCH($D$8&amp;$D$16&amp;$D$7,[1]!rng_ForecastRowLookup,0),MATCH(W$11,[1]!rng_ForecastColumnLookup,0)))</f>
        <v>0</v>
      </c>
      <c r="X141" s="32">
        <f>W141*(1+INDEX([1]!tbl_Forecast,MATCH($D$8&amp;$D$16&amp;$D$7,[1]!rng_ForecastRowLookup,0),MATCH(X$11,[1]!rng_ForecastColumnLookup,0)))</f>
        <v>0</v>
      </c>
      <c r="Y141" s="32"/>
      <c r="Z141" s="32" t="str">
        <f t="shared" si="7"/>
        <v>Ritzville _ Early Potatoes</v>
      </c>
      <c r="AA141" s="41">
        <f t="shared" si="8"/>
        <v>0</v>
      </c>
    </row>
    <row r="142" spans="1:27">
      <c r="A142" s="50">
        <f>INDEX([2]APPLIC!$B$8:$F$67,MATCH($C142,[2]APPLIC!$B$9:$B$67,0)+1,5)</f>
        <v>0.85</v>
      </c>
      <c r="B142" s="75">
        <v>1</v>
      </c>
      <c r="C142" s="243" t="s">
        <v>608</v>
      </c>
      <c r="D142" s="7" t="s">
        <v>556</v>
      </c>
      <c r="E142" s="32">
        <f>$A142*VLOOKUP(LEFT($D142,FIND(" _",$D142)-1),SISAcres!$A$24:$O$36,MATCH(RIGHT($D142,LEN($D142)-FIND(" _",$D142)-2),SISAcres!$A$24:$O$24,0),FALSE)*1/$B142</f>
        <v>0</v>
      </c>
      <c r="F142" s="32">
        <f>E142*(1+INDEX([1]!tbl_Forecast,MATCH($D$8&amp;$D$16&amp;$D$7,[1]!rng_ForecastRowLookup,0),MATCH(F$11,[1]!rng_ForecastColumnLookup,0)))</f>
        <v>0</v>
      </c>
      <c r="G142" s="32">
        <f>F142*(1+INDEX([1]!tbl_Forecast,MATCH($D$8&amp;$D$16&amp;$D$7,[1]!rng_ForecastRowLookup,0),MATCH(G$11,[1]!rng_ForecastColumnLookup,0)))</f>
        <v>0</v>
      </c>
      <c r="H142" s="32">
        <f>G142*(1+INDEX([1]!tbl_Forecast,MATCH($D$8&amp;$D$16&amp;$D$7,[1]!rng_ForecastRowLookup,0),MATCH(H$11,[1]!rng_ForecastColumnLookup,0)))</f>
        <v>0</v>
      </c>
      <c r="I142" s="32">
        <f>H142*(1+INDEX([1]!tbl_Forecast,MATCH($D$8&amp;$D$16&amp;$D$7,[1]!rng_ForecastRowLookup,0),MATCH(I$11,[1]!rng_ForecastColumnLookup,0)))</f>
        <v>0</v>
      </c>
      <c r="J142" s="32">
        <f>I142*(1+INDEX([1]!tbl_Forecast,MATCH($D$8&amp;$D$16&amp;$D$7,[1]!rng_ForecastRowLookup,0),MATCH(J$11,[1]!rng_ForecastColumnLookup,0)))</f>
        <v>0</v>
      </c>
      <c r="K142" s="32">
        <f>J142*(1+INDEX([1]!tbl_Forecast,MATCH($D$8&amp;$D$16&amp;$D$7,[1]!rng_ForecastRowLookup,0),MATCH(K$11,[1]!rng_ForecastColumnLookup,0)))</f>
        <v>0</v>
      </c>
      <c r="L142" s="32">
        <f>K142*(1+INDEX([1]!tbl_Forecast,MATCH($D$8&amp;$D$16&amp;$D$7,[1]!rng_ForecastRowLookup,0),MATCH(L$11,[1]!rng_ForecastColumnLookup,0)))</f>
        <v>0</v>
      </c>
      <c r="M142" s="32">
        <f>L142*(1+INDEX([1]!tbl_Forecast,MATCH($D$8&amp;$D$16&amp;$D$7,[1]!rng_ForecastRowLookup,0),MATCH(M$11,[1]!rng_ForecastColumnLookup,0)))</f>
        <v>0</v>
      </c>
      <c r="N142" s="32">
        <f>M142*(1+INDEX([1]!tbl_Forecast,MATCH($D$8&amp;$D$16&amp;$D$7,[1]!rng_ForecastRowLookup,0),MATCH(N$11,[1]!rng_ForecastColumnLookup,0)))</f>
        <v>0</v>
      </c>
      <c r="O142" s="32">
        <f>N142*(1+INDEX([1]!tbl_Forecast,MATCH($D$8&amp;$D$16&amp;$D$7,[1]!rng_ForecastRowLookup,0),MATCH(O$11,[1]!rng_ForecastColumnLookup,0)))</f>
        <v>0</v>
      </c>
      <c r="P142" s="32">
        <f>O142*(1+INDEX([1]!tbl_Forecast,MATCH($D$8&amp;$D$16&amp;$D$7,[1]!rng_ForecastRowLookup,0),MATCH(P$11,[1]!rng_ForecastColumnLookup,0)))</f>
        <v>0</v>
      </c>
      <c r="Q142" s="32">
        <f>P142*(1+INDEX([1]!tbl_Forecast,MATCH($D$8&amp;$D$16&amp;$D$7,[1]!rng_ForecastRowLookup,0),MATCH(Q$11,[1]!rng_ForecastColumnLookup,0)))</f>
        <v>0</v>
      </c>
      <c r="R142" s="32">
        <f>Q142*(1+INDEX([1]!tbl_Forecast,MATCH($D$8&amp;$D$16&amp;$D$7,[1]!rng_ForecastRowLookup,0),MATCH(R$11,[1]!rng_ForecastColumnLookup,0)))</f>
        <v>0</v>
      </c>
      <c r="S142" s="32">
        <f>R142*(1+INDEX([1]!tbl_Forecast,MATCH($D$8&amp;$D$16&amp;$D$7,[1]!rng_ForecastRowLookup,0),MATCH(S$11,[1]!rng_ForecastColumnLookup,0)))</f>
        <v>0</v>
      </c>
      <c r="T142" s="32">
        <f>S142*(1+INDEX([1]!tbl_Forecast,MATCH($D$8&amp;$D$16&amp;$D$7,[1]!rng_ForecastRowLookup,0),MATCH(T$11,[1]!rng_ForecastColumnLookup,0)))</f>
        <v>0</v>
      </c>
      <c r="U142" s="32">
        <f>T142*(1+INDEX([1]!tbl_Forecast,MATCH($D$8&amp;$D$16&amp;$D$7,[1]!rng_ForecastRowLookup,0),MATCH(U$11,[1]!rng_ForecastColumnLookup,0)))</f>
        <v>0</v>
      </c>
      <c r="V142" s="32">
        <f>U142*(1+INDEX([1]!tbl_Forecast,MATCH($D$8&amp;$D$16&amp;$D$7,[1]!rng_ForecastRowLookup,0),MATCH(V$11,[1]!rng_ForecastColumnLookup,0)))</f>
        <v>0</v>
      </c>
      <c r="W142" s="32">
        <f>V142*(1+INDEX([1]!tbl_Forecast,MATCH($D$8&amp;$D$16&amp;$D$7,[1]!rng_ForecastRowLookup,0),MATCH(W$11,[1]!rng_ForecastColumnLookup,0)))</f>
        <v>0</v>
      </c>
      <c r="X142" s="32">
        <f>W142*(1+INDEX([1]!tbl_Forecast,MATCH($D$8&amp;$D$16&amp;$D$7,[1]!rng_ForecastRowLookup,0),MATCH(X$11,[1]!rng_ForecastColumnLookup,0)))</f>
        <v>0</v>
      </c>
      <c r="Y142" s="32"/>
      <c r="Z142" s="32" t="str">
        <f t="shared" si="7"/>
        <v>Wilbur _ Early Potatoes</v>
      </c>
      <c r="AA142" s="41">
        <f t="shared" si="8"/>
        <v>0</v>
      </c>
    </row>
    <row r="143" spans="1:27">
      <c r="A143" s="50">
        <f>INDEX([2]APPLIC!$B$8:$F$67,MATCH($C143,[2]APPLIC!$B$9:$B$67,0)+1,5)</f>
        <v>0.85</v>
      </c>
      <c r="B143" s="75">
        <v>1</v>
      </c>
      <c r="C143" s="243" t="s">
        <v>608</v>
      </c>
      <c r="D143" s="7" t="s">
        <v>557</v>
      </c>
      <c r="E143" s="32">
        <f>$A143*VLOOKUP(LEFT($D143,FIND(" _",$D143)-1),SISAcres!$A$24:$O$36,MATCH(RIGHT($D143,LEN($D143)-FIND(" _",$D143)-2),SISAcres!$A$24:$O$24,0),FALSE)*1/$B143</f>
        <v>0</v>
      </c>
      <c r="F143" s="32">
        <f>E143*(1+INDEX([1]!tbl_Forecast,MATCH($D$8&amp;$D$16&amp;$D$7,[1]!rng_ForecastRowLookup,0),MATCH(F$11,[1]!rng_ForecastColumnLookup,0)))</f>
        <v>0</v>
      </c>
      <c r="G143" s="32">
        <f>F143*(1+INDEX([1]!tbl_Forecast,MATCH($D$8&amp;$D$16&amp;$D$7,[1]!rng_ForecastRowLookup,0),MATCH(G$11,[1]!rng_ForecastColumnLookup,0)))</f>
        <v>0</v>
      </c>
      <c r="H143" s="32">
        <f>G143*(1+INDEX([1]!tbl_Forecast,MATCH($D$8&amp;$D$16&amp;$D$7,[1]!rng_ForecastRowLookup,0),MATCH(H$11,[1]!rng_ForecastColumnLookup,0)))</f>
        <v>0</v>
      </c>
      <c r="I143" s="32">
        <f>H143*(1+INDEX([1]!tbl_Forecast,MATCH($D$8&amp;$D$16&amp;$D$7,[1]!rng_ForecastRowLookup,0),MATCH(I$11,[1]!rng_ForecastColumnLookup,0)))</f>
        <v>0</v>
      </c>
      <c r="J143" s="32">
        <f>I143*(1+INDEX([1]!tbl_Forecast,MATCH($D$8&amp;$D$16&amp;$D$7,[1]!rng_ForecastRowLookup,0),MATCH(J$11,[1]!rng_ForecastColumnLookup,0)))</f>
        <v>0</v>
      </c>
      <c r="K143" s="32">
        <f>J143*(1+INDEX([1]!tbl_Forecast,MATCH($D$8&amp;$D$16&amp;$D$7,[1]!rng_ForecastRowLookup,0),MATCH(K$11,[1]!rng_ForecastColumnLookup,0)))</f>
        <v>0</v>
      </c>
      <c r="L143" s="32">
        <f>K143*(1+INDEX([1]!tbl_Forecast,MATCH($D$8&amp;$D$16&amp;$D$7,[1]!rng_ForecastRowLookup,0),MATCH(L$11,[1]!rng_ForecastColumnLookup,0)))</f>
        <v>0</v>
      </c>
      <c r="M143" s="32">
        <f>L143*(1+INDEX([1]!tbl_Forecast,MATCH($D$8&amp;$D$16&amp;$D$7,[1]!rng_ForecastRowLookup,0),MATCH(M$11,[1]!rng_ForecastColumnLookup,0)))</f>
        <v>0</v>
      </c>
      <c r="N143" s="32">
        <f>M143*(1+INDEX([1]!tbl_Forecast,MATCH($D$8&amp;$D$16&amp;$D$7,[1]!rng_ForecastRowLookup,0),MATCH(N$11,[1]!rng_ForecastColumnLookup,0)))</f>
        <v>0</v>
      </c>
      <c r="O143" s="32">
        <f>N143*(1+INDEX([1]!tbl_Forecast,MATCH($D$8&amp;$D$16&amp;$D$7,[1]!rng_ForecastRowLookup,0),MATCH(O$11,[1]!rng_ForecastColumnLookup,0)))</f>
        <v>0</v>
      </c>
      <c r="P143" s="32">
        <f>O143*(1+INDEX([1]!tbl_Forecast,MATCH($D$8&amp;$D$16&amp;$D$7,[1]!rng_ForecastRowLookup,0),MATCH(P$11,[1]!rng_ForecastColumnLookup,0)))</f>
        <v>0</v>
      </c>
      <c r="Q143" s="32">
        <f>P143*(1+INDEX([1]!tbl_Forecast,MATCH($D$8&amp;$D$16&amp;$D$7,[1]!rng_ForecastRowLookup,0),MATCH(Q$11,[1]!rng_ForecastColumnLookup,0)))</f>
        <v>0</v>
      </c>
      <c r="R143" s="32">
        <f>Q143*(1+INDEX([1]!tbl_Forecast,MATCH($D$8&amp;$D$16&amp;$D$7,[1]!rng_ForecastRowLookup,0),MATCH(R$11,[1]!rng_ForecastColumnLookup,0)))</f>
        <v>0</v>
      </c>
      <c r="S143" s="32">
        <f>R143*(1+INDEX([1]!tbl_Forecast,MATCH($D$8&amp;$D$16&amp;$D$7,[1]!rng_ForecastRowLookup,0),MATCH(S$11,[1]!rng_ForecastColumnLookup,0)))</f>
        <v>0</v>
      </c>
      <c r="T143" s="32">
        <f>S143*(1+INDEX([1]!tbl_Forecast,MATCH($D$8&amp;$D$16&amp;$D$7,[1]!rng_ForecastRowLookup,0),MATCH(T$11,[1]!rng_ForecastColumnLookup,0)))</f>
        <v>0</v>
      </c>
      <c r="U143" s="32">
        <f>T143*(1+INDEX([1]!tbl_Forecast,MATCH($D$8&amp;$D$16&amp;$D$7,[1]!rng_ForecastRowLookup,0),MATCH(U$11,[1]!rng_ForecastColumnLookup,0)))</f>
        <v>0</v>
      </c>
      <c r="V143" s="32">
        <f>U143*(1+INDEX([1]!tbl_Forecast,MATCH($D$8&amp;$D$16&amp;$D$7,[1]!rng_ForecastRowLookup,0),MATCH(V$11,[1]!rng_ForecastColumnLookup,0)))</f>
        <v>0</v>
      </c>
      <c r="W143" s="32">
        <f>V143*(1+INDEX([1]!tbl_Forecast,MATCH($D$8&amp;$D$16&amp;$D$7,[1]!rng_ForecastRowLookup,0),MATCH(W$11,[1]!rng_ForecastColumnLookup,0)))</f>
        <v>0</v>
      </c>
      <c r="X143" s="32">
        <f>W143*(1+INDEX([1]!tbl_Forecast,MATCH($D$8&amp;$D$16&amp;$D$7,[1]!rng_ForecastRowLookup,0),MATCH(X$11,[1]!rng_ForecastColumnLookup,0)))</f>
        <v>0</v>
      </c>
      <c r="Y143" s="32"/>
      <c r="Z143" s="32" t="str">
        <f t="shared" si="7"/>
        <v>Mattawa (PRD) _ Beans</v>
      </c>
      <c r="AA143" s="41">
        <f t="shared" si="8"/>
        <v>0</v>
      </c>
    </row>
    <row r="144" spans="1:27">
      <c r="A144" s="50">
        <f>INDEX([2]APPLIC!$B$8:$F$67,MATCH($C144,[2]APPLIC!$B$9:$B$67,0)+1,5)</f>
        <v>0.85</v>
      </c>
      <c r="B144" s="75">
        <v>1</v>
      </c>
      <c r="C144" s="243" t="s">
        <v>608</v>
      </c>
      <c r="D144" s="7" t="s">
        <v>558</v>
      </c>
      <c r="E144" s="32">
        <f>$A144*VLOOKUP(LEFT($D144,FIND(" _",$D144)-1),SISAcres!$A$24:$O$36,MATCH(RIGHT($D144,LEN($D144)-FIND(" _",$D144)-2),SISAcres!$A$24:$O$24,0),FALSE)*1/$B144</f>
        <v>0</v>
      </c>
      <c r="F144" s="32">
        <f>E144*(1+INDEX([1]!tbl_Forecast,MATCH($D$8&amp;$D$16&amp;$D$7,[1]!rng_ForecastRowLookup,0),MATCH(F$11,[1]!rng_ForecastColumnLookup,0)))</f>
        <v>0</v>
      </c>
      <c r="G144" s="32">
        <f>F144*(1+INDEX([1]!tbl_Forecast,MATCH($D$8&amp;$D$16&amp;$D$7,[1]!rng_ForecastRowLookup,0),MATCH(G$11,[1]!rng_ForecastColumnLookup,0)))</f>
        <v>0</v>
      </c>
      <c r="H144" s="32">
        <f>G144*(1+INDEX([1]!tbl_Forecast,MATCH($D$8&amp;$D$16&amp;$D$7,[1]!rng_ForecastRowLookup,0),MATCH(H$11,[1]!rng_ForecastColumnLookup,0)))</f>
        <v>0</v>
      </c>
      <c r="I144" s="32">
        <f>H144*(1+INDEX([1]!tbl_Forecast,MATCH($D$8&amp;$D$16&amp;$D$7,[1]!rng_ForecastRowLookup,0),MATCH(I$11,[1]!rng_ForecastColumnLookup,0)))</f>
        <v>0</v>
      </c>
      <c r="J144" s="32">
        <f>I144*(1+INDEX([1]!tbl_Forecast,MATCH($D$8&amp;$D$16&amp;$D$7,[1]!rng_ForecastRowLookup,0),MATCH(J$11,[1]!rng_ForecastColumnLookup,0)))</f>
        <v>0</v>
      </c>
      <c r="K144" s="32">
        <f>J144*(1+INDEX([1]!tbl_Forecast,MATCH($D$8&amp;$D$16&amp;$D$7,[1]!rng_ForecastRowLookup,0),MATCH(K$11,[1]!rng_ForecastColumnLookup,0)))</f>
        <v>0</v>
      </c>
      <c r="L144" s="32">
        <f>K144*(1+INDEX([1]!tbl_Forecast,MATCH($D$8&amp;$D$16&amp;$D$7,[1]!rng_ForecastRowLookup,0),MATCH(L$11,[1]!rng_ForecastColumnLookup,0)))</f>
        <v>0</v>
      </c>
      <c r="M144" s="32">
        <f>L144*(1+INDEX([1]!tbl_Forecast,MATCH($D$8&amp;$D$16&amp;$D$7,[1]!rng_ForecastRowLookup,0),MATCH(M$11,[1]!rng_ForecastColumnLookup,0)))</f>
        <v>0</v>
      </c>
      <c r="N144" s="32">
        <f>M144*(1+INDEX([1]!tbl_Forecast,MATCH($D$8&amp;$D$16&amp;$D$7,[1]!rng_ForecastRowLookup,0),MATCH(N$11,[1]!rng_ForecastColumnLookup,0)))</f>
        <v>0</v>
      </c>
      <c r="O144" s="32">
        <f>N144*(1+INDEX([1]!tbl_Forecast,MATCH($D$8&amp;$D$16&amp;$D$7,[1]!rng_ForecastRowLookup,0),MATCH(O$11,[1]!rng_ForecastColumnLookup,0)))</f>
        <v>0</v>
      </c>
      <c r="P144" s="32">
        <f>O144*(1+INDEX([1]!tbl_Forecast,MATCH($D$8&amp;$D$16&amp;$D$7,[1]!rng_ForecastRowLookup,0),MATCH(P$11,[1]!rng_ForecastColumnLookup,0)))</f>
        <v>0</v>
      </c>
      <c r="Q144" s="32">
        <f>P144*(1+INDEX([1]!tbl_Forecast,MATCH($D$8&amp;$D$16&amp;$D$7,[1]!rng_ForecastRowLookup,0),MATCH(Q$11,[1]!rng_ForecastColumnLookup,0)))</f>
        <v>0</v>
      </c>
      <c r="R144" s="32">
        <f>Q144*(1+INDEX([1]!tbl_Forecast,MATCH($D$8&amp;$D$16&amp;$D$7,[1]!rng_ForecastRowLookup,0),MATCH(R$11,[1]!rng_ForecastColumnLookup,0)))</f>
        <v>0</v>
      </c>
      <c r="S144" s="32">
        <f>R144*(1+INDEX([1]!tbl_Forecast,MATCH($D$8&amp;$D$16&amp;$D$7,[1]!rng_ForecastRowLookup,0),MATCH(S$11,[1]!rng_ForecastColumnLookup,0)))</f>
        <v>0</v>
      </c>
      <c r="T144" s="32">
        <f>S144*(1+INDEX([1]!tbl_Forecast,MATCH($D$8&amp;$D$16&amp;$D$7,[1]!rng_ForecastRowLookup,0),MATCH(T$11,[1]!rng_ForecastColumnLookup,0)))</f>
        <v>0</v>
      </c>
      <c r="U144" s="32">
        <f>T144*(1+INDEX([1]!tbl_Forecast,MATCH($D$8&amp;$D$16&amp;$D$7,[1]!rng_ForecastRowLookup,0),MATCH(U$11,[1]!rng_ForecastColumnLookup,0)))</f>
        <v>0</v>
      </c>
      <c r="V144" s="32">
        <f>U144*(1+INDEX([1]!tbl_Forecast,MATCH($D$8&amp;$D$16&amp;$D$7,[1]!rng_ForecastRowLookup,0),MATCH(V$11,[1]!rng_ForecastColumnLookup,0)))</f>
        <v>0</v>
      </c>
      <c r="W144" s="32">
        <f>V144*(1+INDEX([1]!tbl_Forecast,MATCH($D$8&amp;$D$16&amp;$D$7,[1]!rng_ForecastRowLookup,0),MATCH(W$11,[1]!rng_ForecastColumnLookup,0)))</f>
        <v>0</v>
      </c>
      <c r="X144" s="32">
        <f>W144*(1+INDEX([1]!tbl_Forecast,MATCH($D$8&amp;$D$16&amp;$D$7,[1]!rng_ForecastRowLookup,0),MATCH(X$11,[1]!rng_ForecastColumnLookup,0)))</f>
        <v>0</v>
      </c>
      <c r="Y144" s="32"/>
      <c r="Z144" s="32" t="str">
        <f t="shared" si="7"/>
        <v>Pasco (Richland) _ Beans</v>
      </c>
      <c r="AA144" s="41">
        <f t="shared" si="8"/>
        <v>0</v>
      </c>
    </row>
    <row r="145" spans="1:27">
      <c r="A145" s="50">
        <f>INDEX([2]APPLIC!$B$8:$F$67,MATCH($C145,[2]APPLIC!$B$9:$B$67,0)+1,5)</f>
        <v>0.85</v>
      </c>
      <c r="B145" s="75">
        <v>1</v>
      </c>
      <c r="C145" s="243" t="s">
        <v>608</v>
      </c>
      <c r="D145" s="7" t="s">
        <v>559</v>
      </c>
      <c r="E145" s="32">
        <f>$A145*VLOOKUP(LEFT($D145,FIND(" _",$D145)-1),SISAcres!$A$24:$O$36,MATCH(RIGHT($D145,LEN($D145)-FIND(" _",$D145)-2),SISAcres!$A$24:$O$24,0),FALSE)*1/$B145</f>
        <v>0</v>
      </c>
      <c r="F145" s="32">
        <f>E145*(1+INDEX([1]!tbl_Forecast,MATCH($D$8&amp;$D$16&amp;$D$7,[1]!rng_ForecastRowLookup,0),MATCH(F$11,[1]!rng_ForecastColumnLookup,0)))</f>
        <v>0</v>
      </c>
      <c r="G145" s="32">
        <f>F145*(1+INDEX([1]!tbl_Forecast,MATCH($D$8&amp;$D$16&amp;$D$7,[1]!rng_ForecastRowLookup,0),MATCH(G$11,[1]!rng_ForecastColumnLookup,0)))</f>
        <v>0</v>
      </c>
      <c r="H145" s="32">
        <f>G145*(1+INDEX([1]!tbl_Forecast,MATCH($D$8&amp;$D$16&amp;$D$7,[1]!rng_ForecastRowLookup,0),MATCH(H$11,[1]!rng_ForecastColumnLookup,0)))</f>
        <v>0</v>
      </c>
      <c r="I145" s="32">
        <f>H145*(1+INDEX([1]!tbl_Forecast,MATCH($D$8&amp;$D$16&amp;$D$7,[1]!rng_ForecastRowLookup,0),MATCH(I$11,[1]!rng_ForecastColumnLookup,0)))</f>
        <v>0</v>
      </c>
      <c r="J145" s="32">
        <f>I145*(1+INDEX([1]!tbl_Forecast,MATCH($D$8&amp;$D$16&amp;$D$7,[1]!rng_ForecastRowLookup,0),MATCH(J$11,[1]!rng_ForecastColumnLookup,0)))</f>
        <v>0</v>
      </c>
      <c r="K145" s="32">
        <f>J145*(1+INDEX([1]!tbl_Forecast,MATCH($D$8&amp;$D$16&amp;$D$7,[1]!rng_ForecastRowLookup,0),MATCH(K$11,[1]!rng_ForecastColumnLookup,0)))</f>
        <v>0</v>
      </c>
      <c r="L145" s="32">
        <f>K145*(1+INDEX([1]!tbl_Forecast,MATCH($D$8&amp;$D$16&amp;$D$7,[1]!rng_ForecastRowLookup,0),MATCH(L$11,[1]!rng_ForecastColumnLookup,0)))</f>
        <v>0</v>
      </c>
      <c r="M145" s="32">
        <f>L145*(1+INDEX([1]!tbl_Forecast,MATCH($D$8&amp;$D$16&amp;$D$7,[1]!rng_ForecastRowLookup,0),MATCH(M$11,[1]!rng_ForecastColumnLookup,0)))</f>
        <v>0</v>
      </c>
      <c r="N145" s="32">
        <f>M145*(1+INDEX([1]!tbl_Forecast,MATCH($D$8&amp;$D$16&amp;$D$7,[1]!rng_ForecastRowLookup,0),MATCH(N$11,[1]!rng_ForecastColumnLookup,0)))</f>
        <v>0</v>
      </c>
      <c r="O145" s="32">
        <f>N145*(1+INDEX([1]!tbl_Forecast,MATCH($D$8&amp;$D$16&amp;$D$7,[1]!rng_ForecastRowLookup,0),MATCH(O$11,[1]!rng_ForecastColumnLookup,0)))</f>
        <v>0</v>
      </c>
      <c r="P145" s="32">
        <f>O145*(1+INDEX([1]!tbl_Forecast,MATCH($D$8&amp;$D$16&amp;$D$7,[1]!rng_ForecastRowLookup,0),MATCH(P$11,[1]!rng_ForecastColumnLookup,0)))</f>
        <v>0</v>
      </c>
      <c r="Q145" s="32">
        <f>P145*(1+INDEX([1]!tbl_Forecast,MATCH($D$8&amp;$D$16&amp;$D$7,[1]!rng_ForecastRowLookup,0),MATCH(Q$11,[1]!rng_ForecastColumnLookup,0)))</f>
        <v>0</v>
      </c>
      <c r="R145" s="32">
        <f>Q145*(1+INDEX([1]!tbl_Forecast,MATCH($D$8&amp;$D$16&amp;$D$7,[1]!rng_ForecastRowLookup,0),MATCH(R$11,[1]!rng_ForecastColumnLookup,0)))</f>
        <v>0</v>
      </c>
      <c r="S145" s="32">
        <f>R145*(1+INDEX([1]!tbl_Forecast,MATCH($D$8&amp;$D$16&amp;$D$7,[1]!rng_ForecastRowLookup,0),MATCH(S$11,[1]!rng_ForecastColumnLookup,0)))</f>
        <v>0</v>
      </c>
      <c r="T145" s="32">
        <f>S145*(1+INDEX([1]!tbl_Forecast,MATCH($D$8&amp;$D$16&amp;$D$7,[1]!rng_ForecastRowLookup,0),MATCH(T$11,[1]!rng_ForecastColumnLookup,0)))</f>
        <v>0</v>
      </c>
      <c r="U145" s="32">
        <f>T145*(1+INDEX([1]!tbl_Forecast,MATCH($D$8&amp;$D$16&amp;$D$7,[1]!rng_ForecastRowLookup,0),MATCH(U$11,[1]!rng_ForecastColumnLookup,0)))</f>
        <v>0</v>
      </c>
      <c r="V145" s="32">
        <f>U145*(1+INDEX([1]!tbl_Forecast,MATCH($D$8&amp;$D$16&amp;$D$7,[1]!rng_ForecastRowLookup,0),MATCH(V$11,[1]!rng_ForecastColumnLookup,0)))</f>
        <v>0</v>
      </c>
      <c r="W145" s="32">
        <f>V145*(1+INDEX([1]!tbl_Forecast,MATCH($D$8&amp;$D$16&amp;$D$7,[1]!rng_ForecastRowLookup,0),MATCH(W$11,[1]!rng_ForecastColumnLookup,0)))</f>
        <v>0</v>
      </c>
      <c r="X145" s="32">
        <f>W145*(1+INDEX([1]!tbl_Forecast,MATCH($D$8&amp;$D$16&amp;$D$7,[1]!rng_ForecastRowLookup,0),MATCH(X$11,[1]!rng_ForecastColumnLookup,0)))</f>
        <v>0</v>
      </c>
      <c r="Y145" s="32"/>
      <c r="Z145" s="32" t="str">
        <f t="shared" si="7"/>
        <v>Moses Lake (Ephrata) _ Beans</v>
      </c>
      <c r="AA145" s="41">
        <f t="shared" si="8"/>
        <v>0</v>
      </c>
    </row>
    <row r="146" spans="1:27">
      <c r="A146" s="50">
        <f>INDEX([2]APPLIC!$B$8:$F$67,MATCH($C146,[2]APPLIC!$B$9:$B$67,0)+1,5)</f>
        <v>0.85</v>
      </c>
      <c r="B146" s="75">
        <v>1</v>
      </c>
      <c r="C146" s="243" t="s">
        <v>608</v>
      </c>
      <c r="D146" s="7" t="s">
        <v>560</v>
      </c>
      <c r="E146" s="32">
        <f>$A146*VLOOKUP(LEFT($D146,FIND(" _",$D146)-1),SISAcres!$A$24:$O$36,MATCH(RIGHT($D146,LEN($D146)-FIND(" _",$D146)-2),SISAcres!$A$24:$O$24,0),FALSE)*1/$B146</f>
        <v>0</v>
      </c>
      <c r="F146" s="32">
        <f>E146*(1+INDEX([1]!tbl_Forecast,MATCH($D$8&amp;$D$16&amp;$D$7,[1]!rng_ForecastRowLookup,0),MATCH(F$11,[1]!rng_ForecastColumnLookup,0)))</f>
        <v>0</v>
      </c>
      <c r="G146" s="32">
        <f>F146*(1+INDEX([1]!tbl_Forecast,MATCH($D$8&amp;$D$16&amp;$D$7,[1]!rng_ForecastRowLookup,0),MATCH(G$11,[1]!rng_ForecastColumnLookup,0)))</f>
        <v>0</v>
      </c>
      <c r="H146" s="32">
        <f>G146*(1+INDEX([1]!tbl_Forecast,MATCH($D$8&amp;$D$16&amp;$D$7,[1]!rng_ForecastRowLookup,0),MATCH(H$11,[1]!rng_ForecastColumnLookup,0)))</f>
        <v>0</v>
      </c>
      <c r="I146" s="32">
        <f>H146*(1+INDEX([1]!tbl_Forecast,MATCH($D$8&amp;$D$16&amp;$D$7,[1]!rng_ForecastRowLookup,0),MATCH(I$11,[1]!rng_ForecastColumnLookup,0)))</f>
        <v>0</v>
      </c>
      <c r="J146" s="32">
        <f>I146*(1+INDEX([1]!tbl_Forecast,MATCH($D$8&amp;$D$16&amp;$D$7,[1]!rng_ForecastRowLookup,0),MATCH(J$11,[1]!rng_ForecastColumnLookup,0)))</f>
        <v>0</v>
      </c>
      <c r="K146" s="32">
        <f>J146*(1+INDEX([1]!tbl_Forecast,MATCH($D$8&amp;$D$16&amp;$D$7,[1]!rng_ForecastRowLookup,0),MATCH(K$11,[1]!rng_ForecastColumnLookup,0)))</f>
        <v>0</v>
      </c>
      <c r="L146" s="32">
        <f>K146*(1+INDEX([1]!tbl_Forecast,MATCH($D$8&amp;$D$16&amp;$D$7,[1]!rng_ForecastRowLookup,0),MATCH(L$11,[1]!rng_ForecastColumnLookup,0)))</f>
        <v>0</v>
      </c>
      <c r="M146" s="32">
        <f>L146*(1+INDEX([1]!tbl_Forecast,MATCH($D$8&amp;$D$16&amp;$D$7,[1]!rng_ForecastRowLookup,0),MATCH(M$11,[1]!rng_ForecastColumnLookup,0)))</f>
        <v>0</v>
      </c>
      <c r="N146" s="32">
        <f>M146*(1+INDEX([1]!tbl_Forecast,MATCH($D$8&amp;$D$16&amp;$D$7,[1]!rng_ForecastRowLookup,0),MATCH(N$11,[1]!rng_ForecastColumnLookup,0)))</f>
        <v>0</v>
      </c>
      <c r="O146" s="32">
        <f>N146*(1+INDEX([1]!tbl_Forecast,MATCH($D$8&amp;$D$16&amp;$D$7,[1]!rng_ForecastRowLookup,0),MATCH(O$11,[1]!rng_ForecastColumnLookup,0)))</f>
        <v>0</v>
      </c>
      <c r="P146" s="32">
        <f>O146*(1+INDEX([1]!tbl_Forecast,MATCH($D$8&amp;$D$16&amp;$D$7,[1]!rng_ForecastRowLookup,0),MATCH(P$11,[1]!rng_ForecastColumnLookup,0)))</f>
        <v>0</v>
      </c>
      <c r="Q146" s="32">
        <f>P146*(1+INDEX([1]!tbl_Forecast,MATCH($D$8&amp;$D$16&amp;$D$7,[1]!rng_ForecastRowLookup,0),MATCH(Q$11,[1]!rng_ForecastColumnLookup,0)))</f>
        <v>0</v>
      </c>
      <c r="R146" s="32">
        <f>Q146*(1+INDEX([1]!tbl_Forecast,MATCH($D$8&amp;$D$16&amp;$D$7,[1]!rng_ForecastRowLookup,0),MATCH(R$11,[1]!rng_ForecastColumnLookup,0)))</f>
        <v>0</v>
      </c>
      <c r="S146" s="32">
        <f>R146*(1+INDEX([1]!tbl_Forecast,MATCH($D$8&amp;$D$16&amp;$D$7,[1]!rng_ForecastRowLookup,0),MATCH(S$11,[1]!rng_ForecastColumnLookup,0)))</f>
        <v>0</v>
      </c>
      <c r="T146" s="32">
        <f>S146*(1+INDEX([1]!tbl_Forecast,MATCH($D$8&amp;$D$16&amp;$D$7,[1]!rng_ForecastRowLookup,0),MATCH(T$11,[1]!rng_ForecastColumnLookup,0)))</f>
        <v>0</v>
      </c>
      <c r="U146" s="32">
        <f>T146*(1+INDEX([1]!tbl_Forecast,MATCH($D$8&amp;$D$16&amp;$D$7,[1]!rng_ForecastRowLookup,0),MATCH(U$11,[1]!rng_ForecastColumnLookup,0)))</f>
        <v>0</v>
      </c>
      <c r="V146" s="32">
        <f>U146*(1+INDEX([1]!tbl_Forecast,MATCH($D$8&amp;$D$16&amp;$D$7,[1]!rng_ForecastRowLookup,0),MATCH(V$11,[1]!rng_ForecastColumnLookup,0)))</f>
        <v>0</v>
      </c>
      <c r="W146" s="32">
        <f>V146*(1+INDEX([1]!tbl_Forecast,MATCH($D$8&amp;$D$16&amp;$D$7,[1]!rng_ForecastRowLookup,0),MATCH(W$11,[1]!rng_ForecastColumnLookup,0)))</f>
        <v>0</v>
      </c>
      <c r="X146" s="32">
        <f>W146*(1+INDEX([1]!tbl_Forecast,MATCH($D$8&amp;$D$16&amp;$D$7,[1]!rng_ForecastRowLookup,0),MATCH(X$11,[1]!rng_ForecastColumnLookup,0)))</f>
        <v>0</v>
      </c>
      <c r="Y146" s="32"/>
      <c r="Z146" s="32" t="str">
        <f t="shared" si="7"/>
        <v>Royal City (Smyrna) _ Beans</v>
      </c>
      <c r="AA146" s="41">
        <f t="shared" si="8"/>
        <v>0</v>
      </c>
    </row>
    <row r="147" spans="1:27">
      <c r="A147" s="50">
        <f>INDEX([2]APPLIC!$B$8:$F$67,MATCH($C147,[2]APPLIC!$B$9:$B$67,0)+1,5)</f>
        <v>0.85</v>
      </c>
      <c r="B147" s="75">
        <v>1</v>
      </c>
      <c r="C147" s="243" t="s">
        <v>608</v>
      </c>
      <c r="D147" s="7" t="s">
        <v>561</v>
      </c>
      <c r="E147" s="32">
        <f>$A147*VLOOKUP(LEFT($D147,FIND(" _",$D147)-1),SISAcres!$A$24:$O$36,MATCH(RIGHT($D147,LEN($D147)-FIND(" _",$D147)-2),SISAcres!$A$24:$O$24,0),FALSE)*1/$B147</f>
        <v>0</v>
      </c>
      <c r="F147" s="32">
        <f>E147*(1+INDEX([1]!tbl_Forecast,MATCH($D$8&amp;$D$16&amp;$D$7,[1]!rng_ForecastRowLookup,0),MATCH(F$11,[1]!rng_ForecastColumnLookup,0)))</f>
        <v>0</v>
      </c>
      <c r="G147" s="32">
        <f>F147*(1+INDEX([1]!tbl_Forecast,MATCH($D$8&amp;$D$16&amp;$D$7,[1]!rng_ForecastRowLookup,0),MATCH(G$11,[1]!rng_ForecastColumnLookup,0)))</f>
        <v>0</v>
      </c>
      <c r="H147" s="32">
        <f>G147*(1+INDEX([1]!tbl_Forecast,MATCH($D$8&amp;$D$16&amp;$D$7,[1]!rng_ForecastRowLookup,0),MATCH(H$11,[1]!rng_ForecastColumnLookup,0)))</f>
        <v>0</v>
      </c>
      <c r="I147" s="32">
        <f>H147*(1+INDEX([1]!tbl_Forecast,MATCH($D$8&amp;$D$16&amp;$D$7,[1]!rng_ForecastRowLookup,0),MATCH(I$11,[1]!rng_ForecastColumnLookup,0)))</f>
        <v>0</v>
      </c>
      <c r="J147" s="32">
        <f>I147*(1+INDEX([1]!tbl_Forecast,MATCH($D$8&amp;$D$16&amp;$D$7,[1]!rng_ForecastRowLookup,0),MATCH(J$11,[1]!rng_ForecastColumnLookup,0)))</f>
        <v>0</v>
      </c>
      <c r="K147" s="32">
        <f>J147*(1+INDEX([1]!tbl_Forecast,MATCH($D$8&amp;$D$16&amp;$D$7,[1]!rng_ForecastRowLookup,0),MATCH(K$11,[1]!rng_ForecastColumnLookup,0)))</f>
        <v>0</v>
      </c>
      <c r="L147" s="32">
        <f>K147*(1+INDEX([1]!tbl_Forecast,MATCH($D$8&amp;$D$16&amp;$D$7,[1]!rng_ForecastRowLookup,0),MATCH(L$11,[1]!rng_ForecastColumnLookup,0)))</f>
        <v>0</v>
      </c>
      <c r="M147" s="32">
        <f>L147*(1+INDEX([1]!tbl_Forecast,MATCH($D$8&amp;$D$16&amp;$D$7,[1]!rng_ForecastRowLookup,0),MATCH(M$11,[1]!rng_ForecastColumnLookup,0)))</f>
        <v>0</v>
      </c>
      <c r="N147" s="32">
        <f>M147*(1+INDEX([1]!tbl_Forecast,MATCH($D$8&amp;$D$16&amp;$D$7,[1]!rng_ForecastRowLookup,0),MATCH(N$11,[1]!rng_ForecastColumnLookup,0)))</f>
        <v>0</v>
      </c>
      <c r="O147" s="32">
        <f>N147*(1+INDEX([1]!tbl_Forecast,MATCH($D$8&amp;$D$16&amp;$D$7,[1]!rng_ForecastRowLookup,0),MATCH(O$11,[1]!rng_ForecastColumnLookup,0)))</f>
        <v>0</v>
      </c>
      <c r="P147" s="32">
        <f>O147*(1+INDEX([1]!tbl_Forecast,MATCH($D$8&amp;$D$16&amp;$D$7,[1]!rng_ForecastRowLookup,0),MATCH(P$11,[1]!rng_ForecastColumnLookup,0)))</f>
        <v>0</v>
      </c>
      <c r="Q147" s="32">
        <f>P147*(1+INDEX([1]!tbl_Forecast,MATCH($D$8&amp;$D$16&amp;$D$7,[1]!rng_ForecastRowLookup,0),MATCH(Q$11,[1]!rng_ForecastColumnLookup,0)))</f>
        <v>0</v>
      </c>
      <c r="R147" s="32">
        <f>Q147*(1+INDEX([1]!tbl_Forecast,MATCH($D$8&amp;$D$16&amp;$D$7,[1]!rng_ForecastRowLookup,0),MATCH(R$11,[1]!rng_ForecastColumnLookup,0)))</f>
        <v>0</v>
      </c>
      <c r="S147" s="32">
        <f>R147*(1+INDEX([1]!tbl_Forecast,MATCH($D$8&amp;$D$16&amp;$D$7,[1]!rng_ForecastRowLookup,0),MATCH(S$11,[1]!rng_ForecastColumnLookup,0)))</f>
        <v>0</v>
      </c>
      <c r="T147" s="32">
        <f>S147*(1+INDEX([1]!tbl_Forecast,MATCH($D$8&amp;$D$16&amp;$D$7,[1]!rng_ForecastRowLookup,0),MATCH(T$11,[1]!rng_ForecastColumnLookup,0)))</f>
        <v>0</v>
      </c>
      <c r="U147" s="32">
        <f>T147*(1+INDEX([1]!tbl_Forecast,MATCH($D$8&amp;$D$16&amp;$D$7,[1]!rng_ForecastRowLookup,0),MATCH(U$11,[1]!rng_ForecastColumnLookup,0)))</f>
        <v>0</v>
      </c>
      <c r="V147" s="32">
        <f>U147*(1+INDEX([1]!tbl_Forecast,MATCH($D$8&amp;$D$16&amp;$D$7,[1]!rng_ForecastRowLookup,0),MATCH(V$11,[1]!rng_ForecastColumnLookup,0)))</f>
        <v>0</v>
      </c>
      <c r="W147" s="32">
        <f>V147*(1+INDEX([1]!tbl_Forecast,MATCH($D$8&amp;$D$16&amp;$D$7,[1]!rng_ForecastRowLookup,0),MATCH(W$11,[1]!rng_ForecastColumnLookup,0)))</f>
        <v>0</v>
      </c>
      <c r="X147" s="32">
        <f>W147*(1+INDEX([1]!tbl_Forecast,MATCH($D$8&amp;$D$16&amp;$D$7,[1]!rng_ForecastRowLookup,0),MATCH(X$11,[1]!rng_ForecastColumnLookup,0)))</f>
        <v>0</v>
      </c>
      <c r="Y147" s="32"/>
      <c r="Z147" s="32" t="str">
        <f t="shared" si="7"/>
        <v>Quincy _ Beans</v>
      </c>
      <c r="AA147" s="41">
        <f t="shared" si="8"/>
        <v>0</v>
      </c>
    </row>
    <row r="148" spans="1:27">
      <c r="A148" s="50">
        <f>INDEX([2]APPLIC!$B$8:$F$67,MATCH($C148,[2]APPLIC!$B$9:$B$67,0)+1,5)</f>
        <v>0.85</v>
      </c>
      <c r="B148" s="75">
        <v>1</v>
      </c>
      <c r="C148" s="243" t="s">
        <v>608</v>
      </c>
      <c r="D148" s="7" t="s">
        <v>562</v>
      </c>
      <c r="E148" s="32">
        <f>$A148*VLOOKUP(LEFT($D148,FIND(" _",$D148)-1),SISAcres!$A$24:$O$36,MATCH(RIGHT($D148,LEN($D148)-FIND(" _",$D148)-2),SISAcres!$A$24:$O$24,0),FALSE)*1/$B148</f>
        <v>0</v>
      </c>
      <c r="F148" s="32">
        <f>E148*(1+INDEX([1]!tbl_Forecast,MATCH($D$8&amp;$D$16&amp;$D$7,[1]!rng_ForecastRowLookup,0),MATCH(F$11,[1]!rng_ForecastColumnLookup,0)))</f>
        <v>0</v>
      </c>
      <c r="G148" s="32">
        <f>F148*(1+INDEX([1]!tbl_Forecast,MATCH($D$8&amp;$D$16&amp;$D$7,[1]!rng_ForecastRowLookup,0),MATCH(G$11,[1]!rng_ForecastColumnLookup,0)))</f>
        <v>0</v>
      </c>
      <c r="H148" s="32">
        <f>G148*(1+INDEX([1]!tbl_Forecast,MATCH($D$8&amp;$D$16&amp;$D$7,[1]!rng_ForecastRowLookup,0),MATCH(H$11,[1]!rng_ForecastColumnLookup,0)))</f>
        <v>0</v>
      </c>
      <c r="I148" s="32">
        <f>H148*(1+INDEX([1]!tbl_Forecast,MATCH($D$8&amp;$D$16&amp;$D$7,[1]!rng_ForecastRowLookup,0),MATCH(I$11,[1]!rng_ForecastColumnLookup,0)))</f>
        <v>0</v>
      </c>
      <c r="J148" s="32">
        <f>I148*(1+INDEX([1]!tbl_Forecast,MATCH($D$8&amp;$D$16&amp;$D$7,[1]!rng_ForecastRowLookup,0),MATCH(J$11,[1]!rng_ForecastColumnLookup,0)))</f>
        <v>0</v>
      </c>
      <c r="K148" s="32">
        <f>J148*(1+INDEX([1]!tbl_Forecast,MATCH($D$8&amp;$D$16&amp;$D$7,[1]!rng_ForecastRowLookup,0),MATCH(K$11,[1]!rng_ForecastColumnLookup,0)))</f>
        <v>0</v>
      </c>
      <c r="L148" s="32">
        <f>K148*(1+INDEX([1]!tbl_Forecast,MATCH($D$8&amp;$D$16&amp;$D$7,[1]!rng_ForecastRowLookup,0),MATCH(L$11,[1]!rng_ForecastColumnLookup,0)))</f>
        <v>0</v>
      </c>
      <c r="M148" s="32">
        <f>L148*(1+INDEX([1]!tbl_Forecast,MATCH($D$8&amp;$D$16&amp;$D$7,[1]!rng_ForecastRowLookup,0),MATCH(M$11,[1]!rng_ForecastColumnLookup,0)))</f>
        <v>0</v>
      </c>
      <c r="N148" s="32">
        <f>M148*(1+INDEX([1]!tbl_Forecast,MATCH($D$8&amp;$D$16&amp;$D$7,[1]!rng_ForecastRowLookup,0),MATCH(N$11,[1]!rng_ForecastColumnLookup,0)))</f>
        <v>0</v>
      </c>
      <c r="O148" s="32">
        <f>N148*(1+INDEX([1]!tbl_Forecast,MATCH($D$8&amp;$D$16&amp;$D$7,[1]!rng_ForecastRowLookup,0),MATCH(O$11,[1]!rng_ForecastColumnLookup,0)))</f>
        <v>0</v>
      </c>
      <c r="P148" s="32">
        <f>O148*(1+INDEX([1]!tbl_Forecast,MATCH($D$8&amp;$D$16&amp;$D$7,[1]!rng_ForecastRowLookup,0),MATCH(P$11,[1]!rng_ForecastColumnLookup,0)))</f>
        <v>0</v>
      </c>
      <c r="Q148" s="32">
        <f>P148*(1+INDEX([1]!tbl_Forecast,MATCH($D$8&amp;$D$16&amp;$D$7,[1]!rng_ForecastRowLookup,0),MATCH(Q$11,[1]!rng_ForecastColumnLookup,0)))</f>
        <v>0</v>
      </c>
      <c r="R148" s="32">
        <f>Q148*(1+INDEX([1]!tbl_Forecast,MATCH($D$8&amp;$D$16&amp;$D$7,[1]!rng_ForecastRowLookup,0),MATCH(R$11,[1]!rng_ForecastColumnLookup,0)))</f>
        <v>0</v>
      </c>
      <c r="S148" s="32">
        <f>R148*(1+INDEX([1]!tbl_Forecast,MATCH($D$8&amp;$D$16&amp;$D$7,[1]!rng_ForecastRowLookup,0),MATCH(S$11,[1]!rng_ForecastColumnLookup,0)))</f>
        <v>0</v>
      </c>
      <c r="T148" s="32">
        <f>S148*(1+INDEX([1]!tbl_Forecast,MATCH($D$8&amp;$D$16&amp;$D$7,[1]!rng_ForecastRowLookup,0),MATCH(T$11,[1]!rng_ForecastColumnLookup,0)))</f>
        <v>0</v>
      </c>
      <c r="U148" s="32">
        <f>T148*(1+INDEX([1]!tbl_Forecast,MATCH($D$8&amp;$D$16&amp;$D$7,[1]!rng_ForecastRowLookup,0),MATCH(U$11,[1]!rng_ForecastColumnLookup,0)))</f>
        <v>0</v>
      </c>
      <c r="V148" s="32">
        <f>U148*(1+INDEX([1]!tbl_Forecast,MATCH($D$8&amp;$D$16&amp;$D$7,[1]!rng_ForecastRowLookup,0),MATCH(V$11,[1]!rng_ForecastColumnLookup,0)))</f>
        <v>0</v>
      </c>
      <c r="W148" s="32">
        <f>V148*(1+INDEX([1]!tbl_Forecast,MATCH($D$8&amp;$D$16&amp;$D$7,[1]!rng_ForecastRowLookup,0),MATCH(W$11,[1]!rng_ForecastColumnLookup,0)))</f>
        <v>0</v>
      </c>
      <c r="X148" s="32">
        <f>W148*(1+INDEX([1]!tbl_Forecast,MATCH($D$8&amp;$D$16&amp;$D$7,[1]!rng_ForecastRowLookup,0),MATCH(X$11,[1]!rng_ForecastColumnLookup,0)))</f>
        <v>0</v>
      </c>
      <c r="Y148" s="32"/>
      <c r="Z148" s="32" t="str">
        <f t="shared" si="7"/>
        <v>Connell _ Beans</v>
      </c>
      <c r="AA148" s="41">
        <f t="shared" si="8"/>
        <v>0</v>
      </c>
    </row>
    <row r="149" spans="1:27">
      <c r="A149" s="50">
        <f>INDEX([2]APPLIC!$B$8:$F$67,MATCH($C149,[2]APPLIC!$B$9:$B$67,0)+1,5)</f>
        <v>0.85</v>
      </c>
      <c r="B149" s="75">
        <v>1</v>
      </c>
      <c r="C149" s="243" t="s">
        <v>608</v>
      </c>
      <c r="D149" s="7" t="s">
        <v>563</v>
      </c>
      <c r="E149" s="32">
        <f>$A149*VLOOKUP(LEFT($D149,FIND(" _",$D149)-1),SISAcres!$A$24:$O$36,MATCH(RIGHT($D149,LEN($D149)-FIND(" _",$D149)-2),SISAcres!$A$24:$O$24,0),FALSE)*1/$B149</f>
        <v>0</v>
      </c>
      <c r="F149" s="32">
        <f>E149*(1+INDEX([1]!tbl_Forecast,MATCH($D$8&amp;$D$16&amp;$D$7,[1]!rng_ForecastRowLookup,0),MATCH(F$11,[1]!rng_ForecastColumnLookup,0)))</f>
        <v>0</v>
      </c>
      <c r="G149" s="32">
        <f>F149*(1+INDEX([1]!tbl_Forecast,MATCH($D$8&amp;$D$16&amp;$D$7,[1]!rng_ForecastRowLookup,0),MATCH(G$11,[1]!rng_ForecastColumnLookup,0)))</f>
        <v>0</v>
      </c>
      <c r="H149" s="32">
        <f>G149*(1+INDEX([1]!tbl_Forecast,MATCH($D$8&amp;$D$16&amp;$D$7,[1]!rng_ForecastRowLookup,0),MATCH(H$11,[1]!rng_ForecastColumnLookup,0)))</f>
        <v>0</v>
      </c>
      <c r="I149" s="32">
        <f>H149*(1+INDEX([1]!tbl_Forecast,MATCH($D$8&amp;$D$16&amp;$D$7,[1]!rng_ForecastRowLookup,0),MATCH(I$11,[1]!rng_ForecastColumnLookup,0)))</f>
        <v>0</v>
      </c>
      <c r="J149" s="32">
        <f>I149*(1+INDEX([1]!tbl_Forecast,MATCH($D$8&amp;$D$16&amp;$D$7,[1]!rng_ForecastRowLookup,0),MATCH(J$11,[1]!rng_ForecastColumnLookup,0)))</f>
        <v>0</v>
      </c>
      <c r="K149" s="32">
        <f>J149*(1+INDEX([1]!tbl_Forecast,MATCH($D$8&amp;$D$16&amp;$D$7,[1]!rng_ForecastRowLookup,0),MATCH(K$11,[1]!rng_ForecastColumnLookup,0)))</f>
        <v>0</v>
      </c>
      <c r="L149" s="32">
        <f>K149*(1+INDEX([1]!tbl_Forecast,MATCH($D$8&amp;$D$16&amp;$D$7,[1]!rng_ForecastRowLookup,0),MATCH(L$11,[1]!rng_ForecastColumnLookup,0)))</f>
        <v>0</v>
      </c>
      <c r="M149" s="32">
        <f>L149*(1+INDEX([1]!tbl_Forecast,MATCH($D$8&amp;$D$16&amp;$D$7,[1]!rng_ForecastRowLookup,0),MATCH(M$11,[1]!rng_ForecastColumnLookup,0)))</f>
        <v>0</v>
      </c>
      <c r="N149" s="32">
        <f>M149*(1+INDEX([1]!tbl_Forecast,MATCH($D$8&amp;$D$16&amp;$D$7,[1]!rng_ForecastRowLookup,0),MATCH(N$11,[1]!rng_ForecastColumnLookup,0)))</f>
        <v>0</v>
      </c>
      <c r="O149" s="32">
        <f>N149*(1+INDEX([1]!tbl_Forecast,MATCH($D$8&amp;$D$16&amp;$D$7,[1]!rng_ForecastRowLookup,0),MATCH(O$11,[1]!rng_ForecastColumnLookup,0)))</f>
        <v>0</v>
      </c>
      <c r="P149" s="32">
        <f>O149*(1+INDEX([1]!tbl_Forecast,MATCH($D$8&amp;$D$16&amp;$D$7,[1]!rng_ForecastRowLookup,0),MATCH(P$11,[1]!rng_ForecastColumnLookup,0)))</f>
        <v>0</v>
      </c>
      <c r="Q149" s="32">
        <f>P149*(1+INDEX([1]!tbl_Forecast,MATCH($D$8&amp;$D$16&amp;$D$7,[1]!rng_ForecastRowLookup,0),MATCH(Q$11,[1]!rng_ForecastColumnLookup,0)))</f>
        <v>0</v>
      </c>
      <c r="R149" s="32">
        <f>Q149*(1+INDEX([1]!tbl_Forecast,MATCH($D$8&amp;$D$16&amp;$D$7,[1]!rng_ForecastRowLookup,0),MATCH(R$11,[1]!rng_ForecastColumnLookup,0)))</f>
        <v>0</v>
      </c>
      <c r="S149" s="32">
        <f>R149*(1+INDEX([1]!tbl_Forecast,MATCH($D$8&amp;$D$16&amp;$D$7,[1]!rng_ForecastRowLookup,0),MATCH(S$11,[1]!rng_ForecastColumnLookup,0)))</f>
        <v>0</v>
      </c>
      <c r="T149" s="32">
        <f>S149*(1+INDEX([1]!tbl_Forecast,MATCH($D$8&amp;$D$16&amp;$D$7,[1]!rng_ForecastRowLookup,0),MATCH(T$11,[1]!rng_ForecastColumnLookup,0)))</f>
        <v>0</v>
      </c>
      <c r="U149" s="32">
        <f>T149*(1+INDEX([1]!tbl_Forecast,MATCH($D$8&amp;$D$16&amp;$D$7,[1]!rng_ForecastRowLookup,0),MATCH(U$11,[1]!rng_ForecastColumnLookup,0)))</f>
        <v>0</v>
      </c>
      <c r="V149" s="32">
        <f>U149*(1+INDEX([1]!tbl_Forecast,MATCH($D$8&amp;$D$16&amp;$D$7,[1]!rng_ForecastRowLookup,0),MATCH(V$11,[1]!rng_ForecastColumnLookup,0)))</f>
        <v>0</v>
      </c>
      <c r="W149" s="32">
        <f>V149*(1+INDEX([1]!tbl_Forecast,MATCH($D$8&amp;$D$16&amp;$D$7,[1]!rng_ForecastRowLookup,0),MATCH(W$11,[1]!rng_ForecastColumnLookup,0)))</f>
        <v>0</v>
      </c>
      <c r="X149" s="32">
        <f>W149*(1+INDEX([1]!tbl_Forecast,MATCH($D$8&amp;$D$16&amp;$D$7,[1]!rng_ForecastRowLookup,0),MATCH(X$11,[1]!rng_ForecastColumnLookup,0)))</f>
        <v>0</v>
      </c>
      <c r="Y149" s="32"/>
      <c r="Z149" s="32" t="str">
        <f t="shared" si="7"/>
        <v>Othello _ Beans</v>
      </c>
      <c r="AA149" s="41">
        <f t="shared" si="8"/>
        <v>0</v>
      </c>
    </row>
    <row r="150" spans="1:27">
      <c r="A150" s="50">
        <f>INDEX([2]APPLIC!$B$8:$F$67,MATCH($C150,[2]APPLIC!$B$9:$B$67,0)+1,5)</f>
        <v>0.85</v>
      </c>
      <c r="B150" s="75">
        <v>1</v>
      </c>
      <c r="C150" s="243" t="s">
        <v>608</v>
      </c>
      <c r="D150" s="7" t="s">
        <v>564</v>
      </c>
      <c r="E150" s="32">
        <f>$A150*VLOOKUP(LEFT($D150,FIND(" _",$D150)-1),SISAcres!$A$24:$O$36,MATCH(RIGHT($D150,LEN($D150)-FIND(" _",$D150)-2),SISAcres!$A$24:$O$24,0),FALSE)*1/$B150</f>
        <v>0</v>
      </c>
      <c r="F150" s="32">
        <f>E150*(1+INDEX([1]!tbl_Forecast,MATCH($D$8&amp;$D$16&amp;$D$7,[1]!rng_ForecastRowLookup,0),MATCH(F$11,[1]!rng_ForecastColumnLookup,0)))</f>
        <v>0</v>
      </c>
      <c r="G150" s="32">
        <f>F150*(1+INDEX([1]!tbl_Forecast,MATCH($D$8&amp;$D$16&amp;$D$7,[1]!rng_ForecastRowLookup,0),MATCH(G$11,[1]!rng_ForecastColumnLookup,0)))</f>
        <v>0</v>
      </c>
      <c r="H150" s="32">
        <f>G150*(1+INDEX([1]!tbl_Forecast,MATCH($D$8&amp;$D$16&amp;$D$7,[1]!rng_ForecastRowLookup,0),MATCH(H$11,[1]!rng_ForecastColumnLookup,0)))</f>
        <v>0</v>
      </c>
      <c r="I150" s="32">
        <f>H150*(1+INDEX([1]!tbl_Forecast,MATCH($D$8&amp;$D$16&amp;$D$7,[1]!rng_ForecastRowLookup,0),MATCH(I$11,[1]!rng_ForecastColumnLookup,0)))</f>
        <v>0</v>
      </c>
      <c r="J150" s="32">
        <f>I150*(1+INDEX([1]!tbl_Forecast,MATCH($D$8&amp;$D$16&amp;$D$7,[1]!rng_ForecastRowLookup,0),MATCH(J$11,[1]!rng_ForecastColumnLookup,0)))</f>
        <v>0</v>
      </c>
      <c r="K150" s="32">
        <f>J150*(1+INDEX([1]!tbl_Forecast,MATCH($D$8&amp;$D$16&amp;$D$7,[1]!rng_ForecastRowLookup,0),MATCH(K$11,[1]!rng_ForecastColumnLookup,0)))</f>
        <v>0</v>
      </c>
      <c r="L150" s="32">
        <f>K150*(1+INDEX([1]!tbl_Forecast,MATCH($D$8&amp;$D$16&amp;$D$7,[1]!rng_ForecastRowLookup,0),MATCH(L$11,[1]!rng_ForecastColumnLookup,0)))</f>
        <v>0</v>
      </c>
      <c r="M150" s="32">
        <f>L150*(1+INDEX([1]!tbl_Forecast,MATCH($D$8&amp;$D$16&amp;$D$7,[1]!rng_ForecastRowLookup,0),MATCH(M$11,[1]!rng_ForecastColumnLookup,0)))</f>
        <v>0</v>
      </c>
      <c r="N150" s="32">
        <f>M150*(1+INDEX([1]!tbl_Forecast,MATCH($D$8&amp;$D$16&amp;$D$7,[1]!rng_ForecastRowLookup,0),MATCH(N$11,[1]!rng_ForecastColumnLookup,0)))</f>
        <v>0</v>
      </c>
      <c r="O150" s="32">
        <f>N150*(1+INDEX([1]!tbl_Forecast,MATCH($D$8&amp;$D$16&amp;$D$7,[1]!rng_ForecastRowLookup,0),MATCH(O$11,[1]!rng_ForecastColumnLookup,0)))</f>
        <v>0</v>
      </c>
      <c r="P150" s="32">
        <f>O150*(1+INDEX([1]!tbl_Forecast,MATCH($D$8&amp;$D$16&amp;$D$7,[1]!rng_ForecastRowLookup,0),MATCH(P$11,[1]!rng_ForecastColumnLookup,0)))</f>
        <v>0</v>
      </c>
      <c r="Q150" s="32">
        <f>P150*(1+INDEX([1]!tbl_Forecast,MATCH($D$8&amp;$D$16&amp;$D$7,[1]!rng_ForecastRowLookup,0),MATCH(Q$11,[1]!rng_ForecastColumnLookup,0)))</f>
        <v>0</v>
      </c>
      <c r="R150" s="32">
        <f>Q150*(1+INDEX([1]!tbl_Forecast,MATCH($D$8&amp;$D$16&amp;$D$7,[1]!rng_ForecastRowLookup,0),MATCH(R$11,[1]!rng_ForecastColumnLookup,0)))</f>
        <v>0</v>
      </c>
      <c r="S150" s="32">
        <f>R150*(1+INDEX([1]!tbl_Forecast,MATCH($D$8&amp;$D$16&amp;$D$7,[1]!rng_ForecastRowLookup,0),MATCH(S$11,[1]!rng_ForecastColumnLookup,0)))</f>
        <v>0</v>
      </c>
      <c r="T150" s="32">
        <f>S150*(1+INDEX([1]!tbl_Forecast,MATCH($D$8&amp;$D$16&amp;$D$7,[1]!rng_ForecastRowLookup,0),MATCH(T$11,[1]!rng_ForecastColumnLookup,0)))</f>
        <v>0</v>
      </c>
      <c r="U150" s="32">
        <f>T150*(1+INDEX([1]!tbl_Forecast,MATCH($D$8&amp;$D$16&amp;$D$7,[1]!rng_ForecastRowLookup,0),MATCH(U$11,[1]!rng_ForecastColumnLookup,0)))</f>
        <v>0</v>
      </c>
      <c r="V150" s="32">
        <f>U150*(1+INDEX([1]!tbl_Forecast,MATCH($D$8&amp;$D$16&amp;$D$7,[1]!rng_ForecastRowLookup,0),MATCH(V$11,[1]!rng_ForecastColumnLookup,0)))</f>
        <v>0</v>
      </c>
      <c r="W150" s="32">
        <f>V150*(1+INDEX([1]!tbl_Forecast,MATCH($D$8&amp;$D$16&amp;$D$7,[1]!rng_ForecastRowLookup,0),MATCH(W$11,[1]!rng_ForecastColumnLookup,0)))</f>
        <v>0</v>
      </c>
      <c r="X150" s="32">
        <f>W150*(1+INDEX([1]!tbl_Forecast,MATCH($D$8&amp;$D$16&amp;$D$7,[1]!rng_ForecastRowLookup,0),MATCH(X$11,[1]!rng_ForecastColumnLookup,0)))</f>
        <v>0</v>
      </c>
      <c r="Y150" s="32"/>
      <c r="Z150" s="32" t="str">
        <f t="shared" si="7"/>
        <v>Lind _ Beans</v>
      </c>
      <c r="AA150" s="41">
        <f t="shared" si="8"/>
        <v>0</v>
      </c>
    </row>
    <row r="151" spans="1:27">
      <c r="A151" s="50">
        <f>INDEX([2]APPLIC!$B$8:$F$67,MATCH($C151,[2]APPLIC!$B$9:$B$67,0)+1,5)</f>
        <v>0.85</v>
      </c>
      <c r="B151" s="75">
        <v>1</v>
      </c>
      <c r="C151" s="243" t="s">
        <v>608</v>
      </c>
      <c r="D151" s="7" t="s">
        <v>565</v>
      </c>
      <c r="E151" s="32">
        <f>$A151*VLOOKUP(LEFT($D151,FIND(" _",$D151)-1),SISAcres!$A$24:$O$36,MATCH(RIGHT($D151,LEN($D151)-FIND(" _",$D151)-2),SISAcres!$A$24:$O$24,0),FALSE)*1/$B151</f>
        <v>0</v>
      </c>
      <c r="F151" s="32">
        <f>E151*(1+INDEX([1]!tbl_Forecast,MATCH($D$8&amp;$D$16&amp;$D$7,[1]!rng_ForecastRowLookup,0),MATCH(F$11,[1]!rng_ForecastColumnLookup,0)))</f>
        <v>0</v>
      </c>
      <c r="G151" s="32">
        <f>F151*(1+INDEX([1]!tbl_Forecast,MATCH($D$8&amp;$D$16&amp;$D$7,[1]!rng_ForecastRowLookup,0),MATCH(G$11,[1]!rng_ForecastColumnLookup,0)))</f>
        <v>0</v>
      </c>
      <c r="H151" s="32">
        <f>G151*(1+INDEX([1]!tbl_Forecast,MATCH($D$8&amp;$D$16&amp;$D$7,[1]!rng_ForecastRowLookup,0),MATCH(H$11,[1]!rng_ForecastColumnLookup,0)))</f>
        <v>0</v>
      </c>
      <c r="I151" s="32">
        <f>H151*(1+INDEX([1]!tbl_Forecast,MATCH($D$8&amp;$D$16&amp;$D$7,[1]!rng_ForecastRowLookup,0),MATCH(I$11,[1]!rng_ForecastColumnLookup,0)))</f>
        <v>0</v>
      </c>
      <c r="J151" s="32">
        <f>I151*(1+INDEX([1]!tbl_Forecast,MATCH($D$8&amp;$D$16&amp;$D$7,[1]!rng_ForecastRowLookup,0),MATCH(J$11,[1]!rng_ForecastColumnLookup,0)))</f>
        <v>0</v>
      </c>
      <c r="K151" s="32">
        <f>J151*(1+INDEX([1]!tbl_Forecast,MATCH($D$8&amp;$D$16&amp;$D$7,[1]!rng_ForecastRowLookup,0),MATCH(K$11,[1]!rng_ForecastColumnLookup,0)))</f>
        <v>0</v>
      </c>
      <c r="L151" s="32">
        <f>K151*(1+INDEX([1]!tbl_Forecast,MATCH($D$8&amp;$D$16&amp;$D$7,[1]!rng_ForecastRowLookup,0),MATCH(L$11,[1]!rng_ForecastColumnLookup,0)))</f>
        <v>0</v>
      </c>
      <c r="M151" s="32">
        <f>L151*(1+INDEX([1]!tbl_Forecast,MATCH($D$8&amp;$D$16&amp;$D$7,[1]!rng_ForecastRowLookup,0),MATCH(M$11,[1]!rng_ForecastColumnLookup,0)))</f>
        <v>0</v>
      </c>
      <c r="N151" s="32">
        <f>M151*(1+INDEX([1]!tbl_Forecast,MATCH($D$8&amp;$D$16&amp;$D$7,[1]!rng_ForecastRowLookup,0),MATCH(N$11,[1]!rng_ForecastColumnLookup,0)))</f>
        <v>0</v>
      </c>
      <c r="O151" s="32">
        <f>N151*(1+INDEX([1]!tbl_Forecast,MATCH($D$8&amp;$D$16&amp;$D$7,[1]!rng_ForecastRowLookup,0),MATCH(O$11,[1]!rng_ForecastColumnLookup,0)))</f>
        <v>0</v>
      </c>
      <c r="P151" s="32">
        <f>O151*(1+INDEX([1]!tbl_Forecast,MATCH($D$8&amp;$D$16&amp;$D$7,[1]!rng_ForecastRowLookup,0),MATCH(P$11,[1]!rng_ForecastColumnLookup,0)))</f>
        <v>0</v>
      </c>
      <c r="Q151" s="32">
        <f>P151*(1+INDEX([1]!tbl_Forecast,MATCH($D$8&amp;$D$16&amp;$D$7,[1]!rng_ForecastRowLookup,0),MATCH(Q$11,[1]!rng_ForecastColumnLookup,0)))</f>
        <v>0</v>
      </c>
      <c r="R151" s="32">
        <f>Q151*(1+INDEX([1]!tbl_Forecast,MATCH($D$8&amp;$D$16&amp;$D$7,[1]!rng_ForecastRowLookup,0),MATCH(R$11,[1]!rng_ForecastColumnLookup,0)))</f>
        <v>0</v>
      </c>
      <c r="S151" s="32">
        <f>R151*(1+INDEX([1]!tbl_Forecast,MATCH($D$8&amp;$D$16&amp;$D$7,[1]!rng_ForecastRowLookup,0),MATCH(S$11,[1]!rng_ForecastColumnLookup,0)))</f>
        <v>0</v>
      </c>
      <c r="T151" s="32">
        <f>S151*(1+INDEX([1]!tbl_Forecast,MATCH($D$8&amp;$D$16&amp;$D$7,[1]!rng_ForecastRowLookup,0),MATCH(T$11,[1]!rng_ForecastColumnLookup,0)))</f>
        <v>0</v>
      </c>
      <c r="U151" s="32">
        <f>T151*(1+INDEX([1]!tbl_Forecast,MATCH($D$8&amp;$D$16&amp;$D$7,[1]!rng_ForecastRowLookup,0),MATCH(U$11,[1]!rng_ForecastColumnLookup,0)))</f>
        <v>0</v>
      </c>
      <c r="V151" s="32">
        <f>U151*(1+INDEX([1]!tbl_Forecast,MATCH($D$8&amp;$D$16&amp;$D$7,[1]!rng_ForecastRowLookup,0),MATCH(V$11,[1]!rng_ForecastColumnLookup,0)))</f>
        <v>0</v>
      </c>
      <c r="W151" s="32">
        <f>V151*(1+INDEX([1]!tbl_Forecast,MATCH($D$8&amp;$D$16&amp;$D$7,[1]!rng_ForecastRowLookup,0),MATCH(W$11,[1]!rng_ForecastColumnLookup,0)))</f>
        <v>0</v>
      </c>
      <c r="X151" s="32">
        <f>W151*(1+INDEX([1]!tbl_Forecast,MATCH($D$8&amp;$D$16&amp;$D$7,[1]!rng_ForecastRowLookup,0),MATCH(X$11,[1]!rng_ForecastColumnLookup,0)))</f>
        <v>0</v>
      </c>
      <c r="Y151" s="32"/>
      <c r="Z151" s="32" t="str">
        <f t="shared" si="7"/>
        <v>Eltopia _ Beans</v>
      </c>
      <c r="AA151" s="41">
        <f t="shared" si="8"/>
        <v>0</v>
      </c>
    </row>
    <row r="152" spans="1:27">
      <c r="A152" s="50">
        <f>INDEX([2]APPLIC!$B$8:$F$67,MATCH($C152,[2]APPLIC!$B$9:$B$67,0)+1,5)</f>
        <v>0.85</v>
      </c>
      <c r="B152" s="75">
        <v>1</v>
      </c>
      <c r="C152" s="243" t="s">
        <v>608</v>
      </c>
      <c r="D152" s="7" t="s">
        <v>566</v>
      </c>
      <c r="E152" s="32">
        <f>$A152*VLOOKUP(LEFT($D152,FIND(" _",$D152)-1),SISAcres!$A$24:$O$36,MATCH(RIGHT($D152,LEN($D152)-FIND(" _",$D152)-2),SISAcres!$A$24:$O$24,0),FALSE)*1/$B152</f>
        <v>0</v>
      </c>
      <c r="F152" s="32">
        <f>E152*(1+INDEX([1]!tbl_Forecast,MATCH($D$8&amp;$D$16&amp;$D$7,[1]!rng_ForecastRowLookup,0),MATCH(F$11,[1]!rng_ForecastColumnLookup,0)))</f>
        <v>0</v>
      </c>
      <c r="G152" s="32">
        <f>F152*(1+INDEX([1]!tbl_Forecast,MATCH($D$8&amp;$D$16&amp;$D$7,[1]!rng_ForecastRowLookup,0),MATCH(G$11,[1]!rng_ForecastColumnLookup,0)))</f>
        <v>0</v>
      </c>
      <c r="H152" s="32">
        <f>G152*(1+INDEX([1]!tbl_Forecast,MATCH($D$8&amp;$D$16&amp;$D$7,[1]!rng_ForecastRowLookup,0),MATCH(H$11,[1]!rng_ForecastColumnLookup,0)))</f>
        <v>0</v>
      </c>
      <c r="I152" s="32">
        <f>H152*(1+INDEX([1]!tbl_Forecast,MATCH($D$8&amp;$D$16&amp;$D$7,[1]!rng_ForecastRowLookup,0),MATCH(I$11,[1]!rng_ForecastColumnLookup,0)))</f>
        <v>0</v>
      </c>
      <c r="J152" s="32">
        <f>I152*(1+INDEX([1]!tbl_Forecast,MATCH($D$8&amp;$D$16&amp;$D$7,[1]!rng_ForecastRowLookup,0),MATCH(J$11,[1]!rng_ForecastColumnLookup,0)))</f>
        <v>0</v>
      </c>
      <c r="K152" s="32">
        <f>J152*(1+INDEX([1]!tbl_Forecast,MATCH($D$8&amp;$D$16&amp;$D$7,[1]!rng_ForecastRowLookup,0),MATCH(K$11,[1]!rng_ForecastColumnLookup,0)))</f>
        <v>0</v>
      </c>
      <c r="L152" s="32">
        <f>K152*(1+INDEX([1]!tbl_Forecast,MATCH($D$8&amp;$D$16&amp;$D$7,[1]!rng_ForecastRowLookup,0),MATCH(L$11,[1]!rng_ForecastColumnLookup,0)))</f>
        <v>0</v>
      </c>
      <c r="M152" s="32">
        <f>L152*(1+INDEX([1]!tbl_Forecast,MATCH($D$8&amp;$D$16&amp;$D$7,[1]!rng_ForecastRowLookup,0),MATCH(M$11,[1]!rng_ForecastColumnLookup,0)))</f>
        <v>0</v>
      </c>
      <c r="N152" s="32">
        <f>M152*(1+INDEX([1]!tbl_Forecast,MATCH($D$8&amp;$D$16&amp;$D$7,[1]!rng_ForecastRowLookup,0),MATCH(N$11,[1]!rng_ForecastColumnLookup,0)))</f>
        <v>0</v>
      </c>
      <c r="O152" s="32">
        <f>N152*(1+INDEX([1]!tbl_Forecast,MATCH($D$8&amp;$D$16&amp;$D$7,[1]!rng_ForecastRowLookup,0),MATCH(O$11,[1]!rng_ForecastColumnLookup,0)))</f>
        <v>0</v>
      </c>
      <c r="P152" s="32">
        <f>O152*(1+INDEX([1]!tbl_Forecast,MATCH($D$8&amp;$D$16&amp;$D$7,[1]!rng_ForecastRowLookup,0),MATCH(P$11,[1]!rng_ForecastColumnLookup,0)))</f>
        <v>0</v>
      </c>
      <c r="Q152" s="32">
        <f>P152*(1+INDEX([1]!tbl_Forecast,MATCH($D$8&amp;$D$16&amp;$D$7,[1]!rng_ForecastRowLookup,0),MATCH(Q$11,[1]!rng_ForecastColumnLookup,0)))</f>
        <v>0</v>
      </c>
      <c r="R152" s="32">
        <f>Q152*(1+INDEX([1]!tbl_Forecast,MATCH($D$8&amp;$D$16&amp;$D$7,[1]!rng_ForecastRowLookup,0),MATCH(R$11,[1]!rng_ForecastColumnLookup,0)))</f>
        <v>0</v>
      </c>
      <c r="S152" s="32">
        <f>R152*(1+INDEX([1]!tbl_Forecast,MATCH($D$8&amp;$D$16&amp;$D$7,[1]!rng_ForecastRowLookup,0),MATCH(S$11,[1]!rng_ForecastColumnLookup,0)))</f>
        <v>0</v>
      </c>
      <c r="T152" s="32">
        <f>S152*(1+INDEX([1]!tbl_Forecast,MATCH($D$8&amp;$D$16&amp;$D$7,[1]!rng_ForecastRowLookup,0),MATCH(T$11,[1]!rng_ForecastColumnLookup,0)))</f>
        <v>0</v>
      </c>
      <c r="U152" s="32">
        <f>T152*(1+INDEX([1]!tbl_Forecast,MATCH($D$8&amp;$D$16&amp;$D$7,[1]!rng_ForecastRowLookup,0),MATCH(U$11,[1]!rng_ForecastColumnLookup,0)))</f>
        <v>0</v>
      </c>
      <c r="V152" s="32">
        <f>U152*(1+INDEX([1]!tbl_Forecast,MATCH($D$8&amp;$D$16&amp;$D$7,[1]!rng_ForecastRowLookup,0),MATCH(V$11,[1]!rng_ForecastColumnLookup,0)))</f>
        <v>0</v>
      </c>
      <c r="W152" s="32">
        <f>V152*(1+INDEX([1]!tbl_Forecast,MATCH($D$8&amp;$D$16&amp;$D$7,[1]!rng_ForecastRowLookup,0),MATCH(W$11,[1]!rng_ForecastColumnLookup,0)))</f>
        <v>0</v>
      </c>
      <c r="X152" s="32">
        <f>W152*(1+INDEX([1]!tbl_Forecast,MATCH($D$8&amp;$D$16&amp;$D$7,[1]!rng_ForecastRowLookup,0),MATCH(X$11,[1]!rng_ForecastColumnLookup,0)))</f>
        <v>0</v>
      </c>
      <c r="Y152" s="32"/>
      <c r="Z152" s="32" t="str">
        <f t="shared" si="7"/>
        <v>Odessa _ Beans</v>
      </c>
      <c r="AA152" s="41">
        <f t="shared" si="8"/>
        <v>0</v>
      </c>
    </row>
    <row r="153" spans="1:27">
      <c r="A153" s="50">
        <f>INDEX([2]APPLIC!$B$8:$F$67,MATCH($C153,[2]APPLIC!$B$9:$B$67,0)+1,5)</f>
        <v>0.85</v>
      </c>
      <c r="B153" s="75">
        <v>1</v>
      </c>
      <c r="C153" s="243" t="s">
        <v>608</v>
      </c>
      <c r="D153" s="7" t="s">
        <v>567</v>
      </c>
      <c r="E153" s="32">
        <f>$A153*VLOOKUP(LEFT($D153,FIND(" _",$D153)-1),SISAcres!$A$24:$O$36,MATCH(RIGHT($D153,LEN($D153)-FIND(" _",$D153)-2),SISAcres!$A$24:$O$24,0),FALSE)*1/$B153</f>
        <v>0</v>
      </c>
      <c r="F153" s="32">
        <f>E153*(1+INDEX([1]!tbl_Forecast,MATCH($D$8&amp;$D$16&amp;$D$7,[1]!rng_ForecastRowLookup,0),MATCH(F$11,[1]!rng_ForecastColumnLookup,0)))</f>
        <v>0</v>
      </c>
      <c r="G153" s="32">
        <f>F153*(1+INDEX([1]!tbl_Forecast,MATCH($D$8&amp;$D$16&amp;$D$7,[1]!rng_ForecastRowLookup,0),MATCH(G$11,[1]!rng_ForecastColumnLookup,0)))</f>
        <v>0</v>
      </c>
      <c r="H153" s="32">
        <f>G153*(1+INDEX([1]!tbl_Forecast,MATCH($D$8&amp;$D$16&amp;$D$7,[1]!rng_ForecastRowLookup,0),MATCH(H$11,[1]!rng_ForecastColumnLookup,0)))</f>
        <v>0</v>
      </c>
      <c r="I153" s="32">
        <f>H153*(1+INDEX([1]!tbl_Forecast,MATCH($D$8&amp;$D$16&amp;$D$7,[1]!rng_ForecastRowLookup,0),MATCH(I$11,[1]!rng_ForecastColumnLookup,0)))</f>
        <v>0</v>
      </c>
      <c r="J153" s="32">
        <f>I153*(1+INDEX([1]!tbl_Forecast,MATCH($D$8&amp;$D$16&amp;$D$7,[1]!rng_ForecastRowLookup,0),MATCH(J$11,[1]!rng_ForecastColumnLookup,0)))</f>
        <v>0</v>
      </c>
      <c r="K153" s="32">
        <f>J153*(1+INDEX([1]!tbl_Forecast,MATCH($D$8&amp;$D$16&amp;$D$7,[1]!rng_ForecastRowLookup,0),MATCH(K$11,[1]!rng_ForecastColumnLookup,0)))</f>
        <v>0</v>
      </c>
      <c r="L153" s="32">
        <f>K153*(1+INDEX([1]!tbl_Forecast,MATCH($D$8&amp;$D$16&amp;$D$7,[1]!rng_ForecastRowLookup,0),MATCH(L$11,[1]!rng_ForecastColumnLookup,0)))</f>
        <v>0</v>
      </c>
      <c r="M153" s="32">
        <f>L153*(1+INDEX([1]!tbl_Forecast,MATCH($D$8&amp;$D$16&amp;$D$7,[1]!rng_ForecastRowLookup,0),MATCH(M$11,[1]!rng_ForecastColumnLookup,0)))</f>
        <v>0</v>
      </c>
      <c r="N153" s="32">
        <f>M153*(1+INDEX([1]!tbl_Forecast,MATCH($D$8&amp;$D$16&amp;$D$7,[1]!rng_ForecastRowLookup,0),MATCH(N$11,[1]!rng_ForecastColumnLookup,0)))</f>
        <v>0</v>
      </c>
      <c r="O153" s="32">
        <f>N153*(1+INDEX([1]!tbl_Forecast,MATCH($D$8&amp;$D$16&amp;$D$7,[1]!rng_ForecastRowLookup,0),MATCH(O$11,[1]!rng_ForecastColumnLookup,0)))</f>
        <v>0</v>
      </c>
      <c r="P153" s="32">
        <f>O153*(1+INDEX([1]!tbl_Forecast,MATCH($D$8&amp;$D$16&amp;$D$7,[1]!rng_ForecastRowLookup,0),MATCH(P$11,[1]!rng_ForecastColumnLookup,0)))</f>
        <v>0</v>
      </c>
      <c r="Q153" s="32">
        <f>P153*(1+INDEX([1]!tbl_Forecast,MATCH($D$8&amp;$D$16&amp;$D$7,[1]!rng_ForecastRowLookup,0),MATCH(Q$11,[1]!rng_ForecastColumnLookup,0)))</f>
        <v>0</v>
      </c>
      <c r="R153" s="32">
        <f>Q153*(1+INDEX([1]!tbl_Forecast,MATCH($D$8&amp;$D$16&amp;$D$7,[1]!rng_ForecastRowLookup,0),MATCH(R$11,[1]!rng_ForecastColumnLookup,0)))</f>
        <v>0</v>
      </c>
      <c r="S153" s="32">
        <f>R153*(1+INDEX([1]!tbl_Forecast,MATCH($D$8&amp;$D$16&amp;$D$7,[1]!rng_ForecastRowLookup,0),MATCH(S$11,[1]!rng_ForecastColumnLookup,0)))</f>
        <v>0</v>
      </c>
      <c r="T153" s="32">
        <f>S153*(1+INDEX([1]!tbl_Forecast,MATCH($D$8&amp;$D$16&amp;$D$7,[1]!rng_ForecastRowLookup,0),MATCH(T$11,[1]!rng_ForecastColumnLookup,0)))</f>
        <v>0</v>
      </c>
      <c r="U153" s="32">
        <f>T153*(1+INDEX([1]!tbl_Forecast,MATCH($D$8&amp;$D$16&amp;$D$7,[1]!rng_ForecastRowLookup,0),MATCH(U$11,[1]!rng_ForecastColumnLookup,0)))</f>
        <v>0</v>
      </c>
      <c r="V153" s="32">
        <f>U153*(1+INDEX([1]!tbl_Forecast,MATCH($D$8&amp;$D$16&amp;$D$7,[1]!rng_ForecastRowLookup,0),MATCH(V$11,[1]!rng_ForecastColumnLookup,0)))</f>
        <v>0</v>
      </c>
      <c r="W153" s="32">
        <f>V153*(1+INDEX([1]!tbl_Forecast,MATCH($D$8&amp;$D$16&amp;$D$7,[1]!rng_ForecastRowLookup,0),MATCH(W$11,[1]!rng_ForecastColumnLookup,0)))</f>
        <v>0</v>
      </c>
      <c r="X153" s="32">
        <f>W153*(1+INDEX([1]!tbl_Forecast,MATCH($D$8&amp;$D$16&amp;$D$7,[1]!rng_ForecastRowLookup,0),MATCH(X$11,[1]!rng_ForecastColumnLookup,0)))</f>
        <v>0</v>
      </c>
      <c r="Y153" s="32"/>
      <c r="Z153" s="32" t="str">
        <f t="shared" si="7"/>
        <v>Ritzville _ Beans</v>
      </c>
      <c r="AA153" s="41">
        <f t="shared" si="8"/>
        <v>0</v>
      </c>
    </row>
    <row r="154" spans="1:27">
      <c r="A154" s="50">
        <f>INDEX([2]APPLIC!$B$8:$F$67,MATCH($C154,[2]APPLIC!$B$9:$B$67,0)+1,5)</f>
        <v>0.85</v>
      </c>
      <c r="B154" s="75">
        <v>1</v>
      </c>
      <c r="C154" s="243" t="s">
        <v>608</v>
      </c>
      <c r="D154" s="7" t="s">
        <v>568</v>
      </c>
      <c r="E154" s="32">
        <f>$A154*VLOOKUP(LEFT($D154,FIND(" _",$D154)-1),SISAcres!$A$24:$O$36,MATCH(RIGHT($D154,LEN($D154)-FIND(" _",$D154)-2),SISAcres!$A$24:$O$24,0),FALSE)*1/$B154</f>
        <v>0</v>
      </c>
      <c r="F154" s="32">
        <f>E154*(1+INDEX([1]!tbl_Forecast,MATCH($D$8&amp;$D$16&amp;$D$7,[1]!rng_ForecastRowLookup,0),MATCH(F$11,[1]!rng_ForecastColumnLookup,0)))</f>
        <v>0</v>
      </c>
      <c r="G154" s="32">
        <f>F154*(1+INDEX([1]!tbl_Forecast,MATCH($D$8&amp;$D$16&amp;$D$7,[1]!rng_ForecastRowLookup,0),MATCH(G$11,[1]!rng_ForecastColumnLookup,0)))</f>
        <v>0</v>
      </c>
      <c r="H154" s="32">
        <f>G154*(1+INDEX([1]!tbl_Forecast,MATCH($D$8&amp;$D$16&amp;$D$7,[1]!rng_ForecastRowLookup,0),MATCH(H$11,[1]!rng_ForecastColumnLookup,0)))</f>
        <v>0</v>
      </c>
      <c r="I154" s="32">
        <f>H154*(1+INDEX([1]!tbl_Forecast,MATCH($D$8&amp;$D$16&amp;$D$7,[1]!rng_ForecastRowLookup,0),MATCH(I$11,[1]!rng_ForecastColumnLookup,0)))</f>
        <v>0</v>
      </c>
      <c r="J154" s="32">
        <f>I154*(1+INDEX([1]!tbl_Forecast,MATCH($D$8&amp;$D$16&amp;$D$7,[1]!rng_ForecastRowLookup,0),MATCH(J$11,[1]!rng_ForecastColumnLookup,0)))</f>
        <v>0</v>
      </c>
      <c r="K154" s="32">
        <f>J154*(1+INDEX([1]!tbl_Forecast,MATCH($D$8&amp;$D$16&amp;$D$7,[1]!rng_ForecastRowLookup,0),MATCH(K$11,[1]!rng_ForecastColumnLookup,0)))</f>
        <v>0</v>
      </c>
      <c r="L154" s="32">
        <f>K154*(1+INDEX([1]!tbl_Forecast,MATCH($D$8&amp;$D$16&amp;$D$7,[1]!rng_ForecastRowLookup,0),MATCH(L$11,[1]!rng_ForecastColumnLookup,0)))</f>
        <v>0</v>
      </c>
      <c r="M154" s="32">
        <f>L154*(1+INDEX([1]!tbl_Forecast,MATCH($D$8&amp;$D$16&amp;$D$7,[1]!rng_ForecastRowLookup,0),MATCH(M$11,[1]!rng_ForecastColumnLookup,0)))</f>
        <v>0</v>
      </c>
      <c r="N154" s="32">
        <f>M154*(1+INDEX([1]!tbl_Forecast,MATCH($D$8&amp;$D$16&amp;$D$7,[1]!rng_ForecastRowLookup,0),MATCH(N$11,[1]!rng_ForecastColumnLookup,0)))</f>
        <v>0</v>
      </c>
      <c r="O154" s="32">
        <f>N154*(1+INDEX([1]!tbl_Forecast,MATCH($D$8&amp;$D$16&amp;$D$7,[1]!rng_ForecastRowLookup,0),MATCH(O$11,[1]!rng_ForecastColumnLookup,0)))</f>
        <v>0</v>
      </c>
      <c r="P154" s="32">
        <f>O154*(1+INDEX([1]!tbl_Forecast,MATCH($D$8&amp;$D$16&amp;$D$7,[1]!rng_ForecastRowLookup,0),MATCH(P$11,[1]!rng_ForecastColumnLookup,0)))</f>
        <v>0</v>
      </c>
      <c r="Q154" s="32">
        <f>P154*(1+INDEX([1]!tbl_Forecast,MATCH($D$8&amp;$D$16&amp;$D$7,[1]!rng_ForecastRowLookup,0),MATCH(Q$11,[1]!rng_ForecastColumnLookup,0)))</f>
        <v>0</v>
      </c>
      <c r="R154" s="32">
        <f>Q154*(1+INDEX([1]!tbl_Forecast,MATCH($D$8&amp;$D$16&amp;$D$7,[1]!rng_ForecastRowLookup,0),MATCH(R$11,[1]!rng_ForecastColumnLookup,0)))</f>
        <v>0</v>
      </c>
      <c r="S154" s="32">
        <f>R154*(1+INDEX([1]!tbl_Forecast,MATCH($D$8&amp;$D$16&amp;$D$7,[1]!rng_ForecastRowLookup,0),MATCH(S$11,[1]!rng_ForecastColumnLookup,0)))</f>
        <v>0</v>
      </c>
      <c r="T154" s="32">
        <f>S154*(1+INDEX([1]!tbl_Forecast,MATCH($D$8&amp;$D$16&amp;$D$7,[1]!rng_ForecastRowLookup,0),MATCH(T$11,[1]!rng_ForecastColumnLookup,0)))</f>
        <v>0</v>
      </c>
      <c r="U154" s="32">
        <f>T154*(1+INDEX([1]!tbl_Forecast,MATCH($D$8&amp;$D$16&amp;$D$7,[1]!rng_ForecastRowLookup,0),MATCH(U$11,[1]!rng_ForecastColumnLookup,0)))</f>
        <v>0</v>
      </c>
      <c r="V154" s="32">
        <f>U154*(1+INDEX([1]!tbl_Forecast,MATCH($D$8&amp;$D$16&amp;$D$7,[1]!rng_ForecastRowLookup,0),MATCH(V$11,[1]!rng_ForecastColumnLookup,0)))</f>
        <v>0</v>
      </c>
      <c r="W154" s="32">
        <f>V154*(1+INDEX([1]!tbl_Forecast,MATCH($D$8&amp;$D$16&amp;$D$7,[1]!rng_ForecastRowLookup,0),MATCH(W$11,[1]!rng_ForecastColumnLookup,0)))</f>
        <v>0</v>
      </c>
      <c r="X154" s="32">
        <f>W154*(1+INDEX([1]!tbl_Forecast,MATCH($D$8&amp;$D$16&amp;$D$7,[1]!rng_ForecastRowLookup,0),MATCH(X$11,[1]!rng_ForecastColumnLookup,0)))</f>
        <v>0</v>
      </c>
      <c r="Y154" s="32"/>
      <c r="Z154" s="32" t="str">
        <f t="shared" si="7"/>
        <v>Wilbur _ Beans</v>
      </c>
      <c r="AA154" s="41">
        <f t="shared" si="8"/>
        <v>0</v>
      </c>
    </row>
    <row r="155" spans="1:27">
      <c r="A155" s="50">
        <f>INDEX([2]APPLIC!$B$8:$F$67,MATCH($C155,[2]APPLIC!$B$9:$B$67,0)+1,5)</f>
        <v>0.85</v>
      </c>
      <c r="B155" s="75">
        <v>1</v>
      </c>
      <c r="C155" s="243" t="s">
        <v>608</v>
      </c>
      <c r="D155" s="7" t="s">
        <v>569</v>
      </c>
      <c r="E155" s="32">
        <f>$A155*VLOOKUP(LEFT($D155,FIND(" _",$D155)-1),SISAcres!$A$24:$O$36,MATCH(RIGHT($D155,LEN($D155)-FIND(" _",$D155)-2),SISAcres!$A$24:$O$24,0),FALSE)*1/$B155</f>
        <v>1637.1390204510885</v>
      </c>
      <c r="F155" s="32">
        <f>E155*(1+INDEX([1]!tbl_Forecast,MATCH($D$8&amp;$D$16&amp;$D$7,[1]!rng_ForecastRowLookup,0),MATCH(F$11,[1]!rng_ForecastColumnLookup,0)))</f>
        <v>1654.5943967557096</v>
      </c>
      <c r="G155" s="32">
        <f>F155*(1+INDEX([1]!tbl_Forecast,MATCH($D$8&amp;$D$16&amp;$D$7,[1]!rng_ForecastRowLookup,0),MATCH(G$11,[1]!rng_ForecastColumnLookup,0)))</f>
        <v>1672.6811964857359</v>
      </c>
      <c r="H155" s="32">
        <f>G155*(1+INDEX([1]!tbl_Forecast,MATCH($D$8&amp;$D$16&amp;$D$7,[1]!rng_ForecastRowLookup,0),MATCH(H$11,[1]!rng_ForecastColumnLookup,0)))</f>
        <v>1691.3713372661985</v>
      </c>
      <c r="I155" s="32">
        <f>H155*(1+INDEX([1]!tbl_Forecast,MATCH($D$8&amp;$D$16&amp;$D$7,[1]!rng_ForecastRowLookup,0),MATCH(I$11,[1]!rng_ForecastColumnLookup,0)))</f>
        <v>1722.0095126413532</v>
      </c>
      <c r="J155" s="32">
        <f>I155*(1+INDEX([1]!tbl_Forecast,MATCH($D$8&amp;$D$16&amp;$D$7,[1]!rng_ForecastRowLookup,0),MATCH(J$11,[1]!rng_ForecastColumnLookup,0)))</f>
        <v>1743.3624120210497</v>
      </c>
      <c r="K155" s="32">
        <f>J155*(1+INDEX([1]!tbl_Forecast,MATCH($D$8&amp;$D$16&amp;$D$7,[1]!rng_ForecastRowLookup,0),MATCH(K$11,[1]!rng_ForecastColumnLookup,0)))</f>
        <v>1764.1779203014007</v>
      </c>
      <c r="L155" s="32">
        <f>K155*(1+INDEX([1]!tbl_Forecast,MATCH($D$8&amp;$D$16&amp;$D$7,[1]!rng_ForecastRowLookup,0),MATCH(L$11,[1]!rng_ForecastColumnLookup,0)))</f>
        <v>1785.8566411295649</v>
      </c>
      <c r="M155" s="32">
        <f>L155*(1+INDEX([1]!tbl_Forecast,MATCH($D$8&amp;$D$16&amp;$D$7,[1]!rng_ForecastRowLookup,0),MATCH(M$11,[1]!rng_ForecastColumnLookup,0)))</f>
        <v>1807.0051595300956</v>
      </c>
      <c r="N155" s="32">
        <f>M155*(1+INDEX([1]!tbl_Forecast,MATCH($D$8&amp;$D$16&amp;$D$7,[1]!rng_ForecastRowLookup,0),MATCH(N$11,[1]!rng_ForecastColumnLookup,0)))</f>
        <v>1842.5709202863909</v>
      </c>
      <c r="O155" s="32">
        <f>N155*(1+INDEX([1]!tbl_Forecast,MATCH($D$8&amp;$D$16&amp;$D$7,[1]!rng_ForecastRowLookup,0),MATCH(O$11,[1]!rng_ForecastColumnLookup,0)))</f>
        <v>1863.9304353754912</v>
      </c>
      <c r="P155" s="32">
        <f>O155*(1+INDEX([1]!tbl_Forecast,MATCH($D$8&amp;$D$16&amp;$D$7,[1]!rng_ForecastRowLookup,0),MATCH(P$11,[1]!rng_ForecastColumnLookup,0)))</f>
        <v>1884.7092411401156</v>
      </c>
      <c r="Q155" s="32">
        <f>P155*(1+INDEX([1]!tbl_Forecast,MATCH($D$8&amp;$D$16&amp;$D$7,[1]!rng_ForecastRowLookup,0),MATCH(Q$11,[1]!rng_ForecastColumnLookup,0)))</f>
        <v>1906.2439006922014</v>
      </c>
      <c r="R155" s="32">
        <f>Q155*(1+INDEX([1]!tbl_Forecast,MATCH($D$8&amp;$D$16&amp;$D$7,[1]!rng_ForecastRowLookup,0),MATCH(R$11,[1]!rng_ForecastColumnLookup,0)))</f>
        <v>1927.1855340668722</v>
      </c>
      <c r="S155" s="32">
        <f>R155*(1+INDEX([1]!tbl_Forecast,MATCH($D$8&amp;$D$16&amp;$D$7,[1]!rng_ForecastRowLookup,0),MATCH(S$11,[1]!rng_ForecastColumnLookup,0)))</f>
        <v>1961.7404108366648</v>
      </c>
      <c r="T155" s="32">
        <f>S155*(1+INDEX([1]!tbl_Forecast,MATCH($D$8&amp;$D$16&amp;$D$7,[1]!rng_ForecastRowLookup,0),MATCH(T$11,[1]!rng_ForecastColumnLookup,0)))</f>
        <v>1984.7640935532881</v>
      </c>
      <c r="U155" s="32">
        <f>T155*(1+INDEX([1]!tbl_Forecast,MATCH($D$8&amp;$D$16&amp;$D$7,[1]!rng_ForecastRowLookup,0),MATCH(U$11,[1]!rng_ForecastColumnLookup,0)))</f>
        <v>2008.5457266460701</v>
      </c>
      <c r="V155" s="32">
        <f>U155*(1+INDEX([1]!tbl_Forecast,MATCH($D$8&amp;$D$16&amp;$D$7,[1]!rng_ForecastRowLookup,0),MATCH(V$11,[1]!rng_ForecastColumnLookup,0)))</f>
        <v>2032.3723496678974</v>
      </c>
      <c r="W155" s="32">
        <f>V155*(1+INDEX([1]!tbl_Forecast,MATCH($D$8&amp;$D$16&amp;$D$7,[1]!rng_ForecastRowLookup,0),MATCH(W$11,[1]!rng_ForecastColumnLookup,0)))</f>
        <v>2055.5780449050762</v>
      </c>
      <c r="X155" s="32">
        <f>W155*(1+INDEX([1]!tbl_Forecast,MATCH($D$8&amp;$D$16&amp;$D$7,[1]!rng_ForecastRowLookup,0),MATCH(X$11,[1]!rng_ForecastColumnLookup,0)))</f>
        <v>2094.3013482540705</v>
      </c>
      <c r="Y155" s="32"/>
      <c r="Z155" s="32" t="str">
        <f t="shared" si="7"/>
        <v>Mattawa (PRD) _ Sweet Corn</v>
      </c>
      <c r="AA155" s="41">
        <f t="shared" si="8"/>
        <v>1780.1561460159598</v>
      </c>
    </row>
    <row r="156" spans="1:27">
      <c r="A156" s="50">
        <f>INDEX([2]APPLIC!$B$8:$F$67,MATCH($C156,[2]APPLIC!$B$9:$B$67,0)+1,5)</f>
        <v>0.85</v>
      </c>
      <c r="B156" s="75">
        <v>1</v>
      </c>
      <c r="C156" s="243" t="s">
        <v>608</v>
      </c>
      <c r="D156" s="7" t="s">
        <v>570</v>
      </c>
      <c r="E156" s="32">
        <f>$A156*VLOOKUP(LEFT($D156,FIND(" _",$D156)-1),SISAcres!$A$24:$O$36,MATCH(RIGHT($D156,LEN($D156)-FIND(" _",$D156)-2),SISAcres!$A$24:$O$24,0),FALSE)*1/$B156</f>
        <v>3511.3424646472236</v>
      </c>
      <c r="F156" s="32">
        <f>E156*(1+INDEX([1]!tbl_Forecast,MATCH($D$8&amp;$D$16&amp;$D$7,[1]!rng_ForecastRowLookup,0),MATCH(F$11,[1]!rng_ForecastColumnLookup,0)))</f>
        <v>3548.7808271131826</v>
      </c>
      <c r="G156" s="32">
        <f>F156*(1+INDEX([1]!tbl_Forecast,MATCH($D$8&amp;$D$16&amp;$D$7,[1]!rng_ForecastRowLookup,0),MATCH(G$11,[1]!rng_ForecastColumnLookup,0)))</f>
        <v>3587.5734691235798</v>
      </c>
      <c r="H156" s="32">
        <f>G156*(1+INDEX([1]!tbl_Forecast,MATCH($D$8&amp;$D$16&amp;$D$7,[1]!rng_ForecastRowLookup,0),MATCH(H$11,[1]!rng_ForecastColumnLookup,0)))</f>
        <v>3627.6601594857643</v>
      </c>
      <c r="I156" s="32">
        <f>H156*(1+INDEX([1]!tbl_Forecast,MATCH($D$8&amp;$D$16&amp;$D$7,[1]!rng_ForecastRowLookup,0),MATCH(I$11,[1]!rng_ForecastColumnLookup,0)))</f>
        <v>3693.3730432972125</v>
      </c>
      <c r="J156" s="32">
        <f>I156*(1+INDEX([1]!tbl_Forecast,MATCH($D$8&amp;$D$16&amp;$D$7,[1]!rng_ForecastRowLookup,0),MATCH(J$11,[1]!rng_ForecastColumnLookup,0)))</f>
        <v>3739.1708291899513</v>
      </c>
      <c r="K156" s="32">
        <f>J156*(1+INDEX([1]!tbl_Forecast,MATCH($D$8&amp;$D$16&amp;$D$7,[1]!rng_ForecastRowLookup,0),MATCH(K$11,[1]!rng_ForecastColumnLookup,0)))</f>
        <v>3783.8160164556448</v>
      </c>
      <c r="L156" s="32">
        <f>K156*(1+INDEX([1]!tbl_Forecast,MATCH($D$8&amp;$D$16&amp;$D$7,[1]!rng_ForecastRowLookup,0),MATCH(L$11,[1]!rng_ForecastColumnLookup,0)))</f>
        <v>3830.3126255232064</v>
      </c>
      <c r="M156" s="32">
        <f>L156*(1+INDEX([1]!tbl_Forecast,MATCH($D$8&amp;$D$16&amp;$D$7,[1]!rng_ForecastRowLookup,0),MATCH(M$11,[1]!rng_ForecastColumnLookup,0)))</f>
        <v>3875.6720542562016</v>
      </c>
      <c r="N156" s="32">
        <f>M156*(1+INDEX([1]!tbl_Forecast,MATCH($D$8&amp;$D$16&amp;$D$7,[1]!rng_ForecastRowLookup,0),MATCH(N$11,[1]!rng_ForecastColumnLookup,0)))</f>
        <v>3951.9536433399762</v>
      </c>
      <c r="O156" s="32">
        <f>N156*(1+INDEX([1]!tbl_Forecast,MATCH($D$8&amp;$D$16&amp;$D$7,[1]!rng_ForecastRowLookup,0),MATCH(O$11,[1]!rng_ForecastColumnLookup,0)))</f>
        <v>3997.7656186332938</v>
      </c>
      <c r="P156" s="32">
        <f>O156*(1+INDEX([1]!tbl_Forecast,MATCH($D$8&amp;$D$16&amp;$D$7,[1]!rng_ForecastRowLookup,0),MATCH(P$11,[1]!rng_ForecastColumnLookup,0)))</f>
        <v>4042.3320861931952</v>
      </c>
      <c r="Q156" s="32">
        <f>P156*(1+INDEX([1]!tbl_Forecast,MATCH($D$8&amp;$D$16&amp;$D$7,[1]!rng_ForecastRowLookup,0),MATCH(Q$11,[1]!rng_ForecastColumnLookup,0)))</f>
        <v>4088.5197120468169</v>
      </c>
      <c r="R156" s="32">
        <f>Q156*(1+INDEX([1]!tbl_Forecast,MATCH($D$8&amp;$D$16&amp;$D$7,[1]!rng_ForecastRowLookup,0),MATCH(R$11,[1]!rng_ForecastColumnLookup,0)))</f>
        <v>4133.4354129304802</v>
      </c>
      <c r="S156" s="32">
        <f>R156*(1+INDEX([1]!tbl_Forecast,MATCH($D$8&amp;$D$16&amp;$D$7,[1]!rng_ForecastRowLookup,0),MATCH(S$11,[1]!rng_ForecastColumnLookup,0)))</f>
        <v>4207.5488539069174</v>
      </c>
      <c r="T156" s="32">
        <f>S156*(1+INDEX([1]!tbl_Forecast,MATCH($D$8&amp;$D$16&amp;$D$7,[1]!rng_ForecastRowLookup,0),MATCH(T$11,[1]!rng_ForecastColumnLookup,0)))</f>
        <v>4256.9301427318387</v>
      </c>
      <c r="U156" s="32">
        <f>T156*(1+INDEX([1]!tbl_Forecast,MATCH($D$8&amp;$D$16&amp;$D$7,[1]!rng_ForecastRowLookup,0),MATCH(U$11,[1]!rng_ForecastColumnLookup,0)))</f>
        <v>4307.9370866224899</v>
      </c>
      <c r="V156" s="32">
        <f>U156*(1+INDEX([1]!tbl_Forecast,MATCH($D$8&amp;$D$16&amp;$D$7,[1]!rng_ForecastRowLookup,0),MATCH(V$11,[1]!rng_ForecastColumnLookup,0)))</f>
        <v>4359.0405250969034</v>
      </c>
      <c r="W156" s="32">
        <f>V156*(1+INDEX([1]!tbl_Forecast,MATCH($D$8&amp;$D$16&amp;$D$7,[1]!rng_ForecastRowLookup,0),MATCH(W$11,[1]!rng_ForecastColumnLookup,0)))</f>
        <v>4408.8121951200856</v>
      </c>
      <c r="X156" s="32">
        <f>W156*(1+INDEX([1]!tbl_Forecast,MATCH($D$8&amp;$D$16&amp;$D$7,[1]!rng_ForecastRowLookup,0),MATCH(X$11,[1]!rng_ForecastColumnLookup,0)))</f>
        <v>4491.8660944665653</v>
      </c>
      <c r="Y156" s="32"/>
      <c r="Z156" s="32" t="str">
        <f t="shared" si="7"/>
        <v>Pasco (Richland) _ Sweet Corn</v>
      </c>
      <c r="AA156" s="41">
        <f t="shared" si="8"/>
        <v>3818.0861802965806</v>
      </c>
    </row>
    <row r="157" spans="1:27">
      <c r="A157" s="50">
        <f>INDEX([2]APPLIC!$B$8:$F$67,MATCH($C157,[2]APPLIC!$B$9:$B$67,0)+1,5)</f>
        <v>0.85</v>
      </c>
      <c r="B157" s="75">
        <v>1</v>
      </c>
      <c r="C157" s="243" t="s">
        <v>608</v>
      </c>
      <c r="D157" s="7" t="s">
        <v>571</v>
      </c>
      <c r="E157" s="32">
        <f>$A157*VLOOKUP(LEFT($D157,FIND(" _",$D157)-1),SISAcres!$A$24:$O$36,MATCH(RIGHT($D157,LEN($D157)-FIND(" _",$D157)-2),SISAcres!$A$24:$O$24,0),FALSE)*1/$B157</f>
        <v>9141.390112490375</v>
      </c>
      <c r="F157" s="32">
        <f>E157*(1+INDEX([1]!tbl_Forecast,MATCH($D$8&amp;$D$16&amp;$D$7,[1]!rng_ForecastRowLookup,0),MATCH(F$11,[1]!rng_ForecastColumnLookup,0)))</f>
        <v>9238.85673100448</v>
      </c>
      <c r="G157" s="32">
        <f>F157*(1+INDEX([1]!tbl_Forecast,MATCH($D$8&amp;$D$16&amp;$D$7,[1]!rng_ForecastRowLookup,0),MATCH(G$11,[1]!rng_ForecastColumnLookup,0)))</f>
        <v>9339.8490658967858</v>
      </c>
      <c r="H157" s="32">
        <f>G157*(1+INDEX([1]!tbl_Forecast,MATCH($D$8&amp;$D$16&amp;$D$7,[1]!rng_ForecastRowLookup,0),MATCH(H$11,[1]!rng_ForecastColumnLookup,0)))</f>
        <v>9444.2103119469211</v>
      </c>
      <c r="I157" s="32">
        <f>H157*(1+INDEX([1]!tbl_Forecast,MATCH($D$8&amp;$D$16&amp;$D$7,[1]!rng_ForecastRowLookup,0),MATCH(I$11,[1]!rng_ForecastColumnLookup,0)))</f>
        <v>9615.286506418186</v>
      </c>
      <c r="J157" s="32">
        <f>I157*(1+INDEX([1]!tbl_Forecast,MATCH($D$8&amp;$D$16&amp;$D$7,[1]!rng_ForecastRowLookup,0),MATCH(J$11,[1]!rng_ForecastColumnLookup,0)))</f>
        <v>9734.5159553679623</v>
      </c>
      <c r="K157" s="32">
        <f>J157*(1+INDEX([1]!tbl_Forecast,MATCH($D$8&amp;$D$16&amp;$D$7,[1]!rng_ForecastRowLookup,0),MATCH(K$11,[1]!rng_ForecastColumnLookup,0)))</f>
        <v>9850.7447418078791</v>
      </c>
      <c r="L157" s="32">
        <f>K157*(1+INDEX([1]!tbl_Forecast,MATCH($D$8&amp;$D$16&amp;$D$7,[1]!rng_ForecastRowLookup,0),MATCH(L$11,[1]!rng_ForecastColumnLookup,0)))</f>
        <v>9971.7934992771225</v>
      </c>
      <c r="M157" s="32">
        <f>L157*(1+INDEX([1]!tbl_Forecast,MATCH($D$8&amp;$D$16&amp;$D$7,[1]!rng_ForecastRowLookup,0),MATCH(M$11,[1]!rng_ForecastColumnLookup,0)))</f>
        <v>10089.881734048513</v>
      </c>
      <c r="N157" s="32">
        <f>M157*(1+INDEX([1]!tbl_Forecast,MATCH($D$8&amp;$D$16&amp;$D$7,[1]!rng_ForecastRowLookup,0),MATCH(N$11,[1]!rng_ForecastColumnLookup,0)))</f>
        <v>10288.472378862058</v>
      </c>
      <c r="O157" s="32">
        <f>N157*(1+INDEX([1]!tbl_Forecast,MATCH($D$8&amp;$D$16&amp;$D$7,[1]!rng_ForecastRowLookup,0),MATCH(O$11,[1]!rng_ForecastColumnLookup,0)))</f>
        <v>10407.738768340267</v>
      </c>
      <c r="P157" s="32">
        <f>O157*(1+INDEX([1]!tbl_Forecast,MATCH($D$8&amp;$D$16&amp;$D$7,[1]!rng_ForecastRowLookup,0),MATCH(P$11,[1]!rng_ForecastColumnLookup,0)))</f>
        <v>10523.762616769314</v>
      </c>
      <c r="Q157" s="32">
        <f>P157*(1+INDEX([1]!tbl_Forecast,MATCH($D$8&amp;$D$16&amp;$D$7,[1]!rng_ForecastRowLookup,0),MATCH(Q$11,[1]!rng_ForecastColumnLookup,0)))</f>
        <v>10644.006970758899</v>
      </c>
      <c r="R157" s="32">
        <f>Q157*(1+INDEX([1]!tbl_Forecast,MATCH($D$8&amp;$D$16&amp;$D$7,[1]!rng_ForecastRowLookup,0),MATCH(R$11,[1]!rng_ForecastColumnLookup,0)))</f>
        <v>10760.940009358068</v>
      </c>
      <c r="S157" s="32">
        <f>R157*(1+INDEX([1]!tbl_Forecast,MATCH($D$8&amp;$D$16&amp;$D$7,[1]!rng_ForecastRowLookup,0),MATCH(S$11,[1]!rng_ForecastColumnLookup,0)))</f>
        <v>10953.886121383832</v>
      </c>
      <c r="T157" s="32">
        <f>S157*(1+INDEX([1]!tbl_Forecast,MATCH($D$8&amp;$D$16&amp;$D$7,[1]!rng_ForecastRowLookup,0),MATCH(T$11,[1]!rng_ForecastColumnLookup,0)))</f>
        <v>11082.444822208679</v>
      </c>
      <c r="U157" s="32">
        <f>T157*(1+INDEX([1]!tbl_Forecast,MATCH($D$8&amp;$D$16&amp;$D$7,[1]!rng_ForecastRowLookup,0),MATCH(U$11,[1]!rng_ForecastColumnLookup,0)))</f>
        <v>11215.23573544055</v>
      </c>
      <c r="V157" s="32">
        <f>U157*(1+INDEX([1]!tbl_Forecast,MATCH($D$8&amp;$D$16&amp;$D$7,[1]!rng_ForecastRowLookup,0),MATCH(V$11,[1]!rng_ForecastColumnLookup,0)))</f>
        <v>11348.277861603883</v>
      </c>
      <c r="W157" s="32">
        <f>V157*(1+INDEX([1]!tbl_Forecast,MATCH($D$8&amp;$D$16&amp;$D$7,[1]!rng_ForecastRowLookup,0),MATCH(W$11,[1]!rng_ForecastColumnLookup,0)))</f>
        <v>11477.852876519941</v>
      </c>
      <c r="X157" s="32">
        <f>W157*(1+INDEX([1]!tbl_Forecast,MATCH($D$8&amp;$D$16&amp;$D$7,[1]!rng_ForecastRowLookup,0),MATCH(X$11,[1]!rng_ForecastColumnLookup,0)))</f>
        <v>11694.074478922359</v>
      </c>
      <c r="Y157" s="32"/>
      <c r="Z157" s="32" t="str">
        <f t="shared" si="7"/>
        <v>Moses Lake (Ephrata) _ Sweet Corn</v>
      </c>
      <c r="AA157" s="41">
        <f t="shared" si="8"/>
        <v>9939.9633070840046</v>
      </c>
    </row>
    <row r="158" spans="1:27">
      <c r="A158" s="50">
        <f>INDEX([2]APPLIC!$B$8:$F$67,MATCH($C158,[2]APPLIC!$B$9:$B$67,0)+1,5)</f>
        <v>0.85</v>
      </c>
      <c r="B158" s="75">
        <v>1</v>
      </c>
      <c r="C158" s="243" t="s">
        <v>608</v>
      </c>
      <c r="D158" s="7" t="s">
        <v>572</v>
      </c>
      <c r="E158" s="32">
        <f>$A158*VLOOKUP(LEFT($D158,FIND(" _",$D158)-1),SISAcres!$A$24:$O$36,MATCH(RIGHT($D158,LEN($D158)-FIND(" _",$D158)-2),SISAcres!$A$24:$O$24,0),FALSE)*1/$B158</f>
        <v>1496.7596950177469</v>
      </c>
      <c r="F158" s="32">
        <f>E158*(1+INDEX([1]!tbl_Forecast,MATCH($D$8&amp;$D$16&amp;$D$7,[1]!rng_ForecastRowLookup,0),MATCH(F$11,[1]!rng_ForecastColumnLookup,0)))</f>
        <v>1512.7183297993711</v>
      </c>
      <c r="G158" s="32">
        <f>F158*(1+INDEX([1]!tbl_Forecast,MATCH($D$8&amp;$D$16&amp;$D$7,[1]!rng_ForecastRowLookup,0),MATCH(G$11,[1]!rng_ForecastColumnLookup,0)))</f>
        <v>1529.2542455093894</v>
      </c>
      <c r="H158" s="32">
        <f>G158*(1+INDEX([1]!tbl_Forecast,MATCH($D$8&amp;$D$16&amp;$D$7,[1]!rng_ForecastRowLookup,0),MATCH(H$11,[1]!rng_ForecastColumnLookup,0)))</f>
        <v>1546.3417677447924</v>
      </c>
      <c r="I158" s="32">
        <f>H158*(1+INDEX([1]!tbl_Forecast,MATCH($D$8&amp;$D$16&amp;$D$7,[1]!rng_ForecastRowLookup,0),MATCH(I$11,[1]!rng_ForecastColumnLookup,0)))</f>
        <v>1574.3528196209986</v>
      </c>
      <c r="J158" s="32">
        <f>I158*(1+INDEX([1]!tbl_Forecast,MATCH($D$8&amp;$D$16&amp;$D$7,[1]!rng_ForecastRowLookup,0),MATCH(J$11,[1]!rng_ForecastColumnLookup,0)))</f>
        <v>1593.8747776001646</v>
      </c>
      <c r="K158" s="32">
        <f>J158*(1+INDEX([1]!tbl_Forecast,MATCH($D$8&amp;$D$16&amp;$D$7,[1]!rng_ForecastRowLookup,0),MATCH(K$11,[1]!rng_ForecastColumnLookup,0)))</f>
        <v>1612.9054240120699</v>
      </c>
      <c r="L158" s="32">
        <f>K158*(1+INDEX([1]!tbl_Forecast,MATCH($D$8&amp;$D$16&amp;$D$7,[1]!rng_ForecastRowLookup,0),MATCH(L$11,[1]!rng_ForecastColumnLookup,0)))</f>
        <v>1632.7252653143664</v>
      </c>
      <c r="M158" s="32">
        <f>L158*(1+INDEX([1]!tbl_Forecast,MATCH($D$8&amp;$D$16&amp;$D$7,[1]!rng_ForecastRowLookup,0),MATCH(M$11,[1]!rng_ForecastColumnLookup,0)))</f>
        <v>1652.0603673159874</v>
      </c>
      <c r="N158" s="32">
        <f>M158*(1+INDEX([1]!tbl_Forecast,MATCH($D$8&amp;$D$16&amp;$D$7,[1]!rng_ForecastRowLookup,0),MATCH(N$11,[1]!rng_ForecastColumnLookup,0)))</f>
        <v>1684.5764802164049</v>
      </c>
      <c r="O158" s="32">
        <f>N158*(1+INDEX([1]!tbl_Forecast,MATCH($D$8&amp;$D$16&amp;$D$7,[1]!rng_ForecastRowLookup,0),MATCH(O$11,[1]!rng_ForecastColumnLookup,0)))</f>
        <v>1704.1044866294949</v>
      </c>
      <c r="P158" s="32">
        <f>O158*(1+INDEX([1]!tbl_Forecast,MATCH($D$8&amp;$D$16&amp;$D$7,[1]!rng_ForecastRowLookup,0),MATCH(P$11,[1]!rng_ForecastColumnLookup,0)))</f>
        <v>1723.1015776465563</v>
      </c>
      <c r="Q158" s="32">
        <f>P158*(1+INDEX([1]!tbl_Forecast,MATCH($D$8&amp;$D$16&amp;$D$7,[1]!rng_ForecastRowLookup,0),MATCH(Q$11,[1]!rng_ForecastColumnLookup,0)))</f>
        <v>1742.7897104568108</v>
      </c>
      <c r="R158" s="32">
        <f>Q158*(1+INDEX([1]!tbl_Forecast,MATCH($D$8&amp;$D$16&amp;$D$7,[1]!rng_ForecastRowLookup,0),MATCH(R$11,[1]!rng_ForecastColumnLookup,0)))</f>
        <v>1761.9356671480202</v>
      </c>
      <c r="S158" s="32">
        <f>R158*(1+INDEX([1]!tbl_Forecast,MATCH($D$8&amp;$D$16&amp;$D$7,[1]!rng_ForecastRowLookup,0),MATCH(S$11,[1]!rng_ForecastColumnLookup,0)))</f>
        <v>1793.5275760630493</v>
      </c>
      <c r="T158" s="32">
        <f>S158*(1+INDEX([1]!tbl_Forecast,MATCH($D$8&amp;$D$16&amp;$D$7,[1]!rng_ForecastRowLookup,0),MATCH(T$11,[1]!rng_ForecastColumnLookup,0)))</f>
        <v>1814.5770531634262</v>
      </c>
      <c r="U158" s="32">
        <f>T158*(1+INDEX([1]!tbl_Forecast,MATCH($D$8&amp;$D$16&amp;$D$7,[1]!rng_ForecastRowLookup,0),MATCH(U$11,[1]!rng_ForecastColumnLookup,0)))</f>
        <v>1836.3194888700582</v>
      </c>
      <c r="V158" s="32">
        <f>U158*(1+INDEX([1]!tbl_Forecast,MATCH($D$8&amp;$D$16&amp;$D$7,[1]!rng_ForecastRowLookup,0),MATCH(V$11,[1]!rng_ForecastColumnLookup,0)))</f>
        <v>1858.1030567662206</v>
      </c>
      <c r="W158" s="32">
        <f>V158*(1+INDEX([1]!tbl_Forecast,MATCH($D$8&amp;$D$16&amp;$D$7,[1]!rng_ForecastRowLookup,0),MATCH(W$11,[1]!rng_ForecastColumnLookup,0)))</f>
        <v>1879.3189394078206</v>
      </c>
      <c r="X158" s="32">
        <f>W158*(1+INDEX([1]!tbl_Forecast,MATCH($D$8&amp;$D$16&amp;$D$7,[1]!rng_ForecastRowLookup,0),MATCH(X$11,[1]!rng_ForecastColumnLookup,0)))</f>
        <v>1914.7218459335902</v>
      </c>
      <c r="Y158" s="32"/>
      <c r="Z158" s="32" t="str">
        <f t="shared" si="7"/>
        <v>Royal City (Smyrna) _ Sweet Corn</v>
      </c>
      <c r="AA158" s="41">
        <f t="shared" si="8"/>
        <v>1627.5135690435516</v>
      </c>
    </row>
    <row r="159" spans="1:27">
      <c r="A159" s="50">
        <f>INDEX([2]APPLIC!$B$8:$F$67,MATCH($C159,[2]APPLIC!$B$9:$B$67,0)+1,5)</f>
        <v>0.85</v>
      </c>
      <c r="B159" s="75">
        <v>1</v>
      </c>
      <c r="C159" s="243" t="s">
        <v>608</v>
      </c>
      <c r="D159" s="7" t="s">
        <v>573</v>
      </c>
      <c r="E159" s="32">
        <f>$A159*VLOOKUP(LEFT($D159,FIND(" _",$D159)-1),SISAcres!$A$24:$O$36,MATCH(RIGHT($D159,LEN($D159)-FIND(" _",$D159)-2),SISAcres!$A$24:$O$24,0),FALSE)*1/$B159</f>
        <v>5376.2492647749259</v>
      </c>
      <c r="F159" s="32">
        <f>E159*(1+INDEX([1]!tbl_Forecast,MATCH($D$8&amp;$D$16&amp;$D$7,[1]!rng_ForecastRowLookup,0),MATCH(F$11,[1]!rng_ForecastColumnLookup,0)))</f>
        <v>5433.5714914470573</v>
      </c>
      <c r="G159" s="32">
        <f>F159*(1+INDEX([1]!tbl_Forecast,MATCH($D$8&amp;$D$16&amp;$D$7,[1]!rng_ForecastRowLookup,0),MATCH(G$11,[1]!rng_ForecastColumnLookup,0)))</f>
        <v>5492.9672681868315</v>
      </c>
      <c r="H159" s="32">
        <f>G159*(1+INDEX([1]!tbl_Forecast,MATCH($D$8&amp;$D$16&amp;$D$7,[1]!rng_ForecastRowLookup,0),MATCH(H$11,[1]!rng_ForecastColumnLookup,0)))</f>
        <v>5554.3443744522574</v>
      </c>
      <c r="I159" s="32">
        <f>H159*(1+INDEX([1]!tbl_Forecast,MATCH($D$8&amp;$D$16&amp;$D$7,[1]!rng_ForecastRowLookup,0),MATCH(I$11,[1]!rng_ForecastColumnLookup,0)))</f>
        <v>5654.9579850113269</v>
      </c>
      <c r="J159" s="32">
        <f>I159*(1+INDEX([1]!tbl_Forecast,MATCH($D$8&amp;$D$16&amp;$D$7,[1]!rng_ForecastRowLookup,0),MATCH(J$11,[1]!rng_ForecastColumnLookup,0)))</f>
        <v>5725.0794030197221</v>
      </c>
      <c r="K159" s="32">
        <f>J159*(1+INDEX([1]!tbl_Forecast,MATCH($D$8&amp;$D$16&amp;$D$7,[1]!rng_ForecastRowLookup,0),MATCH(K$11,[1]!rng_ForecastColumnLookup,0)))</f>
        <v>5793.4360664980131</v>
      </c>
      <c r="L159" s="32">
        <f>K159*(1+INDEX([1]!tbl_Forecast,MATCH($D$8&amp;$D$16&amp;$D$7,[1]!rng_ForecastRowLookup,0),MATCH(L$11,[1]!rng_ForecastColumnLookup,0)))</f>
        <v>5864.6274592006102</v>
      </c>
      <c r="M159" s="32">
        <f>L159*(1+INDEX([1]!tbl_Forecast,MATCH($D$8&amp;$D$16&amp;$D$7,[1]!rng_ForecastRowLookup,0),MATCH(M$11,[1]!rng_ForecastColumnLookup,0)))</f>
        <v>5934.0777044648175</v>
      </c>
      <c r="N159" s="32">
        <f>M159*(1+INDEX([1]!tbl_Forecast,MATCH($D$8&amp;$D$16&amp;$D$7,[1]!rng_ForecastRowLookup,0),MATCH(N$11,[1]!rng_ForecastColumnLookup,0)))</f>
        <v>6050.8731584419074</v>
      </c>
      <c r="O159" s="32">
        <f>N159*(1+INDEX([1]!tbl_Forecast,MATCH($D$8&amp;$D$16&amp;$D$7,[1]!rng_ForecastRowLookup,0),MATCH(O$11,[1]!rng_ForecastColumnLookup,0)))</f>
        <v>6121.016301974144</v>
      </c>
      <c r="P159" s="32">
        <f>O159*(1+INDEX([1]!tbl_Forecast,MATCH($D$8&amp;$D$16&amp;$D$7,[1]!rng_ForecastRowLookup,0),MATCH(P$11,[1]!rng_ForecastColumnLookup,0)))</f>
        <v>6189.2524369751791</v>
      </c>
      <c r="Q159" s="32">
        <f>P159*(1+INDEX([1]!tbl_Forecast,MATCH($D$8&amp;$D$16&amp;$D$7,[1]!rng_ForecastRowLookup,0),MATCH(Q$11,[1]!rng_ForecastColumnLookup,0)))</f>
        <v>6259.9707425911429</v>
      </c>
      <c r="R159" s="32">
        <f>Q159*(1+INDEX([1]!tbl_Forecast,MATCH($D$8&amp;$D$16&amp;$D$7,[1]!rng_ForecastRowLookup,0),MATCH(R$11,[1]!rng_ForecastColumnLookup,0)))</f>
        <v>6328.7415919981395</v>
      </c>
      <c r="S159" s="32">
        <f>R159*(1+INDEX([1]!tbl_Forecast,MATCH($D$8&amp;$D$16&amp;$D$7,[1]!rng_ForecastRowLookup,0),MATCH(S$11,[1]!rng_ForecastColumnLookup,0)))</f>
        <v>6442.2173741444831</v>
      </c>
      <c r="T159" s="32">
        <f>S159*(1+INDEX([1]!tbl_Forecast,MATCH($D$8&amp;$D$16&amp;$D$7,[1]!rng_ForecastRowLookup,0),MATCH(T$11,[1]!rng_ForecastColumnLookup,0)))</f>
        <v>6517.825526983911</v>
      </c>
      <c r="U159" s="32">
        <f>T159*(1+INDEX([1]!tbl_Forecast,MATCH($D$8&amp;$D$16&amp;$D$7,[1]!rng_ForecastRowLookup,0),MATCH(U$11,[1]!rng_ForecastColumnLookup,0)))</f>
        <v>6595.9227354879185</v>
      </c>
      <c r="V159" s="32">
        <f>U159*(1+INDEX([1]!tbl_Forecast,MATCH($D$8&amp;$D$16&amp;$D$7,[1]!rng_ForecastRowLookup,0),MATCH(V$11,[1]!rng_ForecastColumnLookup,0)))</f>
        <v>6674.1676877509663</v>
      </c>
      <c r="W159" s="32">
        <f>V159*(1+INDEX([1]!tbl_Forecast,MATCH($D$8&amp;$D$16&amp;$D$7,[1]!rng_ForecastRowLookup,0),MATCH(W$11,[1]!rng_ForecastColumnLookup,0)))</f>
        <v>6750.3735568915708</v>
      </c>
      <c r="X159" s="32">
        <f>W159*(1+INDEX([1]!tbl_Forecast,MATCH($D$8&amp;$D$16&amp;$D$7,[1]!rng_ForecastRowLookup,0),MATCH(X$11,[1]!rng_ForecastColumnLookup,0)))</f>
        <v>6877.5381584061834</v>
      </c>
      <c r="Y159" s="32"/>
      <c r="Z159" s="32" t="str">
        <f t="shared" si="7"/>
        <v>Quincy _ Sweet Corn</v>
      </c>
      <c r="AA159" s="41">
        <f t="shared" si="8"/>
        <v>5845.9074346452553</v>
      </c>
    </row>
    <row r="160" spans="1:27">
      <c r="A160" s="50">
        <f>INDEX([2]APPLIC!$B$8:$F$67,MATCH($C160,[2]APPLIC!$B$9:$B$67,0)+1,5)</f>
        <v>0.85</v>
      </c>
      <c r="B160" s="75">
        <v>1</v>
      </c>
      <c r="C160" s="243" t="s">
        <v>608</v>
      </c>
      <c r="D160" s="7" t="s">
        <v>574</v>
      </c>
      <c r="E160" s="32">
        <f>$A160*VLOOKUP(LEFT($D160,FIND(" _",$D160)-1),SISAcres!$A$24:$O$36,MATCH(RIGHT($D160,LEN($D160)-FIND(" _",$D160)-2),SISAcres!$A$24:$O$24,0),FALSE)*1/$B160</f>
        <v>1520.0013051888297</v>
      </c>
      <c r="F160" s="32">
        <f>E160*(1+INDEX([1]!tbl_Forecast,MATCH($D$8&amp;$D$16&amp;$D$7,[1]!rng_ForecastRowLookup,0),MATCH(F$11,[1]!rng_ForecastColumnLookup,0)))</f>
        <v>1536.2077448583673</v>
      </c>
      <c r="G160" s="32">
        <f>F160*(1+INDEX([1]!tbl_Forecast,MATCH($D$8&amp;$D$16&amp;$D$7,[1]!rng_ForecastRowLookup,0),MATCH(G$11,[1]!rng_ForecastColumnLookup,0)))</f>
        <v>1553.0004294458704</v>
      </c>
      <c r="H160" s="32">
        <f>G160*(1+INDEX([1]!tbl_Forecast,MATCH($D$8&amp;$D$16&amp;$D$7,[1]!rng_ForecastRowLookup,0),MATCH(H$11,[1]!rng_ForecastColumnLookup,0)))</f>
        <v>1570.3532858774754</v>
      </c>
      <c r="I160" s="32">
        <f>H160*(1+INDEX([1]!tbl_Forecast,MATCH($D$8&amp;$D$16&amp;$D$7,[1]!rng_ForecastRowLookup,0),MATCH(I$11,[1]!rng_ForecastColumnLookup,0)))</f>
        <v>1598.7992919753619</v>
      </c>
      <c r="J160" s="32">
        <f>I160*(1+INDEX([1]!tbl_Forecast,MATCH($D$8&amp;$D$16&amp;$D$7,[1]!rng_ForecastRowLookup,0),MATCH(J$11,[1]!rng_ForecastColumnLookup,0)))</f>
        <v>1618.6243859479932</v>
      </c>
      <c r="K160" s="32">
        <f>J160*(1+INDEX([1]!tbl_Forecast,MATCH($D$8&amp;$D$16&amp;$D$7,[1]!rng_ForecastRowLookup,0),MATCH(K$11,[1]!rng_ForecastColumnLookup,0)))</f>
        <v>1637.9505392917604</v>
      </c>
      <c r="L160" s="32">
        <f>K160*(1+INDEX([1]!tbl_Forecast,MATCH($D$8&amp;$D$16&amp;$D$7,[1]!rng_ForecastRowLookup,0),MATCH(L$11,[1]!rng_ForecastColumnLookup,0)))</f>
        <v>1658.0781421049621</v>
      </c>
      <c r="M160" s="32">
        <f>L160*(1+INDEX([1]!tbl_Forecast,MATCH($D$8&amp;$D$16&amp;$D$7,[1]!rng_ForecastRowLookup,0),MATCH(M$11,[1]!rng_ForecastColumnLookup,0)))</f>
        <v>1677.7134786097138</v>
      </c>
      <c r="N160" s="32">
        <f>M160*(1+INDEX([1]!tbl_Forecast,MATCH($D$8&amp;$D$16&amp;$D$7,[1]!rng_ForecastRowLookup,0),MATCH(N$11,[1]!rng_ForecastColumnLookup,0)))</f>
        <v>1710.7345000955415</v>
      </c>
      <c r="O160" s="32">
        <f>N160*(1+INDEX([1]!tbl_Forecast,MATCH($D$8&amp;$D$16&amp;$D$7,[1]!rng_ForecastRowLookup,0),MATCH(O$11,[1]!rng_ForecastColumnLookup,0)))</f>
        <v>1730.5657364218785</v>
      </c>
      <c r="P160" s="32">
        <f>O160*(1+INDEX([1]!tbl_Forecast,MATCH($D$8&amp;$D$16&amp;$D$7,[1]!rng_ForecastRowLookup,0),MATCH(P$11,[1]!rng_ForecastColumnLookup,0)))</f>
        <v>1749.8578133242979</v>
      </c>
      <c r="Q160" s="32">
        <f>P160*(1+INDEX([1]!tbl_Forecast,MATCH($D$8&amp;$D$16&amp;$D$7,[1]!rng_ForecastRowLookup,0),MATCH(Q$11,[1]!rng_ForecastColumnLookup,0)))</f>
        <v>1769.8516624825377</v>
      </c>
      <c r="R160" s="32">
        <f>Q160*(1+INDEX([1]!tbl_Forecast,MATCH($D$8&amp;$D$16&amp;$D$7,[1]!rng_ForecastRowLookup,0),MATCH(R$11,[1]!rng_ForecastColumnLookup,0)))</f>
        <v>1789.2949166378964</v>
      </c>
      <c r="S160" s="32">
        <f>R160*(1+INDEX([1]!tbl_Forecast,MATCH($D$8&amp;$D$16&amp;$D$7,[1]!rng_ForecastRowLookup,0),MATCH(S$11,[1]!rng_ForecastColumnLookup,0)))</f>
        <v>1821.3773831447738</v>
      </c>
      <c r="T160" s="32">
        <f>S160*(1+INDEX([1]!tbl_Forecast,MATCH($D$8&amp;$D$16&amp;$D$7,[1]!rng_ForecastRowLookup,0),MATCH(T$11,[1]!rng_ForecastColumnLookup,0)))</f>
        <v>1842.7537154796287</v>
      </c>
      <c r="U160" s="32">
        <f>T160*(1+INDEX([1]!tbl_Forecast,MATCH($D$8&amp;$D$16&amp;$D$7,[1]!rng_ForecastRowLookup,0),MATCH(U$11,[1]!rng_ForecastColumnLookup,0)))</f>
        <v>1864.8337666475436</v>
      </c>
      <c r="V160" s="32">
        <f>U160*(1+INDEX([1]!tbl_Forecast,MATCH($D$8&amp;$D$16&amp;$D$7,[1]!rng_ForecastRowLookup,0),MATCH(V$11,[1]!rng_ForecastColumnLookup,0)))</f>
        <v>1886.9555887035842</v>
      </c>
      <c r="W160" s="32">
        <f>V160*(1+INDEX([1]!tbl_Forecast,MATCH($D$8&amp;$D$16&amp;$D$7,[1]!rng_ForecastRowLookup,0),MATCH(W$11,[1]!rng_ForecastColumnLookup,0)))</f>
        <v>1908.5009105166378</v>
      </c>
      <c r="X160" s="32">
        <f>W160*(1+INDEX([1]!tbl_Forecast,MATCH($D$8&amp;$D$16&amp;$D$7,[1]!rng_ForecastRowLookup,0),MATCH(X$11,[1]!rng_ForecastColumnLookup,0)))</f>
        <v>1944.4535516157889</v>
      </c>
      <c r="Y160" s="32"/>
      <c r="Z160" s="32" t="str">
        <f t="shared" si="7"/>
        <v>Connell _ Sweet Corn</v>
      </c>
      <c r="AA160" s="41">
        <f t="shared" si="8"/>
        <v>1652.7855188734206</v>
      </c>
    </row>
    <row r="161" spans="1:27">
      <c r="A161" s="50">
        <f>INDEX([2]APPLIC!$B$8:$F$67,MATCH($C161,[2]APPLIC!$B$9:$B$67,0)+1,5)</f>
        <v>0.85</v>
      </c>
      <c r="B161" s="75">
        <v>1</v>
      </c>
      <c r="C161" s="243" t="s">
        <v>608</v>
      </c>
      <c r="D161" s="7" t="s">
        <v>575</v>
      </c>
      <c r="E161" s="32">
        <f>$A161*VLOOKUP(LEFT($D161,FIND(" _",$D161)-1),SISAcres!$A$24:$O$36,MATCH(RIGHT($D161,LEN($D161)-FIND(" _",$D161)-2),SISAcres!$A$24:$O$24,0),FALSE)*1/$B161</f>
        <v>2297.2007493098463</v>
      </c>
      <c r="F161" s="32">
        <f>E161*(1+INDEX([1]!tbl_Forecast,MATCH($D$8&amp;$D$16&amp;$D$7,[1]!rng_ForecastRowLookup,0),MATCH(F$11,[1]!rng_ForecastColumnLookup,0)))</f>
        <v>2321.6937844312083</v>
      </c>
      <c r="G161" s="32">
        <f>F161*(1+INDEX([1]!tbl_Forecast,MATCH($D$8&amp;$D$16&amp;$D$7,[1]!rng_ForecastRowLookup,0),MATCH(G$11,[1]!rng_ForecastColumnLookup,0)))</f>
        <v>2347.0728202818018</v>
      </c>
      <c r="H161" s="32">
        <f>G161*(1+INDEX([1]!tbl_Forecast,MATCH($D$8&amp;$D$16&amp;$D$7,[1]!rng_ForecastRowLookup,0),MATCH(H$11,[1]!rng_ForecastColumnLookup,0)))</f>
        <v>2373.2984522343986</v>
      </c>
      <c r="I161" s="32">
        <f>H161*(1+INDEX([1]!tbl_Forecast,MATCH($D$8&amp;$D$16&amp;$D$7,[1]!rng_ForecastRowLookup,0),MATCH(I$11,[1]!rng_ForecastColumnLookup,0)))</f>
        <v>2416.289327505272</v>
      </c>
      <c r="J161" s="32">
        <f>I161*(1+INDEX([1]!tbl_Forecast,MATCH($D$8&amp;$D$16&amp;$D$7,[1]!rng_ForecastRowLookup,0),MATCH(J$11,[1]!rng_ForecastColumnLookup,0)))</f>
        <v>2446.251289099383</v>
      </c>
      <c r="K161" s="32">
        <f>J161*(1+INDEX([1]!tbl_Forecast,MATCH($D$8&amp;$D$16&amp;$D$7,[1]!rng_ForecastRowLookup,0),MATCH(K$11,[1]!rng_ForecastColumnLookup,0)))</f>
        <v>2475.4591942446118</v>
      </c>
      <c r="L161" s="32">
        <f>K161*(1+INDEX([1]!tbl_Forecast,MATCH($D$8&amp;$D$16&amp;$D$7,[1]!rng_ForecastRowLookup,0),MATCH(L$11,[1]!rng_ForecastColumnLookup,0)))</f>
        <v>2505.8783419824845</v>
      </c>
      <c r="M161" s="32">
        <f>L161*(1+INDEX([1]!tbl_Forecast,MATCH($D$8&amp;$D$16&amp;$D$7,[1]!rng_ForecastRowLookup,0),MATCH(M$11,[1]!rng_ForecastColumnLookup,0)))</f>
        <v>2535.5535202719288</v>
      </c>
      <c r="N161" s="32">
        <f>M161*(1+INDEX([1]!tbl_Forecast,MATCH($D$8&amp;$D$16&amp;$D$7,[1]!rng_ForecastRowLookup,0),MATCH(N$11,[1]!rng_ForecastColumnLookup,0)))</f>
        <v>2585.4586848538743</v>
      </c>
      <c r="O161" s="32">
        <f>N161*(1+INDEX([1]!tbl_Forecast,MATCH($D$8&amp;$D$16&amp;$D$7,[1]!rng_ForecastRowLookup,0),MATCH(O$11,[1]!rng_ForecastColumnLookup,0)))</f>
        <v>2615.4299294791822</v>
      </c>
      <c r="P161" s="32">
        <f>O161*(1+INDEX([1]!tbl_Forecast,MATCH($D$8&amp;$D$16&amp;$D$7,[1]!rng_ForecastRowLookup,0),MATCH(P$11,[1]!rng_ForecastColumnLookup,0)))</f>
        <v>2644.5863343879764</v>
      </c>
      <c r="Q161" s="32">
        <f>P161*(1+INDEX([1]!tbl_Forecast,MATCH($D$8&amp;$D$16&amp;$D$7,[1]!rng_ForecastRowLookup,0),MATCH(Q$11,[1]!rng_ForecastColumnLookup,0)))</f>
        <v>2674.8033382228455</v>
      </c>
      <c r="R161" s="32">
        <f>Q161*(1+INDEX([1]!tbl_Forecast,MATCH($D$8&amp;$D$16&amp;$D$7,[1]!rng_ForecastRowLookup,0),MATCH(R$11,[1]!rng_ForecastColumnLookup,0)))</f>
        <v>2704.1882195793542</v>
      </c>
      <c r="S161" s="32">
        <f>R161*(1+INDEX([1]!tbl_Forecast,MATCH($D$8&amp;$D$16&amp;$D$7,[1]!rng_ForecastRowLookup,0),MATCH(S$11,[1]!rng_ForecastColumnLookup,0)))</f>
        <v>2752.6749319576379</v>
      </c>
      <c r="T161" s="32">
        <f>S161*(1+INDEX([1]!tbl_Forecast,MATCH($D$8&amp;$D$16&amp;$D$7,[1]!rng_ForecastRowLookup,0),MATCH(T$11,[1]!rng_ForecastColumnLookup,0)))</f>
        <v>2784.9813033334335</v>
      </c>
      <c r="U161" s="32">
        <f>T161*(1+INDEX([1]!tbl_Forecast,MATCH($D$8&amp;$D$16&amp;$D$7,[1]!rng_ForecastRowLookup,0),MATCH(U$11,[1]!rng_ForecastColumnLookup,0)))</f>
        <v>2818.3512155266558</v>
      </c>
      <c r="V161" s="32">
        <f>U161*(1+INDEX([1]!tbl_Forecast,MATCH($D$8&amp;$D$16&amp;$D$7,[1]!rng_ForecastRowLookup,0),MATCH(V$11,[1]!rng_ForecastColumnLookup,0)))</f>
        <v>2851.7842566890267</v>
      </c>
      <c r="W161" s="32">
        <f>V161*(1+INDEX([1]!tbl_Forecast,MATCH($D$8&amp;$D$16&amp;$D$7,[1]!rng_ForecastRowLookup,0),MATCH(W$11,[1]!rng_ForecastColumnLookup,0)))</f>
        <v>2884.3460243954823</v>
      </c>
      <c r="X161" s="32">
        <f>W161*(1+INDEX([1]!tbl_Forecast,MATCH($D$8&amp;$D$16&amp;$D$7,[1]!rng_ForecastRowLookup,0),MATCH(X$11,[1]!rng_ForecastColumnLookup,0)))</f>
        <v>2938.6817896285115</v>
      </c>
      <c r="Y161" s="32"/>
      <c r="Z161" s="32" t="str">
        <f t="shared" si="7"/>
        <v>Othello _ Sweet Corn</v>
      </c>
      <c r="AA161" s="41">
        <f t="shared" si="8"/>
        <v>2497.8795211842348</v>
      </c>
    </row>
    <row r="162" spans="1:27">
      <c r="A162" s="50">
        <f>INDEX([2]APPLIC!$B$8:$F$67,MATCH($C162,[2]APPLIC!$B$9:$B$67,0)+1,5)</f>
        <v>0.85</v>
      </c>
      <c r="B162" s="75">
        <v>1</v>
      </c>
      <c r="C162" s="243" t="s">
        <v>608</v>
      </c>
      <c r="D162" s="7" t="s">
        <v>576</v>
      </c>
      <c r="E162" s="32">
        <f>$A162*VLOOKUP(LEFT($D162,FIND(" _",$D162)-1),SISAcres!$A$24:$O$36,MATCH(RIGHT($D162,LEN($D162)-FIND(" _",$D162)-2),SISAcres!$A$24:$O$24,0),FALSE)*1/$B162</f>
        <v>1075.6217187177224</v>
      </c>
      <c r="F162" s="32">
        <f>E162*(1+INDEX([1]!tbl_Forecast,MATCH($D$8&amp;$D$16&amp;$D$7,[1]!rng_ForecastRowLookup,0),MATCH(F$11,[1]!rng_ForecastColumnLookup,0)))</f>
        <v>1087.0901289303554</v>
      </c>
      <c r="G162" s="32">
        <f>F162*(1+INDEX([1]!tbl_Forecast,MATCH($D$8&amp;$D$16&amp;$D$7,[1]!rng_ForecastRowLookup,0),MATCH(G$11,[1]!rng_ForecastColumnLookup,0)))</f>
        <v>1098.97339258035</v>
      </c>
      <c r="H162" s="32">
        <f>G162*(1+INDEX([1]!tbl_Forecast,MATCH($D$8&amp;$D$16&amp;$D$7,[1]!rng_ForecastRowLookup,0),MATCH(H$11,[1]!rng_ForecastColumnLookup,0)))</f>
        <v>1111.2530591805744</v>
      </c>
      <c r="I162" s="32">
        <f>H162*(1+INDEX([1]!tbl_Forecast,MATCH($D$8&amp;$D$16&amp;$D$7,[1]!rng_ForecastRowLookup,0),MATCH(I$11,[1]!rng_ForecastColumnLookup,0)))</f>
        <v>1131.382740559935</v>
      </c>
      <c r="J162" s="32">
        <f>I162*(1+INDEX([1]!tbl_Forecast,MATCH($D$8&amp;$D$16&amp;$D$7,[1]!rng_ForecastRowLookup,0),MATCH(J$11,[1]!rng_ForecastColumnLookup,0)))</f>
        <v>1145.4118743375095</v>
      </c>
      <c r="K162" s="32">
        <f>J162*(1+INDEX([1]!tbl_Forecast,MATCH($D$8&amp;$D$16&amp;$D$7,[1]!rng_ForecastRowLookup,0),MATCH(K$11,[1]!rng_ForecastColumnLookup,0)))</f>
        <v>1159.0879351440774</v>
      </c>
      <c r="L162" s="32">
        <f>K162*(1+INDEX([1]!tbl_Forecast,MATCH($D$8&amp;$D$16&amp;$D$7,[1]!rng_ForecastRowLookup,0),MATCH(L$11,[1]!rng_ForecastColumnLookup,0)))</f>
        <v>1173.3311378687713</v>
      </c>
      <c r="M162" s="32">
        <f>L162*(1+INDEX([1]!tbl_Forecast,MATCH($D$8&amp;$D$16&amp;$D$7,[1]!rng_ForecastRowLookup,0),MATCH(M$11,[1]!rng_ForecastColumnLookup,0)))</f>
        <v>1187.2259906736629</v>
      </c>
      <c r="N162" s="32">
        <f>M162*(1+INDEX([1]!tbl_Forecast,MATCH($D$8&amp;$D$16&amp;$D$7,[1]!rng_ForecastRowLookup,0),MATCH(N$11,[1]!rng_ForecastColumnLookup,0)))</f>
        <v>1210.5931600064475</v>
      </c>
      <c r="O162" s="32">
        <f>N162*(1+INDEX([1]!tbl_Forecast,MATCH($D$8&amp;$D$16&amp;$D$7,[1]!rng_ForecastRowLookup,0),MATCH(O$11,[1]!rng_ForecastColumnLookup,0)))</f>
        <v>1224.6266403915067</v>
      </c>
      <c r="P162" s="32">
        <f>O162*(1+INDEX([1]!tbl_Forecast,MATCH($D$8&amp;$D$16&amp;$D$7,[1]!rng_ForecastRowLookup,0),MATCH(P$11,[1]!rng_ForecastColumnLookup,0)))</f>
        <v>1238.2785871658796</v>
      </c>
      <c r="Q162" s="32">
        <f>P162*(1+INDEX([1]!tbl_Forecast,MATCH($D$8&amp;$D$16&amp;$D$7,[1]!rng_ForecastRowLookup,0),MATCH(Q$11,[1]!rng_ForecastColumnLookup,0)))</f>
        <v>1252.42713975064</v>
      </c>
      <c r="R162" s="32">
        <f>Q162*(1+INDEX([1]!tbl_Forecast,MATCH($D$8&amp;$D$16&amp;$D$7,[1]!rng_ForecastRowLookup,0),MATCH(R$11,[1]!rng_ForecastColumnLookup,0)))</f>
        <v>1266.1860663914656</v>
      </c>
      <c r="S162" s="32">
        <f>R162*(1+INDEX([1]!tbl_Forecast,MATCH($D$8&amp;$D$16&amp;$D$7,[1]!rng_ForecastRowLookup,0),MATCH(S$11,[1]!rng_ForecastColumnLookup,0)))</f>
        <v>1288.8890717422039</v>
      </c>
      <c r="T162" s="32">
        <f>S162*(1+INDEX([1]!tbl_Forecast,MATCH($D$8&amp;$D$16&amp;$D$7,[1]!rng_ForecastRowLookup,0),MATCH(T$11,[1]!rng_ForecastColumnLookup,0)))</f>
        <v>1304.0159319938411</v>
      </c>
      <c r="U162" s="32">
        <f>T162*(1+INDEX([1]!tbl_Forecast,MATCH($D$8&amp;$D$16&amp;$D$7,[1]!rng_ForecastRowLookup,0),MATCH(U$11,[1]!rng_ForecastColumnLookup,0)))</f>
        <v>1319.6407755420232</v>
      </c>
      <c r="V162" s="32">
        <f>U162*(1+INDEX([1]!tbl_Forecast,MATCH($D$8&amp;$D$16&amp;$D$7,[1]!rng_ForecastRowLookup,0),MATCH(V$11,[1]!rng_ForecastColumnLookup,0)))</f>
        <v>1335.2951780611909</v>
      </c>
      <c r="W162" s="32">
        <f>V162*(1+INDEX([1]!tbl_Forecast,MATCH($D$8&amp;$D$16&amp;$D$7,[1]!rng_ForecastRowLookup,0),MATCH(W$11,[1]!rng_ForecastColumnLookup,0)))</f>
        <v>1350.5416229160551</v>
      </c>
      <c r="X162" s="32">
        <f>W162*(1+INDEX([1]!tbl_Forecast,MATCH($D$8&amp;$D$16&amp;$D$7,[1]!rng_ForecastRowLookup,0),MATCH(X$11,[1]!rng_ForecastColumnLookup,0)))</f>
        <v>1375.9833389721516</v>
      </c>
      <c r="Y162" s="32"/>
      <c r="Z162" s="32" t="str">
        <f t="shared" si="7"/>
        <v>Lind _ Sweet Corn</v>
      </c>
      <c r="AA162" s="41">
        <f t="shared" si="8"/>
        <v>1169.5858381263288</v>
      </c>
    </row>
    <row r="163" spans="1:27">
      <c r="A163" s="50">
        <f>INDEX([2]APPLIC!$B$8:$F$67,MATCH($C163,[2]APPLIC!$B$9:$B$67,0)+1,5)</f>
        <v>0.85</v>
      </c>
      <c r="B163" s="75">
        <v>1</v>
      </c>
      <c r="C163" s="243" t="s">
        <v>608</v>
      </c>
      <c r="D163" s="7" t="s">
        <v>577</v>
      </c>
      <c r="E163" s="32">
        <f>$A163*VLOOKUP(LEFT($D163,FIND(" _",$D163)-1),SISAcres!$A$24:$O$36,MATCH(RIGHT($D163,LEN($D163)-FIND(" _",$D163)-2),SISAcres!$A$24:$O$24,0),FALSE)*1/$B163</f>
        <v>2293.4820916824733</v>
      </c>
      <c r="F163" s="32">
        <f>E163*(1+INDEX([1]!tbl_Forecast,MATCH($D$8&amp;$D$16&amp;$D$7,[1]!rng_ForecastRowLookup,0),MATCH(F$11,[1]!rng_ForecastColumnLookup,0)))</f>
        <v>2317.9354780217695</v>
      </c>
      <c r="G163" s="32">
        <f>F163*(1+INDEX([1]!tbl_Forecast,MATCH($D$8&amp;$D$16&amp;$D$7,[1]!rng_ForecastRowLookup,0),MATCH(G$11,[1]!rng_ForecastColumnLookup,0)))</f>
        <v>2343.2734308519653</v>
      </c>
      <c r="H163" s="32">
        <f>G163*(1+INDEX([1]!tbl_Forecast,MATCH($D$8&amp;$D$16&amp;$D$7,[1]!rng_ForecastRowLookup,0),MATCH(H$11,[1]!rng_ForecastColumnLookup,0)))</f>
        <v>2369.4566093331696</v>
      </c>
      <c r="I163" s="32">
        <f>H163*(1+INDEX([1]!tbl_Forecast,MATCH($D$8&amp;$D$16&amp;$D$7,[1]!rng_ForecastRowLookup,0),MATCH(I$11,[1]!rng_ForecastColumnLookup,0)))</f>
        <v>2412.3778919285737</v>
      </c>
      <c r="J163" s="32">
        <f>I163*(1+INDEX([1]!tbl_Forecast,MATCH($D$8&amp;$D$16&amp;$D$7,[1]!rng_ForecastRowLookup,0),MATCH(J$11,[1]!rng_ForecastColumnLookup,0)))</f>
        <v>2442.2913517637303</v>
      </c>
      <c r="K163" s="32">
        <f>J163*(1+INDEX([1]!tbl_Forecast,MATCH($D$8&amp;$D$16&amp;$D$7,[1]!rng_ForecastRowLookup,0),MATCH(K$11,[1]!rng_ForecastColumnLookup,0)))</f>
        <v>2471.451975799861</v>
      </c>
      <c r="L163" s="32">
        <f>K163*(1+INDEX([1]!tbl_Forecast,MATCH($D$8&amp;$D$16&amp;$D$7,[1]!rng_ForecastRowLookup,0),MATCH(L$11,[1]!rng_ForecastColumnLookup,0)))</f>
        <v>2501.8218816959884</v>
      </c>
      <c r="M163" s="32">
        <f>L163*(1+INDEX([1]!tbl_Forecast,MATCH($D$8&amp;$D$16&amp;$D$7,[1]!rng_ForecastRowLookup,0),MATCH(M$11,[1]!rng_ForecastColumnLookup,0)))</f>
        <v>2531.4490224649317</v>
      </c>
      <c r="N163" s="32">
        <f>M163*(1+INDEX([1]!tbl_Forecast,MATCH($D$8&amp;$D$16&amp;$D$7,[1]!rng_ForecastRowLookup,0),MATCH(N$11,[1]!rng_ForecastColumnLookup,0)))</f>
        <v>2581.2734016732115</v>
      </c>
      <c r="O163" s="32">
        <f>N163*(1+INDEX([1]!tbl_Forecast,MATCH($D$8&amp;$D$16&amp;$D$7,[1]!rng_ForecastRowLookup,0),MATCH(O$11,[1]!rng_ForecastColumnLookup,0)))</f>
        <v>2611.1961295124001</v>
      </c>
      <c r="P163" s="32">
        <f>O163*(1+INDEX([1]!tbl_Forecast,MATCH($D$8&amp;$D$16&amp;$D$7,[1]!rng_ForecastRowLookup,0),MATCH(P$11,[1]!rng_ForecastColumnLookup,0)))</f>
        <v>2640.305336679537</v>
      </c>
      <c r="Q163" s="32">
        <f>P163*(1+INDEX([1]!tbl_Forecast,MATCH($D$8&amp;$D$16&amp;$D$7,[1]!rng_ForecastRowLookup,0),MATCH(Q$11,[1]!rng_ForecastColumnLookup,0)))</f>
        <v>2670.4734258987282</v>
      </c>
      <c r="R163" s="32">
        <f>Q163*(1+INDEX([1]!tbl_Forecast,MATCH($D$8&amp;$D$16&amp;$D$7,[1]!rng_ForecastRowLookup,0),MATCH(R$11,[1]!rng_ForecastColumnLookup,0)))</f>
        <v>2699.810739660973</v>
      </c>
      <c r="S163" s="32">
        <f>R163*(1+INDEX([1]!tbl_Forecast,MATCH($D$8&amp;$D$16&amp;$D$7,[1]!rng_ForecastRowLookup,0),MATCH(S$11,[1]!rng_ForecastColumnLookup,0)))</f>
        <v>2748.218962824561</v>
      </c>
      <c r="T163" s="32">
        <f>S163*(1+INDEX([1]!tbl_Forecast,MATCH($D$8&amp;$D$16&amp;$D$7,[1]!rng_ForecastRowLookup,0),MATCH(T$11,[1]!rng_ForecastColumnLookup,0)))</f>
        <v>2780.4730373628404</v>
      </c>
      <c r="U163" s="32">
        <f>T163*(1+INDEX([1]!tbl_Forecast,MATCH($D$8&amp;$D$16&amp;$D$7,[1]!rng_ForecastRowLookup,0),MATCH(U$11,[1]!rng_ForecastColumnLookup,0)))</f>
        <v>2813.788931082257</v>
      </c>
      <c r="V163" s="32">
        <f>U163*(1+INDEX([1]!tbl_Forecast,MATCH($D$8&amp;$D$16&amp;$D$7,[1]!rng_ForecastRowLookup,0),MATCH(V$11,[1]!rng_ForecastColumnLookup,0)))</f>
        <v>2847.1678515790472</v>
      </c>
      <c r="W163" s="32">
        <f>V163*(1+INDEX([1]!tbl_Forecast,MATCH($D$8&amp;$D$16&amp;$D$7,[1]!rng_ForecastRowLookup,0),MATCH(W$11,[1]!rng_ForecastColumnLookup,0)))</f>
        <v>2879.6769090180705</v>
      </c>
      <c r="X163" s="32">
        <f>W163*(1+INDEX([1]!tbl_Forecast,MATCH($D$8&amp;$D$16&amp;$D$7,[1]!rng_ForecastRowLookup,0),MATCH(X$11,[1]!rng_ForecastColumnLookup,0)))</f>
        <v>2933.9247167193585</v>
      </c>
      <c r="Y163" s="32"/>
      <c r="Z163" s="32" t="str">
        <f t="shared" si="7"/>
        <v>Eltopia _ Sweet Corn</v>
      </c>
      <c r="AA163" s="41">
        <f t="shared" si="8"/>
        <v>2493.8360092114544</v>
      </c>
    </row>
    <row r="164" spans="1:27">
      <c r="A164" s="50">
        <f>INDEX([2]APPLIC!$B$8:$F$67,MATCH($C164,[2]APPLIC!$B$9:$B$67,0)+1,5)</f>
        <v>0.85</v>
      </c>
      <c r="B164" s="75">
        <v>1</v>
      </c>
      <c r="C164" s="243" t="s">
        <v>608</v>
      </c>
      <c r="D164" s="7" t="s">
        <v>578</v>
      </c>
      <c r="E164" s="32">
        <f>$A164*VLOOKUP(LEFT($D164,FIND(" _",$D164)-1),SISAcres!$A$24:$O$36,MATCH(RIGHT($D164,LEN($D164)-FIND(" _",$D164)-2),SISAcres!$A$24:$O$24,0),FALSE)*1/$B164</f>
        <v>129.22335255122161</v>
      </c>
      <c r="F164" s="32">
        <f>E164*(1+INDEX([1]!tbl_Forecast,MATCH($D$8&amp;$D$16&amp;$D$7,[1]!rng_ForecastRowLookup,0),MATCH(F$11,[1]!rng_ForecastColumnLookup,0)))</f>
        <v>130.60114772802021</v>
      </c>
      <c r="G164" s="32">
        <f>F164*(1+INDEX([1]!tbl_Forecast,MATCH($D$8&amp;$D$16&amp;$D$7,[1]!rng_ForecastRowLookup,0),MATCH(G$11,[1]!rng_ForecastColumnLookup,0)))</f>
        <v>132.02878268683546</v>
      </c>
      <c r="H164" s="32">
        <f>G164*(1+INDEX([1]!tbl_Forecast,MATCH($D$8&amp;$D$16&amp;$D$7,[1]!rng_ForecastRowLookup,0),MATCH(H$11,[1]!rng_ForecastColumnLookup,0)))</f>
        <v>133.50404081771808</v>
      </c>
      <c r="I164" s="32">
        <f>H164*(1+INDEX([1]!tbl_Forecast,MATCH($D$8&amp;$D$16&amp;$D$7,[1]!rng_ForecastRowLookup,0),MATCH(I$11,[1]!rng_ForecastColumnLookup,0)))</f>
        <v>135.92238629026011</v>
      </c>
      <c r="J164" s="32">
        <f>I164*(1+INDEX([1]!tbl_Forecast,MATCH($D$8&amp;$D$16&amp;$D$7,[1]!rng_ForecastRowLookup,0),MATCH(J$11,[1]!rng_ForecastColumnLookup,0)))</f>
        <v>137.60782241392724</v>
      </c>
      <c r="K164" s="32">
        <f>J164*(1+INDEX([1]!tbl_Forecast,MATCH($D$8&amp;$D$16&amp;$D$7,[1]!rng_ForecastRowLookup,0),MATCH(K$11,[1]!rng_ForecastColumnLookup,0)))</f>
        <v>139.2508409550793</v>
      </c>
      <c r="L164" s="32">
        <f>K164*(1+INDEX([1]!tbl_Forecast,MATCH($D$8&amp;$D$16&amp;$D$7,[1]!rng_ForecastRowLookup,0),MATCH(L$11,[1]!rng_ForecastColumnLookup,0)))</f>
        <v>140.96199495571236</v>
      </c>
      <c r="M164" s="32">
        <f>L164*(1+INDEX([1]!tbl_Forecast,MATCH($D$8&amp;$D$16&amp;$D$7,[1]!rng_ForecastRowLookup,0),MATCH(M$11,[1]!rng_ForecastColumnLookup,0)))</f>
        <v>142.63129879311938</v>
      </c>
      <c r="N164" s="32">
        <f>M164*(1+INDEX([1]!tbl_Forecast,MATCH($D$8&amp;$D$16&amp;$D$7,[1]!rng_ForecastRowLookup,0),MATCH(N$11,[1]!rng_ForecastColumnLookup,0)))</f>
        <v>145.43859052800016</v>
      </c>
      <c r="O164" s="32">
        <f>N164*(1+INDEX([1]!tbl_Forecast,MATCH($D$8&amp;$D$16&amp;$D$7,[1]!rng_ForecastRowLookup,0),MATCH(O$11,[1]!rng_ForecastColumnLookup,0)))</f>
        <v>147.12454884565204</v>
      </c>
      <c r="P164" s="32">
        <f>O164*(1+INDEX([1]!tbl_Forecast,MATCH($D$8&amp;$D$16&amp;$D$7,[1]!rng_ForecastRowLookup,0),MATCH(P$11,[1]!rng_ForecastColumnLookup,0)))</f>
        <v>148.76467036824306</v>
      </c>
      <c r="Q164" s="32">
        <f>P164*(1+INDEX([1]!tbl_Forecast,MATCH($D$8&amp;$D$16&amp;$D$7,[1]!rng_ForecastRowLookup,0),MATCH(Q$11,[1]!rng_ForecastColumnLookup,0)))</f>
        <v>150.46445326304143</v>
      </c>
      <c r="R164" s="32">
        <f>Q164*(1+INDEX([1]!tbl_Forecast,MATCH($D$8&amp;$D$16&amp;$D$7,[1]!rng_ForecastRowLookup,0),MATCH(R$11,[1]!rng_ForecastColumnLookup,0)))</f>
        <v>152.11742716371108</v>
      </c>
      <c r="S164" s="32">
        <f>R164*(1+INDEX([1]!tbl_Forecast,MATCH($D$8&amp;$D$16&amp;$D$7,[1]!rng_ForecastRowLookup,0),MATCH(S$11,[1]!rng_ForecastColumnLookup,0)))</f>
        <v>154.84492737438751</v>
      </c>
      <c r="T164" s="32">
        <f>S164*(1+INDEX([1]!tbl_Forecast,MATCH($D$8&amp;$D$16&amp;$D$7,[1]!rng_ForecastRowLookup,0),MATCH(T$11,[1]!rng_ForecastColumnLookup,0)))</f>
        <v>156.66224247808464</v>
      </c>
      <c r="U164" s="32">
        <f>T164*(1+INDEX([1]!tbl_Forecast,MATCH($D$8&amp;$D$16&amp;$D$7,[1]!rng_ForecastRowLookup,0),MATCH(U$11,[1]!rng_ForecastColumnLookup,0)))</f>
        <v>158.53938444281869</v>
      </c>
      <c r="V164" s="32">
        <f>U164*(1+INDEX([1]!tbl_Forecast,MATCH($D$8&amp;$D$16&amp;$D$7,[1]!rng_ForecastRowLookup,0),MATCH(V$11,[1]!rng_ForecastColumnLookup,0)))</f>
        <v>160.42007757174201</v>
      </c>
      <c r="W164" s="32">
        <f>V164*(1+INDEX([1]!tbl_Forecast,MATCH($D$8&amp;$D$16&amp;$D$7,[1]!rng_ForecastRowLookup,0),MATCH(W$11,[1]!rng_ForecastColumnLookup,0)))</f>
        <v>162.25175936502302</v>
      </c>
      <c r="X164" s="32">
        <f>W164*(1+INDEX([1]!tbl_Forecast,MATCH($D$8&amp;$D$16&amp;$D$7,[1]!rng_ForecastRowLookup,0),MATCH(X$11,[1]!rng_ForecastColumnLookup,0)))</f>
        <v>165.30828359302424</v>
      </c>
      <c r="Y164" s="32"/>
      <c r="Z164" s="32" t="str">
        <f t="shared" ref="Z164:Z190" si="9">D164</f>
        <v>Odessa _ Sweet Corn</v>
      </c>
      <c r="AA164" s="41">
        <f t="shared" ref="AA164:AA190" si="10">X164*$AA$21</f>
        <v>140.51204105407061</v>
      </c>
    </row>
    <row r="165" spans="1:27">
      <c r="A165" s="50">
        <f>INDEX([2]APPLIC!$B$8:$F$67,MATCH($C165,[2]APPLIC!$B$9:$B$67,0)+1,5)</f>
        <v>0.85</v>
      </c>
      <c r="B165" s="75">
        <v>1</v>
      </c>
      <c r="C165" s="243" t="s">
        <v>608</v>
      </c>
      <c r="D165" s="7" t="s">
        <v>579</v>
      </c>
      <c r="E165" s="32">
        <f>$A165*VLOOKUP(LEFT($D165,FIND(" _",$D165)-1),SISAcres!$A$24:$O$36,MATCH(RIGHT($D165,LEN($D165)-FIND(" _",$D165)-2),SISAcres!$A$24:$O$24,0),FALSE)*1/$B165</f>
        <v>0</v>
      </c>
      <c r="F165" s="32">
        <f>E165*(1+INDEX([1]!tbl_Forecast,MATCH($D$8&amp;$D$16&amp;$D$7,[1]!rng_ForecastRowLookup,0),MATCH(F$11,[1]!rng_ForecastColumnLookup,0)))</f>
        <v>0</v>
      </c>
      <c r="G165" s="32">
        <f>F165*(1+INDEX([1]!tbl_Forecast,MATCH($D$8&amp;$D$16&amp;$D$7,[1]!rng_ForecastRowLookup,0),MATCH(G$11,[1]!rng_ForecastColumnLookup,0)))</f>
        <v>0</v>
      </c>
      <c r="H165" s="32">
        <f>G165*(1+INDEX([1]!tbl_Forecast,MATCH($D$8&amp;$D$16&amp;$D$7,[1]!rng_ForecastRowLookup,0),MATCH(H$11,[1]!rng_ForecastColumnLookup,0)))</f>
        <v>0</v>
      </c>
      <c r="I165" s="32">
        <f>H165*(1+INDEX([1]!tbl_Forecast,MATCH($D$8&amp;$D$16&amp;$D$7,[1]!rng_ForecastRowLookup,0),MATCH(I$11,[1]!rng_ForecastColumnLookup,0)))</f>
        <v>0</v>
      </c>
      <c r="J165" s="32">
        <f>I165*(1+INDEX([1]!tbl_Forecast,MATCH($D$8&amp;$D$16&amp;$D$7,[1]!rng_ForecastRowLookup,0),MATCH(J$11,[1]!rng_ForecastColumnLookup,0)))</f>
        <v>0</v>
      </c>
      <c r="K165" s="32">
        <f>J165*(1+INDEX([1]!tbl_Forecast,MATCH($D$8&amp;$D$16&amp;$D$7,[1]!rng_ForecastRowLookup,0),MATCH(K$11,[1]!rng_ForecastColumnLookup,0)))</f>
        <v>0</v>
      </c>
      <c r="L165" s="32">
        <f>K165*(1+INDEX([1]!tbl_Forecast,MATCH($D$8&amp;$D$16&amp;$D$7,[1]!rng_ForecastRowLookup,0),MATCH(L$11,[1]!rng_ForecastColumnLookup,0)))</f>
        <v>0</v>
      </c>
      <c r="M165" s="32">
        <f>L165*(1+INDEX([1]!tbl_Forecast,MATCH($D$8&amp;$D$16&amp;$D$7,[1]!rng_ForecastRowLookup,0),MATCH(M$11,[1]!rng_ForecastColumnLookup,0)))</f>
        <v>0</v>
      </c>
      <c r="N165" s="32">
        <f>M165*(1+INDEX([1]!tbl_Forecast,MATCH($D$8&amp;$D$16&amp;$D$7,[1]!rng_ForecastRowLookup,0),MATCH(N$11,[1]!rng_ForecastColumnLookup,0)))</f>
        <v>0</v>
      </c>
      <c r="O165" s="32">
        <f>N165*(1+INDEX([1]!tbl_Forecast,MATCH($D$8&amp;$D$16&amp;$D$7,[1]!rng_ForecastRowLookup,0),MATCH(O$11,[1]!rng_ForecastColumnLookup,0)))</f>
        <v>0</v>
      </c>
      <c r="P165" s="32">
        <f>O165*(1+INDEX([1]!tbl_Forecast,MATCH($D$8&amp;$D$16&amp;$D$7,[1]!rng_ForecastRowLookup,0),MATCH(P$11,[1]!rng_ForecastColumnLookup,0)))</f>
        <v>0</v>
      </c>
      <c r="Q165" s="32">
        <f>P165*(1+INDEX([1]!tbl_Forecast,MATCH($D$8&amp;$D$16&amp;$D$7,[1]!rng_ForecastRowLookup,0),MATCH(Q$11,[1]!rng_ForecastColumnLookup,0)))</f>
        <v>0</v>
      </c>
      <c r="R165" s="32">
        <f>Q165*(1+INDEX([1]!tbl_Forecast,MATCH($D$8&amp;$D$16&amp;$D$7,[1]!rng_ForecastRowLookup,0),MATCH(R$11,[1]!rng_ForecastColumnLookup,0)))</f>
        <v>0</v>
      </c>
      <c r="S165" s="32">
        <f>R165*(1+INDEX([1]!tbl_Forecast,MATCH($D$8&amp;$D$16&amp;$D$7,[1]!rng_ForecastRowLookup,0),MATCH(S$11,[1]!rng_ForecastColumnLookup,0)))</f>
        <v>0</v>
      </c>
      <c r="T165" s="32">
        <f>S165*(1+INDEX([1]!tbl_Forecast,MATCH($D$8&amp;$D$16&amp;$D$7,[1]!rng_ForecastRowLookup,0),MATCH(T$11,[1]!rng_ForecastColumnLookup,0)))</f>
        <v>0</v>
      </c>
      <c r="U165" s="32">
        <f>T165*(1+INDEX([1]!tbl_Forecast,MATCH($D$8&amp;$D$16&amp;$D$7,[1]!rng_ForecastRowLookup,0),MATCH(U$11,[1]!rng_ForecastColumnLookup,0)))</f>
        <v>0</v>
      </c>
      <c r="V165" s="32">
        <f>U165*(1+INDEX([1]!tbl_Forecast,MATCH($D$8&amp;$D$16&amp;$D$7,[1]!rng_ForecastRowLookup,0),MATCH(V$11,[1]!rng_ForecastColumnLookup,0)))</f>
        <v>0</v>
      </c>
      <c r="W165" s="32">
        <f>V165*(1+INDEX([1]!tbl_Forecast,MATCH($D$8&amp;$D$16&amp;$D$7,[1]!rng_ForecastRowLookup,0),MATCH(W$11,[1]!rng_ForecastColumnLookup,0)))</f>
        <v>0</v>
      </c>
      <c r="X165" s="32">
        <f>W165*(1+INDEX([1]!tbl_Forecast,MATCH($D$8&amp;$D$16&amp;$D$7,[1]!rng_ForecastRowLookup,0),MATCH(X$11,[1]!rng_ForecastColumnLookup,0)))</f>
        <v>0</v>
      </c>
      <c r="Y165" s="32"/>
      <c r="Z165" s="32" t="str">
        <f t="shared" si="9"/>
        <v>Ritzville _ Sweet Corn</v>
      </c>
      <c r="AA165" s="41">
        <f t="shared" si="10"/>
        <v>0</v>
      </c>
    </row>
    <row r="166" spans="1:27">
      <c r="A166" s="50">
        <f>INDEX([2]APPLIC!$B$8:$F$67,MATCH($C166,[2]APPLIC!$B$9:$B$67,0)+1,5)</f>
        <v>0.85</v>
      </c>
      <c r="B166" s="75">
        <v>1</v>
      </c>
      <c r="C166" s="243" t="s">
        <v>608</v>
      </c>
      <c r="D166" s="7" t="s">
        <v>580</v>
      </c>
      <c r="E166" s="32">
        <f>$A166*VLOOKUP(LEFT($D166,FIND(" _",$D166)-1),SISAcres!$A$24:$O$36,MATCH(RIGHT($D166,LEN($D166)-FIND(" _",$D166)-2),SISAcres!$A$24:$O$24,0),FALSE)*1/$B166</f>
        <v>0</v>
      </c>
      <c r="F166" s="32">
        <f>E166*(1+INDEX([1]!tbl_Forecast,MATCH($D$8&amp;$D$16&amp;$D$7,[1]!rng_ForecastRowLookup,0),MATCH(F$11,[1]!rng_ForecastColumnLookup,0)))</f>
        <v>0</v>
      </c>
      <c r="G166" s="32">
        <f>F166*(1+INDEX([1]!tbl_Forecast,MATCH($D$8&amp;$D$16&amp;$D$7,[1]!rng_ForecastRowLookup,0),MATCH(G$11,[1]!rng_ForecastColumnLookup,0)))</f>
        <v>0</v>
      </c>
      <c r="H166" s="32">
        <f>G166*(1+INDEX([1]!tbl_Forecast,MATCH($D$8&amp;$D$16&amp;$D$7,[1]!rng_ForecastRowLookup,0),MATCH(H$11,[1]!rng_ForecastColumnLookup,0)))</f>
        <v>0</v>
      </c>
      <c r="I166" s="32">
        <f>H166*(1+INDEX([1]!tbl_Forecast,MATCH($D$8&amp;$D$16&amp;$D$7,[1]!rng_ForecastRowLookup,0),MATCH(I$11,[1]!rng_ForecastColumnLookup,0)))</f>
        <v>0</v>
      </c>
      <c r="J166" s="32">
        <f>I166*(1+INDEX([1]!tbl_Forecast,MATCH($D$8&amp;$D$16&amp;$D$7,[1]!rng_ForecastRowLookup,0),MATCH(J$11,[1]!rng_ForecastColumnLookup,0)))</f>
        <v>0</v>
      </c>
      <c r="K166" s="32">
        <f>J166*(1+INDEX([1]!tbl_Forecast,MATCH($D$8&amp;$D$16&amp;$D$7,[1]!rng_ForecastRowLookup,0),MATCH(K$11,[1]!rng_ForecastColumnLookup,0)))</f>
        <v>0</v>
      </c>
      <c r="L166" s="32">
        <f>K166*(1+INDEX([1]!tbl_Forecast,MATCH($D$8&amp;$D$16&amp;$D$7,[1]!rng_ForecastRowLookup,0),MATCH(L$11,[1]!rng_ForecastColumnLookup,0)))</f>
        <v>0</v>
      </c>
      <c r="M166" s="32">
        <f>L166*(1+INDEX([1]!tbl_Forecast,MATCH($D$8&amp;$D$16&amp;$D$7,[1]!rng_ForecastRowLookup,0),MATCH(M$11,[1]!rng_ForecastColumnLookup,0)))</f>
        <v>0</v>
      </c>
      <c r="N166" s="32">
        <f>M166*(1+INDEX([1]!tbl_Forecast,MATCH($D$8&amp;$D$16&amp;$D$7,[1]!rng_ForecastRowLookup,0),MATCH(N$11,[1]!rng_ForecastColumnLookup,0)))</f>
        <v>0</v>
      </c>
      <c r="O166" s="32">
        <f>N166*(1+INDEX([1]!tbl_Forecast,MATCH($D$8&amp;$D$16&amp;$D$7,[1]!rng_ForecastRowLookup,0),MATCH(O$11,[1]!rng_ForecastColumnLookup,0)))</f>
        <v>0</v>
      </c>
      <c r="P166" s="32">
        <f>O166*(1+INDEX([1]!tbl_Forecast,MATCH($D$8&amp;$D$16&amp;$D$7,[1]!rng_ForecastRowLookup,0),MATCH(P$11,[1]!rng_ForecastColumnLookup,0)))</f>
        <v>0</v>
      </c>
      <c r="Q166" s="32">
        <f>P166*(1+INDEX([1]!tbl_Forecast,MATCH($D$8&amp;$D$16&amp;$D$7,[1]!rng_ForecastRowLookup,0),MATCH(Q$11,[1]!rng_ForecastColumnLookup,0)))</f>
        <v>0</v>
      </c>
      <c r="R166" s="32">
        <f>Q166*(1+INDEX([1]!tbl_Forecast,MATCH($D$8&amp;$D$16&amp;$D$7,[1]!rng_ForecastRowLookup,0),MATCH(R$11,[1]!rng_ForecastColumnLookup,0)))</f>
        <v>0</v>
      </c>
      <c r="S166" s="32">
        <f>R166*(1+INDEX([1]!tbl_Forecast,MATCH($D$8&amp;$D$16&amp;$D$7,[1]!rng_ForecastRowLookup,0),MATCH(S$11,[1]!rng_ForecastColumnLookup,0)))</f>
        <v>0</v>
      </c>
      <c r="T166" s="32">
        <f>S166*(1+INDEX([1]!tbl_Forecast,MATCH($D$8&amp;$D$16&amp;$D$7,[1]!rng_ForecastRowLookup,0),MATCH(T$11,[1]!rng_ForecastColumnLookup,0)))</f>
        <v>0</v>
      </c>
      <c r="U166" s="32">
        <f>T166*(1+INDEX([1]!tbl_Forecast,MATCH($D$8&amp;$D$16&amp;$D$7,[1]!rng_ForecastRowLookup,0),MATCH(U$11,[1]!rng_ForecastColumnLookup,0)))</f>
        <v>0</v>
      </c>
      <c r="V166" s="32">
        <f>U166*(1+INDEX([1]!tbl_Forecast,MATCH($D$8&amp;$D$16&amp;$D$7,[1]!rng_ForecastRowLookup,0),MATCH(V$11,[1]!rng_ForecastColumnLookup,0)))</f>
        <v>0</v>
      </c>
      <c r="W166" s="32">
        <f>V166*(1+INDEX([1]!tbl_Forecast,MATCH($D$8&amp;$D$16&amp;$D$7,[1]!rng_ForecastRowLookup,0),MATCH(W$11,[1]!rng_ForecastColumnLookup,0)))</f>
        <v>0</v>
      </c>
      <c r="X166" s="32">
        <f>W166*(1+INDEX([1]!tbl_Forecast,MATCH($D$8&amp;$D$16&amp;$D$7,[1]!rng_ForecastRowLookup,0),MATCH(X$11,[1]!rng_ForecastColumnLookup,0)))</f>
        <v>0</v>
      </c>
      <c r="Y166" s="32"/>
      <c r="Z166" s="32" t="str">
        <f t="shared" si="9"/>
        <v>Wilbur _ Sweet Corn</v>
      </c>
      <c r="AA166" s="41">
        <f t="shared" si="10"/>
        <v>0</v>
      </c>
    </row>
    <row r="167" spans="1:27">
      <c r="A167" s="50">
        <f>INDEX([2]APPLIC!$B$8:$F$67,MATCH($C167,[2]APPLIC!$B$9:$B$67,0)+1,5)</f>
        <v>0.85</v>
      </c>
      <c r="B167" s="75">
        <v>1</v>
      </c>
      <c r="C167" s="243" t="s">
        <v>608</v>
      </c>
      <c r="D167" s="7" t="s">
        <v>581</v>
      </c>
      <c r="E167" s="32">
        <f>$A167*VLOOKUP(LEFT($D167,FIND(" _",$D167)-1),SISAcres!$A$24:$O$36,MATCH(RIGHT($D167,LEN($D167)-FIND(" _",$D167)-2),SISAcres!$A$24:$O$24,0),FALSE)*1/$B167</f>
        <v>3102.2901256361624</v>
      </c>
      <c r="F167" s="32">
        <f>E167*(1+INDEX([1]!tbl_Forecast,MATCH($D$8&amp;$D$16&amp;$D$7,[1]!rng_ForecastRowLookup,0),MATCH(F$11,[1]!rng_ForecastColumnLookup,0)))</f>
        <v>3135.3671220748456</v>
      </c>
      <c r="G167" s="32">
        <f>F167*(1+INDEX([1]!tbl_Forecast,MATCH($D$8&amp;$D$16&amp;$D$7,[1]!rng_ForecastRowLookup,0),MATCH(G$11,[1]!rng_ForecastColumnLookup,0)))</f>
        <v>3169.6406318415111</v>
      </c>
      <c r="H167" s="32">
        <f>G167*(1+INDEX([1]!tbl_Forecast,MATCH($D$8&amp;$D$16&amp;$D$7,[1]!rng_ForecastRowLookup,0),MATCH(H$11,[1]!rng_ForecastColumnLookup,0)))</f>
        <v>3205.057440350542</v>
      </c>
      <c r="I167" s="32">
        <f>H167*(1+INDEX([1]!tbl_Forecast,MATCH($D$8&amp;$D$16&amp;$D$7,[1]!rng_ForecastRowLookup,0),MATCH(I$11,[1]!rng_ForecastColumnLookup,0)))</f>
        <v>3263.1151298604182</v>
      </c>
      <c r="J167" s="32">
        <f>I167*(1+INDEX([1]!tbl_Forecast,MATCH($D$8&amp;$D$16&amp;$D$7,[1]!rng_ForecastRowLookup,0),MATCH(J$11,[1]!rng_ForecastColumnLookup,0)))</f>
        <v>3303.5777222681677</v>
      </c>
      <c r="K167" s="32">
        <f>J167*(1+INDEX([1]!tbl_Forecast,MATCH($D$8&amp;$D$16&amp;$D$7,[1]!rng_ForecastRowLookup,0),MATCH(K$11,[1]!rng_ForecastColumnLookup,0)))</f>
        <v>3343.0219875330918</v>
      </c>
      <c r="L167" s="32">
        <f>K167*(1+INDEX([1]!tbl_Forecast,MATCH($D$8&amp;$D$16&amp;$D$7,[1]!rng_ForecastRowLookup,0),MATCH(L$11,[1]!rng_ForecastColumnLookup,0)))</f>
        <v>3384.1019940087212</v>
      </c>
      <c r="M167" s="32">
        <f>L167*(1+INDEX([1]!tbl_Forecast,MATCH($D$8&amp;$D$16&amp;$D$7,[1]!rng_ForecastRowLookup,0),MATCH(M$11,[1]!rng_ForecastColumnLookup,0)))</f>
        <v>3424.1772954866151</v>
      </c>
      <c r="N167" s="32">
        <f>M167*(1+INDEX([1]!tbl_Forecast,MATCH($D$8&amp;$D$16&amp;$D$7,[1]!rng_ForecastRowLookup,0),MATCH(N$11,[1]!rng_ForecastColumnLookup,0)))</f>
        <v>3491.5724934671703</v>
      </c>
      <c r="O167" s="32">
        <f>N167*(1+INDEX([1]!tbl_Forecast,MATCH($D$8&amp;$D$16&amp;$D$7,[1]!rng_ForecastRowLookup,0),MATCH(O$11,[1]!rng_ForecastColumnLookup,0)))</f>
        <v>3532.0476222873453</v>
      </c>
      <c r="P167" s="32">
        <f>O167*(1+INDEX([1]!tbl_Forecast,MATCH($D$8&amp;$D$16&amp;$D$7,[1]!rng_ForecastRowLookup,0),MATCH(P$11,[1]!rng_ForecastColumnLookup,0)))</f>
        <v>3571.4223382649443</v>
      </c>
      <c r="Q167" s="32">
        <f>P167*(1+INDEX([1]!tbl_Forecast,MATCH($D$8&amp;$D$16&amp;$D$7,[1]!rng_ForecastRowLookup,0),MATCH(Q$11,[1]!rng_ForecastColumnLookup,0)))</f>
        <v>3612.2293563940248</v>
      </c>
      <c r="R167" s="32">
        <f>Q167*(1+INDEX([1]!tbl_Forecast,MATCH($D$8&amp;$D$16&amp;$D$7,[1]!rng_ForecastRowLookup,0),MATCH(R$11,[1]!rng_ForecastColumnLookup,0)))</f>
        <v>3651.912621908662</v>
      </c>
      <c r="S167" s="32">
        <f>R167*(1+INDEX([1]!tbl_Forecast,MATCH($D$8&amp;$D$16&amp;$D$7,[1]!rng_ForecastRowLookup,0),MATCH(S$11,[1]!rng_ForecastColumnLookup,0)))</f>
        <v>3717.3922492685701</v>
      </c>
      <c r="T167" s="32">
        <f>S167*(1+INDEX([1]!tbl_Forecast,MATCH($D$8&amp;$D$16&amp;$D$7,[1]!rng_ForecastRowLookup,0),MATCH(T$11,[1]!rng_ForecastColumnLookup,0)))</f>
        <v>3761.0208859666805</v>
      </c>
      <c r="U167" s="32">
        <f>T167*(1+INDEX([1]!tbl_Forecast,MATCH($D$8&amp;$D$16&amp;$D$7,[1]!rng_ForecastRowLookup,0),MATCH(U$11,[1]!rng_ForecastColumnLookup,0)))</f>
        <v>3806.0857977387491</v>
      </c>
      <c r="V167" s="32">
        <f>U167*(1+INDEX([1]!tbl_Forecast,MATCH($D$8&amp;$D$16&amp;$D$7,[1]!rng_ForecastRowLookup,0),MATCH(V$11,[1]!rng_ForecastColumnLookup,0)))</f>
        <v>3851.2359629993043</v>
      </c>
      <c r="W167" s="32">
        <f>V167*(1+INDEX([1]!tbl_Forecast,MATCH($D$8&amp;$D$16&amp;$D$7,[1]!rng_ForecastRowLookup,0),MATCH(W$11,[1]!rng_ForecastColumnLookup,0)))</f>
        <v>3895.2095036049063</v>
      </c>
      <c r="X167" s="32">
        <f>W167*(1+INDEX([1]!tbl_Forecast,MATCH($D$8&amp;$D$16&amp;$D$7,[1]!rng_ForecastRowLookup,0),MATCH(X$11,[1]!rng_ForecastColumnLookup,0)))</f>
        <v>3968.5880744598712</v>
      </c>
      <c r="Y167" s="32"/>
      <c r="Z167" s="32" t="str">
        <f t="shared" si="9"/>
        <v>Mattawa (PRD) _ Peas-Dry</v>
      </c>
      <c r="AA167" s="41">
        <f t="shared" si="10"/>
        <v>3373.2998632908902</v>
      </c>
    </row>
    <row r="168" spans="1:27">
      <c r="A168" s="50">
        <f>INDEX([2]APPLIC!$B$8:$F$67,MATCH($C168,[2]APPLIC!$B$9:$B$67,0)+1,5)</f>
        <v>0.85</v>
      </c>
      <c r="B168" s="75">
        <v>1</v>
      </c>
      <c r="C168" s="243" t="s">
        <v>608</v>
      </c>
      <c r="D168" s="7" t="s">
        <v>582</v>
      </c>
      <c r="E168" s="32">
        <f>$A168*VLOOKUP(LEFT($D168,FIND(" _",$D168)-1),SISAcres!$A$24:$O$36,MATCH(RIGHT($D168,LEN($D168)-FIND(" _",$D168)-2),SISAcres!$A$24:$O$24,0),FALSE)*1/$B168</f>
        <v>0</v>
      </c>
      <c r="F168" s="32">
        <f>E168*(1+INDEX([1]!tbl_Forecast,MATCH($D$8&amp;$D$16&amp;$D$7,[1]!rng_ForecastRowLookup,0),MATCH(F$11,[1]!rng_ForecastColumnLookup,0)))</f>
        <v>0</v>
      </c>
      <c r="G168" s="32">
        <f>F168*(1+INDEX([1]!tbl_Forecast,MATCH($D$8&amp;$D$16&amp;$D$7,[1]!rng_ForecastRowLookup,0),MATCH(G$11,[1]!rng_ForecastColumnLookup,0)))</f>
        <v>0</v>
      </c>
      <c r="H168" s="32">
        <f>G168*(1+INDEX([1]!tbl_Forecast,MATCH($D$8&amp;$D$16&amp;$D$7,[1]!rng_ForecastRowLookup,0),MATCH(H$11,[1]!rng_ForecastColumnLookup,0)))</f>
        <v>0</v>
      </c>
      <c r="I168" s="32">
        <f>H168*(1+INDEX([1]!tbl_Forecast,MATCH($D$8&amp;$D$16&amp;$D$7,[1]!rng_ForecastRowLookup,0),MATCH(I$11,[1]!rng_ForecastColumnLookup,0)))</f>
        <v>0</v>
      </c>
      <c r="J168" s="32">
        <f>I168*(1+INDEX([1]!tbl_Forecast,MATCH($D$8&amp;$D$16&amp;$D$7,[1]!rng_ForecastRowLookup,0),MATCH(J$11,[1]!rng_ForecastColumnLookup,0)))</f>
        <v>0</v>
      </c>
      <c r="K168" s="32">
        <f>J168*(1+INDEX([1]!tbl_Forecast,MATCH($D$8&amp;$D$16&amp;$D$7,[1]!rng_ForecastRowLookup,0),MATCH(K$11,[1]!rng_ForecastColumnLookup,0)))</f>
        <v>0</v>
      </c>
      <c r="L168" s="32">
        <f>K168*(1+INDEX([1]!tbl_Forecast,MATCH($D$8&amp;$D$16&amp;$D$7,[1]!rng_ForecastRowLookup,0),MATCH(L$11,[1]!rng_ForecastColumnLookup,0)))</f>
        <v>0</v>
      </c>
      <c r="M168" s="32">
        <f>L168*(1+INDEX([1]!tbl_Forecast,MATCH($D$8&amp;$D$16&amp;$D$7,[1]!rng_ForecastRowLookup,0),MATCH(M$11,[1]!rng_ForecastColumnLookup,0)))</f>
        <v>0</v>
      </c>
      <c r="N168" s="32">
        <f>M168*(1+INDEX([1]!tbl_Forecast,MATCH($D$8&amp;$D$16&amp;$D$7,[1]!rng_ForecastRowLookup,0),MATCH(N$11,[1]!rng_ForecastColumnLookup,0)))</f>
        <v>0</v>
      </c>
      <c r="O168" s="32">
        <f>N168*(1+INDEX([1]!tbl_Forecast,MATCH($D$8&amp;$D$16&amp;$D$7,[1]!rng_ForecastRowLookup,0),MATCH(O$11,[1]!rng_ForecastColumnLookup,0)))</f>
        <v>0</v>
      </c>
      <c r="P168" s="32">
        <f>O168*(1+INDEX([1]!tbl_Forecast,MATCH($D$8&amp;$D$16&amp;$D$7,[1]!rng_ForecastRowLookup,0),MATCH(P$11,[1]!rng_ForecastColumnLookup,0)))</f>
        <v>0</v>
      </c>
      <c r="Q168" s="32">
        <f>P168*(1+INDEX([1]!tbl_Forecast,MATCH($D$8&amp;$D$16&amp;$D$7,[1]!rng_ForecastRowLookup,0),MATCH(Q$11,[1]!rng_ForecastColumnLookup,0)))</f>
        <v>0</v>
      </c>
      <c r="R168" s="32">
        <f>Q168*(1+INDEX([1]!tbl_Forecast,MATCH($D$8&amp;$D$16&amp;$D$7,[1]!rng_ForecastRowLookup,0),MATCH(R$11,[1]!rng_ForecastColumnLookup,0)))</f>
        <v>0</v>
      </c>
      <c r="S168" s="32">
        <f>R168*(1+INDEX([1]!tbl_Forecast,MATCH($D$8&amp;$D$16&amp;$D$7,[1]!rng_ForecastRowLookup,0),MATCH(S$11,[1]!rng_ForecastColumnLookup,0)))</f>
        <v>0</v>
      </c>
      <c r="T168" s="32">
        <f>S168*(1+INDEX([1]!tbl_Forecast,MATCH($D$8&amp;$D$16&amp;$D$7,[1]!rng_ForecastRowLookup,0),MATCH(T$11,[1]!rng_ForecastColumnLookup,0)))</f>
        <v>0</v>
      </c>
      <c r="U168" s="32">
        <f>T168*(1+INDEX([1]!tbl_Forecast,MATCH($D$8&amp;$D$16&amp;$D$7,[1]!rng_ForecastRowLookup,0),MATCH(U$11,[1]!rng_ForecastColumnLookup,0)))</f>
        <v>0</v>
      </c>
      <c r="V168" s="32">
        <f>U168*(1+INDEX([1]!tbl_Forecast,MATCH($D$8&amp;$D$16&amp;$D$7,[1]!rng_ForecastRowLookup,0),MATCH(V$11,[1]!rng_ForecastColumnLookup,0)))</f>
        <v>0</v>
      </c>
      <c r="W168" s="32">
        <f>V168*(1+INDEX([1]!tbl_Forecast,MATCH($D$8&amp;$D$16&amp;$D$7,[1]!rng_ForecastRowLookup,0),MATCH(W$11,[1]!rng_ForecastColumnLookup,0)))</f>
        <v>0</v>
      </c>
      <c r="X168" s="32">
        <f>W168*(1+INDEX([1]!tbl_Forecast,MATCH($D$8&amp;$D$16&amp;$D$7,[1]!rng_ForecastRowLookup,0),MATCH(X$11,[1]!rng_ForecastColumnLookup,0)))</f>
        <v>0</v>
      </c>
      <c r="Y168" s="32"/>
      <c r="Z168" s="32" t="str">
        <f t="shared" si="9"/>
        <v>Pasco (Richland) _ Peas-Dry</v>
      </c>
      <c r="AA168" s="41">
        <f t="shared" si="10"/>
        <v>0</v>
      </c>
    </row>
    <row r="169" spans="1:27">
      <c r="A169" s="50">
        <f>INDEX([2]APPLIC!$B$8:$F$67,MATCH($C169,[2]APPLIC!$B$9:$B$67,0)+1,5)</f>
        <v>0.85</v>
      </c>
      <c r="B169" s="75">
        <v>1</v>
      </c>
      <c r="C169" s="243" t="s">
        <v>608</v>
      </c>
      <c r="D169" s="7" t="s">
        <v>583</v>
      </c>
      <c r="E169" s="32">
        <f>$A169*VLOOKUP(LEFT($D169,FIND(" _",$D169)-1),SISAcres!$A$24:$O$36,MATCH(RIGHT($D169,LEN($D169)-FIND(" _",$D169)-2),SISAcres!$A$24:$O$24,0),FALSE)*1/$B169</f>
        <v>11071.373421097111</v>
      </c>
      <c r="F169" s="32">
        <f>E169*(1+INDEX([1]!tbl_Forecast,MATCH($D$8&amp;$D$16&amp;$D$7,[1]!rng_ForecastRowLookup,0),MATCH(F$11,[1]!rng_ForecastColumnLookup,0)))</f>
        <v>11189.417757503546</v>
      </c>
      <c r="G169" s="32">
        <f>F169*(1+INDEX([1]!tbl_Forecast,MATCH($D$8&amp;$D$16&amp;$D$7,[1]!rng_ForecastRowLookup,0),MATCH(G$11,[1]!rng_ForecastColumnLookup,0)))</f>
        <v>11311.732179982186</v>
      </c>
      <c r="H169" s="32">
        <f>G169*(1+INDEX([1]!tbl_Forecast,MATCH($D$8&amp;$D$16&amp;$D$7,[1]!rng_ForecastRowLookup,0),MATCH(H$11,[1]!rng_ForecastColumnLookup,0)))</f>
        <v>11438.126777684927</v>
      </c>
      <c r="I169" s="32">
        <f>H169*(1+INDEX([1]!tbl_Forecast,MATCH($D$8&amp;$D$16&amp;$D$7,[1]!rng_ForecastRowLookup,0),MATCH(I$11,[1]!rng_ForecastColumnLookup,0)))</f>
        <v>11645.321570724518</v>
      </c>
      <c r="J169" s="32">
        <f>I169*(1+INDEX([1]!tbl_Forecast,MATCH($D$8&amp;$D$16&amp;$D$7,[1]!rng_ForecastRowLookup,0),MATCH(J$11,[1]!rng_ForecastColumnLookup,0)))</f>
        <v>11789.723432571653</v>
      </c>
      <c r="K169" s="32">
        <f>J169*(1+INDEX([1]!tbl_Forecast,MATCH($D$8&amp;$D$16&amp;$D$7,[1]!rng_ForecastRowLookup,0),MATCH(K$11,[1]!rng_ForecastColumnLookup,0)))</f>
        <v>11930.49111463338</v>
      </c>
      <c r="L169" s="32">
        <f>K169*(1+INDEX([1]!tbl_Forecast,MATCH($D$8&amp;$D$16&amp;$D$7,[1]!rng_ForecastRowLookup,0),MATCH(L$11,[1]!rng_ForecastColumnLookup,0)))</f>
        <v>12077.096387968193</v>
      </c>
      <c r="M169" s="32">
        <f>L169*(1+INDEX([1]!tbl_Forecast,MATCH($D$8&amp;$D$16&amp;$D$7,[1]!rng_ForecastRowLookup,0),MATCH(M$11,[1]!rng_ForecastColumnLookup,0)))</f>
        <v>12220.116095879563</v>
      </c>
      <c r="N169" s="32">
        <f>M169*(1+INDEX([1]!tbl_Forecast,MATCH($D$8&amp;$D$16&amp;$D$7,[1]!rng_ForecastRowLookup,0),MATCH(N$11,[1]!rng_ForecastColumnLookup,0)))</f>
        <v>12460.63434962557</v>
      </c>
      <c r="O169" s="32">
        <f>N169*(1+INDEX([1]!tbl_Forecast,MATCH($D$8&amp;$D$16&amp;$D$7,[1]!rng_ForecastRowLookup,0),MATCH(O$11,[1]!rng_ForecastColumnLookup,0)))</f>
        <v>12605.080951099788</v>
      </c>
      <c r="P169" s="32">
        <f>O169*(1+INDEX([1]!tbl_Forecast,MATCH($D$8&amp;$D$16&amp;$D$7,[1]!rng_ForecastRowLookup,0),MATCH(P$11,[1]!rng_ForecastColumnLookup,0)))</f>
        <v>12745.600427448971</v>
      </c>
      <c r="Q169" s="32">
        <f>P169*(1+INDEX([1]!tbl_Forecast,MATCH($D$8&amp;$D$16&amp;$D$7,[1]!rng_ForecastRowLookup,0),MATCH(Q$11,[1]!rng_ForecastColumnLookup,0)))</f>
        <v>12891.231466975258</v>
      </c>
      <c r="R169" s="32">
        <f>Q169*(1+INDEX([1]!tbl_Forecast,MATCH($D$8&amp;$D$16&amp;$D$7,[1]!rng_ForecastRowLookup,0),MATCH(R$11,[1]!rng_ForecastColumnLookup,0)))</f>
        <v>13032.852086997378</v>
      </c>
      <c r="S169" s="32">
        <f>R169*(1+INDEX([1]!tbl_Forecast,MATCH($D$8&amp;$D$16&amp;$D$7,[1]!rng_ForecastRowLookup,0),MATCH(S$11,[1]!rng_ForecastColumnLookup,0)))</f>
        <v>13266.534101450223</v>
      </c>
      <c r="T169" s="32">
        <f>S169*(1+INDEX([1]!tbl_Forecast,MATCH($D$8&amp;$D$16&amp;$D$7,[1]!rng_ForecastRowLookup,0),MATCH(T$11,[1]!rng_ForecastColumnLookup,0)))</f>
        <v>13422.234860946115</v>
      </c>
      <c r="U169" s="32">
        <f>T169*(1+INDEX([1]!tbl_Forecast,MATCH($D$8&amp;$D$16&amp;$D$7,[1]!rng_ForecastRowLookup,0),MATCH(U$11,[1]!rng_ForecastColumnLookup,0)))</f>
        <v>13583.061362082935</v>
      </c>
      <c r="V169" s="32">
        <f>U169*(1+INDEX([1]!tbl_Forecast,MATCH($D$8&amp;$D$16&amp;$D$7,[1]!rng_ForecastRowLookup,0),MATCH(V$11,[1]!rng_ForecastColumnLookup,0)))</f>
        <v>13744.192113682562</v>
      </c>
      <c r="W169" s="32">
        <f>V169*(1+INDEX([1]!tbl_Forecast,MATCH($D$8&amp;$D$16&amp;$D$7,[1]!rng_ForecastRowLookup,0),MATCH(W$11,[1]!rng_ForecastColumnLookup,0)))</f>
        <v>13901.123757396112</v>
      </c>
      <c r="X169" s="32">
        <f>W169*(1+INDEX([1]!tbl_Forecast,MATCH($D$8&amp;$D$16&amp;$D$7,[1]!rng_ForecastRowLookup,0),MATCH(X$11,[1]!rng_ForecastColumnLookup,0)))</f>
        <v>14162.995318772131</v>
      </c>
      <c r="Y169" s="32"/>
      <c r="Z169" s="32" t="str">
        <f t="shared" si="9"/>
        <v>Moses Lake (Ephrata) _ Peas-Dry</v>
      </c>
      <c r="AA169" s="41">
        <f t="shared" si="10"/>
        <v>12038.546020956312</v>
      </c>
    </row>
    <row r="170" spans="1:27">
      <c r="A170" s="50">
        <f>INDEX([2]APPLIC!$B$8:$F$67,MATCH($C170,[2]APPLIC!$B$9:$B$67,0)+1,5)</f>
        <v>0.85</v>
      </c>
      <c r="B170" s="75">
        <v>1</v>
      </c>
      <c r="C170" s="243" t="s">
        <v>608</v>
      </c>
      <c r="D170" s="7" t="s">
        <v>584</v>
      </c>
      <c r="E170" s="32">
        <f>$A170*VLOOKUP(LEFT($D170,FIND(" _",$D170)-1),SISAcres!$A$24:$O$36,MATCH(RIGHT($D170,LEN($D170)-FIND(" _",$D170)-2),SISAcres!$A$24:$O$24,0),FALSE)*1/$B170</f>
        <v>9021.4634040075871</v>
      </c>
      <c r="F170" s="32">
        <f>E170*(1+INDEX([1]!tbl_Forecast,MATCH($D$8&amp;$D$16&amp;$D$7,[1]!rng_ForecastRowLookup,0),MATCH(F$11,[1]!rng_ForecastColumnLookup,0)))</f>
        <v>9117.6513493000584</v>
      </c>
      <c r="G170" s="32">
        <f>F170*(1+INDEX([1]!tbl_Forecast,MATCH($D$8&amp;$D$16&amp;$D$7,[1]!rng_ForecastRowLookup,0),MATCH(G$11,[1]!rng_ForecastColumnLookup,0)))</f>
        <v>9217.3187567845416</v>
      </c>
      <c r="H170" s="32">
        <f>G170*(1+INDEX([1]!tbl_Forecast,MATCH($D$8&amp;$D$16&amp;$D$7,[1]!rng_ForecastRowLookup,0),MATCH(H$11,[1]!rng_ForecastColumnLookup,0)))</f>
        <v>9320.3108783822754</v>
      </c>
      <c r="I170" s="32">
        <f>H170*(1+INDEX([1]!tbl_Forecast,MATCH($D$8&amp;$D$16&amp;$D$7,[1]!rng_ForecastRowLookup,0),MATCH(I$11,[1]!rng_ForecastColumnLookup,0)))</f>
        <v>9489.1427090696707</v>
      </c>
      <c r="J170" s="32">
        <f>I170*(1+INDEX([1]!tbl_Forecast,MATCH($D$8&amp;$D$16&amp;$D$7,[1]!rng_ForecastRowLookup,0),MATCH(J$11,[1]!rng_ForecastColumnLookup,0)))</f>
        <v>9606.8079762931648</v>
      </c>
      <c r="K170" s="32">
        <f>J170*(1+INDEX([1]!tbl_Forecast,MATCH($D$8&amp;$D$16&amp;$D$7,[1]!rng_ForecastRowLookup,0),MATCH(K$11,[1]!rng_ForecastColumnLookup,0)))</f>
        <v>9721.5119469646743</v>
      </c>
      <c r="L170" s="32">
        <f>K170*(1+INDEX([1]!tbl_Forecast,MATCH($D$8&amp;$D$16&amp;$D$7,[1]!rng_ForecastRowLookup,0),MATCH(L$11,[1]!rng_ForecastColumnLookup,0)))</f>
        <v>9840.9726550376472</v>
      </c>
      <c r="M170" s="32">
        <f>L170*(1+INDEX([1]!tbl_Forecast,MATCH($D$8&amp;$D$16&amp;$D$7,[1]!rng_ForecastRowLookup,0),MATCH(M$11,[1]!rng_ForecastColumnLookup,0)))</f>
        <v>9957.5116797728824</v>
      </c>
      <c r="N170" s="32">
        <f>M170*(1+INDEX([1]!tbl_Forecast,MATCH($D$8&amp;$D$16&amp;$D$7,[1]!rng_ForecastRowLookup,0),MATCH(N$11,[1]!rng_ForecastColumnLookup,0)))</f>
        <v>10153.49699628571</v>
      </c>
      <c r="O170" s="32">
        <f>N170*(1+INDEX([1]!tbl_Forecast,MATCH($D$8&amp;$D$16&amp;$D$7,[1]!rng_ForecastRowLookup,0),MATCH(O$11,[1]!rng_ForecastColumnLookup,0)))</f>
        <v>10271.198719411565</v>
      </c>
      <c r="P170" s="32">
        <f>O170*(1+INDEX([1]!tbl_Forecast,MATCH($D$8&amp;$D$16&amp;$D$7,[1]!rng_ForecastRowLookup,0),MATCH(P$11,[1]!rng_ForecastColumnLookup,0)))</f>
        <v>10385.700440672163</v>
      </c>
      <c r="Q170" s="32">
        <f>P170*(1+INDEX([1]!tbl_Forecast,MATCH($D$8&amp;$D$16&amp;$D$7,[1]!rng_ForecastRowLookup,0),MATCH(Q$11,[1]!rng_ForecastColumnLookup,0)))</f>
        <v>10504.367298306144</v>
      </c>
      <c r="R170" s="32">
        <f>Q170*(1+INDEX([1]!tbl_Forecast,MATCH($D$8&amp;$D$16&amp;$D$7,[1]!rng_ForecastRowLookup,0),MATCH(R$11,[1]!rng_ForecastColumnLookup,0)))</f>
        <v>10619.766281990303</v>
      </c>
      <c r="S170" s="32">
        <f>R170*(1+INDEX([1]!tbl_Forecast,MATCH($D$8&amp;$D$16&amp;$D$7,[1]!rng_ForecastRowLookup,0),MATCH(S$11,[1]!rng_ForecastColumnLookup,0)))</f>
        <v>10810.18111684213</v>
      </c>
      <c r="T170" s="32">
        <f>S170*(1+INDEX([1]!tbl_Forecast,MATCH($D$8&amp;$D$16&amp;$D$7,[1]!rng_ForecastRowLookup,0),MATCH(T$11,[1]!rng_ForecastColumnLookup,0)))</f>
        <v>10937.053244657072</v>
      </c>
      <c r="U170" s="32">
        <f>T170*(1+INDEX([1]!tbl_Forecast,MATCH($D$8&amp;$D$16&amp;$D$7,[1]!rng_ForecastRowLookup,0),MATCH(U$11,[1]!rng_ForecastColumnLookup,0)))</f>
        <v>11068.102062108723</v>
      </c>
      <c r="V170" s="32">
        <f>U170*(1+INDEX([1]!tbl_Forecast,MATCH($D$8&amp;$D$16&amp;$D$7,[1]!rng_ForecastRowLookup,0),MATCH(V$11,[1]!rng_ForecastColumnLookup,0)))</f>
        <v>11199.398796807083</v>
      </c>
      <c r="W170" s="32">
        <f>V170*(1+INDEX([1]!tbl_Forecast,MATCH($D$8&amp;$D$16&amp;$D$7,[1]!rng_ForecastRowLookup,0),MATCH(W$11,[1]!rng_ForecastColumnLookup,0)))</f>
        <v>11327.273905598442</v>
      </c>
      <c r="X170" s="32">
        <f>W170*(1+INDEX([1]!tbl_Forecast,MATCH($D$8&amp;$D$16&amp;$D$7,[1]!rng_ForecastRowLookup,0),MATCH(X$11,[1]!rng_ForecastColumnLookup,0)))</f>
        <v>11540.658877602211</v>
      </c>
      <c r="Y170" s="32"/>
      <c r="Z170" s="32" t="str">
        <f t="shared" si="9"/>
        <v>Royal City (Smyrna) _ Peas-Dry</v>
      </c>
      <c r="AA170" s="41">
        <f t="shared" si="10"/>
        <v>9809.5600459618781</v>
      </c>
    </row>
    <row r="171" spans="1:27">
      <c r="A171" s="50">
        <f>INDEX([2]APPLIC!$B$8:$F$67,MATCH($C171,[2]APPLIC!$B$9:$B$67,0)+1,5)</f>
        <v>0.85</v>
      </c>
      <c r="B171" s="75">
        <v>1</v>
      </c>
      <c r="C171" s="243" t="s">
        <v>608</v>
      </c>
      <c r="D171" s="7" t="s">
        <v>585</v>
      </c>
      <c r="E171" s="32">
        <f>$A171*VLOOKUP(LEFT($D171,FIND(" _",$D171)-1),SISAcres!$A$24:$O$36,MATCH(RIGHT($D171,LEN($D171)-FIND(" _",$D171)-2),SISAcres!$A$24:$O$24,0),FALSE)*1/$B171</f>
        <v>7875.1871903697729</v>
      </c>
      <c r="F171" s="32">
        <f>E171*(1+INDEX([1]!tbl_Forecast,MATCH($D$8&amp;$D$16&amp;$D$7,[1]!rng_ForecastRowLookup,0),MATCH(F$11,[1]!rng_ForecastColumnLookup,0)))</f>
        <v>7959.1533985903552</v>
      </c>
      <c r="G171" s="32">
        <f>F171*(1+INDEX([1]!tbl_Forecast,MATCH($D$8&amp;$D$16&amp;$D$7,[1]!rng_ForecastRowLookup,0),MATCH(G$11,[1]!rng_ForecastColumnLookup,0)))</f>
        <v>8046.1569650372903</v>
      </c>
      <c r="H171" s="32">
        <f>G171*(1+INDEX([1]!tbl_Forecast,MATCH($D$8&amp;$D$16&amp;$D$7,[1]!rng_ForecastRowLookup,0),MATCH(H$11,[1]!rng_ForecastColumnLookup,0)))</f>
        <v>8136.0628040783458</v>
      </c>
      <c r="I171" s="32">
        <f>H171*(1+INDEX([1]!tbl_Forecast,MATCH($D$8&amp;$D$16&amp;$D$7,[1]!rng_ForecastRowLookup,0),MATCH(I$11,[1]!rng_ForecastColumnLookup,0)))</f>
        <v>8283.4426925524731</v>
      </c>
      <c r="J171" s="32">
        <f>I171*(1+INDEX([1]!tbl_Forecast,MATCH($D$8&amp;$D$16&amp;$D$7,[1]!rng_ForecastRowLookup,0),MATCH(J$11,[1]!rng_ForecastColumnLookup,0)))</f>
        <v>8386.1572925782584</v>
      </c>
      <c r="K171" s="32">
        <f>J171*(1+INDEX([1]!tbl_Forecast,MATCH($D$8&amp;$D$16&amp;$D$7,[1]!rng_ForecastRowLookup,0),MATCH(K$11,[1]!rng_ForecastColumnLookup,0)))</f>
        <v>8486.2868613703395</v>
      </c>
      <c r="L171" s="32">
        <f>K171*(1+INDEX([1]!tbl_Forecast,MATCH($D$8&amp;$D$16&amp;$D$7,[1]!rng_ForecastRowLookup,0),MATCH(L$11,[1]!rng_ForecastColumnLookup,0)))</f>
        <v>8590.5687717254659</v>
      </c>
      <c r="M171" s="32">
        <f>L171*(1+INDEX([1]!tbl_Forecast,MATCH($D$8&amp;$D$16&amp;$D$7,[1]!rng_ForecastRowLookup,0),MATCH(M$11,[1]!rng_ForecastColumnLookup,0)))</f>
        <v>8692.3002307662919</v>
      </c>
      <c r="N171" s="32">
        <f>M171*(1+INDEX([1]!tbl_Forecast,MATCH($D$8&amp;$D$16&amp;$D$7,[1]!rng_ForecastRowLookup,0),MATCH(N$11,[1]!rng_ForecastColumnLookup,0)))</f>
        <v>8863.3834558466879</v>
      </c>
      <c r="O171" s="32">
        <f>N171*(1+INDEX([1]!tbl_Forecast,MATCH($D$8&amp;$D$16&amp;$D$7,[1]!rng_ForecastRowLookup,0),MATCH(O$11,[1]!rng_ForecastColumnLookup,0)))</f>
        <v>8966.1298796512128</v>
      </c>
      <c r="P171" s="32">
        <f>O171*(1+INDEX([1]!tbl_Forecast,MATCH($D$8&amp;$D$16&amp;$D$7,[1]!rng_ForecastRowLookup,0),MATCH(P$11,[1]!rng_ForecastColumnLookup,0)))</f>
        <v>9066.0828970459497</v>
      </c>
      <c r="Q171" s="32">
        <f>P171*(1+INDEX([1]!tbl_Forecast,MATCH($D$8&amp;$D$16&amp;$D$7,[1]!rng_ForecastRowLookup,0),MATCH(Q$11,[1]!rng_ForecastColumnLookup,0)))</f>
        <v>9169.6718243972955</v>
      </c>
      <c r="R171" s="32">
        <f>Q171*(1+INDEX([1]!tbl_Forecast,MATCH($D$8&amp;$D$16&amp;$D$7,[1]!rng_ForecastRowLookup,0),MATCH(R$11,[1]!rng_ForecastColumnLookup,0)))</f>
        <v>9270.4080971496151</v>
      </c>
      <c r="S171" s="32">
        <f>R171*(1+INDEX([1]!tbl_Forecast,MATCH($D$8&amp;$D$16&amp;$D$7,[1]!rng_ForecastRowLookup,0),MATCH(S$11,[1]!rng_ForecastColumnLookup,0)))</f>
        <v>9436.628631571486</v>
      </c>
      <c r="T171" s="32">
        <f>S171*(1+INDEX([1]!tbl_Forecast,MATCH($D$8&amp;$D$16&amp;$D$7,[1]!rng_ForecastRowLookup,0),MATCH(T$11,[1]!rng_ForecastColumnLookup,0)))</f>
        <v>9547.3802592219781</v>
      </c>
      <c r="U171" s="32">
        <f>T171*(1+INDEX([1]!tbl_Forecast,MATCH($D$8&amp;$D$16&amp;$D$7,[1]!rng_ForecastRowLookup,0),MATCH(U$11,[1]!rng_ForecastColumnLookup,0)))</f>
        <v>9661.7778821231459</v>
      </c>
      <c r="V171" s="32">
        <f>U171*(1+INDEX([1]!tbl_Forecast,MATCH($D$8&amp;$D$16&amp;$D$7,[1]!rng_ForecastRowLookup,0),MATCH(V$11,[1]!rng_ForecastColumnLookup,0)))</f>
        <v>9776.3919216563081</v>
      </c>
      <c r="W171" s="32">
        <f>V171*(1+INDEX([1]!tbl_Forecast,MATCH($D$8&amp;$D$16&amp;$D$7,[1]!rng_ForecastRowLookup,0),MATCH(W$11,[1]!rng_ForecastColumnLookup,0)))</f>
        <v>9888.0190905115833</v>
      </c>
      <c r="X171" s="32">
        <f>W171*(1+INDEX([1]!tbl_Forecast,MATCH($D$8&amp;$D$16&amp;$D$7,[1]!rng_ForecastRowLookup,0),MATCH(X$11,[1]!rng_ForecastColumnLookup,0)))</f>
        <v>10074.291153356176</v>
      </c>
      <c r="Y171" s="32"/>
      <c r="Z171" s="32" t="str">
        <f t="shared" si="9"/>
        <v>Quincy _ Peas-Dry</v>
      </c>
      <c r="AA171" s="41">
        <f t="shared" si="10"/>
        <v>8563.147480352749</v>
      </c>
    </row>
    <row r="172" spans="1:27">
      <c r="A172" s="50">
        <f>INDEX([2]APPLIC!$B$8:$F$67,MATCH($C172,[2]APPLIC!$B$9:$B$67,0)+1,5)</f>
        <v>0.85</v>
      </c>
      <c r="B172" s="75">
        <v>1</v>
      </c>
      <c r="C172" s="243" t="s">
        <v>608</v>
      </c>
      <c r="D172" s="7" t="s">
        <v>586</v>
      </c>
      <c r="E172" s="32">
        <f>$A172*VLOOKUP(LEFT($D172,FIND(" _",$D172)-1),SISAcres!$A$24:$O$36,MATCH(RIGHT($D172,LEN($D172)-FIND(" _",$D172)-2),SISAcres!$A$24:$O$24,0),FALSE)*1/$B172</f>
        <v>664.71005089297455</v>
      </c>
      <c r="F172" s="32">
        <f>E172*(1+INDEX([1]!tbl_Forecast,MATCH($D$8&amp;$D$16&amp;$D$7,[1]!rng_ForecastRowLookup,0),MATCH(F$11,[1]!rng_ForecastColumnLookup,0)))</f>
        <v>671.79727068729835</v>
      </c>
      <c r="G172" s="32">
        <f>F172*(1+INDEX([1]!tbl_Forecast,MATCH($D$8&amp;$D$16&amp;$D$7,[1]!rng_ForecastRowLookup,0),MATCH(G$11,[1]!rng_ForecastColumnLookup,0)))</f>
        <v>679.14086058336238</v>
      </c>
      <c r="H172" s="32">
        <f>G172*(1+INDEX([1]!tbl_Forecast,MATCH($D$8&amp;$D$16&amp;$D$7,[1]!rng_ForecastRowLookup,0),MATCH(H$11,[1]!rng_ForecastColumnLookup,0)))</f>
        <v>686.72941859473701</v>
      </c>
      <c r="I172" s="32">
        <f>H172*(1+INDEX([1]!tbl_Forecast,MATCH($D$8&amp;$D$16&amp;$D$7,[1]!rng_ForecastRowLookup,0),MATCH(I$11,[1]!rng_ForecastColumnLookup,0)))</f>
        <v>699.16910933479141</v>
      </c>
      <c r="J172" s="32">
        <f>I172*(1+INDEX([1]!tbl_Forecast,MATCH($D$8&amp;$D$16&amp;$D$7,[1]!rng_ForecastRowLookup,0),MATCH(J$11,[1]!rng_ForecastColumnLookup,0)))</f>
        <v>707.83879874789932</v>
      </c>
      <c r="K172" s="32">
        <f>J172*(1+INDEX([1]!tbl_Forecast,MATCH($D$8&amp;$D$16&amp;$D$7,[1]!rng_ForecastRowLookup,0),MATCH(K$11,[1]!rng_ForecastColumnLookup,0)))</f>
        <v>716.29029699914918</v>
      </c>
      <c r="L172" s="32">
        <f>K172*(1+INDEX([1]!tbl_Forecast,MATCH($D$8&amp;$D$16&amp;$D$7,[1]!rng_ForecastRowLookup,0),MATCH(L$11,[1]!rng_ForecastColumnLookup,0)))</f>
        <v>725.09227621103867</v>
      </c>
      <c r="M172" s="32">
        <f>L172*(1+INDEX([1]!tbl_Forecast,MATCH($D$8&amp;$D$16&amp;$D$7,[1]!rng_ForecastRowLookup,0),MATCH(M$11,[1]!rng_ForecastColumnLookup,0)))</f>
        <v>733.67898300057846</v>
      </c>
      <c r="N172" s="32">
        <f>M172*(1+INDEX([1]!tbl_Forecast,MATCH($D$8&amp;$D$16&amp;$D$7,[1]!rng_ForecastRowLookup,0),MATCH(N$11,[1]!rng_ForecastColumnLookup,0)))</f>
        <v>748.11936854331054</v>
      </c>
      <c r="O172" s="32">
        <f>N172*(1+INDEX([1]!tbl_Forecast,MATCH($D$8&amp;$D$16&amp;$D$7,[1]!rng_ForecastRowLookup,0),MATCH(O$11,[1]!rng_ForecastColumnLookup,0)))</f>
        <v>756.79174406216737</v>
      </c>
      <c r="P172" s="32">
        <f>O172*(1+INDEX([1]!tbl_Forecast,MATCH($D$8&amp;$D$16&amp;$D$7,[1]!rng_ForecastRowLookup,0),MATCH(P$11,[1]!rng_ForecastColumnLookup,0)))</f>
        <v>765.22834038340898</v>
      </c>
      <c r="Q172" s="32">
        <f>P172*(1+INDEX([1]!tbl_Forecast,MATCH($D$8&amp;$D$16&amp;$D$7,[1]!rng_ForecastRowLookup,0),MATCH(Q$11,[1]!rng_ForecastColumnLookup,0)))</f>
        <v>773.97182793578907</v>
      </c>
      <c r="R172" s="32">
        <f>Q172*(1+INDEX([1]!tbl_Forecast,MATCH($D$8&amp;$D$16&amp;$D$7,[1]!rng_ForecastRowLookup,0),MATCH(R$11,[1]!rng_ForecastColumnLookup,0)))</f>
        <v>782.47453541045661</v>
      </c>
      <c r="S172" s="32">
        <f>R172*(1+INDEX([1]!tbl_Forecast,MATCH($D$8&amp;$D$16&amp;$D$7,[1]!rng_ForecastRowLookup,0),MATCH(S$11,[1]!rng_ForecastColumnLookup,0)))</f>
        <v>796.50448253731736</v>
      </c>
      <c r="T172" s="32">
        <f>S172*(1+INDEX([1]!tbl_Forecast,MATCH($D$8&amp;$D$16&amp;$D$7,[1]!rng_ForecastRowLookup,0),MATCH(T$11,[1]!rng_ForecastColumnLookup,0)))</f>
        <v>805.8525422433853</v>
      </c>
      <c r="U172" s="32">
        <f>T172*(1+INDEX([1]!tbl_Forecast,MATCH($D$8&amp;$D$16&amp;$D$7,[1]!rng_ForecastRowLookup,0),MATCH(U$11,[1]!rng_ForecastColumnLookup,0)))</f>
        <v>815.5083444360821</v>
      </c>
      <c r="V172" s="32">
        <f>U172*(1+INDEX([1]!tbl_Forecast,MATCH($D$8&amp;$D$16&amp;$D$7,[1]!rng_ForecastRowLookup,0),MATCH(V$11,[1]!rng_ForecastColumnLookup,0)))</f>
        <v>825.18241340860141</v>
      </c>
      <c r="W172" s="32">
        <f>V172*(1+INDEX([1]!tbl_Forecast,MATCH($D$8&amp;$D$16&amp;$D$7,[1]!rng_ForecastRowLookup,0),MATCH(W$11,[1]!rng_ForecastColumnLookup,0)))</f>
        <v>834.60437371216915</v>
      </c>
      <c r="X172" s="32">
        <f>W172*(1+INDEX([1]!tbl_Forecast,MATCH($D$8&amp;$D$16&amp;$D$7,[1]!rng_ForecastRowLookup,0),MATCH(X$11,[1]!rng_ForecastColumnLookup,0)))</f>
        <v>850.32678251088055</v>
      </c>
      <c r="Y172" s="32"/>
      <c r="Z172" s="32" t="str">
        <f t="shared" si="9"/>
        <v>Connell _ Peas-Dry</v>
      </c>
      <c r="AA172" s="41">
        <f t="shared" si="10"/>
        <v>722.7777651342484</v>
      </c>
    </row>
    <row r="173" spans="1:27">
      <c r="A173" s="50">
        <f>INDEX([2]APPLIC!$B$8:$F$67,MATCH($C173,[2]APPLIC!$B$9:$B$67,0)+1,5)</f>
        <v>0.85</v>
      </c>
      <c r="B173" s="75">
        <v>1</v>
      </c>
      <c r="C173" s="243" t="s">
        <v>608</v>
      </c>
      <c r="D173" s="7" t="s">
        <v>587</v>
      </c>
      <c r="E173" s="32">
        <f>$A173*VLOOKUP(LEFT($D173,FIND(" _",$D173)-1),SISAcres!$A$24:$O$36,MATCH(RIGHT($D173,LEN($D173)-FIND(" _",$D173)-2),SISAcres!$A$24:$O$24,0),FALSE)*1/$B173</f>
        <v>2776.9075832410003</v>
      </c>
      <c r="F173" s="32">
        <f>E173*(1+INDEX([1]!tbl_Forecast,MATCH($D$8&amp;$D$16&amp;$D$7,[1]!rng_ForecastRowLookup,0),MATCH(F$11,[1]!rng_ForecastColumnLookup,0)))</f>
        <v>2806.5153112488956</v>
      </c>
      <c r="G173" s="32">
        <f>F173*(1+INDEX([1]!tbl_Forecast,MATCH($D$8&amp;$D$16&amp;$D$7,[1]!rng_ForecastRowLookup,0),MATCH(G$11,[1]!rng_ForecastColumnLookup,0)))</f>
        <v>2837.1940567307743</v>
      </c>
      <c r="H173" s="32">
        <f>G173*(1+INDEX([1]!tbl_Forecast,MATCH($D$8&amp;$D$16&amp;$D$7,[1]!rng_ForecastRowLookup,0),MATCH(H$11,[1]!rng_ForecastColumnLookup,0)))</f>
        <v>2868.8961864929784</v>
      </c>
      <c r="I173" s="32">
        <f>H173*(1+INDEX([1]!tbl_Forecast,MATCH($D$8&amp;$D$16&amp;$D$7,[1]!rng_ForecastRowLookup,0),MATCH(I$11,[1]!rng_ForecastColumnLookup,0)))</f>
        <v>2920.8645168993312</v>
      </c>
      <c r="J173" s="32">
        <f>I173*(1+INDEX([1]!tbl_Forecast,MATCH($D$8&amp;$D$16&amp;$D$7,[1]!rng_ForecastRowLookup,0),MATCH(J$11,[1]!rng_ForecastColumnLookup,0)))</f>
        <v>2957.0832053985664</v>
      </c>
      <c r="K173" s="32">
        <f>J173*(1+INDEX([1]!tbl_Forecast,MATCH($D$8&amp;$D$16&amp;$D$7,[1]!rng_ForecastRowLookup,0),MATCH(K$11,[1]!rng_ForecastColumnLookup,0)))</f>
        <v>2992.3903736174243</v>
      </c>
      <c r="L173" s="32">
        <f>K173*(1+INDEX([1]!tbl_Forecast,MATCH($D$8&amp;$D$16&amp;$D$7,[1]!rng_ForecastRowLookup,0),MATCH(L$11,[1]!rng_ForecastColumnLookup,0)))</f>
        <v>3029.1617189403805</v>
      </c>
      <c r="M173" s="32">
        <f>L173*(1+INDEX([1]!tbl_Forecast,MATCH($D$8&amp;$D$16&amp;$D$7,[1]!rng_ForecastRowLookup,0),MATCH(M$11,[1]!rng_ForecastColumnLookup,0)))</f>
        <v>3065.0337373744437</v>
      </c>
      <c r="N173" s="32">
        <f>M173*(1+INDEX([1]!tbl_Forecast,MATCH($D$8&amp;$D$16&amp;$D$7,[1]!rng_ForecastRowLookup,0),MATCH(N$11,[1]!rng_ForecastColumnLookup,0)))</f>
        <v>3125.3602151592559</v>
      </c>
      <c r="O173" s="32">
        <f>N173*(1+INDEX([1]!tbl_Forecast,MATCH($D$8&amp;$D$16&amp;$D$7,[1]!rng_ForecastRowLookup,0),MATCH(O$11,[1]!rng_ForecastColumnLookup,0)))</f>
        <v>3161.5901251939763</v>
      </c>
      <c r="P173" s="32">
        <f>O173*(1+INDEX([1]!tbl_Forecast,MATCH($D$8&amp;$D$16&amp;$D$7,[1]!rng_ForecastRowLookup,0),MATCH(P$11,[1]!rng_ForecastColumnLookup,0)))</f>
        <v>3196.8350387765618</v>
      </c>
      <c r="Q173" s="32">
        <f>P173*(1+INDEX([1]!tbl_Forecast,MATCH($D$8&amp;$D$16&amp;$D$7,[1]!rng_ForecastRowLookup,0),MATCH(Q$11,[1]!rng_ForecastColumnLookup,0)))</f>
        <v>3233.3620280338478</v>
      </c>
      <c r="R173" s="32">
        <f>Q173*(1+INDEX([1]!tbl_Forecast,MATCH($D$8&amp;$D$16&amp;$D$7,[1]!rng_ForecastRowLookup,0),MATCH(R$11,[1]!rng_ForecastColumnLookup,0)))</f>
        <v>3268.8831290503963</v>
      </c>
      <c r="S173" s="32">
        <f>R173*(1+INDEX([1]!tbl_Forecast,MATCH($D$8&amp;$D$16&amp;$D$7,[1]!rng_ForecastRowLookup,0),MATCH(S$11,[1]!rng_ForecastColumnLookup,0)))</f>
        <v>3327.4949501244282</v>
      </c>
      <c r="T173" s="32">
        <f>S173*(1+INDEX([1]!tbl_Forecast,MATCH($D$8&amp;$D$16&amp;$D$7,[1]!rng_ForecastRowLookup,0),MATCH(T$11,[1]!rng_ForecastColumnLookup,0)))</f>
        <v>3366.547613539848</v>
      </c>
      <c r="U173" s="32">
        <f>T173*(1+INDEX([1]!tbl_Forecast,MATCH($D$8&amp;$D$16&amp;$D$7,[1]!rng_ForecastRowLookup,0),MATCH(U$11,[1]!rng_ForecastColumnLookup,0)))</f>
        <v>3406.8859088539534</v>
      </c>
      <c r="V173" s="32">
        <f>U173*(1+INDEX([1]!tbl_Forecast,MATCH($D$8&amp;$D$16&amp;$D$7,[1]!rng_ForecastRowLookup,0),MATCH(V$11,[1]!rng_ForecastColumnLookup,0)))</f>
        <v>3447.3005158762126</v>
      </c>
      <c r="W173" s="32">
        <f>V173*(1+INDEX([1]!tbl_Forecast,MATCH($D$8&amp;$D$16&amp;$D$7,[1]!rng_ForecastRowLookup,0),MATCH(W$11,[1]!rng_ForecastColumnLookup,0)))</f>
        <v>3486.6619080814667</v>
      </c>
      <c r="X173" s="32">
        <f>W173*(1+INDEX([1]!tbl_Forecast,MATCH($D$8&amp;$D$16&amp;$D$7,[1]!rng_ForecastRowLookup,0),MATCH(X$11,[1]!rng_ForecastColumnLookup,0)))</f>
        <v>3552.3441949090902</v>
      </c>
      <c r="Y173" s="32"/>
      <c r="Z173" s="32" t="str">
        <f t="shared" si="9"/>
        <v>Othello _ Peas-Dry</v>
      </c>
      <c r="AA173" s="41">
        <f t="shared" si="10"/>
        <v>3019.4925656727264</v>
      </c>
    </row>
    <row r="174" spans="1:27">
      <c r="A174" s="50">
        <f>INDEX([2]APPLIC!$B$8:$F$67,MATCH($C174,[2]APPLIC!$B$9:$B$67,0)+1,5)</f>
        <v>0.85</v>
      </c>
      <c r="B174" s="75">
        <v>1</v>
      </c>
      <c r="C174" s="243" t="s">
        <v>608</v>
      </c>
      <c r="D174" s="7" t="s">
        <v>588</v>
      </c>
      <c r="E174" s="32">
        <f>$A174*VLOOKUP(LEFT($D174,FIND(" _",$D174)-1),SISAcres!$A$24:$O$36,MATCH(RIGHT($D174,LEN($D174)-FIND(" _",$D174)-2),SISAcres!$A$24:$O$24,0),FALSE)*1/$B174</f>
        <v>5020.1877969539337</v>
      </c>
      <c r="F174" s="32">
        <f>E174*(1+INDEX([1]!tbl_Forecast,MATCH($D$8&amp;$D$16&amp;$D$7,[1]!rng_ForecastRowLookup,0),MATCH(F$11,[1]!rng_ForecastColumnLookup,0)))</f>
        <v>5073.7136527432322</v>
      </c>
      <c r="G174" s="32">
        <f>F174*(1+INDEX([1]!tbl_Forecast,MATCH($D$8&amp;$D$16&amp;$D$7,[1]!rng_ForecastRowLookup,0),MATCH(G$11,[1]!rng_ForecastColumnLookup,0)))</f>
        <v>5129.1757302799397</v>
      </c>
      <c r="H174" s="32">
        <f>G174*(1+INDEX([1]!tbl_Forecast,MATCH($D$8&amp;$D$16&amp;$D$7,[1]!rng_ForecastRowLookup,0),MATCH(H$11,[1]!rng_ForecastColumnLookup,0)))</f>
        <v>5186.487916659552</v>
      </c>
      <c r="I174" s="32">
        <f>H174*(1+INDEX([1]!tbl_Forecast,MATCH($D$8&amp;$D$16&amp;$D$7,[1]!rng_ForecastRowLookup,0),MATCH(I$11,[1]!rng_ForecastColumnLookup,0)))</f>
        <v>5280.4380285424804</v>
      </c>
      <c r="J174" s="32">
        <f>I174*(1+INDEX([1]!tbl_Forecast,MATCH($D$8&amp;$D$16&amp;$D$7,[1]!rng_ForecastRowLookup,0),MATCH(J$11,[1]!rng_ForecastColumnLookup,0)))</f>
        <v>5345.9154031309872</v>
      </c>
      <c r="K174" s="32">
        <f>J174*(1+INDEX([1]!tbl_Forecast,MATCH($D$8&amp;$D$16&amp;$D$7,[1]!rng_ForecastRowLookup,0),MATCH(K$11,[1]!rng_ForecastColumnLookup,0)))</f>
        <v>5409.744900413154</v>
      </c>
      <c r="L174" s="32">
        <f>K174*(1+INDEX([1]!tbl_Forecast,MATCH($D$8&amp;$D$16&amp;$D$7,[1]!rng_ForecastRowLookup,0),MATCH(L$11,[1]!rng_ForecastColumnLookup,0)))</f>
        <v>5476.2213867686824</v>
      </c>
      <c r="M174" s="32">
        <f>L174*(1+INDEX([1]!tbl_Forecast,MATCH($D$8&amp;$D$16&amp;$D$7,[1]!rng_ForecastRowLookup,0),MATCH(M$11,[1]!rng_ForecastColumnLookup,0)))</f>
        <v>5541.0720394449263</v>
      </c>
      <c r="N174" s="32">
        <f>M174*(1+INDEX([1]!tbl_Forecast,MATCH($D$8&amp;$D$16&amp;$D$7,[1]!rng_ForecastRowLookup,0),MATCH(N$11,[1]!rng_ForecastColumnLookup,0)))</f>
        <v>5650.1322938935318</v>
      </c>
      <c r="O174" s="32">
        <f>N174*(1+INDEX([1]!tbl_Forecast,MATCH($D$8&amp;$D$16&amp;$D$7,[1]!rng_ForecastRowLookup,0),MATCH(O$11,[1]!rng_ForecastColumnLookup,0)))</f>
        <v>5715.6299551548282</v>
      </c>
      <c r="P174" s="32">
        <f>O174*(1+INDEX([1]!tbl_Forecast,MATCH($D$8&amp;$D$16&amp;$D$7,[1]!rng_ForecastRowLookup,0),MATCH(P$11,[1]!rng_ForecastColumnLookup,0)))</f>
        <v>5779.3469063921775</v>
      </c>
      <c r="Q174" s="32">
        <f>P174*(1+INDEX([1]!tbl_Forecast,MATCH($D$8&amp;$D$16&amp;$D$7,[1]!rng_ForecastRowLookup,0),MATCH(Q$11,[1]!rng_ForecastColumnLookup,0)))</f>
        <v>5845.3816375570059</v>
      </c>
      <c r="R174" s="32">
        <f>Q174*(1+INDEX([1]!tbl_Forecast,MATCH($D$8&amp;$D$16&amp;$D$7,[1]!rng_ForecastRowLookup,0),MATCH(R$11,[1]!rng_ForecastColumnLookup,0)))</f>
        <v>5909.5978898132362</v>
      </c>
      <c r="S174" s="32">
        <f>R174*(1+INDEX([1]!tbl_Forecast,MATCH($D$8&amp;$D$16&amp;$D$7,[1]!rng_ForecastRowLookup,0),MATCH(S$11,[1]!rng_ForecastColumnLookup,0)))</f>
        <v>6015.5583296524637</v>
      </c>
      <c r="T174" s="32">
        <f>S174*(1+INDEX([1]!tbl_Forecast,MATCH($D$8&amp;$D$16&amp;$D$7,[1]!rng_ForecastRowLookup,0),MATCH(T$11,[1]!rng_ForecastColumnLookup,0)))</f>
        <v>6086.1590602996903</v>
      </c>
      <c r="U174" s="32">
        <f>T174*(1+INDEX([1]!tbl_Forecast,MATCH($D$8&amp;$D$16&amp;$D$7,[1]!rng_ForecastRowLookup,0),MATCH(U$11,[1]!rng_ForecastColumnLookup,0)))</f>
        <v>6159.0839999368409</v>
      </c>
      <c r="V174" s="32">
        <f>U174*(1+INDEX([1]!tbl_Forecast,MATCH($D$8&amp;$D$16&amp;$D$7,[1]!rng_ForecastRowLookup,0),MATCH(V$11,[1]!rng_ForecastColumnLookup,0)))</f>
        <v>6232.1468984705534</v>
      </c>
      <c r="W174" s="32">
        <f>V174*(1+INDEX([1]!tbl_Forecast,MATCH($D$8&amp;$D$16&amp;$D$7,[1]!rng_ForecastRowLookup,0),MATCH(W$11,[1]!rng_ForecastColumnLookup,0)))</f>
        <v>6303.3057595044911</v>
      </c>
      <c r="X174" s="32">
        <f>W174*(1+INDEX([1]!tbl_Forecast,MATCH($D$8&amp;$D$16&amp;$D$7,[1]!rng_ForecastRowLookup,0),MATCH(X$11,[1]!rng_ForecastColumnLookup,0)))</f>
        <v>6422.0484273548991</v>
      </c>
      <c r="Y174" s="32"/>
      <c r="Z174" s="32" t="str">
        <f t="shared" si="9"/>
        <v>Lind _ Peas-Dry</v>
      </c>
      <c r="AA174" s="41">
        <f t="shared" si="10"/>
        <v>5458.7411632516641</v>
      </c>
    </row>
    <row r="175" spans="1:27">
      <c r="A175" s="50">
        <f>INDEX([2]APPLIC!$B$8:$F$67,MATCH($C175,[2]APPLIC!$B$9:$B$67,0)+1,5)</f>
        <v>0.85</v>
      </c>
      <c r="B175" s="75">
        <v>1</v>
      </c>
      <c r="C175" s="243" t="s">
        <v>608</v>
      </c>
      <c r="D175" s="7" t="s">
        <v>589</v>
      </c>
      <c r="E175" s="32">
        <f>$A175*VLOOKUP(LEFT($D175,FIND(" _",$D175)-1),SISAcres!$A$24:$O$36,MATCH(RIGHT($D175,LEN($D175)-FIND(" _",$D175)-2),SISAcres!$A$24:$O$24,0),FALSE)*1/$B175</f>
        <v>0</v>
      </c>
      <c r="F175" s="32">
        <f>E175*(1+INDEX([1]!tbl_Forecast,MATCH($D$8&amp;$D$16&amp;$D$7,[1]!rng_ForecastRowLookup,0),MATCH(F$11,[1]!rng_ForecastColumnLookup,0)))</f>
        <v>0</v>
      </c>
      <c r="G175" s="32">
        <f>F175*(1+INDEX([1]!tbl_Forecast,MATCH($D$8&amp;$D$16&amp;$D$7,[1]!rng_ForecastRowLookup,0),MATCH(G$11,[1]!rng_ForecastColumnLookup,0)))</f>
        <v>0</v>
      </c>
      <c r="H175" s="32">
        <f>G175*(1+INDEX([1]!tbl_Forecast,MATCH($D$8&amp;$D$16&amp;$D$7,[1]!rng_ForecastRowLookup,0),MATCH(H$11,[1]!rng_ForecastColumnLookup,0)))</f>
        <v>0</v>
      </c>
      <c r="I175" s="32">
        <f>H175*(1+INDEX([1]!tbl_Forecast,MATCH($D$8&amp;$D$16&amp;$D$7,[1]!rng_ForecastRowLookup,0),MATCH(I$11,[1]!rng_ForecastColumnLookup,0)))</f>
        <v>0</v>
      </c>
      <c r="J175" s="32">
        <f>I175*(1+INDEX([1]!tbl_Forecast,MATCH($D$8&amp;$D$16&amp;$D$7,[1]!rng_ForecastRowLookup,0),MATCH(J$11,[1]!rng_ForecastColumnLookup,0)))</f>
        <v>0</v>
      </c>
      <c r="K175" s="32">
        <f>J175*(1+INDEX([1]!tbl_Forecast,MATCH($D$8&amp;$D$16&amp;$D$7,[1]!rng_ForecastRowLookup,0),MATCH(K$11,[1]!rng_ForecastColumnLookup,0)))</f>
        <v>0</v>
      </c>
      <c r="L175" s="32">
        <f>K175*(1+INDEX([1]!tbl_Forecast,MATCH($D$8&amp;$D$16&amp;$D$7,[1]!rng_ForecastRowLookup,0),MATCH(L$11,[1]!rng_ForecastColumnLookup,0)))</f>
        <v>0</v>
      </c>
      <c r="M175" s="32">
        <f>L175*(1+INDEX([1]!tbl_Forecast,MATCH($D$8&amp;$D$16&amp;$D$7,[1]!rng_ForecastRowLookup,0),MATCH(M$11,[1]!rng_ForecastColumnLookup,0)))</f>
        <v>0</v>
      </c>
      <c r="N175" s="32">
        <f>M175*(1+INDEX([1]!tbl_Forecast,MATCH($D$8&amp;$D$16&amp;$D$7,[1]!rng_ForecastRowLookup,0),MATCH(N$11,[1]!rng_ForecastColumnLookup,0)))</f>
        <v>0</v>
      </c>
      <c r="O175" s="32">
        <f>N175*(1+INDEX([1]!tbl_Forecast,MATCH($D$8&amp;$D$16&amp;$D$7,[1]!rng_ForecastRowLookup,0),MATCH(O$11,[1]!rng_ForecastColumnLookup,0)))</f>
        <v>0</v>
      </c>
      <c r="P175" s="32">
        <f>O175*(1+INDEX([1]!tbl_Forecast,MATCH($D$8&amp;$D$16&amp;$D$7,[1]!rng_ForecastRowLookup,0),MATCH(P$11,[1]!rng_ForecastColumnLookup,0)))</f>
        <v>0</v>
      </c>
      <c r="Q175" s="32">
        <f>P175*(1+INDEX([1]!tbl_Forecast,MATCH($D$8&amp;$D$16&amp;$D$7,[1]!rng_ForecastRowLookup,0),MATCH(Q$11,[1]!rng_ForecastColumnLookup,0)))</f>
        <v>0</v>
      </c>
      <c r="R175" s="32">
        <f>Q175*(1+INDEX([1]!tbl_Forecast,MATCH($D$8&amp;$D$16&amp;$D$7,[1]!rng_ForecastRowLookup,0),MATCH(R$11,[1]!rng_ForecastColumnLookup,0)))</f>
        <v>0</v>
      </c>
      <c r="S175" s="32">
        <f>R175*(1+INDEX([1]!tbl_Forecast,MATCH($D$8&amp;$D$16&amp;$D$7,[1]!rng_ForecastRowLookup,0),MATCH(S$11,[1]!rng_ForecastColumnLookup,0)))</f>
        <v>0</v>
      </c>
      <c r="T175" s="32">
        <f>S175*(1+INDEX([1]!tbl_Forecast,MATCH($D$8&amp;$D$16&amp;$D$7,[1]!rng_ForecastRowLookup,0),MATCH(T$11,[1]!rng_ForecastColumnLookup,0)))</f>
        <v>0</v>
      </c>
      <c r="U175" s="32">
        <f>T175*(1+INDEX([1]!tbl_Forecast,MATCH($D$8&amp;$D$16&amp;$D$7,[1]!rng_ForecastRowLookup,0),MATCH(U$11,[1]!rng_ForecastColumnLookup,0)))</f>
        <v>0</v>
      </c>
      <c r="V175" s="32">
        <f>U175*(1+INDEX([1]!tbl_Forecast,MATCH($D$8&amp;$D$16&amp;$D$7,[1]!rng_ForecastRowLookup,0),MATCH(V$11,[1]!rng_ForecastColumnLookup,0)))</f>
        <v>0</v>
      </c>
      <c r="W175" s="32">
        <f>V175*(1+INDEX([1]!tbl_Forecast,MATCH($D$8&amp;$D$16&amp;$D$7,[1]!rng_ForecastRowLookup,0),MATCH(W$11,[1]!rng_ForecastColumnLookup,0)))</f>
        <v>0</v>
      </c>
      <c r="X175" s="32">
        <f>W175*(1+INDEX([1]!tbl_Forecast,MATCH($D$8&amp;$D$16&amp;$D$7,[1]!rng_ForecastRowLookup,0),MATCH(X$11,[1]!rng_ForecastColumnLookup,0)))</f>
        <v>0</v>
      </c>
      <c r="Y175" s="32"/>
      <c r="Z175" s="32" t="str">
        <f t="shared" si="9"/>
        <v>Eltopia _ Peas-Dry</v>
      </c>
      <c r="AA175" s="41">
        <f t="shared" si="10"/>
        <v>0</v>
      </c>
    </row>
    <row r="176" spans="1:27">
      <c r="A176" s="50">
        <f>INDEX([2]APPLIC!$B$8:$F$67,MATCH($C176,[2]APPLIC!$B$9:$B$67,0)+1,5)</f>
        <v>0.85</v>
      </c>
      <c r="B176" s="75">
        <v>1</v>
      </c>
      <c r="C176" s="243" t="s">
        <v>608</v>
      </c>
      <c r="D176" s="7" t="s">
        <v>590</v>
      </c>
      <c r="E176" s="32">
        <f>$A176*VLOOKUP(LEFT($D176,FIND(" _",$D176)-1),SISAcres!$A$24:$O$36,MATCH(RIGHT($D176,LEN($D176)-FIND(" _",$D176)-2),SISAcres!$A$24:$O$24,0),FALSE)*1/$B176</f>
        <v>3186.8895866589046</v>
      </c>
      <c r="F176" s="32">
        <f>E176*(1+INDEX([1]!tbl_Forecast,MATCH($D$8&amp;$D$16&amp;$D$7,[1]!rng_ForecastRowLookup,0),MATCH(F$11,[1]!rng_ForecastColumnLookup,0)))</f>
        <v>3220.8685928895925</v>
      </c>
      <c r="G176" s="32">
        <f>F176*(1+INDEX([1]!tbl_Forecast,MATCH($D$8&amp;$D$16&amp;$D$7,[1]!rng_ForecastRowLookup,0),MATCH(G$11,[1]!rng_ForecastColumnLookup,0)))</f>
        <v>3256.0767413703024</v>
      </c>
      <c r="H176" s="32">
        <f>G176*(1+INDEX([1]!tbl_Forecast,MATCH($D$8&amp;$D$16&amp;$D$7,[1]!rng_ForecastRowLookup,0),MATCH(H$11,[1]!rng_ForecastColumnLookup,0)))</f>
        <v>3292.4593663535084</v>
      </c>
      <c r="I176" s="32">
        <f>H176*(1+INDEX([1]!tbl_Forecast,MATCH($D$8&amp;$D$16&amp;$D$7,[1]!rng_ForecastRowLookup,0),MATCH(I$11,[1]!rng_ForecastColumnLookup,0)))</f>
        <v>3352.1002892303004</v>
      </c>
      <c r="J176" s="32">
        <f>I176*(1+INDEX([1]!tbl_Forecast,MATCH($D$8&amp;$D$16&amp;$D$7,[1]!rng_ForecastRowLookup,0),MATCH(J$11,[1]!rng_ForecastColumnLookup,0)))</f>
        <v>3393.6662966542635</v>
      </c>
      <c r="K176" s="32">
        <f>J176*(1+INDEX([1]!tbl_Forecast,MATCH($D$8&amp;$D$16&amp;$D$7,[1]!rng_ForecastRowLookup,0),MATCH(K$11,[1]!rng_ForecastColumnLookup,0)))</f>
        <v>3434.186207151165</v>
      </c>
      <c r="L176" s="32">
        <f>K176*(1+INDEX([1]!tbl_Forecast,MATCH($D$8&amp;$D$16&amp;$D$7,[1]!rng_ForecastRowLookup,0),MATCH(L$11,[1]!rng_ForecastColumnLookup,0)))</f>
        <v>3476.3864655264897</v>
      </c>
      <c r="M176" s="32">
        <f>L176*(1+INDEX([1]!tbl_Forecast,MATCH($D$8&amp;$D$16&amp;$D$7,[1]!rng_ForecastRowLookup,0),MATCH(M$11,[1]!rng_ForecastColumnLookup,0)))</f>
        <v>3517.5546205957794</v>
      </c>
      <c r="N176" s="32">
        <f>M176*(1+INDEX([1]!tbl_Forecast,MATCH($D$8&amp;$D$16&amp;$D$7,[1]!rng_ForecastRowLookup,0),MATCH(N$11,[1]!rng_ForecastColumnLookup,0)))</f>
        <v>3586.7876858272275</v>
      </c>
      <c r="O176" s="32">
        <f>N176*(1+INDEX([1]!tbl_Forecast,MATCH($D$8&amp;$D$16&amp;$D$7,[1]!rng_ForecastRowLookup,0),MATCH(O$11,[1]!rng_ForecastColumnLookup,0)))</f>
        <v>3628.3665715316206</v>
      </c>
      <c r="P176" s="32">
        <f>O176*(1+INDEX([1]!tbl_Forecast,MATCH($D$8&amp;$D$16&amp;$D$7,[1]!rng_ForecastRowLookup,0),MATCH(P$11,[1]!rng_ForecastColumnLookup,0)))</f>
        <v>3668.8150361319231</v>
      </c>
      <c r="Q176" s="32">
        <f>P176*(1+INDEX([1]!tbl_Forecast,MATCH($D$8&amp;$D$16&amp;$D$7,[1]!rng_ForecastRowLookup,0),MATCH(Q$11,[1]!rng_ForecastColumnLookup,0)))</f>
        <v>3710.7348617676698</v>
      </c>
      <c r="R176" s="32">
        <f>Q176*(1+INDEX([1]!tbl_Forecast,MATCH($D$8&amp;$D$16&amp;$D$7,[1]!rng_ForecastRowLookup,0),MATCH(R$11,[1]!rng_ForecastColumnLookup,0)))</f>
        <v>3751.5002900518102</v>
      </c>
      <c r="S176" s="32">
        <f>R176*(1+INDEX([1]!tbl_Forecast,MATCH($D$8&amp;$D$16&amp;$D$7,[1]!rng_ForecastRowLookup,0),MATCH(S$11,[1]!rng_ForecastColumnLookup,0)))</f>
        <v>3818.7655470460459</v>
      </c>
      <c r="T176" s="32">
        <f>S176*(1+INDEX([1]!tbl_Forecast,MATCH($D$8&amp;$D$16&amp;$D$7,[1]!rng_ForecastRowLookup,0),MATCH(T$11,[1]!rng_ForecastColumnLookup,0)))</f>
        <v>3863.5839367976555</v>
      </c>
      <c r="U176" s="32">
        <f>T176*(1+INDEX([1]!tbl_Forecast,MATCH($D$8&amp;$D$16&amp;$D$7,[1]!rng_ForecastRowLookup,0),MATCH(U$11,[1]!rng_ForecastColumnLookup,0)))</f>
        <v>3909.8777688487949</v>
      </c>
      <c r="V176" s="32">
        <f>U176*(1+INDEX([1]!tbl_Forecast,MATCH($D$8&amp;$D$16&amp;$D$7,[1]!rng_ForecastRowLookup,0),MATCH(V$11,[1]!rng_ForecastColumnLookup,0)))</f>
        <v>3956.2591792513072</v>
      </c>
      <c r="W176" s="32">
        <f>V176*(1+INDEX([1]!tbl_Forecast,MATCH($D$8&amp;$D$16&amp;$D$7,[1]!rng_ForecastRowLookup,0),MATCH(W$11,[1]!rng_ForecastColumnLookup,0)))</f>
        <v>4001.4318784409998</v>
      </c>
      <c r="X176" s="32">
        <f>W176*(1+INDEX([1]!tbl_Forecast,MATCH($D$8&amp;$D$16&amp;$D$7,[1]!rng_ForecastRowLookup,0),MATCH(X$11,[1]!rng_ForecastColumnLookup,0)))</f>
        <v>4076.8114831430735</v>
      </c>
      <c r="Y176" s="32"/>
      <c r="Z176" s="32" t="str">
        <f t="shared" si="9"/>
        <v>Odessa _ Peas-Dry</v>
      </c>
      <c r="AA176" s="41">
        <f t="shared" si="10"/>
        <v>3465.2897606716124</v>
      </c>
    </row>
    <row r="177" spans="1:27">
      <c r="A177" s="50">
        <f>INDEX([2]APPLIC!$B$8:$F$67,MATCH($C177,[2]APPLIC!$B$9:$B$67,0)+1,5)</f>
        <v>0.85</v>
      </c>
      <c r="B177" s="75">
        <v>1</v>
      </c>
      <c r="C177" s="243" t="s">
        <v>608</v>
      </c>
      <c r="D177" s="7" t="s">
        <v>591</v>
      </c>
      <c r="E177" s="32">
        <f>$A177*VLOOKUP(LEFT($D177,FIND(" _",$D177)-1),SISAcres!$A$24:$O$36,MATCH(RIGHT($D177,LEN($D177)-FIND(" _",$D177)-2),SISAcres!$A$24:$O$24,0),FALSE)*1/$B177</f>
        <v>1347.0837255159722</v>
      </c>
      <c r="F177" s="32">
        <f>E177*(1+INDEX([1]!tbl_Forecast,MATCH($D$8&amp;$D$16&amp;$D$7,[1]!rng_ForecastRowLookup,0),MATCH(F$11,[1]!rng_ForecastColumnLookup,0)))</f>
        <v>1361.4464968194338</v>
      </c>
      <c r="G177" s="32">
        <f>F177*(1+INDEX([1]!tbl_Forecast,MATCH($D$8&amp;$D$16&amp;$D$7,[1]!rng_ForecastRowLookup,0),MATCH(G$11,[1]!rng_ForecastColumnLookup,0)))</f>
        <v>1376.3288209584505</v>
      </c>
      <c r="H177" s="32">
        <f>G177*(1+INDEX([1]!tbl_Forecast,MATCH($D$8&amp;$D$16&amp;$D$7,[1]!rng_ForecastRowLookup,0),MATCH(H$11,[1]!rng_ForecastColumnLookup,0)))</f>
        <v>1391.7075909703133</v>
      </c>
      <c r="I177" s="32">
        <f>H177*(1+INDEX([1]!tbl_Forecast,MATCH($D$8&amp;$D$16&amp;$D$7,[1]!rng_ForecastRowLookup,0),MATCH(I$11,[1]!rng_ForecastColumnLookup,0)))</f>
        <v>1416.9175376588989</v>
      </c>
      <c r="J177" s="32">
        <f>I177*(1+INDEX([1]!tbl_Forecast,MATCH($D$8&amp;$D$16&amp;$D$7,[1]!rng_ForecastRowLookup,0),MATCH(J$11,[1]!rng_ForecastColumnLookup,0)))</f>
        <v>1434.4872998401484</v>
      </c>
      <c r="K177" s="32">
        <f>J177*(1+INDEX([1]!tbl_Forecast,MATCH($D$8&amp;$D$16&amp;$D$7,[1]!rng_ForecastRowLookup,0),MATCH(K$11,[1]!rng_ForecastColumnLookup,0)))</f>
        <v>1451.6148816108632</v>
      </c>
      <c r="L177" s="32">
        <f>K177*(1+INDEX([1]!tbl_Forecast,MATCH($D$8&amp;$D$16&amp;$D$7,[1]!rng_ForecastRowLookup,0),MATCH(L$11,[1]!rng_ForecastColumnLookup,0)))</f>
        <v>1469.4527387829301</v>
      </c>
      <c r="M177" s="32">
        <f>L177*(1+INDEX([1]!tbl_Forecast,MATCH($D$8&amp;$D$16&amp;$D$7,[1]!rng_ForecastRowLookup,0),MATCH(M$11,[1]!rng_ForecastColumnLookup,0)))</f>
        <v>1486.8543305843889</v>
      </c>
      <c r="N177" s="32">
        <f>M177*(1+INDEX([1]!tbl_Forecast,MATCH($D$8&amp;$D$16&amp;$D$7,[1]!rng_ForecastRowLookup,0),MATCH(N$11,[1]!rng_ForecastColumnLookup,0)))</f>
        <v>1516.1188321947648</v>
      </c>
      <c r="O177" s="32">
        <f>N177*(1+INDEX([1]!tbl_Forecast,MATCH($D$8&amp;$D$16&amp;$D$7,[1]!rng_ForecastRowLookup,0),MATCH(O$11,[1]!rng_ForecastColumnLookup,0)))</f>
        <v>1533.6940379665459</v>
      </c>
      <c r="P177" s="32">
        <f>O177*(1+INDEX([1]!tbl_Forecast,MATCH($D$8&amp;$D$16&amp;$D$7,[1]!rng_ForecastRowLookup,0),MATCH(P$11,[1]!rng_ForecastColumnLookup,0)))</f>
        <v>1550.7914198819012</v>
      </c>
      <c r="Q177" s="32">
        <f>P177*(1+INDEX([1]!tbl_Forecast,MATCH($D$8&amp;$D$16&amp;$D$7,[1]!rng_ForecastRowLookup,0),MATCH(Q$11,[1]!rng_ForecastColumnLookup,0)))</f>
        <v>1568.5107394111303</v>
      </c>
      <c r="R177" s="32">
        <f>Q177*(1+INDEX([1]!tbl_Forecast,MATCH($D$8&amp;$D$16&amp;$D$7,[1]!rng_ForecastRowLookup,0),MATCH(R$11,[1]!rng_ForecastColumnLookup,0)))</f>
        <v>1585.7421004332189</v>
      </c>
      <c r="S177" s="32">
        <f>R177*(1+INDEX([1]!tbl_Forecast,MATCH($D$8&amp;$D$16&amp;$D$7,[1]!rng_ForecastRowLookup,0),MATCH(S$11,[1]!rng_ForecastColumnLookup,0)))</f>
        <v>1614.174818456745</v>
      </c>
      <c r="T177" s="32">
        <f>S177*(1+INDEX([1]!tbl_Forecast,MATCH($D$8&amp;$D$16&amp;$D$7,[1]!rng_ForecastRowLookup,0),MATCH(T$11,[1]!rng_ForecastColumnLookup,0)))</f>
        <v>1633.1193478470841</v>
      </c>
      <c r="U177" s="32">
        <f>T177*(1+INDEX([1]!tbl_Forecast,MATCH($D$8&amp;$D$16&amp;$D$7,[1]!rng_ForecastRowLookup,0),MATCH(U$11,[1]!rng_ForecastColumnLookup,0)))</f>
        <v>1652.6875399830528</v>
      </c>
      <c r="V177" s="32">
        <f>U177*(1+INDEX([1]!tbl_Forecast,MATCH($D$8&amp;$D$16&amp;$D$7,[1]!rng_ForecastRowLookup,0),MATCH(V$11,[1]!rng_ForecastColumnLookup,0)))</f>
        <v>1672.2927510895991</v>
      </c>
      <c r="W177" s="32">
        <f>V177*(1+INDEX([1]!tbl_Forecast,MATCH($D$8&amp;$D$16&amp;$D$7,[1]!rng_ForecastRowLookup,0),MATCH(W$11,[1]!rng_ForecastColumnLookup,0)))</f>
        <v>1691.3870454670391</v>
      </c>
      <c r="X177" s="32">
        <f>W177*(1+INDEX([1]!tbl_Forecast,MATCH($D$8&amp;$D$16&amp;$D$7,[1]!rng_ForecastRowLookup,0),MATCH(X$11,[1]!rng_ForecastColumnLookup,0)))</f>
        <v>1723.2496613402318</v>
      </c>
      <c r="Y177" s="32"/>
      <c r="Z177" s="32" t="str">
        <f t="shared" si="9"/>
        <v>Ritzville _ Peas-Dry</v>
      </c>
      <c r="AA177" s="41">
        <f t="shared" si="10"/>
        <v>1464.7622121391969</v>
      </c>
    </row>
    <row r="178" spans="1:27">
      <c r="A178" s="50">
        <f>INDEX([2]APPLIC!$B$8:$F$67,MATCH($C178,[2]APPLIC!$B$9:$B$67,0)+1,5)</f>
        <v>0.85</v>
      </c>
      <c r="B178" s="75">
        <v>1</v>
      </c>
      <c r="C178" s="243" t="s">
        <v>608</v>
      </c>
      <c r="D178" s="7" t="s">
        <v>592</v>
      </c>
      <c r="E178" s="32">
        <f>$A178*VLOOKUP(LEFT($D178,FIND(" _",$D178)-1),SISAcres!$A$24:$O$36,MATCH(RIGHT($D178,LEN($D178)-FIND(" _",$D178)-2),SISAcres!$A$24:$O$24,0),FALSE)*1/$B178</f>
        <v>1876.062773009822</v>
      </c>
      <c r="F178" s="32">
        <f>E178*(1+INDEX([1]!tbl_Forecast,MATCH($D$8&amp;$D$16&amp;$D$7,[1]!rng_ForecastRowLookup,0),MATCH(F$11,[1]!rng_ForecastColumnLookup,0)))</f>
        <v>1896.0655835621931</v>
      </c>
      <c r="G178" s="32">
        <f>F178*(1+INDEX([1]!tbl_Forecast,MATCH($D$8&amp;$D$16&amp;$D$7,[1]!rng_ForecastRowLookup,0),MATCH(G$11,[1]!rng_ForecastColumnLookup,0)))</f>
        <v>1916.7919673527626</v>
      </c>
      <c r="H178" s="32">
        <f>G178*(1+INDEX([1]!tbl_Forecast,MATCH($D$8&amp;$D$16&amp;$D$7,[1]!rng_ForecastRowLookup,0),MATCH(H$11,[1]!rng_ForecastColumnLookup,0)))</f>
        <v>1938.2097436701808</v>
      </c>
      <c r="I178" s="32">
        <f>H178*(1+INDEX([1]!tbl_Forecast,MATCH($D$8&amp;$D$16&amp;$D$7,[1]!rng_ForecastRowLookup,0),MATCH(I$11,[1]!rng_ForecastColumnLookup,0)))</f>
        <v>1973.3192484442084</v>
      </c>
      <c r="J178" s="32">
        <f>I178*(1+INDEX([1]!tbl_Forecast,MATCH($D$8&amp;$D$16&amp;$D$7,[1]!rng_ForecastRowLookup,0),MATCH(J$11,[1]!rng_ForecastColumnLookup,0)))</f>
        <v>1997.7883858367281</v>
      </c>
      <c r="K178" s="32">
        <f>J178*(1+INDEX([1]!tbl_Forecast,MATCH($D$8&amp;$D$16&amp;$D$7,[1]!rng_ForecastRowLookup,0),MATCH(K$11,[1]!rng_ForecastColumnLookup,0)))</f>
        <v>2021.6417053766195</v>
      </c>
      <c r="L178" s="32">
        <f>K178*(1+INDEX([1]!tbl_Forecast,MATCH($D$8&amp;$D$16&amp;$D$7,[1]!rng_ForecastRowLookup,0),MATCH(L$11,[1]!rng_ForecastColumnLookup,0)))</f>
        <v>2046.4842145368893</v>
      </c>
      <c r="M178" s="32">
        <f>L178*(1+INDEX([1]!tbl_Forecast,MATCH($D$8&amp;$D$16&amp;$D$7,[1]!rng_ForecastRowLookup,0),MATCH(M$11,[1]!rng_ForecastColumnLookup,0)))</f>
        <v>2070.7191436296043</v>
      </c>
      <c r="N178" s="32">
        <f>M178*(1+INDEX([1]!tbl_Forecast,MATCH($D$8&amp;$D$16&amp;$D$7,[1]!rng_ForecastRowLookup,0),MATCH(N$11,[1]!rng_ForecastColumnLookup,0)))</f>
        <v>2111.4753646439167</v>
      </c>
      <c r="O178" s="32">
        <f>N178*(1+INDEX([1]!tbl_Forecast,MATCH($D$8&amp;$D$16&amp;$D$7,[1]!rng_ForecastRowLookup,0),MATCH(O$11,[1]!rng_ForecastColumnLookup,0)))</f>
        <v>2135.9520832411936</v>
      </c>
      <c r="P178" s="32">
        <f>O178*(1+INDEX([1]!tbl_Forecast,MATCH($D$8&amp;$D$16&amp;$D$7,[1]!rng_ForecastRowLookup,0),MATCH(P$11,[1]!rng_ForecastColumnLookup,0)))</f>
        <v>2159.7633439072993</v>
      </c>
      <c r="Q178" s="32">
        <f>P178*(1+INDEX([1]!tbl_Forecast,MATCH($D$8&amp;$D$16&amp;$D$7,[1]!rng_ForecastRowLookup,0),MATCH(Q$11,[1]!rng_ForecastColumnLookup,0)))</f>
        <v>2184.440767516674</v>
      </c>
      <c r="R178" s="32">
        <f>Q178*(1+INDEX([1]!tbl_Forecast,MATCH($D$8&amp;$D$16&amp;$D$7,[1]!rng_ForecastRowLookup,0),MATCH(R$11,[1]!rng_ForecastColumnLookup,0)))</f>
        <v>2208.4386188227986</v>
      </c>
      <c r="S178" s="32">
        <f>R178*(1+INDEX([1]!tbl_Forecast,MATCH($D$8&amp;$D$16&amp;$D$7,[1]!rng_ForecastRowLookup,0),MATCH(S$11,[1]!rng_ForecastColumnLookup,0)))</f>
        <v>2248.0364276367914</v>
      </c>
      <c r="T178" s="32">
        <f>S178*(1+INDEX([1]!tbl_Forecast,MATCH($D$8&amp;$D$16&amp;$D$7,[1]!rng_ForecastRowLookup,0),MATCH(T$11,[1]!rng_ForecastColumnLookup,0)))</f>
        <v>2274.4201821638476</v>
      </c>
      <c r="U178" s="32">
        <f>T178*(1+INDEX([1]!tbl_Forecast,MATCH($D$8&amp;$D$16&amp;$D$7,[1]!rng_ForecastRowLookup,0),MATCH(U$11,[1]!rng_ForecastColumnLookup,0)))</f>
        <v>2301.6725021986199</v>
      </c>
      <c r="V178" s="32">
        <f>U178*(1+INDEX([1]!tbl_Forecast,MATCH($D$8&amp;$D$16&amp;$D$7,[1]!rng_ForecastRowLookup,0),MATCH(V$11,[1]!rng_ForecastColumnLookup,0)))</f>
        <v>2328.9763779839959</v>
      </c>
      <c r="W178" s="32">
        <f>V178*(1+INDEX([1]!tbl_Forecast,MATCH($D$8&amp;$D$16&amp;$D$7,[1]!rng_ForecastRowLookup,0),MATCH(W$11,[1]!rng_ForecastColumnLookup,0)))</f>
        <v>2355.5687079037157</v>
      </c>
      <c r="X178" s="32">
        <f>W178*(1+INDEX([1]!tbl_Forecast,MATCH($D$8&amp;$D$16&amp;$D$7,[1]!rng_ForecastRowLookup,0),MATCH(X$11,[1]!rng_ForecastColumnLookup,0)))</f>
        <v>2399.9432826670718</v>
      </c>
      <c r="Y178" s="32"/>
      <c r="Z178" s="32" t="str">
        <f t="shared" si="9"/>
        <v>Wilbur _ Peas-Dry</v>
      </c>
      <c r="AA178" s="41">
        <f t="shared" si="10"/>
        <v>2039.9517902670109</v>
      </c>
    </row>
    <row r="179" spans="1:27">
      <c r="A179" s="50">
        <f>INDEX([2]APPLIC!$B$8:$F$67,MATCH($C179,[2]APPLIC!$B$9:$B$67,0)+1,5)</f>
        <v>0.85</v>
      </c>
      <c r="B179" s="75">
        <v>1</v>
      </c>
      <c r="C179" s="243" t="s">
        <v>608</v>
      </c>
      <c r="D179" s="7" t="s">
        <v>593</v>
      </c>
      <c r="E179" s="32">
        <f>$A179*VLOOKUP(LEFT($D179,FIND(" _",$D179)-1),SISAcres!$A$24:$O$36,MATCH(RIGHT($D179,LEN($D179)-FIND(" _",$D179)-2),SISAcres!$A$24:$O$24,0),FALSE)*1/$B179</f>
        <v>2828.0391256173825</v>
      </c>
      <c r="F179" s="32">
        <f>E179*(1+INDEX([1]!tbl_Forecast,MATCH($D$8&amp;$D$16&amp;$D$7,[1]!rng_ForecastRowLookup,0),MATCH(F$11,[1]!rng_ForecastColumnLookup,0)))</f>
        <v>2858.1920243786872</v>
      </c>
      <c r="G179" s="32">
        <f>F179*(1+INDEX([1]!tbl_Forecast,MATCH($D$8&amp;$D$16&amp;$D$7,[1]!rng_ForecastRowLookup,0),MATCH(G$11,[1]!rng_ForecastColumnLookup,0)))</f>
        <v>2889.4356613910327</v>
      </c>
      <c r="H179" s="32">
        <f>G179*(1+INDEX([1]!tbl_Forecast,MATCH($D$8&amp;$D$16&amp;$D$7,[1]!rng_ForecastRowLookup,0),MATCH(H$11,[1]!rng_ForecastColumnLookup,0)))</f>
        <v>2921.7215263848811</v>
      </c>
      <c r="I179" s="32">
        <f>H179*(1+INDEX([1]!tbl_Forecast,MATCH($D$8&amp;$D$16&amp;$D$7,[1]!rng_ForecastRowLookup,0),MATCH(I$11,[1]!rng_ForecastColumnLookup,0)))</f>
        <v>2974.6467560789306</v>
      </c>
      <c r="J179" s="32">
        <f>I179*(1+INDEX([1]!tbl_Forecast,MATCH($D$8&amp;$D$16&amp;$D$7,[1]!rng_ForecastRowLookup,0),MATCH(J$11,[1]!rng_ForecastColumnLookup,0)))</f>
        <v>3011.5323437637894</v>
      </c>
      <c r="K179" s="32">
        <f>J179*(1+INDEX([1]!tbl_Forecast,MATCH($D$8&amp;$D$16&amp;$D$7,[1]!rng_ForecastRowLookup,0),MATCH(K$11,[1]!rng_ForecastColumnLookup,0)))</f>
        <v>3047.4896272327433</v>
      </c>
      <c r="L179" s="32">
        <f>K179*(1+INDEX([1]!tbl_Forecast,MATCH($D$8&amp;$D$16&amp;$D$7,[1]!rng_ForecastRowLookup,0),MATCH(L$11,[1]!rng_ForecastColumnLookup,0)))</f>
        <v>3084.9380478796911</v>
      </c>
      <c r="M179" s="32">
        <f>L179*(1+INDEX([1]!tbl_Forecast,MATCH($D$8&amp;$D$16&amp;$D$7,[1]!rng_ForecastRowLookup,0),MATCH(M$11,[1]!rng_ForecastColumnLookup,0)))</f>
        <v>3121.470582220642</v>
      </c>
      <c r="N179" s="32">
        <f>M179*(1+INDEX([1]!tbl_Forecast,MATCH($D$8&amp;$D$16&amp;$D$7,[1]!rng_ForecastRowLookup,0),MATCH(N$11,[1]!rng_ForecastColumnLookup,0)))</f>
        <v>3182.9078588933567</v>
      </c>
      <c r="O179" s="32">
        <f>N179*(1+INDEX([1]!tbl_Forecast,MATCH($D$8&amp;$D$16&amp;$D$7,[1]!rng_ForecastRowLookup,0),MATCH(O$11,[1]!rng_ForecastColumnLookup,0)))</f>
        <v>3219.80487473722</v>
      </c>
      <c r="P179" s="32">
        <f>O179*(1+INDEX([1]!tbl_Forecast,MATCH($D$8&amp;$D$16&amp;$D$7,[1]!rng_ForecastRowLookup,0),MATCH(P$11,[1]!rng_ForecastColumnLookup,0)))</f>
        <v>3255.698757267593</v>
      </c>
      <c r="Q179" s="32">
        <f>P179*(1+INDEX([1]!tbl_Forecast,MATCH($D$8&amp;$D$16&amp;$D$7,[1]!rng_ForecastRowLookup,0),MATCH(Q$11,[1]!rng_ForecastColumnLookup,0)))</f>
        <v>3292.8983224904464</v>
      </c>
      <c r="R179" s="32">
        <f>Q179*(1+INDEX([1]!tbl_Forecast,MATCH($D$8&amp;$D$16&amp;$D$7,[1]!rng_ForecastRowLookup,0),MATCH(R$11,[1]!rng_ForecastColumnLookup,0)))</f>
        <v>3329.0734779281229</v>
      </c>
      <c r="S179" s="32">
        <f>R179*(1+INDEX([1]!tbl_Forecast,MATCH($D$8&amp;$D$16&amp;$D$7,[1]!rng_ForecastRowLookup,0),MATCH(S$11,[1]!rng_ForecastColumnLookup,0)))</f>
        <v>3388.7645257042213</v>
      </c>
      <c r="T179" s="32">
        <f>S179*(1+INDEX([1]!tbl_Forecast,MATCH($D$8&amp;$D$16&amp;$D$7,[1]!rng_ForecastRowLookup,0),MATCH(T$11,[1]!rng_ForecastColumnLookup,0)))</f>
        <v>3428.5362706354922</v>
      </c>
      <c r="U179" s="32">
        <f>T179*(1+INDEX([1]!tbl_Forecast,MATCH($D$8&amp;$D$16&amp;$D$7,[1]!rng_ForecastRowLookup,0),MATCH(U$11,[1]!rng_ForecastColumnLookup,0)))</f>
        <v>3469.6173199644204</v>
      </c>
      <c r="V179" s="32">
        <f>U179*(1+INDEX([1]!tbl_Forecast,MATCH($D$8&amp;$D$16&amp;$D$7,[1]!rng_ForecastRowLookup,0),MATCH(V$11,[1]!rng_ForecastColumnLookup,0)))</f>
        <v>3510.7760861384118</v>
      </c>
      <c r="W179" s="32">
        <f>V179*(1+INDEX([1]!tbl_Forecast,MATCH($D$8&amp;$D$16&amp;$D$7,[1]!rng_ForecastRowLookup,0),MATCH(W$11,[1]!rng_ForecastColumnLookup,0)))</f>
        <v>3550.8622445208634</v>
      </c>
      <c r="X179" s="32">
        <f>W179*(1+INDEX([1]!tbl_Forecast,MATCH($D$8&amp;$D$16&amp;$D$7,[1]!rng_ForecastRowLookup,0),MATCH(X$11,[1]!rng_ForecastColumnLookup,0)))</f>
        <v>3617.7539474099262</v>
      </c>
      <c r="Y179" s="32"/>
      <c r="Z179" s="32" t="str">
        <f t="shared" si="9"/>
        <v>Mattawa (PRD) _ 14Grass Seed***</v>
      </c>
      <c r="AA179" s="41">
        <f t="shared" si="10"/>
        <v>3075.0908552984374</v>
      </c>
    </row>
    <row r="180" spans="1:27">
      <c r="A180" s="50">
        <f>INDEX([2]APPLIC!$B$8:$F$67,MATCH($C180,[2]APPLIC!$B$9:$B$67,0)+1,5)</f>
        <v>0.85</v>
      </c>
      <c r="B180" s="75">
        <v>1</v>
      </c>
      <c r="C180" s="243" t="s">
        <v>608</v>
      </c>
      <c r="D180" s="7" t="s">
        <v>594</v>
      </c>
      <c r="E180" s="32">
        <f>$A180*VLOOKUP(LEFT($D180,FIND(" _",$D180)-1),SISAcres!$A$24:$O$36,MATCH(RIGHT($D180,LEN($D180)-FIND(" _",$D180)-2),SISAcres!$A$24:$O$24,0),FALSE)*1/$B180</f>
        <v>1052.3801085466396</v>
      </c>
      <c r="F180" s="32">
        <f>E180*(1+INDEX([1]!tbl_Forecast,MATCH($D$8&amp;$D$16&amp;$D$7,[1]!rng_ForecastRowLookup,0),MATCH(F$11,[1]!rng_ForecastColumnLookup,0)))</f>
        <v>1063.6007138713592</v>
      </c>
      <c r="G180" s="32">
        <f>F180*(1+INDEX([1]!tbl_Forecast,MATCH($D$8&amp;$D$16&amp;$D$7,[1]!rng_ForecastRowLookup,0),MATCH(G$11,[1]!rng_ForecastColumnLookup,0)))</f>
        <v>1075.2272086438691</v>
      </c>
      <c r="H180" s="32">
        <f>G180*(1+INDEX([1]!tbl_Forecast,MATCH($D$8&amp;$D$16&amp;$D$7,[1]!rng_ForecastRowLookup,0),MATCH(H$11,[1]!rng_ForecastColumnLookup,0)))</f>
        <v>1087.2415410478916</v>
      </c>
      <c r="I180" s="32">
        <f>H180*(1+INDEX([1]!tbl_Forecast,MATCH($D$8&amp;$D$16&amp;$D$7,[1]!rng_ForecastRowLookup,0),MATCH(I$11,[1]!rng_ForecastColumnLookup,0)))</f>
        <v>1106.9362682055721</v>
      </c>
      <c r="J180" s="32">
        <f>I180*(1+INDEX([1]!tbl_Forecast,MATCH($D$8&amp;$D$16&amp;$D$7,[1]!rng_ForecastRowLookup,0),MATCH(J$11,[1]!rng_ForecastColumnLookup,0)))</f>
        <v>1120.6622659896814</v>
      </c>
      <c r="K180" s="32">
        <f>J180*(1+INDEX([1]!tbl_Forecast,MATCH($D$8&amp;$D$16&amp;$D$7,[1]!rng_ForecastRowLookup,0),MATCH(K$11,[1]!rng_ForecastColumnLookup,0)))</f>
        <v>1134.0428198643874</v>
      </c>
      <c r="L180" s="32">
        <f>K180*(1+INDEX([1]!tbl_Forecast,MATCH($D$8&amp;$D$16&amp;$D$7,[1]!rng_ForecastRowLookup,0),MATCH(L$11,[1]!rng_ForecastColumnLookup,0)))</f>
        <v>1147.978261078176</v>
      </c>
      <c r="M180" s="32">
        <f>L180*(1+INDEX([1]!tbl_Forecast,MATCH($D$8&amp;$D$16&amp;$D$7,[1]!rng_ForecastRowLookup,0),MATCH(M$11,[1]!rng_ForecastColumnLookup,0)))</f>
        <v>1161.5728793799369</v>
      </c>
      <c r="N180" s="32">
        <f>M180*(1+INDEX([1]!tbl_Forecast,MATCH($D$8&amp;$D$16&amp;$D$7,[1]!rng_ForecastRowLookup,0),MATCH(N$11,[1]!rng_ForecastColumnLookup,0)))</f>
        <v>1184.4351401273113</v>
      </c>
      <c r="O180" s="32">
        <f>N180*(1+INDEX([1]!tbl_Forecast,MATCH($D$8&amp;$D$16&amp;$D$7,[1]!rng_ForecastRowLookup,0),MATCH(O$11,[1]!rng_ForecastColumnLookup,0)))</f>
        <v>1198.1653905991238</v>
      </c>
      <c r="P180" s="32">
        <f>O180*(1+INDEX([1]!tbl_Forecast,MATCH($D$8&amp;$D$16&amp;$D$7,[1]!rng_ForecastRowLookup,0),MATCH(P$11,[1]!rng_ForecastColumnLookup,0)))</f>
        <v>1211.5223514881384</v>
      </c>
      <c r="Q180" s="32">
        <f>P180*(1+INDEX([1]!tbl_Forecast,MATCH($D$8&amp;$D$16&amp;$D$7,[1]!rng_ForecastRowLookup,0),MATCH(Q$11,[1]!rng_ForecastColumnLookup,0)))</f>
        <v>1225.3651877249135</v>
      </c>
      <c r="R180" s="32">
        <f>Q180*(1+INDEX([1]!tbl_Forecast,MATCH($D$8&amp;$D$16&amp;$D$7,[1]!rng_ForecastRowLookup,0),MATCH(R$11,[1]!rng_ForecastColumnLookup,0)))</f>
        <v>1238.8268169015901</v>
      </c>
      <c r="S180" s="32">
        <f>R180*(1+INDEX([1]!tbl_Forecast,MATCH($D$8&amp;$D$16&amp;$D$7,[1]!rng_ForecastRowLookup,0),MATCH(S$11,[1]!rng_ForecastColumnLookup,0)))</f>
        <v>1261.0392646604801</v>
      </c>
      <c r="T180" s="32">
        <f>S180*(1+INDEX([1]!tbl_Forecast,MATCH($D$8&amp;$D$16&amp;$D$7,[1]!rng_ForecastRowLookup,0),MATCH(T$11,[1]!rng_ForecastColumnLookup,0)))</f>
        <v>1275.8392696776393</v>
      </c>
      <c r="U180" s="32">
        <f>T180*(1+INDEX([1]!tbl_Forecast,MATCH($D$8&amp;$D$16&amp;$D$7,[1]!rng_ForecastRowLookup,0),MATCH(U$11,[1]!rng_ForecastColumnLookup,0)))</f>
        <v>1291.1264977645383</v>
      </c>
      <c r="V180" s="32">
        <f>U180*(1+INDEX([1]!tbl_Forecast,MATCH($D$8&amp;$D$16&amp;$D$7,[1]!rng_ForecastRowLookup,0),MATCH(V$11,[1]!rng_ForecastColumnLookup,0)))</f>
        <v>1306.4426461238277</v>
      </c>
      <c r="W180" s="32">
        <f>V180*(1+INDEX([1]!tbl_Forecast,MATCH($D$8&amp;$D$16&amp;$D$7,[1]!rng_ForecastRowLookup,0),MATCH(W$11,[1]!rng_ForecastColumnLookup,0)))</f>
        <v>1321.3596518072384</v>
      </c>
      <c r="X180" s="32">
        <f>W180*(1+INDEX([1]!tbl_Forecast,MATCH($D$8&amp;$D$16&amp;$D$7,[1]!rng_ForecastRowLookup,0),MATCH(X$11,[1]!rng_ForecastColumnLookup,0)))</f>
        <v>1346.2516332899534</v>
      </c>
      <c r="Y180" s="32"/>
      <c r="Z180" s="32" t="str">
        <f t="shared" si="9"/>
        <v>Pasco (Richland) _ 14Grass Seed***</v>
      </c>
      <c r="AA180" s="41">
        <f t="shared" si="10"/>
        <v>1144.3138882964604</v>
      </c>
    </row>
    <row r="181" spans="1:27">
      <c r="A181" s="50">
        <f>INDEX([2]APPLIC!$B$8:$F$67,MATCH($C181,[2]APPLIC!$B$9:$B$67,0)+1,5)</f>
        <v>0.85</v>
      </c>
      <c r="B181" s="75">
        <v>1</v>
      </c>
      <c r="C181" s="243" t="s">
        <v>608</v>
      </c>
      <c r="D181" s="7" t="s">
        <v>595</v>
      </c>
      <c r="E181" s="32">
        <f>$A181*VLOOKUP(LEFT($D181,FIND(" _",$D181)-1),SISAcres!$A$24:$O$36,MATCH(RIGHT($D181,LEN($D181)-FIND(" _",$D181)-2),SISAcres!$A$24:$O$24,0),FALSE)*1/$B181</f>
        <v>3649.8624612668782</v>
      </c>
      <c r="F181" s="32">
        <f>E181*(1+INDEX([1]!tbl_Forecast,MATCH($D$8&amp;$D$16&amp;$D$7,[1]!rng_ForecastRowLookup,0),MATCH(F$11,[1]!rng_ForecastColumnLookup,0)))</f>
        <v>3688.7777408648012</v>
      </c>
      <c r="G181" s="32">
        <f>F181*(1+INDEX([1]!tbl_Forecast,MATCH($D$8&amp;$D$16&amp;$D$7,[1]!rng_ForecastRowLookup,0),MATCH(G$11,[1]!rng_ForecastColumnLookup,0)))</f>
        <v>3729.1007253850075</v>
      </c>
      <c r="H181" s="32">
        <f>G181*(1+INDEX([1]!tbl_Forecast,MATCH($D$8&amp;$D$16&amp;$D$7,[1]!rng_ForecastRowLookup,0),MATCH(H$11,[1]!rng_ForecastColumnLookup,0)))</f>
        <v>3770.7688075565557</v>
      </c>
      <c r="I181" s="32">
        <f>H181*(1+INDEX([1]!tbl_Forecast,MATCH($D$8&amp;$D$16&amp;$D$7,[1]!rng_ForecastRowLookup,0),MATCH(I$11,[1]!rng_ForecastColumnLookup,0)))</f>
        <v>3839.0740185292179</v>
      </c>
      <c r="J181" s="32">
        <f>I181*(1+INDEX([1]!tbl_Forecast,MATCH($D$8&amp;$D$16&amp;$D$7,[1]!rng_ForecastRowLookup,0),MATCH(J$11,[1]!rng_ForecastColumnLookup,0)))</f>
        <v>3886.6784949430103</v>
      </c>
      <c r="K181" s="32">
        <f>J181*(1+INDEX([1]!tbl_Forecast,MATCH($D$8&amp;$D$16&amp;$D$7,[1]!rng_ForecastRowLookup,0),MATCH(K$11,[1]!rng_ForecastColumnLookup,0)))</f>
        <v>3933.0849035226006</v>
      </c>
      <c r="L181" s="32">
        <f>K181*(1+INDEX([1]!tbl_Forecast,MATCH($D$8&amp;$D$16&amp;$D$7,[1]!rng_ForecastRowLookup,0),MATCH(L$11,[1]!rng_ForecastColumnLookup,0)))</f>
        <v>3981.415771195157</v>
      </c>
      <c r="M181" s="32">
        <f>L181*(1+INDEX([1]!tbl_Forecast,MATCH($D$8&amp;$D$16&amp;$D$7,[1]!rng_ForecastRowLookup,0),MATCH(M$11,[1]!rng_ForecastColumnLookup,0)))</f>
        <v>4028.5645975668117</v>
      </c>
      <c r="N181" s="32">
        <f>M181*(1+INDEX([1]!tbl_Forecast,MATCH($D$8&amp;$D$16&amp;$D$7,[1]!rng_ForecastRowLookup,0),MATCH(N$11,[1]!rng_ForecastColumnLookup,0)))</f>
        <v>4107.8554418196309</v>
      </c>
      <c r="O181" s="32">
        <f>N181*(1+INDEX([1]!tbl_Forecast,MATCH($D$8&amp;$D$16&amp;$D$7,[1]!rng_ForecastRowLookup,0),MATCH(O$11,[1]!rng_ForecastColumnLookup,0)))</f>
        <v>4155.4746673958989</v>
      </c>
      <c r="P181" s="32">
        <f>O181*(1+INDEX([1]!tbl_Forecast,MATCH($D$8&amp;$D$16&amp;$D$7,[1]!rng_ForecastRowLookup,0),MATCH(P$11,[1]!rng_ForecastColumnLookup,0)))</f>
        <v>4201.7992508325342</v>
      </c>
      <c r="Q181" s="32">
        <f>P181*(1+INDEX([1]!tbl_Forecast,MATCH($D$8&amp;$D$16&amp;$D$7,[1]!rng_ForecastRowLookup,0),MATCH(Q$11,[1]!rng_ForecastColumnLookup,0)))</f>
        <v>4249.8089461201489</v>
      </c>
      <c r="R181" s="32">
        <f>Q181*(1+INDEX([1]!tbl_Forecast,MATCH($D$8&amp;$D$16&amp;$D$7,[1]!rng_ForecastRowLookup,0),MATCH(R$11,[1]!rng_ForecastColumnLookup,0)))</f>
        <v>4296.4965398901413</v>
      </c>
      <c r="S181" s="32">
        <f>R181*(1+INDEX([1]!tbl_Forecast,MATCH($D$8&amp;$D$16&amp;$D$7,[1]!rng_ForecastRowLookup,0),MATCH(S$11,[1]!rng_ForecastColumnLookup,0)))</f>
        <v>4373.5337041139946</v>
      </c>
      <c r="T181" s="32">
        <f>S181*(1+INDEX([1]!tbl_Forecast,MATCH($D$8&amp;$D$16&amp;$D$7,[1]!rng_ForecastRowLookup,0),MATCH(T$11,[1]!rng_ForecastColumnLookup,0)))</f>
        <v>4424.8630501364041</v>
      </c>
      <c r="U181" s="32">
        <f>T181*(1+INDEX([1]!tbl_Forecast,MATCH($D$8&amp;$D$16&amp;$D$7,[1]!rng_ForecastRowLookup,0),MATCH(U$11,[1]!rng_ForecastColumnLookup,0)))</f>
        <v>4477.8821821763031</v>
      </c>
      <c r="V181" s="32">
        <f>U181*(1+INDEX([1]!tbl_Forecast,MATCH($D$8&amp;$D$16&amp;$D$7,[1]!rng_ForecastRowLookup,0),MATCH(V$11,[1]!rng_ForecastColumnLookup,0)))</f>
        <v>4531.0016154435907</v>
      </c>
      <c r="W181" s="32">
        <f>V181*(1+INDEX([1]!tbl_Forecast,MATCH($D$8&amp;$D$16&amp;$D$7,[1]!rng_ForecastRowLookup,0),MATCH(W$11,[1]!rng_ForecastColumnLookup,0)))</f>
        <v>4582.7367429286351</v>
      </c>
      <c r="X181" s="32">
        <f>W181*(1+INDEX([1]!tbl_Forecast,MATCH($D$8&amp;$D$16&amp;$D$7,[1]!rng_ForecastRowLookup,0),MATCH(X$11,[1]!rng_ForecastColumnLookup,0)))</f>
        <v>4669.0670603324688</v>
      </c>
      <c r="Y181" s="32"/>
      <c r="Z181" s="32" t="str">
        <f t="shared" si="9"/>
        <v>Moses Lake (Ephrata) _ 14Grass Seed***</v>
      </c>
      <c r="AA181" s="41">
        <f t="shared" si="10"/>
        <v>3968.7070012825984</v>
      </c>
    </row>
    <row r="182" spans="1:27">
      <c r="A182" s="50">
        <f>INDEX([2]APPLIC!$B$8:$F$67,MATCH($C182,[2]APPLIC!$B$9:$B$67,0)+1,5)</f>
        <v>0.85</v>
      </c>
      <c r="B182" s="75">
        <v>1</v>
      </c>
      <c r="C182" s="243" t="s">
        <v>608</v>
      </c>
      <c r="D182" s="7" t="s">
        <v>596</v>
      </c>
      <c r="E182" s="32">
        <f>$A182*VLOOKUP(LEFT($D182,FIND(" _",$D182)-1),SISAcres!$A$24:$O$36,MATCH(RIGHT($D182,LEN($D182)-FIND(" _",$D182)-2),SISAcres!$A$24:$O$24,0),FALSE)*1/$B182</f>
        <v>4285.7529155477105</v>
      </c>
      <c r="F182" s="32">
        <f>E182*(1+INDEX([1]!tbl_Forecast,MATCH($D$8&amp;$D$16&amp;$D$7,[1]!rng_ForecastRowLookup,0),MATCH(F$11,[1]!rng_ForecastColumnLookup,0)))</f>
        <v>4331.4481368789448</v>
      </c>
      <c r="G182" s="32">
        <f>F182*(1+INDEX([1]!tbl_Forecast,MATCH($D$8&amp;$D$16&amp;$D$7,[1]!rng_ForecastRowLookup,0),MATCH(G$11,[1]!rng_ForecastColumnLookup,0)))</f>
        <v>4378.7963178871341</v>
      </c>
      <c r="H182" s="32">
        <f>G182*(1+INDEX([1]!tbl_Forecast,MATCH($D$8&amp;$D$16&amp;$D$7,[1]!rng_ForecastRowLookup,0),MATCH(H$11,[1]!rng_ForecastColumnLookup,0)))</f>
        <v>4427.7239436667669</v>
      </c>
      <c r="I182" s="32">
        <f>H182*(1+INDEX([1]!tbl_Forecast,MATCH($D$8&amp;$D$16&amp;$D$7,[1]!rng_ForecastRowLookup,0),MATCH(I$11,[1]!rng_ForecastColumnLookup,0)))</f>
        <v>4507.9295021445996</v>
      </c>
      <c r="J182" s="32">
        <f>I182*(1+INDEX([1]!tbl_Forecast,MATCH($D$8&amp;$D$16&amp;$D$7,[1]!rng_ForecastRowLookup,0),MATCH(J$11,[1]!rng_ForecastColumnLookup,0)))</f>
        <v>4563.8277793396028</v>
      </c>
      <c r="K182" s="32">
        <f>J182*(1+INDEX([1]!tbl_Forecast,MATCH($D$8&amp;$D$16&amp;$D$7,[1]!rng_ForecastRowLookup,0),MATCH(K$11,[1]!rng_ForecastColumnLookup,0)))</f>
        <v>4618.3192575749345</v>
      </c>
      <c r="L182" s="32">
        <f>K182*(1+INDEX([1]!tbl_Forecast,MATCH($D$8&amp;$D$16&amp;$D$7,[1]!rng_ForecastRowLookup,0),MATCH(L$11,[1]!rng_ForecastColumnLookup,0)))</f>
        <v>4675.0704801858583</v>
      </c>
      <c r="M182" s="32">
        <f>L182*(1+INDEX([1]!tbl_Forecast,MATCH($D$8&amp;$D$16&amp;$D$7,[1]!rng_ForecastRowLookup,0),MATCH(M$11,[1]!rng_ForecastColumnLookup,0)))</f>
        <v>4730.4337225631707</v>
      </c>
      <c r="N182" s="32">
        <f>M182*(1+INDEX([1]!tbl_Forecast,MATCH($D$8&amp;$D$16&amp;$D$7,[1]!rng_ForecastRowLookup,0),MATCH(N$11,[1]!rng_ForecastColumnLookup,0)))</f>
        <v>4823.5388657128142</v>
      </c>
      <c r="O182" s="32">
        <f>N182*(1+INDEX([1]!tbl_Forecast,MATCH($D$8&amp;$D$16&amp;$D$7,[1]!rng_ForecastRowLookup,0),MATCH(O$11,[1]!rng_ForecastColumnLookup,0)))</f>
        <v>4879.4544617155134</v>
      </c>
      <c r="P182" s="32">
        <f>O182*(1+INDEX([1]!tbl_Forecast,MATCH($D$8&amp;$D$16&amp;$D$7,[1]!rng_ForecastRowLookup,0),MATCH(P$11,[1]!rng_ForecastColumnLookup,0)))</f>
        <v>4933.8498589755463</v>
      </c>
      <c r="Q182" s="32">
        <f>P182*(1+INDEX([1]!tbl_Forecast,MATCH($D$8&amp;$D$16&amp;$D$7,[1]!rng_ForecastRowLookup,0),MATCH(Q$11,[1]!rng_ForecastColumnLookup,0)))</f>
        <v>4990.2239535440394</v>
      </c>
      <c r="R182" s="32">
        <f>Q182*(1+INDEX([1]!tbl_Forecast,MATCH($D$8&amp;$D$16&amp;$D$7,[1]!rng_ForecastRowLookup,0),MATCH(R$11,[1]!rng_ForecastColumnLookup,0)))</f>
        <v>5045.0456059331545</v>
      </c>
      <c r="S182" s="32">
        <f>R182*(1+INDEX([1]!tbl_Forecast,MATCH($D$8&amp;$D$16&amp;$D$7,[1]!rng_ForecastRowLookup,0),MATCH(S$11,[1]!rng_ForecastColumnLookup,0)))</f>
        <v>5135.5044258699772</v>
      </c>
      <c r="T182" s="32">
        <f>S182*(1+INDEX([1]!tbl_Forecast,MATCH($D$8&amp;$D$16&amp;$D$7,[1]!rng_ForecastRowLookup,0),MATCH(T$11,[1]!rng_ForecastColumnLookup,0)))</f>
        <v>5195.7765311077019</v>
      </c>
      <c r="U182" s="32">
        <f>T182*(1+INDEX([1]!tbl_Forecast,MATCH($D$8&amp;$D$16&amp;$D$7,[1]!rng_ForecastRowLookup,0),MATCH(U$11,[1]!rng_ForecastColumnLookup,0)))</f>
        <v>5258.0328221683067</v>
      </c>
      <c r="V182" s="32">
        <f>U182*(1+INDEX([1]!tbl_Forecast,MATCH($D$8&amp;$D$16&amp;$D$7,[1]!rng_ForecastRowLookup,0),MATCH(V$11,[1]!rng_ForecastColumnLookup,0)))</f>
        <v>5320.4068892498644</v>
      </c>
      <c r="W182" s="32">
        <f>V182*(1+INDEX([1]!tbl_Forecast,MATCH($D$8&amp;$D$16&amp;$D$7,[1]!rng_ForecastRowLookup,0),MATCH(W$11,[1]!rng_ForecastColumnLookup,0)))</f>
        <v>5381.1554724658745</v>
      </c>
      <c r="X182" s="32">
        <f>W182*(1+INDEX([1]!tbl_Forecast,MATCH($D$8&amp;$D$16&amp;$D$7,[1]!rng_ForecastRowLookup,0),MATCH(X$11,[1]!rng_ForecastColumnLookup,0)))</f>
        <v>5482.5265277974258</v>
      </c>
      <c r="Y182" s="32"/>
      <c r="Z182" s="32" t="str">
        <f t="shared" si="9"/>
        <v>Royal City (Smyrna) _ 14Grass Seed***</v>
      </c>
      <c r="AA182" s="41">
        <f t="shared" si="10"/>
        <v>4660.1475486278123</v>
      </c>
    </row>
    <row r="183" spans="1:27">
      <c r="A183" s="50">
        <f>INDEX([2]APPLIC!$B$8:$F$67,MATCH($C183,[2]APPLIC!$B$9:$B$67,0)+1,5)</f>
        <v>0.85</v>
      </c>
      <c r="B183" s="75">
        <v>1</v>
      </c>
      <c r="C183" s="243" t="s">
        <v>608</v>
      </c>
      <c r="D183" s="7" t="s">
        <v>597</v>
      </c>
      <c r="E183" s="32">
        <f>$A183*VLOOKUP(LEFT($D183,FIND(" _",$D183)-1),SISAcres!$A$24:$O$36,MATCH(RIGHT($D183,LEN($D183)-FIND(" _",$D183)-2),SISAcres!$A$24:$O$24,0),FALSE)*1/$B183</f>
        <v>2597.4823527202393</v>
      </c>
      <c r="F183" s="32">
        <f>E183*(1+INDEX([1]!tbl_Forecast,MATCH($D$8&amp;$D$16&amp;$D$7,[1]!rng_ForecastRowLookup,0),MATCH(F$11,[1]!rng_ForecastColumnLookup,0)))</f>
        <v>2625.1770269934427</v>
      </c>
      <c r="G183" s="32">
        <f>F183*(1+INDEX([1]!tbl_Forecast,MATCH($D$8&amp;$D$16&amp;$D$7,[1]!rng_ForecastRowLookup,0),MATCH(G$11,[1]!rng_ForecastColumnLookup,0)))</f>
        <v>2653.8735167411392</v>
      </c>
      <c r="H183" s="32">
        <f>G183*(1+INDEX([1]!tbl_Forecast,MATCH($D$8&amp;$D$16&amp;$D$7,[1]!rng_ForecastRowLookup,0),MATCH(H$11,[1]!rng_ForecastColumnLookup,0)))</f>
        <v>2683.5272665086645</v>
      </c>
      <c r="I183" s="32">
        <f>H183*(1+INDEX([1]!tbl_Forecast,MATCH($D$8&amp;$D$16&amp;$D$7,[1]!rng_ForecastRowLookup,0),MATCH(I$11,[1]!rng_ForecastColumnLookup,0)))</f>
        <v>2732.1377503236463</v>
      </c>
      <c r="J183" s="32">
        <f>I183*(1+INDEX([1]!tbl_Forecast,MATCH($D$8&amp;$D$16&amp;$D$7,[1]!rng_ForecastRowLookup,0),MATCH(J$11,[1]!rng_ForecastColumnLookup,0)))</f>
        <v>2766.0162289533291</v>
      </c>
      <c r="K183" s="32">
        <f>J183*(1+INDEX([1]!tbl_Forecast,MATCH($D$8&amp;$D$16&amp;$D$7,[1]!rng_ForecastRowLookup,0),MATCH(K$11,[1]!rng_ForecastColumnLookup,0)))</f>
        <v>2799.0420836582134</v>
      </c>
      <c r="L183" s="32">
        <f>K183*(1+INDEX([1]!tbl_Forecast,MATCH($D$8&amp;$D$16&amp;$D$7,[1]!rng_ForecastRowLookup,0),MATCH(L$11,[1]!rng_ForecastColumnLookup,0)))</f>
        <v>2833.4375101169812</v>
      </c>
      <c r="M183" s="32">
        <f>L183*(1+INDEX([1]!tbl_Forecast,MATCH($D$8&amp;$D$16&amp;$D$7,[1]!rng_ForecastRowLookup,0),MATCH(M$11,[1]!rng_ForecastColumnLookup,0)))</f>
        <v>2866.991718186875</v>
      </c>
      <c r="N183" s="32">
        <f>M183*(1+INDEX([1]!tbl_Forecast,MATCH($D$8&amp;$D$16&amp;$D$7,[1]!rng_ForecastRowLookup,0),MATCH(N$11,[1]!rng_ForecastColumnLookup,0)))</f>
        <v>2923.4203016923202</v>
      </c>
      <c r="O183" s="32">
        <f>N183*(1+INDEX([1]!tbl_Forecast,MATCH($D$8&amp;$D$16&amp;$D$7,[1]!rng_ForecastRowLookup,0),MATCH(O$11,[1]!rng_ForecastColumnLookup,0)))</f>
        <v>2957.309276796776</v>
      </c>
      <c r="P183" s="32">
        <f>O183*(1+INDEX([1]!tbl_Forecast,MATCH($D$8&amp;$D$16&amp;$D$7,[1]!rng_ForecastRowLookup,0),MATCH(P$11,[1]!rng_ForecastColumnLookup,0)))</f>
        <v>2990.276899344397</v>
      </c>
      <c r="Q183" s="32">
        <f>P183*(1+INDEX([1]!tbl_Forecast,MATCH($D$8&amp;$D$16&amp;$D$7,[1]!rng_ForecastRowLookup,0),MATCH(Q$11,[1]!rng_ForecastColumnLookup,0)))</f>
        <v>3024.4437583952363</v>
      </c>
      <c r="R183" s="32">
        <f>Q183*(1+INDEX([1]!tbl_Forecast,MATCH($D$8&amp;$D$16&amp;$D$7,[1]!rng_ForecastRowLookup,0),MATCH(R$11,[1]!rng_ForecastColumnLookup,0)))</f>
        <v>3057.6697229885526</v>
      </c>
      <c r="S183" s="32">
        <f>R183*(1+INDEX([1]!tbl_Forecast,MATCH($D$8&amp;$D$16&amp;$D$7,[1]!rng_ForecastRowLookup,0),MATCH(S$11,[1]!rng_ForecastColumnLookup,0)))</f>
        <v>3112.494439453516</v>
      </c>
      <c r="T183" s="32">
        <f>S183*(1+INDEX([1]!tbl_Forecast,MATCH($D$8&amp;$D$16&amp;$D$7,[1]!rng_ForecastRowLookup,0),MATCH(T$11,[1]!rng_ForecastColumnLookup,0)))</f>
        <v>3149.0237804587664</v>
      </c>
      <c r="U183" s="32">
        <f>T183*(1+INDEX([1]!tbl_Forecast,MATCH($D$8&amp;$D$16&amp;$D$7,[1]!rng_ForecastRowLookup,0),MATCH(U$11,[1]!rng_ForecastColumnLookup,0)))</f>
        <v>3186.7556844117662</v>
      </c>
      <c r="V183" s="32">
        <f>U183*(1+INDEX([1]!tbl_Forecast,MATCH($D$8&amp;$D$16&amp;$D$7,[1]!rng_ForecastRowLookup,0),MATCH(V$11,[1]!rng_ForecastColumnLookup,0)))</f>
        <v>3224.5589693197649</v>
      </c>
      <c r="W183" s="32">
        <f>V183*(1+INDEX([1]!tbl_Forecast,MATCH($D$8&amp;$D$16&amp;$D$7,[1]!rng_ForecastRowLookup,0),MATCH(W$11,[1]!rng_ForecastColumnLookup,0)))</f>
        <v>3261.3770911213987</v>
      </c>
      <c r="X183" s="32">
        <f>W183*(1+INDEX([1]!tbl_Forecast,MATCH($D$8&amp;$D$16&amp;$D$7,[1]!rng_ForecastRowLookup,0),MATCH(X$11,[1]!rng_ForecastColumnLookup,0)))</f>
        <v>3322.8154270425171</v>
      </c>
      <c r="Y183" s="32"/>
      <c r="Z183" s="32" t="str">
        <f t="shared" si="9"/>
        <v>Quincy _ 14Grass Seed***</v>
      </c>
      <c r="AA183" s="41">
        <f t="shared" si="10"/>
        <v>2824.3931129861394</v>
      </c>
    </row>
    <row r="184" spans="1:27">
      <c r="A184" s="50">
        <f>INDEX([2]APPLIC!$B$8:$F$67,MATCH($C184,[2]APPLIC!$B$9:$B$67,0)+1,5)</f>
        <v>0.85</v>
      </c>
      <c r="B184" s="75">
        <v>1</v>
      </c>
      <c r="C184" s="243" t="s">
        <v>608</v>
      </c>
      <c r="D184" s="7" t="s">
        <v>598</v>
      </c>
      <c r="E184" s="32">
        <f>$A184*VLOOKUP(LEFT($D184,FIND(" _",$D184)-1),SISAcres!$A$24:$O$36,MATCH(RIGHT($D184,LEN($D184)-FIND(" _",$D184)-2),SISAcres!$A$24:$O$24,0),FALSE)*1/$B184</f>
        <v>4927.2213562696015</v>
      </c>
      <c r="F184" s="32">
        <f>E184*(1+INDEX([1]!tbl_Forecast,MATCH($D$8&amp;$D$16&amp;$D$7,[1]!rng_ForecastRowLookup,0),MATCH(F$11,[1]!rng_ForecastColumnLookup,0)))</f>
        <v>4979.7559925072464</v>
      </c>
      <c r="G184" s="32">
        <f>F184*(1+INDEX([1]!tbl_Forecast,MATCH($D$8&amp;$D$16&amp;$D$7,[1]!rng_ForecastRowLookup,0),MATCH(G$11,[1]!rng_ForecastColumnLookup,0)))</f>
        <v>5034.1909945340149</v>
      </c>
      <c r="H184" s="32">
        <f>G184*(1+INDEX([1]!tbl_Forecast,MATCH($D$8&amp;$D$16&amp;$D$7,[1]!rng_ForecastRowLookup,0),MATCH(H$11,[1]!rng_ForecastColumnLookup,0)))</f>
        <v>5090.4418441288199</v>
      </c>
      <c r="I184" s="32">
        <f>H184*(1+INDEX([1]!tbl_Forecast,MATCH($D$8&amp;$D$16&amp;$D$7,[1]!rng_ForecastRowLookup,0),MATCH(I$11,[1]!rng_ForecastColumnLookup,0)))</f>
        <v>5182.6521391250271</v>
      </c>
      <c r="J184" s="32">
        <f>I184*(1+INDEX([1]!tbl_Forecast,MATCH($D$8&amp;$D$16&amp;$D$7,[1]!rng_ForecastRowLookup,0),MATCH(J$11,[1]!rng_ForecastColumnLookup,0)))</f>
        <v>5246.9169697396728</v>
      </c>
      <c r="K184" s="32">
        <f>J184*(1+INDEX([1]!tbl_Forecast,MATCH($D$8&amp;$D$16&amp;$D$7,[1]!rng_ForecastRowLookup,0),MATCH(K$11,[1]!rng_ForecastColumnLookup,0)))</f>
        <v>5309.5644392943923</v>
      </c>
      <c r="L184" s="32">
        <f>K184*(1+INDEX([1]!tbl_Forecast,MATCH($D$8&amp;$D$16&amp;$D$7,[1]!rng_ForecastRowLookup,0),MATCH(L$11,[1]!rng_ForecastColumnLookup,0)))</f>
        <v>5374.8098796063005</v>
      </c>
      <c r="M184" s="32">
        <f>L184*(1+INDEX([1]!tbl_Forecast,MATCH($D$8&amp;$D$16&amp;$D$7,[1]!rng_ForecastRowLookup,0),MATCH(M$11,[1]!rng_ForecastColumnLookup,0)))</f>
        <v>5438.4595942700216</v>
      </c>
      <c r="N184" s="32">
        <f>M184*(1+INDEX([1]!tbl_Forecast,MATCH($D$8&amp;$D$16&amp;$D$7,[1]!rng_ForecastRowLookup,0),MATCH(N$11,[1]!rng_ForecastColumnLookup,0)))</f>
        <v>5545.5002143769862</v>
      </c>
      <c r="O184" s="32">
        <f>N184*(1+INDEX([1]!tbl_Forecast,MATCH($D$8&amp;$D$16&amp;$D$7,[1]!rng_ForecastRowLookup,0),MATCH(O$11,[1]!rng_ForecastColumnLookup,0)))</f>
        <v>5609.7849559852948</v>
      </c>
      <c r="P184" s="32">
        <f>O184*(1+INDEX([1]!tbl_Forecast,MATCH($D$8&amp;$D$16&amp;$D$7,[1]!rng_ForecastRowLookup,0),MATCH(P$11,[1]!rng_ForecastColumnLookup,0)))</f>
        <v>5672.3219636812109</v>
      </c>
      <c r="Q184" s="32">
        <f>P184*(1+INDEX([1]!tbl_Forecast,MATCH($D$8&amp;$D$16&amp;$D$7,[1]!rng_ForecastRowLookup,0),MATCH(Q$11,[1]!rng_ForecastColumnLookup,0)))</f>
        <v>5737.1338294540983</v>
      </c>
      <c r="R184" s="32">
        <f>Q184*(1+INDEX([1]!tbl_Forecast,MATCH($D$8&amp;$D$16&amp;$D$7,[1]!rng_ForecastRowLookup,0),MATCH(R$11,[1]!rng_ForecastColumnLookup,0)))</f>
        <v>5800.1608918537322</v>
      </c>
      <c r="S184" s="32">
        <f>R184*(1+INDEX([1]!tbl_Forecast,MATCH($D$8&amp;$D$16&amp;$D$7,[1]!rng_ForecastRowLookup,0),MATCH(S$11,[1]!rng_ForecastColumnLookup,0)))</f>
        <v>5904.1591013255666</v>
      </c>
      <c r="T184" s="32">
        <f>S184*(1+INDEX([1]!tbl_Forecast,MATCH($D$8&amp;$D$16&amp;$D$7,[1]!rng_ForecastRowLookup,0),MATCH(T$11,[1]!rng_ForecastColumnLookup,0)))</f>
        <v>5973.4524110348821</v>
      </c>
      <c r="U184" s="32">
        <f>T184*(1+INDEX([1]!tbl_Forecast,MATCH($D$8&amp;$D$16&amp;$D$7,[1]!rng_ForecastRowLookup,0),MATCH(U$11,[1]!rng_ForecastColumnLookup,0)))</f>
        <v>6045.0268888269002</v>
      </c>
      <c r="V184" s="32">
        <f>U184*(1+INDEX([1]!tbl_Forecast,MATCH($D$8&amp;$D$16&amp;$D$7,[1]!rng_ForecastRowLookup,0),MATCH(V$11,[1]!rng_ForecastColumnLookup,0)))</f>
        <v>6116.7367707210997</v>
      </c>
      <c r="W184" s="32">
        <f>V184*(1+INDEX([1]!tbl_Forecast,MATCH($D$8&amp;$D$16&amp;$D$7,[1]!rng_ForecastRowLookup,0),MATCH(W$11,[1]!rng_ForecastColumnLookup,0)))</f>
        <v>6186.5778750692243</v>
      </c>
      <c r="X184" s="32">
        <f>W184*(1+INDEX([1]!tbl_Forecast,MATCH($D$8&amp;$D$16&amp;$D$7,[1]!rng_ForecastRowLookup,0),MATCH(X$11,[1]!rng_ForecastColumnLookup,0)))</f>
        <v>6303.1216046261061</v>
      </c>
      <c r="Y184" s="32"/>
      <c r="Z184" s="32" t="str">
        <f t="shared" si="9"/>
        <v>Connell _ 14Grass Seed***</v>
      </c>
      <c r="AA184" s="41">
        <f t="shared" si="10"/>
        <v>5357.6533639321897</v>
      </c>
    </row>
    <row r="185" spans="1:27">
      <c r="A185" s="50">
        <f>INDEX([2]APPLIC!$B$8:$F$67,MATCH($C185,[2]APPLIC!$B$9:$B$67,0)+1,5)</f>
        <v>0.85</v>
      </c>
      <c r="B185" s="75">
        <v>1</v>
      </c>
      <c r="C185" s="243" t="s">
        <v>608</v>
      </c>
      <c r="D185" s="7" t="s">
        <v>599</v>
      </c>
      <c r="E185" s="32">
        <f>$A185*VLOOKUP(LEFT($D185,FIND(" _",$D185)-1),SISAcres!$A$24:$O$36,MATCH(RIGHT($D185,LEN($D185)-FIND(" _",$D185)-2),SISAcres!$A$24:$O$24,0),FALSE)*1/$B185</f>
        <v>429.50495596161431</v>
      </c>
      <c r="F185" s="32">
        <f>E185*(1+INDEX([1]!tbl_Forecast,MATCH($D$8&amp;$D$16&amp;$D$7,[1]!rng_ForecastRowLookup,0),MATCH(F$11,[1]!rng_ForecastColumnLookup,0)))</f>
        <v>434.08439029025425</v>
      </c>
      <c r="G185" s="32">
        <f>F185*(1+INDEX([1]!tbl_Forecast,MATCH($D$8&amp;$D$16&amp;$D$7,[1]!rng_ForecastRowLookup,0),MATCH(G$11,[1]!rng_ForecastColumnLookup,0)))</f>
        <v>438.82947914617256</v>
      </c>
      <c r="H185" s="32">
        <f>G185*(1+INDEX([1]!tbl_Forecast,MATCH($D$8&amp;$D$16&amp;$D$7,[1]!rng_ForecastRowLookup,0),MATCH(H$11,[1]!rng_ForecastColumnLookup,0)))</f>
        <v>443.73285509198388</v>
      </c>
      <c r="I185" s="32">
        <f>H185*(1+INDEX([1]!tbl_Forecast,MATCH($D$8&amp;$D$16&amp;$D$7,[1]!rng_ForecastRowLookup,0),MATCH(I$11,[1]!rng_ForecastColumnLookup,0)))</f>
        <v>451.77080910863441</v>
      </c>
      <c r="J185" s="32">
        <f>I185*(1+INDEX([1]!tbl_Forecast,MATCH($D$8&amp;$D$16&amp;$D$7,[1]!rng_ForecastRowLookup,0),MATCH(J$11,[1]!rng_ForecastColumnLookup,0)))</f>
        <v>457.37276226787333</v>
      </c>
      <c r="K185" s="32">
        <f>J185*(1+INDEX([1]!tbl_Forecast,MATCH($D$8&amp;$D$16&amp;$D$7,[1]!rng_ForecastRowLookup,0),MATCH(K$11,[1]!rng_ForecastColumnLookup,0)))</f>
        <v>462.83373036868096</v>
      </c>
      <c r="L185" s="32">
        <f>K185*(1+INDEX([1]!tbl_Forecast,MATCH($D$8&amp;$D$16&amp;$D$7,[1]!rng_ForecastRowLookup,0),MATCH(L$11,[1]!rng_ForecastColumnLookup,0)))</f>
        <v>468.52116309020954</v>
      </c>
      <c r="M185" s="32">
        <f>L185*(1+INDEX([1]!tbl_Forecast,MATCH($D$8&amp;$D$16&amp;$D$7,[1]!rng_ForecastRowLookup,0),MATCH(M$11,[1]!rng_ForecastColumnLookup,0)))</f>
        <v>474.06949670806597</v>
      </c>
      <c r="N185" s="32">
        <f>M185*(1+INDEX([1]!tbl_Forecast,MATCH($D$8&amp;$D$16&amp;$D$7,[1]!rng_ForecastRowLookup,0),MATCH(N$11,[1]!rng_ForecastColumnLookup,0)))</f>
        <v>483.40020736644669</v>
      </c>
      <c r="O185" s="32">
        <f>N185*(1+INDEX([1]!tbl_Forecast,MATCH($D$8&amp;$D$16&amp;$D$7,[1]!rng_ForecastRowLookup,0),MATCH(O$11,[1]!rng_ForecastColumnLookup,0)))</f>
        <v>489.00389616324645</v>
      </c>
      <c r="P185" s="32">
        <f>O185*(1+INDEX([1]!tbl_Forecast,MATCH($D$8&amp;$D$16&amp;$D$7,[1]!rng_ForecastRowLookup,0),MATCH(P$11,[1]!rng_ForecastColumnLookup,0)))</f>
        <v>494.4552353246641</v>
      </c>
      <c r="Q185" s="32">
        <f>P185*(1+INDEX([1]!tbl_Forecast,MATCH($D$8&amp;$D$16&amp;$D$7,[1]!rng_ForecastRowLookup,0),MATCH(Q$11,[1]!rng_ForecastColumnLookup,0)))</f>
        <v>500.10487343543275</v>
      </c>
      <c r="R185" s="32">
        <f>Q185*(1+INDEX([1]!tbl_Forecast,MATCH($D$8&amp;$D$16&amp;$D$7,[1]!rng_ForecastRowLookup,0),MATCH(R$11,[1]!rng_ForecastColumnLookup,0)))</f>
        <v>505.59893057291026</v>
      </c>
      <c r="S185" s="32">
        <f>R185*(1+INDEX([1]!tbl_Forecast,MATCH($D$8&amp;$D$16&amp;$D$7,[1]!rng_ForecastRowLookup,0),MATCH(S$11,[1]!rng_ForecastColumnLookup,0)))</f>
        <v>514.6644348702664</v>
      </c>
      <c r="T185" s="32">
        <f>S185*(1+INDEX([1]!tbl_Forecast,MATCH($D$8&amp;$D$16&amp;$D$7,[1]!rng_ForecastRowLookup,0),MATCH(T$11,[1]!rng_ForecastColumnLookup,0)))</f>
        <v>520.70471960341797</v>
      </c>
      <c r="U185" s="32">
        <f>T185*(1+INDEX([1]!tbl_Forecast,MATCH($D$8&amp;$D$16&amp;$D$7,[1]!rng_ForecastRowLookup,0),MATCH(U$11,[1]!rng_ForecastColumnLookup,0)))</f>
        <v>526.94385332792979</v>
      </c>
      <c r="V185" s="32">
        <f>U185*(1+INDEX([1]!tbl_Forecast,MATCH($D$8&amp;$D$16&amp;$D$7,[1]!rng_ForecastRowLookup,0),MATCH(V$11,[1]!rng_ForecastColumnLookup,0)))</f>
        <v>533.1947902024807</v>
      </c>
      <c r="W185" s="32">
        <f>V185*(1+INDEX([1]!tbl_Forecast,MATCH($D$8&amp;$D$16&amp;$D$7,[1]!rng_ForecastRowLookup,0),MATCH(W$11,[1]!rng_ForecastColumnLookup,0)))</f>
        <v>539.28282609093981</v>
      </c>
      <c r="X185" s="32">
        <f>W185*(1+INDEX([1]!tbl_Forecast,MATCH($D$8&amp;$D$16&amp;$D$7,[1]!rng_ForecastRowLookup,0),MATCH(X$11,[1]!rng_ForecastColumnLookup,0)))</f>
        <v>549.44192100703026</v>
      </c>
      <c r="Y185" s="32"/>
      <c r="Z185" s="32" t="str">
        <f t="shared" si="9"/>
        <v>Othello _ 14Grass Seed***</v>
      </c>
      <c r="AA185" s="41">
        <f t="shared" si="10"/>
        <v>467.02563285597569</v>
      </c>
    </row>
    <row r="186" spans="1:27">
      <c r="A186" s="50">
        <f>INDEX([2]APPLIC!$B$8:$F$67,MATCH($C186,[2]APPLIC!$B$9:$B$67,0)+1,5)</f>
        <v>0.85</v>
      </c>
      <c r="B186" s="75">
        <v>1</v>
      </c>
      <c r="C186" s="243" t="s">
        <v>608</v>
      </c>
      <c r="D186" s="7" t="s">
        <v>600</v>
      </c>
      <c r="E186" s="32">
        <f>$A186*VLOOKUP(LEFT($D186,FIND(" _",$D186)-1),SISAcres!$A$24:$O$36,MATCH(RIGHT($D186,LEN($D186)-FIND(" _",$D186)-2),SISAcres!$A$24:$O$24,0),FALSE)*1/$B186</f>
        <v>760.46548479783655</v>
      </c>
      <c r="F186" s="32">
        <f>E186*(1+INDEX([1]!tbl_Forecast,MATCH($D$8&amp;$D$16&amp;$D$7,[1]!rng_ForecastRowLookup,0),MATCH(F$11,[1]!rng_ForecastColumnLookup,0)))</f>
        <v>768.5736607303636</v>
      </c>
      <c r="G186" s="32">
        <f>F186*(1+INDEX([1]!tbl_Forecast,MATCH($D$8&amp;$D$16&amp;$D$7,[1]!rng_ForecastRowLookup,0),MATCH(G$11,[1]!rng_ForecastColumnLookup,0)))</f>
        <v>776.97513840166482</v>
      </c>
      <c r="H186" s="32">
        <f>G186*(1+INDEX([1]!tbl_Forecast,MATCH($D$8&amp;$D$16&amp;$D$7,[1]!rng_ForecastRowLookup,0),MATCH(H$11,[1]!rng_ForecastColumnLookup,0)))</f>
        <v>785.65687330139133</v>
      </c>
      <c r="I186" s="32">
        <f>H186*(1+INDEX([1]!tbl_Forecast,MATCH($D$8&amp;$D$16&amp;$D$7,[1]!rng_ForecastRowLookup,0),MATCH(I$11,[1]!rng_ForecastColumnLookup,0)))</f>
        <v>799.8885754347682</v>
      </c>
      <c r="J186" s="32">
        <f>I186*(1+INDEX([1]!tbl_Forecast,MATCH($D$8&amp;$D$16&amp;$D$7,[1]!rng_ForecastRowLookup,0),MATCH(J$11,[1]!rng_ForecastColumnLookup,0)))</f>
        <v>809.80718514095315</v>
      </c>
      <c r="K186" s="32">
        <f>J186*(1+INDEX([1]!tbl_Forecast,MATCH($D$8&amp;$D$16&amp;$D$7,[1]!rng_ForecastRowLookup,0),MATCH(K$11,[1]!rng_ForecastColumnLookup,0)))</f>
        <v>819.47617195147393</v>
      </c>
      <c r="L186" s="32">
        <f>K186*(1+INDEX([1]!tbl_Forecast,MATCH($D$8&amp;$D$16&amp;$D$7,[1]!rng_ForecastRowLookup,0),MATCH(L$11,[1]!rng_ForecastColumnLookup,0)))</f>
        <v>829.54612858829285</v>
      </c>
      <c r="M186" s="32">
        <f>L186*(1+INDEX([1]!tbl_Forecast,MATCH($D$8&amp;$D$16&amp;$D$7,[1]!rng_ForecastRowLookup,0),MATCH(M$11,[1]!rng_ForecastColumnLookup,0)))</f>
        <v>839.36980153073137</v>
      </c>
      <c r="N186" s="32">
        <f>M186*(1+INDEX([1]!tbl_Forecast,MATCH($D$8&amp;$D$16&amp;$D$7,[1]!rng_ForecastRowLookup,0),MATCH(N$11,[1]!rng_ForecastColumnLookup,0)))</f>
        <v>855.8904104453535</v>
      </c>
      <c r="O186" s="32">
        <f>N186*(1+INDEX([1]!tbl_Forecast,MATCH($D$8&amp;$D$16&amp;$D$7,[1]!rng_ForecastRowLookup,0),MATCH(O$11,[1]!rng_ForecastColumnLookup,0)))</f>
        <v>865.81209320678681</v>
      </c>
      <c r="P186" s="32">
        <f>O186*(1+INDEX([1]!tbl_Forecast,MATCH($D$8&amp;$D$16&amp;$D$7,[1]!rng_ForecastRowLookup,0),MATCH(P$11,[1]!rng_ForecastColumnLookup,0)))</f>
        <v>875.46403137570371</v>
      </c>
      <c r="Q186" s="32">
        <f>P186*(1+INDEX([1]!tbl_Forecast,MATCH($D$8&amp;$D$16&amp;$D$7,[1]!rng_ForecastRowLookup,0),MATCH(Q$11,[1]!rng_ForecastColumnLookup,0)))</f>
        <v>885.46707028178332</v>
      </c>
      <c r="R186" s="32">
        <f>Q186*(1+INDEX([1]!tbl_Forecast,MATCH($D$8&amp;$D$16&amp;$D$7,[1]!rng_ForecastRowLookup,0),MATCH(R$11,[1]!rng_ForecastColumnLookup,0)))</f>
        <v>895.19464330874564</v>
      </c>
      <c r="S186" s="32">
        <f>R186*(1+INDEX([1]!tbl_Forecast,MATCH($D$8&amp;$D$16&amp;$D$7,[1]!rng_ForecastRowLookup,0),MATCH(S$11,[1]!rng_ForecastColumnLookup,0)))</f>
        <v>911.2456877140213</v>
      </c>
      <c r="T186" s="32">
        <f>S186*(1+INDEX([1]!tbl_Forecast,MATCH($D$8&amp;$D$16&amp;$D$7,[1]!rng_ForecastRowLookup,0),MATCH(T$11,[1]!rng_ForecastColumnLookup,0)))</f>
        <v>921.94039098613825</v>
      </c>
      <c r="U186" s="32">
        <f>T186*(1+INDEX([1]!tbl_Forecast,MATCH($D$8&amp;$D$16&amp;$D$7,[1]!rng_ForecastRowLookup,0),MATCH(U$11,[1]!rng_ForecastColumnLookup,0)))</f>
        <v>932.98716887932142</v>
      </c>
      <c r="V186" s="32">
        <f>U186*(1+INDEX([1]!tbl_Forecast,MATCH($D$8&amp;$D$16&amp;$D$7,[1]!rng_ForecastRowLookup,0),MATCH(V$11,[1]!rng_ForecastColumnLookup,0)))</f>
        <v>944.05484499053932</v>
      </c>
      <c r="W186" s="32">
        <f>V186*(1+INDEX([1]!tbl_Forecast,MATCH($D$8&amp;$D$16&amp;$D$7,[1]!rng_ForecastRowLookup,0),MATCH(W$11,[1]!rng_ForecastColumnLookup,0)))</f>
        <v>954.83409468049513</v>
      </c>
      <c r="X186" s="32">
        <f>W186*(1+INDEX([1]!tbl_Forecast,MATCH($D$8&amp;$D$16&amp;$D$7,[1]!rng_ForecastRowLookup,0),MATCH(X$11,[1]!rng_ForecastColumnLookup,0)))</f>
        <v>972.82140992153836</v>
      </c>
      <c r="Y186" s="32"/>
      <c r="Z186" s="32" t="str">
        <f t="shared" si="9"/>
        <v>Lind _ 14Grass Seed***</v>
      </c>
      <c r="AA186" s="41">
        <f t="shared" si="10"/>
        <v>826.89819843330758</v>
      </c>
    </row>
    <row r="187" spans="1:27">
      <c r="A187" s="50">
        <f>INDEX([2]APPLIC!$B$8:$F$67,MATCH($C187,[2]APPLIC!$B$9:$B$67,0)+1,5)</f>
        <v>0.85</v>
      </c>
      <c r="B187" s="75">
        <v>1</v>
      </c>
      <c r="C187" s="243" t="s">
        <v>608</v>
      </c>
      <c r="D187" s="7" t="s">
        <v>601</v>
      </c>
      <c r="E187" s="32">
        <f>$A187*VLOOKUP(LEFT($D187,FIND(" _",$D187)-1),SISAcres!$A$24:$O$36,MATCH(RIGHT($D187,LEN($D187)-FIND(" _",$D187)-2),SISAcres!$A$24:$O$24,0),FALSE)*1/$B187</f>
        <v>2042.4727018347764</v>
      </c>
      <c r="F187" s="32">
        <f>E187*(1+INDEX([1]!tbl_Forecast,MATCH($D$8&amp;$D$16&amp;$D$7,[1]!rng_ForecastRowLookup,0),MATCH(F$11,[1]!rng_ForecastColumnLookup,0)))</f>
        <v>2064.2497953846078</v>
      </c>
      <c r="G187" s="32">
        <f>F187*(1+INDEX([1]!tbl_Forecast,MATCH($D$8&amp;$D$16&amp;$D$7,[1]!rng_ForecastRowLookup,0),MATCH(G$11,[1]!rng_ForecastColumnLookup,0)))</f>
        <v>2086.8146443379683</v>
      </c>
      <c r="H187" s="32">
        <f>G187*(1+INDEX([1]!tbl_Forecast,MATCH($D$8&amp;$D$16&amp;$D$7,[1]!rng_ForecastRowLookup,0),MATCH(H$11,[1]!rng_ForecastColumnLookup,0)))</f>
        <v>2110.1322135001924</v>
      </c>
      <c r="I187" s="32">
        <f>H187*(1+INDEX([1]!tbl_Forecast,MATCH($D$8&amp;$D$16&amp;$D$7,[1]!rng_ForecastRowLookup,0),MATCH(I$11,[1]!rng_ForecastColumnLookup,0)))</f>
        <v>2148.3559905014504</v>
      </c>
      <c r="J187" s="32">
        <f>I187*(1+INDEX([1]!tbl_Forecast,MATCH($D$8&amp;$D$16&amp;$D$7,[1]!rng_ForecastRowLookup,0),MATCH(J$11,[1]!rng_ForecastColumnLookup,0)))</f>
        <v>2174.995581607182</v>
      </c>
      <c r="K187" s="32">
        <f>J187*(1+INDEX([1]!tbl_Forecast,MATCH($D$8&amp;$D$16&amp;$D$7,[1]!rng_ForecastRowLookup,0),MATCH(K$11,[1]!rng_ForecastColumnLookup,0)))</f>
        <v>2200.9647307792043</v>
      </c>
      <c r="L187" s="32">
        <f>K187*(1+INDEX([1]!tbl_Forecast,MATCH($D$8&amp;$D$16&amp;$D$7,[1]!rng_ForecastRowLookup,0),MATCH(L$11,[1]!rng_ForecastColumnLookup,0)))</f>
        <v>2228.0108123575556</v>
      </c>
      <c r="M187" s="32">
        <f>L187*(1+INDEX([1]!tbl_Forecast,MATCH($D$8&amp;$D$16&amp;$D$7,[1]!rng_ForecastRowLookup,0),MATCH(M$11,[1]!rng_ForecastColumnLookup,0)))</f>
        <v>2254.3954204926868</v>
      </c>
      <c r="N187" s="32">
        <f>M187*(1+INDEX([1]!tbl_Forecast,MATCH($D$8&amp;$D$16&amp;$D$7,[1]!rng_ForecastRowLookup,0),MATCH(N$11,[1]!rng_ForecastColumnLookup,0)))</f>
        <v>2298.7667869785359</v>
      </c>
      <c r="O187" s="32">
        <f>N187*(1+INDEX([1]!tbl_Forecast,MATCH($D$8&amp;$D$16&amp;$D$7,[1]!rng_ForecastRowLookup,0),MATCH(O$11,[1]!rng_ForecastColumnLookup,0)))</f>
        <v>2325.4146317546597</v>
      </c>
      <c r="P187" s="32">
        <f>O187*(1+INDEX([1]!tbl_Forecast,MATCH($D$8&amp;$D$16&amp;$D$7,[1]!rng_ForecastRowLookup,0),MATCH(P$11,[1]!rng_ForecastColumnLookup,0)))</f>
        <v>2351.3379913599292</v>
      </c>
      <c r="Q187" s="32">
        <f>P187*(1+INDEX([1]!tbl_Forecast,MATCH($D$8&amp;$D$16&amp;$D$7,[1]!rng_ForecastRowLookup,0),MATCH(Q$11,[1]!rng_ForecastColumnLookup,0)))</f>
        <v>2378.204344020879</v>
      </c>
      <c r="R187" s="32">
        <f>Q187*(1+INDEX([1]!tbl_Forecast,MATCH($D$8&amp;$D$16&amp;$D$7,[1]!rng_ForecastRowLookup,0),MATCH(R$11,[1]!rng_ForecastColumnLookup,0)))</f>
        <v>2404.3308451703119</v>
      </c>
      <c r="S187" s="32">
        <f>R187*(1+INDEX([1]!tbl_Forecast,MATCH($D$8&amp;$D$16&amp;$D$7,[1]!rng_ForecastRowLookup,0),MATCH(S$11,[1]!rng_ForecastColumnLookup,0)))</f>
        <v>2447.4410463419385</v>
      </c>
      <c r="T187" s="32">
        <f>S187*(1+INDEX([1]!tbl_Forecast,MATCH($D$8&amp;$D$16&amp;$D$7,[1]!rng_ForecastRowLookup,0),MATCH(T$11,[1]!rng_ForecastColumnLookup,0)))</f>
        <v>2476.1650843478565</v>
      </c>
      <c r="U187" s="32">
        <f>T187*(1+INDEX([1]!tbl_Forecast,MATCH($D$8&amp;$D$16&amp;$D$7,[1]!rng_ForecastRowLookup,0),MATCH(U$11,[1]!rng_ForecastColumnLookup,0)))</f>
        <v>2505.8347310854156</v>
      </c>
      <c r="V187" s="32">
        <f>U187*(1+INDEX([1]!tbl_Forecast,MATCH($D$8&amp;$D$16&amp;$D$7,[1]!rng_ForecastRowLookup,0),MATCH(V$11,[1]!rng_ForecastColumnLookup,0)))</f>
        <v>2535.5605066555204</v>
      </c>
      <c r="W187" s="32">
        <f>V187*(1+INDEX([1]!tbl_Forecast,MATCH($D$8&amp;$D$16&amp;$D$7,[1]!rng_ForecastRowLookup,0),MATCH(W$11,[1]!rng_ForecastColumnLookup,0)))</f>
        <v>2564.5116210428469</v>
      </c>
      <c r="X187" s="32">
        <f>W187*(1+INDEX([1]!tbl_Forecast,MATCH($D$8&amp;$D$16&amp;$D$7,[1]!rng_ForecastRowLookup,0),MATCH(X$11,[1]!rng_ForecastColumnLookup,0)))</f>
        <v>2612.8222953516147</v>
      </c>
      <c r="Y187" s="32"/>
      <c r="Z187" s="32" t="str">
        <f t="shared" si="9"/>
        <v>Eltopia _ 14Grass Seed***</v>
      </c>
      <c r="AA187" s="41">
        <f t="shared" si="10"/>
        <v>2220.8989510488723</v>
      </c>
    </row>
    <row r="188" spans="1:27">
      <c r="A188" s="50">
        <f>INDEX([2]APPLIC!$B$8:$F$67,MATCH($C188,[2]APPLIC!$B$9:$B$67,0)+1,5)</f>
        <v>0.85</v>
      </c>
      <c r="B188" s="75">
        <v>1</v>
      </c>
      <c r="C188" s="243" t="s">
        <v>608</v>
      </c>
      <c r="D188" s="7" t="s">
        <v>602</v>
      </c>
      <c r="E188" s="32">
        <f>$A188*VLOOKUP(LEFT($D188,FIND(" _",$D188)-1),SISAcres!$A$24:$O$36,MATCH(RIGHT($D188,LEN($D188)-FIND(" _",$D188)-2),SISAcres!$A$24:$O$24,0),FALSE)*1/$B188</f>
        <v>1089.5666848203723</v>
      </c>
      <c r="F188" s="32">
        <f>E188*(1+INDEX([1]!tbl_Forecast,MATCH($D$8&amp;$D$16&amp;$D$7,[1]!rng_ForecastRowLookup,0),MATCH(F$11,[1]!rng_ForecastColumnLookup,0)))</f>
        <v>1101.1837779657533</v>
      </c>
      <c r="G188" s="32">
        <f>F188*(1+INDEX([1]!tbl_Forecast,MATCH($D$8&amp;$D$16&amp;$D$7,[1]!rng_ForecastRowLookup,0),MATCH(G$11,[1]!rng_ForecastColumnLookup,0)))</f>
        <v>1113.2211029422388</v>
      </c>
      <c r="H188" s="32">
        <f>G188*(1+INDEX([1]!tbl_Forecast,MATCH($D$8&amp;$D$16&amp;$D$7,[1]!rng_ForecastRowLookup,0),MATCH(H$11,[1]!rng_ForecastColumnLookup,0)))</f>
        <v>1125.6599700601844</v>
      </c>
      <c r="I188" s="32">
        <f>H188*(1+INDEX([1]!tbl_Forecast,MATCH($D$8&amp;$D$16&amp;$D$7,[1]!rng_ForecastRowLookup,0),MATCH(I$11,[1]!rng_ForecastColumnLookup,0)))</f>
        <v>1146.0506239725532</v>
      </c>
      <c r="J188" s="32">
        <f>I188*(1+INDEX([1]!tbl_Forecast,MATCH($D$8&amp;$D$16&amp;$D$7,[1]!rng_ForecastRowLookup,0),MATCH(J$11,[1]!rng_ForecastColumnLookup,0)))</f>
        <v>1160.2616393462069</v>
      </c>
      <c r="K188" s="32">
        <f>J188*(1+INDEX([1]!tbl_Forecast,MATCH($D$8&amp;$D$16&amp;$D$7,[1]!rng_ForecastRowLookup,0),MATCH(K$11,[1]!rng_ForecastColumnLookup,0)))</f>
        <v>1174.1150043118921</v>
      </c>
      <c r="L188" s="32">
        <f>K188*(1+INDEX([1]!tbl_Forecast,MATCH($D$8&amp;$D$16&amp;$D$7,[1]!rng_ForecastRowLookup,0),MATCH(L$11,[1]!rng_ForecastColumnLookup,0)))</f>
        <v>1188.5428639431291</v>
      </c>
      <c r="M188" s="32">
        <f>L188*(1+INDEX([1]!tbl_Forecast,MATCH($D$8&amp;$D$16&amp;$D$7,[1]!rng_ForecastRowLookup,0),MATCH(M$11,[1]!rng_ForecastColumnLookup,0)))</f>
        <v>1202.617857449899</v>
      </c>
      <c r="N188" s="32">
        <f>M188*(1+INDEX([1]!tbl_Forecast,MATCH($D$8&amp;$D$16&amp;$D$7,[1]!rng_ForecastRowLookup,0),MATCH(N$11,[1]!rng_ForecastColumnLookup,0)))</f>
        <v>1226.2879719339298</v>
      </c>
      <c r="O188" s="32">
        <f>N188*(1+INDEX([1]!tbl_Forecast,MATCH($D$8&amp;$D$16&amp;$D$7,[1]!rng_ForecastRowLookup,0),MATCH(O$11,[1]!rng_ForecastColumnLookup,0)))</f>
        <v>1240.503390266937</v>
      </c>
      <c r="P188" s="32">
        <f>O188*(1+INDEX([1]!tbl_Forecast,MATCH($D$8&amp;$D$16&amp;$D$7,[1]!rng_ForecastRowLookup,0),MATCH(P$11,[1]!rng_ForecastColumnLookup,0)))</f>
        <v>1254.3323285725246</v>
      </c>
      <c r="Q188" s="32">
        <f>P188*(1+INDEX([1]!tbl_Forecast,MATCH($D$8&amp;$D$16&amp;$D$7,[1]!rng_ForecastRowLookup,0),MATCH(Q$11,[1]!rng_ForecastColumnLookup,0)))</f>
        <v>1268.6643109660763</v>
      </c>
      <c r="R188" s="32">
        <f>Q188*(1+INDEX([1]!tbl_Forecast,MATCH($D$8&amp;$D$16&amp;$D$7,[1]!rng_ForecastRowLookup,0),MATCH(R$11,[1]!rng_ForecastColumnLookup,0)))</f>
        <v>1282.6016160853915</v>
      </c>
      <c r="S188" s="32">
        <f>R188*(1+INDEX([1]!tbl_Forecast,MATCH($D$8&amp;$D$16&amp;$D$7,[1]!rng_ForecastRowLookup,0),MATCH(S$11,[1]!rng_ForecastColumnLookup,0)))</f>
        <v>1305.5989559912387</v>
      </c>
      <c r="T188" s="32">
        <f>S188*(1+INDEX([1]!tbl_Forecast,MATCH($D$8&amp;$D$16&amp;$D$7,[1]!rng_ForecastRowLookup,0),MATCH(T$11,[1]!rng_ForecastColumnLookup,0)))</f>
        <v>1320.9219293835627</v>
      </c>
      <c r="U188" s="32">
        <f>T188*(1+INDEX([1]!tbl_Forecast,MATCH($D$8&amp;$D$16&amp;$D$7,[1]!rng_ForecastRowLookup,0),MATCH(U$11,[1]!rng_ForecastColumnLookup,0)))</f>
        <v>1336.7493422085147</v>
      </c>
      <c r="V188" s="32">
        <f>U188*(1+INDEX([1]!tbl_Forecast,MATCH($D$8&amp;$D$16&amp;$D$7,[1]!rng_ForecastRowLookup,0),MATCH(V$11,[1]!rng_ForecastColumnLookup,0)))</f>
        <v>1352.6066972236092</v>
      </c>
      <c r="W188" s="32">
        <f>V188*(1+INDEX([1]!tbl_Forecast,MATCH($D$8&amp;$D$16&amp;$D$7,[1]!rng_ForecastRowLookup,0),MATCH(W$11,[1]!rng_ForecastColumnLookup,0)))</f>
        <v>1368.0508055813455</v>
      </c>
      <c r="X188" s="32">
        <f>W188*(1+INDEX([1]!tbl_Forecast,MATCH($D$8&amp;$D$16&amp;$D$7,[1]!rng_ForecastRowLookup,0),MATCH(X$11,[1]!rng_ForecastColumnLookup,0)))</f>
        <v>1393.8223623814711</v>
      </c>
      <c r="Y188" s="32"/>
      <c r="Z188" s="32" t="str">
        <f t="shared" si="9"/>
        <v>Odessa _ 14Grass Seed***</v>
      </c>
      <c r="AA188" s="41">
        <f t="shared" si="10"/>
        <v>1184.7490080242503</v>
      </c>
    </row>
    <row r="189" spans="1:27">
      <c r="A189" s="50">
        <f>INDEX([2]APPLIC!$B$8:$F$67,MATCH($C189,[2]APPLIC!$B$9:$B$67,0)+1,5)</f>
        <v>0.85</v>
      </c>
      <c r="B189" s="75">
        <v>1</v>
      </c>
      <c r="C189" s="243" t="s">
        <v>608</v>
      </c>
      <c r="D189" s="7" t="s">
        <v>603</v>
      </c>
      <c r="E189" s="32">
        <f>$A189*VLOOKUP(LEFT($D189,FIND(" _",$D189)-1),SISAcres!$A$24:$O$36,MATCH(RIGHT($D189,LEN($D189)-FIND(" _",$D189)-2),SISAcres!$A$24:$O$24,0),FALSE)*1/$B189</f>
        <v>356.06146782099199</v>
      </c>
      <c r="F189" s="32">
        <f>E189*(1+INDEX([1]!tbl_Forecast,MATCH($D$8&amp;$D$16&amp;$D$7,[1]!rng_ForecastRowLookup,0),MATCH(F$11,[1]!rng_ForecastColumnLookup,0)))</f>
        <v>359.85783870382556</v>
      </c>
      <c r="G189" s="32">
        <f>F189*(1+INDEX([1]!tbl_Forecast,MATCH($D$8&amp;$D$16&amp;$D$7,[1]!rng_ForecastRowLookup,0),MATCH(G$11,[1]!rng_ForecastColumnLookup,0)))</f>
        <v>363.79153790689207</v>
      </c>
      <c r="H189" s="32">
        <f>G189*(1+INDEX([1]!tbl_Forecast,MATCH($D$8&amp;$D$16&amp;$D$7,[1]!rng_ForecastRowLookup,0),MATCH(H$11,[1]!rng_ForecastColumnLookup,0)))</f>
        <v>367.85645779270533</v>
      </c>
      <c r="I189" s="32">
        <f>H189*(1+INDEX([1]!tbl_Forecast,MATCH($D$8&amp;$D$16&amp;$D$7,[1]!rng_ForecastRowLookup,0),MATCH(I$11,[1]!rng_ForecastColumnLookup,0)))</f>
        <v>374.51995646884632</v>
      </c>
      <c r="J189" s="32">
        <f>I189*(1+INDEX([1]!tbl_Forecast,MATCH($D$8&amp;$D$16&amp;$D$7,[1]!rng_ForecastRowLookup,0),MATCH(J$11,[1]!rng_ForecastColumnLookup,0)))</f>
        <v>379.16399988873485</v>
      </c>
      <c r="K189" s="32">
        <f>J189*(1+INDEX([1]!tbl_Forecast,MATCH($D$8&amp;$D$16&amp;$D$7,[1]!rng_ForecastRowLookup,0),MATCH(K$11,[1]!rng_ForecastColumnLookup,0)))</f>
        <v>383.69116608485888</v>
      </c>
      <c r="L189" s="32">
        <f>K189*(1+INDEX([1]!tbl_Forecast,MATCH($D$8&amp;$D$16&amp;$D$7,[1]!rng_ForecastRowLookup,0),MATCH(L$11,[1]!rng_ForecastColumnLookup,0)))</f>
        <v>388.40607243192693</v>
      </c>
      <c r="M189" s="32">
        <f>L189*(1+INDEX([1]!tbl_Forecast,MATCH($D$8&amp;$D$16&amp;$D$7,[1]!rng_ForecastRowLookup,0),MATCH(M$11,[1]!rng_ForecastColumnLookup,0)))</f>
        <v>393.00566501989016</v>
      </c>
      <c r="N189" s="32">
        <f>M189*(1+INDEX([1]!tbl_Forecast,MATCH($D$8&amp;$D$16&amp;$D$7,[1]!rng_ForecastRowLookup,0),MATCH(N$11,[1]!rng_ForecastColumnLookup,0)))</f>
        <v>400.74086454837459</v>
      </c>
      <c r="O189" s="32">
        <f>N189*(1+INDEX([1]!tbl_Forecast,MATCH($D$8&amp;$D$16&amp;$D$7,[1]!rng_ForecastRowLookup,0),MATCH(O$11,[1]!rng_ForecastColumnLookup,0)))</f>
        <v>405.38634681931467</v>
      </c>
      <c r="P189" s="32">
        <f>O189*(1+INDEX([1]!tbl_Forecast,MATCH($D$8&amp;$D$16&amp;$D$7,[1]!rng_ForecastRowLookup,0),MATCH(P$11,[1]!rng_ForecastColumnLookup,0)))</f>
        <v>409.90553058300071</v>
      </c>
      <c r="Q189" s="32">
        <f>P189*(1+INDEX([1]!tbl_Forecast,MATCH($D$8&amp;$D$16&amp;$D$7,[1]!rng_ForecastRowLookup,0),MATCH(Q$11,[1]!rng_ForecastColumnLookup,0)))</f>
        <v>414.5891050341358</v>
      </c>
      <c r="R189" s="32">
        <f>Q189*(1+INDEX([1]!tbl_Forecast,MATCH($D$8&amp;$D$16&amp;$D$7,[1]!rng_ForecastRowLookup,0),MATCH(R$11,[1]!rng_ForecastColumnLookup,0)))</f>
        <v>419.14370218490177</v>
      </c>
      <c r="S189" s="32">
        <f>R189*(1+INDEX([1]!tbl_Forecast,MATCH($D$8&amp;$D$16&amp;$D$7,[1]!rng_ForecastRowLookup,0),MATCH(S$11,[1]!rng_ForecastColumnLookup,0)))</f>
        <v>426.65904449201736</v>
      </c>
      <c r="T189" s="32">
        <f>S189*(1+INDEX([1]!tbl_Forecast,MATCH($D$8&amp;$D$16&amp;$D$7,[1]!rng_ForecastRowLookup,0),MATCH(T$11,[1]!rng_ForecastColumnLookup,0)))</f>
        <v>431.66646668421879</v>
      </c>
      <c r="U189" s="32">
        <f>T189*(1+INDEX([1]!tbl_Forecast,MATCH($D$8&amp;$D$16&amp;$D$7,[1]!rng_ForecastRowLookup,0),MATCH(U$11,[1]!rng_ForecastColumnLookup,0)))</f>
        <v>436.83873555107596</v>
      </c>
      <c r="V189" s="32">
        <f>U189*(1+INDEX([1]!tbl_Forecast,MATCH($D$8&amp;$D$16&amp;$D$7,[1]!rng_ForecastRowLookup,0),MATCH(V$11,[1]!rng_ForecastColumnLookup,0)))</f>
        <v>442.02078928041146</v>
      </c>
      <c r="W189" s="32">
        <f>V189*(1+INDEX([1]!tbl_Forecast,MATCH($D$8&amp;$D$16&amp;$D$7,[1]!rng_ForecastRowLookup,0),MATCH(W$11,[1]!rng_ForecastColumnLookup,0)))</f>
        <v>447.0677973870778</v>
      </c>
      <c r="X189" s="32">
        <f>W189*(1+INDEX([1]!tbl_Forecast,MATCH($D$8&amp;$D$16&amp;$D$7,[1]!rng_ForecastRowLookup,0),MATCH(X$11,[1]!rng_ForecastColumnLookup,0)))</f>
        <v>455.48973105128266</v>
      </c>
      <c r="Y189" s="32"/>
      <c r="Z189" s="32" t="str">
        <f t="shared" si="9"/>
        <v>Ritzville _ 14Grass Seed***</v>
      </c>
      <c r="AA189" s="41">
        <f t="shared" si="10"/>
        <v>387.16627139359025</v>
      </c>
    </row>
    <row r="190" spans="1:27">
      <c r="A190" s="50">
        <f>INDEX([2]APPLIC!$B$8:$F$67,MATCH($C190,[2]APPLIC!$B$9:$B$67,0)+1,5)</f>
        <v>0.85</v>
      </c>
      <c r="B190" s="75">
        <v>1</v>
      </c>
      <c r="C190" s="243" t="s">
        <v>608</v>
      </c>
      <c r="D190" s="7" t="s">
        <v>604</v>
      </c>
      <c r="E190" s="32">
        <f>$A190*VLOOKUP(LEFT($D190,FIND(" _",$D190)-1),SISAcres!$A$24:$O$36,MATCH(RIGHT($D190,LEN($D190)-FIND(" _",$D190)-2),SISAcres!$A$24:$O$24,0),FALSE)*1/$B190</f>
        <v>1337.7870814475389</v>
      </c>
      <c r="F190" s="32">
        <f>E190*(1+INDEX([1]!tbl_Forecast,MATCH($D$8&amp;$D$16&amp;$D$7,[1]!rng_ForecastRowLookup,0),MATCH(F$11,[1]!rng_ForecastColumnLookup,0)))</f>
        <v>1352.0507307958351</v>
      </c>
      <c r="G190" s="32">
        <f>F190*(1+INDEX([1]!tbl_Forecast,MATCH($D$8&amp;$D$16&amp;$D$7,[1]!rng_ForecastRowLookup,0),MATCH(G$11,[1]!rng_ForecastColumnLookup,0)))</f>
        <v>1366.8303473838578</v>
      </c>
      <c r="H190" s="32">
        <f>G190*(1+INDEX([1]!tbl_Forecast,MATCH($D$8&amp;$D$16&amp;$D$7,[1]!rng_ForecastRowLookup,0),MATCH(H$11,[1]!rng_ForecastColumnLookup,0)))</f>
        <v>1382.1029837172398</v>
      </c>
      <c r="I190" s="32">
        <f>H190*(1+INDEX([1]!tbl_Forecast,MATCH($D$8&amp;$D$16&amp;$D$7,[1]!rng_ForecastRowLookup,0),MATCH(I$11,[1]!rng_ForecastColumnLookup,0)))</f>
        <v>1407.1389487171534</v>
      </c>
      <c r="J190" s="32">
        <f>I190*(1+INDEX([1]!tbl_Forecast,MATCH($D$8&amp;$D$16&amp;$D$7,[1]!rng_ForecastRowLookup,0),MATCH(J$11,[1]!rng_ForecastColumnLookup,0)))</f>
        <v>1424.5874565010167</v>
      </c>
      <c r="K190" s="32">
        <f>J190*(1+INDEX([1]!tbl_Forecast,MATCH($D$8&amp;$D$16&amp;$D$7,[1]!rng_ForecastRowLookup,0),MATCH(K$11,[1]!rng_ForecastColumnLookup,0)))</f>
        <v>1441.5968354989868</v>
      </c>
      <c r="L190" s="32">
        <f>K190*(1+INDEX([1]!tbl_Forecast,MATCH($D$8&amp;$D$16&amp;$D$7,[1]!rng_ForecastRowLookup,0),MATCH(L$11,[1]!rng_ForecastColumnLookup,0)))</f>
        <v>1459.3115880666917</v>
      </c>
      <c r="M190" s="32">
        <f>L190*(1+INDEX([1]!tbl_Forecast,MATCH($D$8&amp;$D$16&amp;$D$7,[1]!rng_ForecastRowLookup,0),MATCH(M$11,[1]!rng_ForecastColumnLookup,0)))</f>
        <v>1476.5930860668982</v>
      </c>
      <c r="N190" s="32">
        <f>M190*(1+INDEX([1]!tbl_Forecast,MATCH($D$8&amp;$D$16&amp;$D$7,[1]!rng_ForecastRowLookup,0),MATCH(N$11,[1]!rng_ForecastColumnLookup,0)))</f>
        <v>1505.65562424311</v>
      </c>
      <c r="O190" s="32">
        <f>N190*(1+INDEX([1]!tbl_Forecast,MATCH($D$8&amp;$D$16&amp;$D$7,[1]!rng_ForecastRowLookup,0),MATCH(O$11,[1]!rng_ForecastColumnLookup,0)))</f>
        <v>1523.1095380495924</v>
      </c>
      <c r="P190" s="32">
        <f>O190*(1+INDEX([1]!tbl_Forecast,MATCH($D$8&amp;$D$16&amp;$D$7,[1]!rng_ForecastRowLookup,0),MATCH(P$11,[1]!rng_ForecastColumnLookup,0)))</f>
        <v>1540.0889256108044</v>
      </c>
      <c r="Q190" s="32">
        <f>P190*(1+INDEX([1]!tbl_Forecast,MATCH($D$8&amp;$D$16&amp;$D$7,[1]!rng_ForecastRowLookup,0),MATCH(Q$11,[1]!rng_ForecastColumnLookup,0)))</f>
        <v>1557.6859586008393</v>
      </c>
      <c r="R190" s="32">
        <f>Q190*(1+INDEX([1]!tbl_Forecast,MATCH($D$8&amp;$D$16&amp;$D$7,[1]!rng_ForecastRowLookup,0),MATCH(R$11,[1]!rng_ForecastColumnLookup,0)))</f>
        <v>1574.7984006372681</v>
      </c>
      <c r="S190" s="32">
        <f>R190*(1+INDEX([1]!tbl_Forecast,MATCH($D$8&amp;$D$16&amp;$D$7,[1]!rng_ForecastRowLookup,0),MATCH(S$11,[1]!rng_ForecastColumnLookup,0)))</f>
        <v>1603.0348956240548</v>
      </c>
      <c r="T190" s="32">
        <f>S190*(1+INDEX([1]!tbl_Forecast,MATCH($D$8&amp;$D$16&amp;$D$7,[1]!rng_ForecastRowLookup,0),MATCH(T$11,[1]!rng_ForecastColumnLookup,0)))</f>
        <v>1621.8486829206029</v>
      </c>
      <c r="U190" s="32">
        <f>T190*(1+INDEX([1]!tbl_Forecast,MATCH($D$8&amp;$D$16&amp;$D$7,[1]!rng_ForecastRowLookup,0),MATCH(U$11,[1]!rng_ForecastColumnLookup,0)))</f>
        <v>1641.2818288720584</v>
      </c>
      <c r="V190" s="32">
        <f>U190*(1+INDEX([1]!tbl_Forecast,MATCH($D$8&amp;$D$16&amp;$D$7,[1]!rng_ForecastRowLookup,0),MATCH(V$11,[1]!rng_ForecastColumnLookup,0)))</f>
        <v>1660.7517383146533</v>
      </c>
      <c r="W190" s="32">
        <f>V190*(1+INDEX([1]!tbl_Forecast,MATCH($D$8&amp;$D$16&amp;$D$7,[1]!rng_ForecastRowLookup,0),MATCH(W$11,[1]!rng_ForecastColumnLookup,0)))</f>
        <v>1679.7142570235119</v>
      </c>
      <c r="X190" s="32">
        <f>W190*(1+INDEX([1]!tbl_Forecast,MATCH($D$8&amp;$D$16&amp;$D$7,[1]!rng_ForecastRowLookup,0),MATCH(X$11,[1]!rng_ForecastColumnLookup,0)))</f>
        <v>1711.3569790673521</v>
      </c>
      <c r="Y190" s="32"/>
      <c r="Z190" s="32" t="str">
        <f t="shared" si="9"/>
        <v>Wilbur _ 14Grass Seed***</v>
      </c>
      <c r="AA190" s="41">
        <f t="shared" si="10"/>
        <v>1454.6534322072491</v>
      </c>
    </row>
    <row r="191" spans="1:27">
      <c r="E191" s="32"/>
      <c r="F191" s="32"/>
      <c r="G191" s="32"/>
      <c r="H191" s="32"/>
      <c r="I191" s="32"/>
      <c r="J191" s="32"/>
      <c r="K191" s="32"/>
      <c r="L191" s="32"/>
      <c r="M191" s="32"/>
      <c r="N191" s="32"/>
      <c r="O191" s="32"/>
      <c r="P191" s="32"/>
      <c r="Q191" s="32"/>
      <c r="R191" s="32"/>
      <c r="S191" s="32"/>
      <c r="T191" s="32"/>
      <c r="U191" s="32"/>
      <c r="V191" s="32"/>
      <c r="W191" s="32"/>
      <c r="X191" s="32"/>
      <c r="Y191" s="32"/>
    </row>
    <row r="192" spans="1:27">
      <c r="E192" s="32">
        <f>SUM(E23:E190)</f>
        <v>862891.26082179951</v>
      </c>
      <c r="F192" s="32">
        <f t="shared" ref="F192:X192" si="11">SUM(F23:F190)</f>
        <v>872091.51289536047</v>
      </c>
      <c r="G192" s="32">
        <f t="shared" si="11"/>
        <v>881624.57100973767</v>
      </c>
      <c r="H192" s="32">
        <f t="shared" si="11"/>
        <v>891475.63371212629</v>
      </c>
      <c r="I192" s="32">
        <f t="shared" si="11"/>
        <v>907624.17910044792</v>
      </c>
      <c r="J192" s="32">
        <f t="shared" si="11"/>
        <v>918878.70912983431</v>
      </c>
      <c r="K192" s="32">
        <f t="shared" si="11"/>
        <v>929849.99498907011</v>
      </c>
      <c r="L192" s="32">
        <f t="shared" si="11"/>
        <v>941276.25660444854</v>
      </c>
      <c r="M192" s="32">
        <f t="shared" si="11"/>
        <v>952423.06300218427</v>
      </c>
      <c r="N192" s="32">
        <f t="shared" si="11"/>
        <v>971168.80405270949</v>
      </c>
      <c r="O192" s="32">
        <f t="shared" si="11"/>
        <v>982426.82104182104</v>
      </c>
      <c r="P192" s="32">
        <f t="shared" si="11"/>
        <v>993378.7620075111</v>
      </c>
      <c r="Q192" s="32">
        <f t="shared" si="11"/>
        <v>1004729.0928591619</v>
      </c>
      <c r="R192" s="32">
        <f t="shared" si="11"/>
        <v>1015766.8558106297</v>
      </c>
      <c r="S192" s="32">
        <f t="shared" si="11"/>
        <v>1033979.7875231809</v>
      </c>
      <c r="T192" s="32">
        <f t="shared" si="11"/>
        <v>1046114.941813642</v>
      </c>
      <c r="U192" s="32">
        <f t="shared" si="11"/>
        <v>1058649.5910446998</v>
      </c>
      <c r="V192" s="32">
        <f t="shared" si="11"/>
        <v>1071207.9532385017</v>
      </c>
      <c r="W192" s="32">
        <f t="shared" si="11"/>
        <v>1083439.0413570518</v>
      </c>
      <c r="X192" s="32">
        <f t="shared" si="11"/>
        <v>1103849.0368629883</v>
      </c>
      <c r="Y192" s="32"/>
      <c r="AA192" s="41">
        <f>MAX(E192:X192)*$AA$21</f>
        <v>938271.68133354001</v>
      </c>
    </row>
    <row r="193" spans="1:71">
      <c r="D193" s="32"/>
      <c r="E193" s="32"/>
      <c r="F193" s="32"/>
      <c r="G193" s="32"/>
      <c r="H193" s="32"/>
      <c r="I193" s="32"/>
      <c r="J193" s="32"/>
      <c r="K193" s="32"/>
      <c r="L193" s="32"/>
      <c r="M193" s="32"/>
      <c r="N193" s="32"/>
      <c r="O193" s="32"/>
      <c r="P193" s="32"/>
      <c r="Q193" s="32"/>
      <c r="R193" s="32"/>
      <c r="S193" s="32"/>
      <c r="T193" s="32"/>
      <c r="U193" s="32"/>
      <c r="V193" s="32"/>
      <c r="W193" s="32"/>
      <c r="X193" s="32"/>
    </row>
    <row r="195" spans="1:71" ht="15">
      <c r="A195" s="49" t="str">
        <f>CONCATENATE("# UNITS ACHIEVABLE BY YEAR FOR MEASURE - ",C196)</f>
        <v># UNITS ACHIEVABLE BY YEAR FOR MEASURE - Irrigation Water Mgmt - NR</v>
      </c>
      <c r="E195" s="57" t="s">
        <v>30</v>
      </c>
      <c r="F195"/>
    </row>
    <row r="196" spans="1:71" ht="15">
      <c r="C196" s="57" t="str">
        <f>C22</f>
        <v>Irrigation Water Mgmt - NR</v>
      </c>
      <c r="E196" s="61">
        <f>VLOOKUP($C$196,[2]ACHIEV!$B$15:$X$109,MATCH(E$11,$E$11:$Y$11,0)+2,FALSE)</f>
        <v>0.10937459468255628</v>
      </c>
      <c r="F196" s="61">
        <f>VLOOKUP($C$196,[2]ACHIEV!$B$15:$X$109,MATCH(F$11,$E$11:$Y$11,0)+2,FALSE)</f>
        <v>0.21874918936511256</v>
      </c>
      <c r="G196" s="61">
        <f>VLOOKUP($C$196,[2]ACHIEV!$B$15:$X$109,MATCH(G$11,$E$11:$Y$11,0)+2,FALSE)</f>
        <v>0.32812378404766884</v>
      </c>
      <c r="H196" s="61">
        <f>VLOOKUP($C$196,[2]ACHIEV!$B$15:$X$109,MATCH(H$11,$E$11:$Y$11,0)+2,FALSE)</f>
        <v>0.43749837873022512</v>
      </c>
      <c r="I196" s="61">
        <f>VLOOKUP($C$196,[2]ACHIEV!$B$15:$X$109,MATCH(I$11,$E$11:$Y$11,0)+2,FALSE)</f>
        <v>0.5468729734127814</v>
      </c>
      <c r="J196" s="61">
        <f>VLOOKUP($C$196,[2]ACHIEV!$B$15:$X$109,MATCH(J$11,$E$11:$Y$11,0)+2,FALSE)</f>
        <v>0.64531010862708205</v>
      </c>
      <c r="K196" s="61">
        <f>VLOOKUP($C$196,[2]ACHIEV!$B$15:$X$109,MATCH(K$11,$E$11:$Y$11,0)+2,FALSE)</f>
        <v>0.7240598167985226</v>
      </c>
      <c r="L196" s="61">
        <f>VLOOKUP($C$196,[2]ACHIEV!$B$15:$X$109,MATCH(L$11,$E$11:$Y$11,0)+2,FALSE)</f>
        <v>0.78705958333567505</v>
      </c>
      <c r="M196" s="61">
        <f>VLOOKUP($C$196,[2]ACHIEV!$B$15:$X$109,MATCH(M$11,$E$11:$Y$11,0)+2,FALSE)</f>
        <v>0.83745939656539703</v>
      </c>
      <c r="N196" s="61">
        <f>VLOOKUP($C$196,[2]ACHIEV!$B$15:$X$109,MATCH(N$11,$E$11:$Y$11,0)+2,FALSE)</f>
        <v>0.87777924714917455</v>
      </c>
      <c r="O196" s="61">
        <f>VLOOKUP($C$196,[2]ACHIEV!$B$15:$X$109,MATCH(O$11,$E$11:$Y$11,0)+2,FALSE)</f>
        <v>0.91003512761619654</v>
      </c>
      <c r="P196" s="61">
        <f>VLOOKUP($C$196,[2]ACHIEV!$B$15:$X$109,MATCH(P$11,$E$11:$Y$11,0)+2,FALSE)</f>
        <v>0.93583983198981413</v>
      </c>
      <c r="Q196" s="61">
        <f>VLOOKUP($C$196,[2]ACHIEV!$B$15:$X$109,MATCH(Q$11,$E$11:$Y$11,0)+2,FALSE)</f>
        <v>0.9564835954887082</v>
      </c>
      <c r="R196" s="61">
        <f>VLOOKUP($C$196,[2]ACHIEV!$B$15:$X$109,MATCH(R$11,$E$11:$Y$11,0)+2,FALSE)</f>
        <v>0.97299860628782353</v>
      </c>
      <c r="S196" s="61">
        <f>VLOOKUP($C$196,[2]ACHIEV!$B$15:$X$109,MATCH(S$11,$E$11:$Y$11,0)+2,FALSE)</f>
        <v>0.9862106149271157</v>
      </c>
      <c r="T196" s="61">
        <f>VLOOKUP($C$196,[2]ACHIEV!$B$15:$X$109,MATCH(T$11,$E$11:$Y$11,0)+2,FALSE)</f>
        <v>0.99678022183854953</v>
      </c>
      <c r="U196" s="61">
        <f>VLOOKUP($C$196,[2]ACHIEV!$B$15:$X$109,MATCH(U$11,$E$11:$Y$11,0)+2,FALSE)</f>
        <v>0.99685231466234414</v>
      </c>
      <c r="V196" s="61">
        <f>VLOOKUP($C$196,[2]ACHIEV!$B$15:$X$109,MATCH(V$11,$E$11:$Y$11,0)+2,FALSE)</f>
        <v>0.99687806209941365</v>
      </c>
      <c r="W196" s="61">
        <f>VLOOKUP($C$196,[2]ACHIEV!$B$15:$X$109,MATCH(W$11,$E$11:$Y$11,0)+2,FALSE)</f>
        <v>0.99688683963477831</v>
      </c>
      <c r="X196" s="61">
        <f>VLOOKUP($C$196,[2]ACHIEV!$B$15:$X$109,MATCH(X$11,$E$11:$Y$11,0)+2,FALSE)</f>
        <v>0.99688970187457115</v>
      </c>
      <c r="Y196" s="61"/>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row>
    <row r="197" spans="1:71">
      <c r="B197" s="7" t="str">
        <f t="shared" ref="B197:B208" si="12">C197&amp;D197</f>
        <v>Mattawa (PRD) _ AlfalfaSIS</v>
      </c>
      <c r="C197" s="7" t="str">
        <f t="shared" ref="C197:C228" si="13">D23</f>
        <v>Mattawa (PRD) _ Alfalfa</v>
      </c>
      <c r="D197" s="7" t="s">
        <v>608</v>
      </c>
      <c r="E197" s="32">
        <f>E23*E$196*$AA$21</f>
        <v>2393.9220069091984</v>
      </c>
      <c r="F197" s="32">
        <f t="shared" ref="F197:X197" si="14">F23*F$196*$AA$21</f>
        <v>4838.8925917980496</v>
      </c>
      <c r="G197" s="32">
        <f t="shared" si="14"/>
        <v>7337.6816692826096</v>
      </c>
      <c r="H197" s="32">
        <f t="shared" si="14"/>
        <v>9892.8948991060061</v>
      </c>
      <c r="I197" s="32">
        <f t="shared" si="14"/>
        <v>12590.123431555827</v>
      </c>
      <c r="J197" s="32">
        <f t="shared" si="14"/>
        <v>15040.564175015988</v>
      </c>
      <c r="K197" s="32">
        <f t="shared" si="14"/>
        <v>17077.520254102452</v>
      </c>
      <c r="L197" s="32">
        <f t="shared" si="14"/>
        <v>18791.531881658946</v>
      </c>
      <c r="M197" s="32">
        <f t="shared" si="14"/>
        <v>20231.642074353276</v>
      </c>
      <c r="N197" s="32">
        <f t="shared" si="14"/>
        <v>21623.077371474272</v>
      </c>
      <c r="O197" s="32">
        <f t="shared" si="14"/>
        <v>22677.534536746494</v>
      </c>
      <c r="P197" s="32">
        <f t="shared" si="14"/>
        <v>23580.546537764803</v>
      </c>
      <c r="Q197" s="32">
        <f t="shared" si="14"/>
        <v>24376.086014457818</v>
      </c>
      <c r="R197" s="32">
        <f t="shared" si="14"/>
        <v>25069.387651497043</v>
      </c>
      <c r="S197" s="32">
        <f t="shared" si="14"/>
        <v>25865.399568545603</v>
      </c>
      <c r="T197" s="32">
        <f t="shared" si="14"/>
        <v>26449.428178946182</v>
      </c>
      <c r="U197" s="32">
        <f t="shared" si="14"/>
        <v>26768.283650434176</v>
      </c>
      <c r="V197" s="32">
        <f t="shared" si="14"/>
        <v>27086.525330925138</v>
      </c>
      <c r="W197" s="32">
        <f t="shared" si="14"/>
        <v>27396.041400757724</v>
      </c>
      <c r="X197" s="32">
        <f t="shared" si="14"/>
        <v>27912.212489386715</v>
      </c>
      <c r="Y197" s="32"/>
      <c r="AA197" s="32">
        <f>SUM(E197:X197)</f>
        <v>386999.29571471829</v>
      </c>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row>
    <row r="198" spans="1:71">
      <c r="B198" s="7" t="str">
        <f t="shared" si="12"/>
        <v>Pasco (Richland) _ AlfalfaSIS</v>
      </c>
      <c r="C198" s="7" t="str">
        <f t="shared" si="13"/>
        <v>Pasco (Richland) _ Alfalfa</v>
      </c>
      <c r="D198" s="7" t="s">
        <v>608</v>
      </c>
      <c r="E198" s="32">
        <f t="shared" ref="E198:X198" si="15">E24*E$196*$AA$21</f>
        <v>1583.9055057627977</v>
      </c>
      <c r="F198" s="32">
        <f t="shared" si="15"/>
        <v>3201.5865996566918</v>
      </c>
      <c r="G198" s="32">
        <f t="shared" si="15"/>
        <v>4854.8759575158165</v>
      </c>
      <c r="H198" s="32">
        <f t="shared" si="15"/>
        <v>6545.4975782011925</v>
      </c>
      <c r="I198" s="32">
        <f t="shared" si="15"/>
        <v>8330.0816667879262</v>
      </c>
      <c r="J198" s="32">
        <f t="shared" si="15"/>
        <v>9951.3820157174869</v>
      </c>
      <c r="K198" s="32">
        <f t="shared" si="15"/>
        <v>11299.105934604719</v>
      </c>
      <c r="L198" s="32">
        <f t="shared" si="15"/>
        <v>12433.158107563066</v>
      </c>
      <c r="M198" s="32">
        <f t="shared" si="15"/>
        <v>13385.987170719838</v>
      </c>
      <c r="N198" s="32">
        <f t="shared" si="15"/>
        <v>14306.611159998465</v>
      </c>
      <c r="O198" s="32">
        <f t="shared" si="15"/>
        <v>15004.278212160309</v>
      </c>
      <c r="P198" s="32">
        <f t="shared" si="15"/>
        <v>15601.743658425796</v>
      </c>
      <c r="Q198" s="32">
        <f t="shared" si="15"/>
        <v>16128.101390026499</v>
      </c>
      <c r="R198" s="32">
        <f t="shared" si="15"/>
        <v>16586.814863937281</v>
      </c>
      <c r="S198" s="32">
        <f t="shared" si="15"/>
        <v>17113.485179188632</v>
      </c>
      <c r="T198" s="32">
        <f t="shared" si="15"/>
        <v>17499.899660891315</v>
      </c>
      <c r="U198" s="32">
        <f t="shared" si="15"/>
        <v>17710.865989524751</v>
      </c>
      <c r="V198" s="32">
        <f t="shared" si="15"/>
        <v>17921.426211803522</v>
      </c>
      <c r="W198" s="32">
        <f t="shared" si="15"/>
        <v>18126.213254035883</v>
      </c>
      <c r="X198" s="32">
        <f t="shared" si="15"/>
        <v>18467.730741587871</v>
      </c>
      <c r="Y198" s="32"/>
      <c r="AA198" s="32">
        <f t="shared" ref="AA198:AA200" si="16">SUM(E198:X198)</f>
        <v>256052.75085810982</v>
      </c>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row>
    <row r="199" spans="1:71">
      <c r="B199" s="7" t="str">
        <f t="shared" si="12"/>
        <v>Moses Lake (Ephrata) _ AlfalfaSIS</v>
      </c>
      <c r="C199" s="7" t="str">
        <f t="shared" si="13"/>
        <v>Moses Lake (Ephrata) _ Alfalfa</v>
      </c>
      <c r="D199" s="7" t="s">
        <v>608</v>
      </c>
      <c r="E199" s="32">
        <f t="shared" ref="E199:X199" si="17">E25*E$196*$AA$21</f>
        <v>5901.8327764385385</v>
      </c>
      <c r="F199" s="32">
        <f t="shared" si="17"/>
        <v>11929.517677483203</v>
      </c>
      <c r="G199" s="32">
        <f t="shared" si="17"/>
        <v>18089.883485701601</v>
      </c>
      <c r="H199" s="32">
        <f t="shared" si="17"/>
        <v>24389.354039477705</v>
      </c>
      <c r="I199" s="32">
        <f t="shared" si="17"/>
        <v>31038.940664444712</v>
      </c>
      <c r="J199" s="32">
        <f t="shared" si="17"/>
        <v>37080.111368725775</v>
      </c>
      <c r="K199" s="32">
        <f t="shared" si="17"/>
        <v>42101.901601248675</v>
      </c>
      <c r="L199" s="32">
        <f t="shared" si="17"/>
        <v>46327.523811794388</v>
      </c>
      <c r="M199" s="32">
        <f t="shared" si="17"/>
        <v>49877.88573352636</v>
      </c>
      <c r="N199" s="32">
        <f t="shared" si="17"/>
        <v>53308.247465922468</v>
      </c>
      <c r="O199" s="32">
        <f t="shared" si="17"/>
        <v>55907.843376479686</v>
      </c>
      <c r="P199" s="32">
        <f t="shared" si="17"/>
        <v>58134.075396464337</v>
      </c>
      <c r="Q199" s="32">
        <f t="shared" si="17"/>
        <v>60095.351054128514</v>
      </c>
      <c r="R199" s="32">
        <f t="shared" si="17"/>
        <v>61804.575629376675</v>
      </c>
      <c r="S199" s="32">
        <f t="shared" si="17"/>
        <v>63767.016013363274</v>
      </c>
      <c r="T199" s="32">
        <f t="shared" si="17"/>
        <v>65206.845375093479</v>
      </c>
      <c r="U199" s="32">
        <f t="shared" si="17"/>
        <v>65992.932669142043</v>
      </c>
      <c r="V199" s="32">
        <f t="shared" si="17"/>
        <v>66777.506759413023</v>
      </c>
      <c r="W199" s="32">
        <f t="shared" si="17"/>
        <v>67540.569248708925</v>
      </c>
      <c r="X199" s="32">
        <f t="shared" si="17"/>
        <v>68813.106716649956</v>
      </c>
      <c r="Y199" s="32"/>
      <c r="AA199" s="32">
        <f t="shared" si="16"/>
        <v>954085.02086358331</v>
      </c>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row>
    <row r="200" spans="1:71">
      <c r="B200" s="7" t="str">
        <f t="shared" si="12"/>
        <v>Royal City (Smyrna) _ AlfalfaSIS</v>
      </c>
      <c r="C200" s="7" t="str">
        <f t="shared" si="13"/>
        <v>Royal City (Smyrna) _ Alfalfa</v>
      </c>
      <c r="D200" s="7" t="s">
        <v>608</v>
      </c>
      <c r="E200" s="32">
        <f t="shared" ref="E200:X200" si="18">E26*E$196*$AA$21</f>
        <v>2822.0933413820189</v>
      </c>
      <c r="F200" s="32">
        <f t="shared" si="18"/>
        <v>5704.3656909303891</v>
      </c>
      <c r="G200" s="32">
        <f t="shared" si="18"/>
        <v>8650.0823837611297</v>
      </c>
      <c r="H200" s="32">
        <f t="shared" si="18"/>
        <v>11662.31512187195</v>
      </c>
      <c r="I200" s="32">
        <f t="shared" si="18"/>
        <v>14841.963690055629</v>
      </c>
      <c r="J200" s="32">
        <f t="shared" si="18"/>
        <v>17730.684578042532</v>
      </c>
      <c r="K200" s="32">
        <f t="shared" si="18"/>
        <v>20131.965894178396</v>
      </c>
      <c r="L200" s="32">
        <f t="shared" si="18"/>
        <v>22152.541663655422</v>
      </c>
      <c r="M200" s="32">
        <f t="shared" si="18"/>
        <v>23850.226623286271</v>
      </c>
      <c r="N200" s="32">
        <f t="shared" si="18"/>
        <v>25490.530808483571</v>
      </c>
      <c r="O200" s="32">
        <f t="shared" si="18"/>
        <v>26733.585735209999</v>
      </c>
      <c r="P200" s="32">
        <f t="shared" si="18"/>
        <v>27798.10836706969</v>
      </c>
      <c r="Q200" s="32">
        <f t="shared" si="18"/>
        <v>28735.936188319614</v>
      </c>
      <c r="R200" s="32">
        <f t="shared" si="18"/>
        <v>29553.240147183242</v>
      </c>
      <c r="S200" s="32">
        <f t="shared" si="18"/>
        <v>30491.624908374291</v>
      </c>
      <c r="T200" s="32">
        <f t="shared" si="18"/>
        <v>31180.111520649534</v>
      </c>
      <c r="U200" s="32">
        <f t="shared" si="18"/>
        <v>31555.996741785566</v>
      </c>
      <c r="V200" s="32">
        <f t="shared" si="18"/>
        <v>31931.158390691304</v>
      </c>
      <c r="W200" s="32">
        <f t="shared" si="18"/>
        <v>32296.033786466218</v>
      </c>
      <c r="X200" s="32">
        <f t="shared" si="18"/>
        <v>32904.526038105825</v>
      </c>
      <c r="Y200" s="32"/>
      <c r="AA200" s="32">
        <f t="shared" si="16"/>
        <v>456217.09161950258</v>
      </c>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row>
    <row r="201" spans="1:71">
      <c r="B201" s="7" t="str">
        <f t="shared" si="12"/>
        <v>Quincy _ AlfalfaSIS</v>
      </c>
      <c r="C201" s="7" t="str">
        <f t="shared" si="13"/>
        <v>Quincy _ Alfalfa</v>
      </c>
      <c r="D201" s="7" t="s">
        <v>608</v>
      </c>
      <c r="E201" s="32">
        <f t="shared" ref="E201:X201" si="19">E27*E$196*$AA$21</f>
        <v>3808.0801366315009</v>
      </c>
      <c r="F201" s="32">
        <f t="shared" si="19"/>
        <v>7697.3647048386902</v>
      </c>
      <c r="G201" s="32">
        <f t="shared" si="19"/>
        <v>11672.259886944608</v>
      </c>
      <c r="H201" s="32">
        <f t="shared" si="19"/>
        <v>15736.910580352751</v>
      </c>
      <c r="I201" s="32">
        <f t="shared" si="19"/>
        <v>20027.469073375323</v>
      </c>
      <c r="J201" s="32">
        <f t="shared" si="19"/>
        <v>23925.455179117791</v>
      </c>
      <c r="K201" s="32">
        <f t="shared" si="19"/>
        <v>27165.69941496693</v>
      </c>
      <c r="L201" s="32">
        <f t="shared" si="19"/>
        <v>29892.226684449895</v>
      </c>
      <c r="M201" s="32">
        <f t="shared" si="19"/>
        <v>32183.051115459792</v>
      </c>
      <c r="N201" s="32">
        <f t="shared" si="19"/>
        <v>34396.446999319676</v>
      </c>
      <c r="O201" s="32">
        <f t="shared" si="19"/>
        <v>36073.802140553489</v>
      </c>
      <c r="P201" s="32">
        <f t="shared" si="19"/>
        <v>37510.249131847682</v>
      </c>
      <c r="Q201" s="32">
        <f t="shared" si="19"/>
        <v>38775.736507943227</v>
      </c>
      <c r="R201" s="32">
        <f t="shared" si="19"/>
        <v>39878.591231314887</v>
      </c>
      <c r="S201" s="32">
        <f t="shared" si="19"/>
        <v>41144.830131782779</v>
      </c>
      <c r="T201" s="32">
        <f t="shared" si="19"/>
        <v>42073.861129481149</v>
      </c>
      <c r="U201" s="32">
        <f t="shared" si="19"/>
        <v>42581.073638462331</v>
      </c>
      <c r="V201" s="32">
        <f t="shared" si="19"/>
        <v>43087.309772567038</v>
      </c>
      <c r="W201" s="32">
        <f t="shared" si="19"/>
        <v>43579.665828485282</v>
      </c>
      <c r="X201" s="32">
        <f t="shared" si="19"/>
        <v>44400.753927445257</v>
      </c>
      <c r="Y201" s="32"/>
      <c r="AA201" s="32">
        <f>SUM(E201:X201)</f>
        <v>615610.83721534011</v>
      </c>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row>
    <row r="202" spans="1:71">
      <c r="B202" s="7" t="str">
        <f t="shared" si="12"/>
        <v>Connell _ AlfalfaSIS</v>
      </c>
      <c r="C202" s="7" t="str">
        <f t="shared" si="13"/>
        <v>Connell _ Alfalfa</v>
      </c>
      <c r="D202" s="7" t="s">
        <v>608</v>
      </c>
      <c r="E202" s="32">
        <f t="shared" ref="E202:X202" si="20">E28*E$196*$AA$21</f>
        <v>385.99377871530362</v>
      </c>
      <c r="F202" s="32">
        <f t="shared" si="20"/>
        <v>780.21858310961386</v>
      </c>
      <c r="G202" s="32">
        <f t="shared" si="20"/>
        <v>1183.1210316635184</v>
      </c>
      <c r="H202" s="32">
        <f t="shared" si="20"/>
        <v>1595.1212585532317</v>
      </c>
      <c r="I202" s="32">
        <f t="shared" si="20"/>
        <v>2030.0199019903353</v>
      </c>
      <c r="J202" s="32">
        <f t="shared" si="20"/>
        <v>2425.1267097126652</v>
      </c>
      <c r="K202" s="32">
        <f t="shared" si="20"/>
        <v>2753.5636311221579</v>
      </c>
      <c r="L202" s="32">
        <f t="shared" si="20"/>
        <v>3029.9292867170498</v>
      </c>
      <c r="M202" s="32">
        <f t="shared" si="20"/>
        <v>3262.13132731828</v>
      </c>
      <c r="N202" s="32">
        <f t="shared" si="20"/>
        <v>3486.4850726046679</v>
      </c>
      <c r="O202" s="32">
        <f t="shared" si="20"/>
        <v>3656.5047743920072</v>
      </c>
      <c r="P202" s="32">
        <f t="shared" si="20"/>
        <v>3802.1055974314959</v>
      </c>
      <c r="Q202" s="32">
        <f t="shared" si="20"/>
        <v>3930.3776496703226</v>
      </c>
      <c r="R202" s="32">
        <f t="shared" si="20"/>
        <v>4042.1649668418577</v>
      </c>
      <c r="S202" s="32">
        <f t="shared" si="20"/>
        <v>4170.5131949283214</v>
      </c>
      <c r="T202" s="32">
        <f t="shared" si="20"/>
        <v>4264.6814299651105</v>
      </c>
      <c r="U202" s="32">
        <f t="shared" si="20"/>
        <v>4316.0933924051915</v>
      </c>
      <c r="V202" s="32">
        <f t="shared" si="20"/>
        <v>4367.4063877504395</v>
      </c>
      <c r="W202" s="32">
        <f t="shared" si="20"/>
        <v>4417.3124736726104</v>
      </c>
      <c r="X202" s="32">
        <f t="shared" si="20"/>
        <v>4500.5394244205736</v>
      </c>
      <c r="Y202" s="32"/>
      <c r="AA202" s="32">
        <f t="shared" ref="AA202:AA204" si="21">SUM(E202:X202)</f>
        <v>62399.409872984754</v>
      </c>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row>
    <row r="203" spans="1:71">
      <c r="B203" s="7" t="str">
        <f t="shared" si="12"/>
        <v>Othello _ AlfalfaSIS</v>
      </c>
      <c r="C203" s="7" t="str">
        <f t="shared" si="13"/>
        <v>Othello _ Alfalfa</v>
      </c>
      <c r="D203" s="7" t="s">
        <v>608</v>
      </c>
      <c r="E203" s="32">
        <f t="shared" ref="E203:X203" si="22">E29*E$196*$AA$21</f>
        <v>2149.413184700154</v>
      </c>
      <c r="F203" s="32">
        <f t="shared" si="22"/>
        <v>4344.6609814941758</v>
      </c>
      <c r="G203" s="32">
        <f t="shared" si="22"/>
        <v>6588.2303932915447</v>
      </c>
      <c r="H203" s="32">
        <f t="shared" si="22"/>
        <v>8882.4609446843533</v>
      </c>
      <c r="I203" s="32">
        <f t="shared" si="22"/>
        <v>11304.201733676142</v>
      </c>
      <c r="J203" s="32">
        <f t="shared" si="22"/>
        <v>13504.360981604181</v>
      </c>
      <c r="K203" s="32">
        <f t="shared" si="22"/>
        <v>15333.267788261744</v>
      </c>
      <c r="L203" s="32">
        <f t="shared" si="22"/>
        <v>16872.214830131281</v>
      </c>
      <c r="M203" s="32">
        <f t="shared" si="22"/>
        <v>18165.236000689274</v>
      </c>
      <c r="N203" s="32">
        <f t="shared" si="22"/>
        <v>19414.553799956444</v>
      </c>
      <c r="O203" s="32">
        <f t="shared" si="22"/>
        <v>20361.311516873</v>
      </c>
      <c r="P203" s="32">
        <f t="shared" si="22"/>
        <v>21172.092275531541</v>
      </c>
      <c r="Q203" s="32">
        <f t="shared" si="22"/>
        <v>21886.377467454375</v>
      </c>
      <c r="R203" s="32">
        <f t="shared" si="22"/>
        <v>22508.867120553099</v>
      </c>
      <c r="S203" s="32">
        <f t="shared" si="22"/>
        <v>23223.576499030991</v>
      </c>
      <c r="T203" s="32">
        <f t="shared" si="22"/>
        <v>23747.953981594786</v>
      </c>
      <c r="U203" s="32">
        <f t="shared" si="22"/>
        <v>24034.242403879241</v>
      </c>
      <c r="V203" s="32">
        <f t="shared" si="22"/>
        <v>24319.979726145466</v>
      </c>
      <c r="W203" s="32">
        <f t="shared" si="22"/>
        <v>24597.882648402177</v>
      </c>
      <c r="X203" s="32">
        <f t="shared" si="22"/>
        <v>25061.333395860998</v>
      </c>
      <c r="Y203" s="32"/>
      <c r="AA203" s="32">
        <f t="shared" si="21"/>
        <v>347472.21767381491</v>
      </c>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row>
    <row r="204" spans="1:71">
      <c r="B204" s="7" t="str">
        <f t="shared" si="12"/>
        <v>Lind _ AlfalfaSIS</v>
      </c>
      <c r="C204" s="7" t="str">
        <f t="shared" si="13"/>
        <v>Lind _ Alfalfa</v>
      </c>
      <c r="D204" s="7" t="s">
        <v>608</v>
      </c>
      <c r="E204" s="32">
        <f t="shared" ref="E204:X204" si="23">E30*E$196*$AA$21</f>
        <v>549.60466611075151</v>
      </c>
      <c r="F204" s="32">
        <f t="shared" si="23"/>
        <v>1110.9292364518665</v>
      </c>
      <c r="G204" s="32">
        <f t="shared" si="23"/>
        <v>1684.6096373372848</v>
      </c>
      <c r="H204" s="32">
        <f t="shared" si="23"/>
        <v>2271.2440848947608</v>
      </c>
      <c r="I204" s="32">
        <f t="shared" si="23"/>
        <v>2890.482883286284</v>
      </c>
      <c r="J204" s="32">
        <f t="shared" si="23"/>
        <v>3453.0633110306403</v>
      </c>
      <c r="K204" s="32">
        <f t="shared" si="23"/>
        <v>3920.7145388055992</v>
      </c>
      <c r="L204" s="32">
        <f t="shared" si="23"/>
        <v>4314.223093200565</v>
      </c>
      <c r="M204" s="32">
        <f t="shared" si="23"/>
        <v>4644.8484349343807</v>
      </c>
      <c r="N204" s="32">
        <f t="shared" si="23"/>
        <v>4964.2988304283663</v>
      </c>
      <c r="O204" s="32">
        <f t="shared" si="23"/>
        <v>5206.3846530136097</v>
      </c>
      <c r="P204" s="32">
        <f t="shared" si="23"/>
        <v>5413.7011854157836</v>
      </c>
      <c r="Q204" s="32">
        <f t="shared" si="23"/>
        <v>5596.3438142081486</v>
      </c>
      <c r="R204" s="32">
        <f t="shared" si="23"/>
        <v>5755.5143359040258</v>
      </c>
      <c r="S204" s="32">
        <f t="shared" si="23"/>
        <v>5938.2654291422305</v>
      </c>
      <c r="T204" s="32">
        <f t="shared" si="23"/>
        <v>6072.3486818513529</v>
      </c>
      <c r="U204" s="32">
        <f t="shared" si="23"/>
        <v>6145.5525934403531</v>
      </c>
      <c r="V204" s="32">
        <f t="shared" si="23"/>
        <v>6218.6155888278199</v>
      </c>
      <c r="W204" s="32">
        <f t="shared" si="23"/>
        <v>6289.6753291724435</v>
      </c>
      <c r="X204" s="32">
        <f t="shared" si="23"/>
        <v>6408.179623799917</v>
      </c>
      <c r="Y204" s="32"/>
      <c r="AA204" s="32">
        <f t="shared" si="21"/>
        <v>88848.599951256183</v>
      </c>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row>
    <row r="205" spans="1:71">
      <c r="B205" s="7" t="str">
        <f t="shared" si="12"/>
        <v>Eltopia _ AlfalfaSIS</v>
      </c>
      <c r="C205" s="7" t="str">
        <f t="shared" si="13"/>
        <v>Eltopia _ Alfalfa</v>
      </c>
      <c r="D205" s="7" t="s">
        <v>608</v>
      </c>
      <c r="E205" s="32">
        <f t="shared" ref="E205:X205" si="24">E31*E$196*$AA$21</f>
        <v>2406.0221253642239</v>
      </c>
      <c r="F205" s="32">
        <f t="shared" si="24"/>
        <v>4863.3508545914538</v>
      </c>
      <c r="G205" s="32">
        <f t="shared" si="24"/>
        <v>7374.7701028770753</v>
      </c>
      <c r="H205" s="32">
        <f t="shared" si="24"/>
        <v>9942.8987003145685</v>
      </c>
      <c r="I205" s="32">
        <f t="shared" si="24"/>
        <v>12653.76041907903</v>
      </c>
      <c r="J205" s="32">
        <f t="shared" si="24"/>
        <v>15116.586955884721</v>
      </c>
      <c r="K205" s="32">
        <f t="shared" si="24"/>
        <v>17163.838863228535</v>
      </c>
      <c r="L205" s="32">
        <f t="shared" si="24"/>
        <v>18886.513990960419</v>
      </c>
      <c r="M205" s="32">
        <f t="shared" si="24"/>
        <v>20333.90324448864</v>
      </c>
      <c r="N205" s="32">
        <f t="shared" si="24"/>
        <v>21732.371574377237</v>
      </c>
      <c r="O205" s="32">
        <f t="shared" si="24"/>
        <v>22792.158510865363</v>
      </c>
      <c r="P205" s="32">
        <f t="shared" si="24"/>
        <v>23699.734801007166</v>
      </c>
      <c r="Q205" s="32">
        <f t="shared" si="24"/>
        <v>24499.295345168484</v>
      </c>
      <c r="R205" s="32">
        <f t="shared" si="24"/>
        <v>25196.101286821231</v>
      </c>
      <c r="S205" s="32">
        <f t="shared" si="24"/>
        <v>25996.136659295702</v>
      </c>
      <c r="T205" s="32">
        <f t="shared" si="24"/>
        <v>26583.117251985834</v>
      </c>
      <c r="U205" s="32">
        <f t="shared" si="24"/>
        <v>26903.584383738402</v>
      </c>
      <c r="V205" s="32">
        <f t="shared" si="24"/>
        <v>27223.43462207718</v>
      </c>
      <c r="W205" s="32">
        <f t="shared" si="24"/>
        <v>27534.51514601391</v>
      </c>
      <c r="X205" s="32">
        <f t="shared" si="24"/>
        <v>28053.295229964155</v>
      </c>
      <c r="Y205" s="32"/>
      <c r="AA205" s="32">
        <f>SUM(E205:X205)</f>
        <v>388955.39006810333</v>
      </c>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row>
    <row r="206" spans="1:71">
      <c r="B206" s="7" t="str">
        <f t="shared" si="12"/>
        <v>Odessa _ AlfalfaSIS</v>
      </c>
      <c r="C206" s="7" t="str">
        <f t="shared" si="13"/>
        <v>Odessa _ Alfalfa</v>
      </c>
      <c r="D206" s="7" t="s">
        <v>608</v>
      </c>
      <c r="E206" s="32">
        <f t="shared" ref="E206:X206" si="25">E32*E$196*$AA$21</f>
        <v>279.25344805847431</v>
      </c>
      <c r="F206" s="32">
        <f t="shared" si="25"/>
        <v>564.46176489636434</v>
      </c>
      <c r="G206" s="32">
        <f t="shared" si="25"/>
        <v>855.94806388375014</v>
      </c>
      <c r="H206" s="32">
        <f t="shared" si="25"/>
        <v>1154.0162978919598</v>
      </c>
      <c r="I206" s="32">
        <f t="shared" si="25"/>
        <v>1468.6507620534651</v>
      </c>
      <c r="J206" s="32">
        <f t="shared" si="25"/>
        <v>1754.4971784777483</v>
      </c>
      <c r="K206" s="32">
        <f t="shared" si="25"/>
        <v>1992.1101863313247</v>
      </c>
      <c r="L206" s="32">
        <f t="shared" si="25"/>
        <v>2192.0513939504681</v>
      </c>
      <c r="M206" s="32">
        <f t="shared" si="25"/>
        <v>2360.0417193384164</v>
      </c>
      <c r="N206" s="32">
        <f t="shared" si="25"/>
        <v>2522.3540684249183</v>
      </c>
      <c r="O206" s="32">
        <f t="shared" si="25"/>
        <v>2645.3575741291043</v>
      </c>
      <c r="P206" s="32">
        <f t="shared" si="25"/>
        <v>2750.6948466863341</v>
      </c>
      <c r="Q206" s="32">
        <f t="shared" si="25"/>
        <v>2843.4953394726417</v>
      </c>
      <c r="R206" s="32">
        <f t="shared" si="25"/>
        <v>2924.3696838034143</v>
      </c>
      <c r="S206" s="32">
        <f t="shared" si="25"/>
        <v>3017.2252872399044</v>
      </c>
      <c r="T206" s="32">
        <f t="shared" si="25"/>
        <v>3085.3528213652662</v>
      </c>
      <c r="U206" s="32">
        <f t="shared" si="25"/>
        <v>3122.5476378999506</v>
      </c>
      <c r="V206" s="32">
        <f t="shared" si="25"/>
        <v>3159.6708550877015</v>
      </c>
      <c r="W206" s="32">
        <f t="shared" si="25"/>
        <v>3195.7762208768945</v>
      </c>
      <c r="X206" s="32">
        <f t="shared" si="25"/>
        <v>3255.9881057552352</v>
      </c>
      <c r="Y206" s="32"/>
      <c r="AA206" s="32">
        <f t="shared" ref="AA206:AA208" si="26">SUM(E206:X206)</f>
        <v>45143.863255623342</v>
      </c>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row>
    <row r="207" spans="1:71">
      <c r="B207" s="7" t="str">
        <f t="shared" si="12"/>
        <v>Ritzville _ AlfalfaSIS</v>
      </c>
      <c r="C207" s="7" t="str">
        <f t="shared" si="13"/>
        <v>Ritzville _ Alfalfa</v>
      </c>
      <c r="D207" s="7" t="s">
        <v>608</v>
      </c>
      <c r="E207" s="32">
        <f t="shared" ref="E207:X207" si="27">E33*E$196*$AA$21</f>
        <v>213.91280840133825</v>
      </c>
      <c r="F207" s="32">
        <f t="shared" si="27"/>
        <v>432.38714581197814</v>
      </c>
      <c r="G207" s="32">
        <f t="shared" si="27"/>
        <v>655.6705224736246</v>
      </c>
      <c r="H207" s="32">
        <f t="shared" si="27"/>
        <v>883.99577136570713</v>
      </c>
      <c r="I207" s="32">
        <f t="shared" si="27"/>
        <v>1125.0110294281417</v>
      </c>
      <c r="J207" s="32">
        <f t="shared" si="27"/>
        <v>1343.9741617865755</v>
      </c>
      <c r="K207" s="32">
        <f t="shared" si="27"/>
        <v>1525.9896970504572</v>
      </c>
      <c r="L207" s="32">
        <f t="shared" si="27"/>
        <v>1679.1480037225031</v>
      </c>
      <c r="M207" s="32">
        <f t="shared" si="27"/>
        <v>1807.8314006074211</v>
      </c>
      <c r="N207" s="32">
        <f t="shared" si="27"/>
        <v>1932.1653727488922</v>
      </c>
      <c r="O207" s="32">
        <f t="shared" si="27"/>
        <v>2026.3881138871964</v>
      </c>
      <c r="P207" s="32">
        <f t="shared" si="27"/>
        <v>2107.0782251775536</v>
      </c>
      <c r="Q207" s="32">
        <f t="shared" si="27"/>
        <v>2178.164953635031</v>
      </c>
      <c r="R207" s="32">
        <f t="shared" si="27"/>
        <v>2240.1160530527536</v>
      </c>
      <c r="S207" s="32">
        <f t="shared" si="27"/>
        <v>2311.2449971893407</v>
      </c>
      <c r="T207" s="32">
        <f t="shared" si="27"/>
        <v>2363.4318269511082</v>
      </c>
      <c r="U207" s="32">
        <f t="shared" si="27"/>
        <v>2391.9236780570645</v>
      </c>
      <c r="V207" s="32">
        <f t="shared" si="27"/>
        <v>2420.3606828666229</v>
      </c>
      <c r="W207" s="32">
        <f t="shared" si="27"/>
        <v>2448.0179964934423</v>
      </c>
      <c r="X207" s="32">
        <f t="shared" si="27"/>
        <v>2494.1413066370178</v>
      </c>
      <c r="Y207" s="32"/>
      <c r="AA207" s="32">
        <f t="shared" si="26"/>
        <v>34580.953747343767</v>
      </c>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row>
    <row r="208" spans="1:71">
      <c r="B208" s="7" t="str">
        <f t="shared" si="12"/>
        <v>Wilbur _ AlfalfaSIS</v>
      </c>
      <c r="C208" s="7" t="str">
        <f t="shared" si="13"/>
        <v>Wilbur _ Alfalfa</v>
      </c>
      <c r="D208" s="7" t="s">
        <v>608</v>
      </c>
      <c r="E208" s="32">
        <f t="shared" ref="E208:X208" si="28">E34*E$196*$AA$21</f>
        <v>257.38680542189303</v>
      </c>
      <c r="F208" s="32">
        <f t="shared" si="28"/>
        <v>520.26218999113985</v>
      </c>
      <c r="G208" s="32">
        <f t="shared" si="28"/>
        <v>788.92396603089082</v>
      </c>
      <c r="H208" s="32">
        <f t="shared" si="28"/>
        <v>1063.6522857079099</v>
      </c>
      <c r="I208" s="32">
        <f t="shared" si="28"/>
        <v>1353.6496346008107</v>
      </c>
      <c r="J208" s="32">
        <f t="shared" si="28"/>
        <v>1617.1131530506759</v>
      </c>
      <c r="K208" s="32">
        <f t="shared" si="28"/>
        <v>1836.120128410611</v>
      </c>
      <c r="L208" s="32">
        <f t="shared" si="28"/>
        <v>2020.4051535699455</v>
      </c>
      <c r="M208" s="32">
        <f t="shared" si="28"/>
        <v>2175.2411761652129</v>
      </c>
      <c r="N208" s="32">
        <f t="shared" si="28"/>
        <v>2324.8438303216981</v>
      </c>
      <c r="O208" s="32">
        <f t="shared" si="28"/>
        <v>2438.2156780428577</v>
      </c>
      <c r="P208" s="32">
        <f t="shared" si="28"/>
        <v>2535.304628112629</v>
      </c>
      <c r="Q208" s="32">
        <f t="shared" si="28"/>
        <v>2620.8384775455052</v>
      </c>
      <c r="R208" s="32">
        <f t="shared" si="28"/>
        <v>2695.3800428246877</v>
      </c>
      <c r="S208" s="32">
        <f t="shared" si="28"/>
        <v>2780.9646875272156</v>
      </c>
      <c r="T208" s="32">
        <f t="shared" si="28"/>
        <v>2843.7575679435968</v>
      </c>
      <c r="U208" s="32">
        <f t="shared" si="28"/>
        <v>2878.039884143006</v>
      </c>
      <c r="V208" s="32">
        <f t="shared" si="28"/>
        <v>2912.2562075057795</v>
      </c>
      <c r="W208" s="32">
        <f t="shared" si="28"/>
        <v>2945.5343812353426</v>
      </c>
      <c r="X208" s="32">
        <f t="shared" si="28"/>
        <v>3001.0314388545617</v>
      </c>
      <c r="Y208" s="32"/>
      <c r="AA208" s="32">
        <f t="shared" si="26"/>
        <v>41608.921317005967</v>
      </c>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row>
    <row r="209" spans="2:71">
      <c r="B209" s="7" t="str">
        <f t="shared" ref="B209:B269" si="29">C209&amp;D209</f>
        <v>Mattawa (PRD) _ MintSIS</v>
      </c>
      <c r="C209" s="7" t="str">
        <f t="shared" si="13"/>
        <v>Mattawa (PRD) _ Mint</v>
      </c>
      <c r="D209" s="7" t="s">
        <v>608</v>
      </c>
      <c r="E209" s="32">
        <f t="shared" ref="E209:X209" si="30">E35*E$196*$AA$21</f>
        <v>14.693000981102021</v>
      </c>
      <c r="F209" s="32">
        <f t="shared" si="30"/>
        <v>29.699319106277294</v>
      </c>
      <c r="G209" s="32">
        <f t="shared" si="30"/>
        <v>45.035955078996452</v>
      </c>
      <c r="H209" s="32">
        <f t="shared" si="30"/>
        <v>60.718901467543525</v>
      </c>
      <c r="I209" s="32">
        <f t="shared" si="30"/>
        <v>77.27348484960973</v>
      </c>
      <c r="J209" s="32">
        <f t="shared" si="30"/>
        <v>92.31337676917893</v>
      </c>
      <c r="K209" s="32">
        <f t="shared" si="30"/>
        <v>104.8154539388193</v>
      </c>
      <c r="L209" s="32">
        <f t="shared" si="30"/>
        <v>115.33541843750528</v>
      </c>
      <c r="M209" s="32">
        <f t="shared" si="30"/>
        <v>124.17427802151987</v>
      </c>
      <c r="N209" s="32">
        <f t="shared" si="30"/>
        <v>132.71438923931788</v>
      </c>
      <c r="O209" s="32">
        <f t="shared" si="30"/>
        <v>139.18625428720139</v>
      </c>
      <c r="P209" s="32">
        <f t="shared" si="30"/>
        <v>144.72860536573097</v>
      </c>
      <c r="Q209" s="32">
        <f t="shared" si="30"/>
        <v>149.61133014866883</v>
      </c>
      <c r="R209" s="32">
        <f t="shared" si="30"/>
        <v>153.86655717938109</v>
      </c>
      <c r="S209" s="32">
        <f t="shared" si="30"/>
        <v>158.75218162512647</v>
      </c>
      <c r="T209" s="32">
        <f t="shared" si="30"/>
        <v>162.33673154815696</v>
      </c>
      <c r="U209" s="32">
        <f t="shared" si="30"/>
        <v>164.29374758371756</v>
      </c>
      <c r="V209" s="32">
        <f t="shared" si="30"/>
        <v>166.24699639891955</v>
      </c>
      <c r="W209" s="32">
        <f t="shared" si="30"/>
        <v>168.14669066823643</v>
      </c>
      <c r="X209" s="32">
        <f t="shared" si="30"/>
        <v>171.31475641547192</v>
      </c>
      <c r="Y209" s="32"/>
      <c r="AA209" s="32">
        <f>SUM(E209:X209)</f>
        <v>2375.2574291104811</v>
      </c>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row>
    <row r="210" spans="2:71">
      <c r="B210" s="7" t="str">
        <f t="shared" si="29"/>
        <v>Pasco (Richland) _ MintSIS</v>
      </c>
      <c r="C210" s="7" t="str">
        <f t="shared" si="13"/>
        <v>Pasco (Richland) _ Mint</v>
      </c>
      <c r="D210" s="7" t="s">
        <v>608</v>
      </c>
      <c r="E210" s="32">
        <f t="shared" ref="E210:X210" si="31">E36*E$196*$AA$21</f>
        <v>0</v>
      </c>
      <c r="F210" s="32">
        <f t="shared" si="31"/>
        <v>0</v>
      </c>
      <c r="G210" s="32">
        <f t="shared" si="31"/>
        <v>0</v>
      </c>
      <c r="H210" s="32">
        <f t="shared" si="31"/>
        <v>0</v>
      </c>
      <c r="I210" s="32">
        <f t="shared" si="31"/>
        <v>0</v>
      </c>
      <c r="J210" s="32">
        <f t="shared" si="31"/>
        <v>0</v>
      </c>
      <c r="K210" s="32">
        <f t="shared" si="31"/>
        <v>0</v>
      </c>
      <c r="L210" s="32">
        <f t="shared" si="31"/>
        <v>0</v>
      </c>
      <c r="M210" s="32">
        <f t="shared" si="31"/>
        <v>0</v>
      </c>
      <c r="N210" s="32">
        <f t="shared" si="31"/>
        <v>0</v>
      </c>
      <c r="O210" s="32">
        <f t="shared" si="31"/>
        <v>0</v>
      </c>
      <c r="P210" s="32">
        <f t="shared" si="31"/>
        <v>0</v>
      </c>
      <c r="Q210" s="32">
        <f t="shared" si="31"/>
        <v>0</v>
      </c>
      <c r="R210" s="32">
        <f t="shared" si="31"/>
        <v>0</v>
      </c>
      <c r="S210" s="32">
        <f t="shared" si="31"/>
        <v>0</v>
      </c>
      <c r="T210" s="32">
        <f t="shared" si="31"/>
        <v>0</v>
      </c>
      <c r="U210" s="32">
        <f t="shared" si="31"/>
        <v>0</v>
      </c>
      <c r="V210" s="32">
        <f t="shared" si="31"/>
        <v>0</v>
      </c>
      <c r="W210" s="32">
        <f t="shared" si="31"/>
        <v>0</v>
      </c>
      <c r="X210" s="32">
        <f t="shared" si="31"/>
        <v>0</v>
      </c>
      <c r="Y210" s="32"/>
      <c r="AA210" s="32">
        <f t="shared" ref="AA210:AA212" si="32">SUM(E210:X210)</f>
        <v>0</v>
      </c>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row>
    <row r="211" spans="2:71">
      <c r="B211" s="7" t="str">
        <f t="shared" si="29"/>
        <v>Moses Lake (Ephrata) _ MintSIS</v>
      </c>
      <c r="C211" s="7" t="str">
        <f t="shared" si="13"/>
        <v>Moses Lake (Ephrata) _ Mint</v>
      </c>
      <c r="D211" s="7" t="s">
        <v>608</v>
      </c>
      <c r="E211" s="32">
        <f t="shared" ref="E211:X211" si="33">E37*E$196*$AA$21</f>
        <v>243.0395221109346</v>
      </c>
      <c r="F211" s="32">
        <f t="shared" si="33"/>
        <v>491.26167839324552</v>
      </c>
      <c r="G211" s="32">
        <f t="shared" si="33"/>
        <v>744.94768048316473</v>
      </c>
      <c r="H211" s="32">
        <f t="shared" si="33"/>
        <v>1004.3620642748965</v>
      </c>
      <c r="I211" s="32">
        <f t="shared" si="33"/>
        <v>1278.194349394721</v>
      </c>
      <c r="J211" s="32">
        <f t="shared" si="33"/>
        <v>1526.971855734889</v>
      </c>
      <c r="K211" s="32">
        <f t="shared" si="33"/>
        <v>1733.7709204468224</v>
      </c>
      <c r="L211" s="32">
        <f t="shared" si="33"/>
        <v>1907.7835096839103</v>
      </c>
      <c r="M211" s="32">
        <f t="shared" si="33"/>
        <v>2053.9886458618457</v>
      </c>
      <c r="N211" s="32">
        <f t="shared" si="33"/>
        <v>2195.2521325938928</v>
      </c>
      <c r="O211" s="32">
        <f t="shared" si="33"/>
        <v>2302.3043944447659</v>
      </c>
      <c r="P211" s="32">
        <f t="shared" si="33"/>
        <v>2393.9814016966784</v>
      </c>
      <c r="Q211" s="32">
        <f t="shared" si="33"/>
        <v>2474.747413988569</v>
      </c>
      <c r="R211" s="32">
        <f t="shared" si="33"/>
        <v>2545.1338752259971</v>
      </c>
      <c r="S211" s="32">
        <f t="shared" si="33"/>
        <v>2625.9478513520917</v>
      </c>
      <c r="T211" s="32">
        <f t="shared" si="33"/>
        <v>2685.2405241965726</v>
      </c>
      <c r="U211" s="32">
        <f t="shared" si="33"/>
        <v>2717.6118717965519</v>
      </c>
      <c r="V211" s="32">
        <f t="shared" si="33"/>
        <v>2749.9209051397752</v>
      </c>
      <c r="W211" s="32">
        <f t="shared" si="33"/>
        <v>2781.3440832887109</v>
      </c>
      <c r="X211" s="32">
        <f t="shared" si="33"/>
        <v>2833.7476178841594</v>
      </c>
      <c r="Y211" s="32"/>
      <c r="AA211" s="32">
        <f t="shared" si="32"/>
        <v>39289.552297992195</v>
      </c>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row>
    <row r="212" spans="2:71">
      <c r="B212" s="7" t="str">
        <f t="shared" si="29"/>
        <v>Royal City (Smyrna) _ MintSIS</v>
      </c>
      <c r="C212" s="7" t="str">
        <f t="shared" si="13"/>
        <v>Royal City (Smyrna) _ Mint</v>
      </c>
      <c r="D212" s="7" t="s">
        <v>608</v>
      </c>
      <c r="E212" s="32">
        <f t="shared" ref="E212:X212" si="34">E38*E$196*$AA$21</f>
        <v>183.83537109884705</v>
      </c>
      <c r="F212" s="32">
        <f t="shared" si="34"/>
        <v>371.5908925826576</v>
      </c>
      <c r="G212" s="32">
        <f t="shared" si="34"/>
        <v>563.47927325309081</v>
      </c>
      <c r="H212" s="32">
        <f t="shared" si="34"/>
        <v>759.70060836155926</v>
      </c>
      <c r="I212" s="32">
        <f t="shared" si="34"/>
        <v>966.82766044188179</v>
      </c>
      <c r="J212" s="32">
        <f t="shared" si="34"/>
        <v>1155.0032493414328</v>
      </c>
      <c r="K212" s="32">
        <f t="shared" si="34"/>
        <v>1311.4262972227566</v>
      </c>
      <c r="L212" s="32">
        <f t="shared" si="34"/>
        <v>1443.0496177445509</v>
      </c>
      <c r="M212" s="32">
        <f t="shared" si="34"/>
        <v>1553.6393491280749</v>
      </c>
      <c r="N212" s="32">
        <f t="shared" si="34"/>
        <v>1660.49121124723</v>
      </c>
      <c r="O212" s="32">
        <f t="shared" si="34"/>
        <v>1741.4656639345726</v>
      </c>
      <c r="P212" s="32">
        <f t="shared" si="34"/>
        <v>1810.8102565465276</v>
      </c>
      <c r="Q212" s="32">
        <f t="shared" si="34"/>
        <v>1871.9017601542268</v>
      </c>
      <c r="R212" s="32">
        <f t="shared" si="34"/>
        <v>1925.142159532609</v>
      </c>
      <c r="S212" s="32">
        <f t="shared" si="34"/>
        <v>1986.2699430390821</v>
      </c>
      <c r="T212" s="32">
        <f t="shared" si="34"/>
        <v>2031.1189882525282</v>
      </c>
      <c r="U212" s="32">
        <f t="shared" si="34"/>
        <v>2055.6047124151014</v>
      </c>
      <c r="V212" s="32">
        <f t="shared" si="34"/>
        <v>2080.0433020029523</v>
      </c>
      <c r="W212" s="32">
        <f t="shared" si="34"/>
        <v>2103.811829713758</v>
      </c>
      <c r="X212" s="32">
        <f t="shared" si="34"/>
        <v>2143.4499229159333</v>
      </c>
      <c r="Y212" s="32"/>
      <c r="AA212" s="32">
        <f t="shared" si="32"/>
        <v>29718.662068929374</v>
      </c>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row>
    <row r="213" spans="2:71">
      <c r="B213" s="7" t="str">
        <f t="shared" si="29"/>
        <v>Quincy _ MintSIS</v>
      </c>
      <c r="C213" s="7" t="str">
        <f t="shared" si="13"/>
        <v>Quincy _ Mint</v>
      </c>
      <c r="D213" s="7" t="s">
        <v>608</v>
      </c>
      <c r="E213" s="32">
        <f t="shared" ref="E213:X213" si="35">E39*E$196*$AA$21</f>
        <v>106.39461298668581</v>
      </c>
      <c r="F213" s="32">
        <f t="shared" si="35"/>
        <v>215.05801070486672</v>
      </c>
      <c r="G213" s="32">
        <f t="shared" si="35"/>
        <v>326.11329824849776</v>
      </c>
      <c r="H213" s="32">
        <f t="shared" si="35"/>
        <v>439.67628062674169</v>
      </c>
      <c r="I213" s="32">
        <f t="shared" si="35"/>
        <v>559.55094029335032</v>
      </c>
      <c r="J213" s="32">
        <f t="shared" si="35"/>
        <v>668.45745178152492</v>
      </c>
      <c r="K213" s="32">
        <f t="shared" si="35"/>
        <v>758.98719881580303</v>
      </c>
      <c r="L213" s="32">
        <f t="shared" si="35"/>
        <v>835.16411821511156</v>
      </c>
      <c r="M213" s="32">
        <f t="shared" si="35"/>
        <v>899.16786026171133</v>
      </c>
      <c r="N213" s="32">
        <f t="shared" si="35"/>
        <v>961.00831266823718</v>
      </c>
      <c r="O213" s="32">
        <f t="shared" si="35"/>
        <v>1007.8722295737937</v>
      </c>
      <c r="P213" s="32">
        <f t="shared" si="35"/>
        <v>1048.0053717953813</v>
      </c>
      <c r="Q213" s="32">
        <f t="shared" si="35"/>
        <v>1083.3620436059493</v>
      </c>
      <c r="R213" s="32">
        <f t="shared" si="35"/>
        <v>1114.1748934577538</v>
      </c>
      <c r="S213" s="32">
        <f t="shared" si="35"/>
        <v>1149.5525622384159</v>
      </c>
      <c r="T213" s="32">
        <f t="shared" si="35"/>
        <v>1175.5089207987132</v>
      </c>
      <c r="U213" s="32">
        <f t="shared" si="35"/>
        <v>1189.6800192679789</v>
      </c>
      <c r="V213" s="32">
        <f t="shared" si="35"/>
        <v>1203.8238386298237</v>
      </c>
      <c r="W213" s="32">
        <f t="shared" si="35"/>
        <v>1217.5798600741125</v>
      </c>
      <c r="X213" s="32">
        <f t="shared" si="35"/>
        <v>1240.5203832202708</v>
      </c>
      <c r="Y213" s="32"/>
      <c r="AA213" s="32">
        <f>SUM(E213:X213)</f>
        <v>17199.658207264722</v>
      </c>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row>
    <row r="214" spans="2:71">
      <c r="B214" s="7" t="str">
        <f t="shared" si="29"/>
        <v>Connell _ MintSIS</v>
      </c>
      <c r="C214" s="7" t="str">
        <f t="shared" si="13"/>
        <v>Connell _ Mint</v>
      </c>
      <c r="D214" s="7" t="s">
        <v>608</v>
      </c>
      <c r="E214" s="32">
        <f t="shared" ref="E214:X214" si="36">E40*E$196*$AA$21</f>
        <v>0</v>
      </c>
      <c r="F214" s="32">
        <f t="shared" si="36"/>
        <v>0</v>
      </c>
      <c r="G214" s="32">
        <f t="shared" si="36"/>
        <v>0</v>
      </c>
      <c r="H214" s="32">
        <f t="shared" si="36"/>
        <v>0</v>
      </c>
      <c r="I214" s="32">
        <f t="shared" si="36"/>
        <v>0</v>
      </c>
      <c r="J214" s="32">
        <f t="shared" si="36"/>
        <v>0</v>
      </c>
      <c r="K214" s="32">
        <f t="shared" si="36"/>
        <v>0</v>
      </c>
      <c r="L214" s="32">
        <f t="shared" si="36"/>
        <v>0</v>
      </c>
      <c r="M214" s="32">
        <f t="shared" si="36"/>
        <v>0</v>
      </c>
      <c r="N214" s="32">
        <f t="shared" si="36"/>
        <v>0</v>
      </c>
      <c r="O214" s="32">
        <f t="shared" si="36"/>
        <v>0</v>
      </c>
      <c r="P214" s="32">
        <f t="shared" si="36"/>
        <v>0</v>
      </c>
      <c r="Q214" s="32">
        <f t="shared" si="36"/>
        <v>0</v>
      </c>
      <c r="R214" s="32">
        <f t="shared" si="36"/>
        <v>0</v>
      </c>
      <c r="S214" s="32">
        <f t="shared" si="36"/>
        <v>0</v>
      </c>
      <c r="T214" s="32">
        <f t="shared" si="36"/>
        <v>0</v>
      </c>
      <c r="U214" s="32">
        <f t="shared" si="36"/>
        <v>0</v>
      </c>
      <c r="V214" s="32">
        <f t="shared" si="36"/>
        <v>0</v>
      </c>
      <c r="W214" s="32">
        <f t="shared" si="36"/>
        <v>0</v>
      </c>
      <c r="X214" s="32">
        <f t="shared" si="36"/>
        <v>0</v>
      </c>
      <c r="Y214" s="32"/>
      <c r="AA214" s="32">
        <f t="shared" ref="AA214:AA216" si="37">SUM(E214:X214)</f>
        <v>0</v>
      </c>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row>
    <row r="215" spans="2:71">
      <c r="B215" s="7" t="str">
        <f t="shared" si="29"/>
        <v>Othello _ MintSIS</v>
      </c>
      <c r="C215" s="7" t="str">
        <f t="shared" si="13"/>
        <v>Othello _ Mint</v>
      </c>
      <c r="D215" s="7" t="s">
        <v>608</v>
      </c>
      <c r="E215" s="32">
        <f t="shared" ref="E215:X215" si="38">E41*E$196*$AA$21</f>
        <v>14.347283310958444</v>
      </c>
      <c r="F215" s="32">
        <f t="shared" si="38"/>
        <v>29.000511597894292</v>
      </c>
      <c r="G215" s="32">
        <f t="shared" si="38"/>
        <v>43.976285547725944</v>
      </c>
      <c r="H215" s="32">
        <f t="shared" si="38"/>
        <v>59.290221433013087</v>
      </c>
      <c r="I215" s="32">
        <f t="shared" si="38"/>
        <v>75.455285206089499</v>
      </c>
      <c r="J215" s="32">
        <f t="shared" si="38"/>
        <v>90.141297315786488</v>
      </c>
      <c r="K215" s="32">
        <f t="shared" si="38"/>
        <v>102.34920796378825</v>
      </c>
      <c r="L215" s="32">
        <f t="shared" si="38"/>
        <v>112.62164388603456</v>
      </c>
      <c r="M215" s="32">
        <f t="shared" si="38"/>
        <v>121.25253030336644</v>
      </c>
      <c r="N215" s="32">
        <f t="shared" si="38"/>
        <v>129.59169772780453</v>
      </c>
      <c r="O215" s="32">
        <f t="shared" si="38"/>
        <v>135.91128359809079</v>
      </c>
      <c r="P215" s="32">
        <f t="shared" si="38"/>
        <v>141.32322641594905</v>
      </c>
      <c r="Q215" s="32">
        <f t="shared" si="38"/>
        <v>146.09106355693544</v>
      </c>
      <c r="R215" s="32">
        <f t="shared" si="38"/>
        <v>150.24616759868974</v>
      </c>
      <c r="S215" s="32">
        <f t="shared" si="38"/>
        <v>155.01683617512347</v>
      </c>
      <c r="T215" s="32">
        <f t="shared" si="38"/>
        <v>158.51704374702379</v>
      </c>
      <c r="U215" s="32">
        <f t="shared" si="38"/>
        <v>160.42801234645358</v>
      </c>
      <c r="V215" s="32">
        <f t="shared" si="38"/>
        <v>162.33530236600379</v>
      </c>
      <c r="W215" s="32">
        <f t="shared" si="38"/>
        <v>164.19029794663086</v>
      </c>
      <c r="X215" s="32">
        <f t="shared" si="38"/>
        <v>167.28382097040199</v>
      </c>
      <c r="Y215" s="32"/>
      <c r="AA215" s="32">
        <f t="shared" si="37"/>
        <v>2319.369019013764</v>
      </c>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row>
    <row r="216" spans="2:71">
      <c r="B216" s="7" t="str">
        <f t="shared" si="29"/>
        <v>Lind _ MintSIS</v>
      </c>
      <c r="C216" s="7" t="str">
        <f t="shared" si="13"/>
        <v>Lind _ Mint</v>
      </c>
      <c r="D216" s="7" t="s">
        <v>608</v>
      </c>
      <c r="E216" s="32">
        <f t="shared" ref="E216:X216" si="39">E42*E$196*$AA$21</f>
        <v>0</v>
      </c>
      <c r="F216" s="32">
        <f t="shared" si="39"/>
        <v>0</v>
      </c>
      <c r="G216" s="32">
        <f t="shared" si="39"/>
        <v>0</v>
      </c>
      <c r="H216" s="32">
        <f t="shared" si="39"/>
        <v>0</v>
      </c>
      <c r="I216" s="32">
        <f t="shared" si="39"/>
        <v>0</v>
      </c>
      <c r="J216" s="32">
        <f t="shared" si="39"/>
        <v>0</v>
      </c>
      <c r="K216" s="32">
        <f t="shared" si="39"/>
        <v>0</v>
      </c>
      <c r="L216" s="32">
        <f t="shared" si="39"/>
        <v>0</v>
      </c>
      <c r="M216" s="32">
        <f t="shared" si="39"/>
        <v>0</v>
      </c>
      <c r="N216" s="32">
        <f t="shared" si="39"/>
        <v>0</v>
      </c>
      <c r="O216" s="32">
        <f t="shared" si="39"/>
        <v>0</v>
      </c>
      <c r="P216" s="32">
        <f t="shared" si="39"/>
        <v>0</v>
      </c>
      <c r="Q216" s="32">
        <f t="shared" si="39"/>
        <v>0</v>
      </c>
      <c r="R216" s="32">
        <f t="shared" si="39"/>
        <v>0</v>
      </c>
      <c r="S216" s="32">
        <f t="shared" si="39"/>
        <v>0</v>
      </c>
      <c r="T216" s="32">
        <f t="shared" si="39"/>
        <v>0</v>
      </c>
      <c r="U216" s="32">
        <f t="shared" si="39"/>
        <v>0</v>
      </c>
      <c r="V216" s="32">
        <f t="shared" si="39"/>
        <v>0</v>
      </c>
      <c r="W216" s="32">
        <f t="shared" si="39"/>
        <v>0</v>
      </c>
      <c r="X216" s="32">
        <f t="shared" si="39"/>
        <v>0</v>
      </c>
      <c r="Y216" s="32"/>
      <c r="AA216" s="32">
        <f t="shared" si="37"/>
        <v>0</v>
      </c>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row>
    <row r="217" spans="2:71">
      <c r="B217" s="7" t="str">
        <f t="shared" si="29"/>
        <v>Eltopia _ MintSIS</v>
      </c>
      <c r="C217" s="7" t="str">
        <f t="shared" si="13"/>
        <v>Eltopia _ Mint</v>
      </c>
      <c r="D217" s="7" t="s">
        <v>608</v>
      </c>
      <c r="E217" s="32">
        <f t="shared" ref="E217:X217" si="40">E43*E$196*$AA$21</f>
        <v>0</v>
      </c>
      <c r="F217" s="32">
        <f t="shared" si="40"/>
        <v>0</v>
      </c>
      <c r="G217" s="32">
        <f t="shared" si="40"/>
        <v>0</v>
      </c>
      <c r="H217" s="32">
        <f t="shared" si="40"/>
        <v>0</v>
      </c>
      <c r="I217" s="32">
        <f t="shared" si="40"/>
        <v>0</v>
      </c>
      <c r="J217" s="32">
        <f t="shared" si="40"/>
        <v>0</v>
      </c>
      <c r="K217" s="32">
        <f t="shared" si="40"/>
        <v>0</v>
      </c>
      <c r="L217" s="32">
        <f t="shared" si="40"/>
        <v>0</v>
      </c>
      <c r="M217" s="32">
        <f t="shared" si="40"/>
        <v>0</v>
      </c>
      <c r="N217" s="32">
        <f t="shared" si="40"/>
        <v>0</v>
      </c>
      <c r="O217" s="32">
        <f t="shared" si="40"/>
        <v>0</v>
      </c>
      <c r="P217" s="32">
        <f t="shared" si="40"/>
        <v>0</v>
      </c>
      <c r="Q217" s="32">
        <f t="shared" si="40"/>
        <v>0</v>
      </c>
      <c r="R217" s="32">
        <f t="shared" si="40"/>
        <v>0</v>
      </c>
      <c r="S217" s="32">
        <f t="shared" si="40"/>
        <v>0</v>
      </c>
      <c r="T217" s="32">
        <f t="shared" si="40"/>
        <v>0</v>
      </c>
      <c r="U217" s="32">
        <f t="shared" si="40"/>
        <v>0</v>
      </c>
      <c r="V217" s="32">
        <f t="shared" si="40"/>
        <v>0</v>
      </c>
      <c r="W217" s="32">
        <f t="shared" si="40"/>
        <v>0</v>
      </c>
      <c r="X217" s="32">
        <f t="shared" si="40"/>
        <v>0</v>
      </c>
      <c r="Y217" s="32"/>
      <c r="AA217" s="32">
        <f>SUM(E217:X217)</f>
        <v>0</v>
      </c>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row>
    <row r="218" spans="2:71">
      <c r="B218" s="7" t="str">
        <f t="shared" si="29"/>
        <v>Odessa _ MintSIS</v>
      </c>
      <c r="C218" s="7" t="str">
        <f t="shared" si="13"/>
        <v>Odessa _ Mint</v>
      </c>
      <c r="D218" s="7" t="s">
        <v>608</v>
      </c>
      <c r="E218" s="32">
        <f t="shared" ref="E218:X218" si="41">E44*E$196*$AA$21</f>
        <v>8.5565123360535296</v>
      </c>
      <c r="F218" s="32">
        <f t="shared" si="41"/>
        <v>17.295485832479127</v>
      </c>
      <c r="G218" s="32">
        <f t="shared" si="41"/>
        <v>26.22682089894499</v>
      </c>
      <c r="H218" s="32">
        <f t="shared" si="41"/>
        <v>35.359830854628292</v>
      </c>
      <c r="I218" s="32">
        <f t="shared" si="41"/>
        <v>45.000441177125666</v>
      </c>
      <c r="J218" s="32">
        <f t="shared" si="41"/>
        <v>53.758966471463033</v>
      </c>
      <c r="K218" s="32">
        <f t="shared" si="41"/>
        <v>61.039587882018289</v>
      </c>
      <c r="L218" s="32">
        <f t="shared" si="41"/>
        <v>67.165920148900128</v>
      </c>
      <c r="M218" s="32">
        <f t="shared" si="41"/>
        <v>72.313256024296862</v>
      </c>
      <c r="N218" s="32">
        <f t="shared" si="41"/>
        <v>77.286614909955702</v>
      </c>
      <c r="O218" s="32">
        <f t="shared" si="41"/>
        <v>81.055524555487878</v>
      </c>
      <c r="P218" s="32">
        <f t="shared" si="41"/>
        <v>84.283129007102147</v>
      </c>
      <c r="Q218" s="32">
        <f t="shared" si="41"/>
        <v>87.126598145401275</v>
      </c>
      <c r="R218" s="32">
        <f t="shared" si="41"/>
        <v>89.604642122110164</v>
      </c>
      <c r="S218" s="32">
        <f t="shared" si="41"/>
        <v>92.449799887573647</v>
      </c>
      <c r="T218" s="32">
        <f t="shared" si="41"/>
        <v>94.537273078044336</v>
      </c>
      <c r="U218" s="32">
        <f t="shared" si="41"/>
        <v>95.676947122282584</v>
      </c>
      <c r="V218" s="32">
        <f t="shared" si="41"/>
        <v>96.814427314664911</v>
      </c>
      <c r="W218" s="32">
        <f t="shared" si="41"/>
        <v>97.920719859737687</v>
      </c>
      <c r="X218" s="32">
        <f t="shared" si="41"/>
        <v>99.765652265480711</v>
      </c>
      <c r="Y218" s="32"/>
      <c r="AA218" s="32">
        <f t="shared" ref="AA218:AA220" si="42">SUM(E218:X218)</f>
        <v>1383.2381498937511</v>
      </c>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row>
    <row r="219" spans="2:71">
      <c r="B219" s="7" t="str">
        <f t="shared" si="29"/>
        <v>Ritzville _ MintSIS</v>
      </c>
      <c r="C219" s="7" t="str">
        <f t="shared" si="13"/>
        <v>Ritzville _ Mint</v>
      </c>
      <c r="D219" s="7" t="s">
        <v>608</v>
      </c>
      <c r="E219" s="32">
        <f t="shared" ref="E219:X219" si="43">E45*E$196*$AA$21</f>
        <v>0</v>
      </c>
      <c r="F219" s="32">
        <f t="shared" si="43"/>
        <v>0</v>
      </c>
      <c r="G219" s="32">
        <f t="shared" si="43"/>
        <v>0</v>
      </c>
      <c r="H219" s="32">
        <f t="shared" si="43"/>
        <v>0</v>
      </c>
      <c r="I219" s="32">
        <f t="shared" si="43"/>
        <v>0</v>
      </c>
      <c r="J219" s="32">
        <f t="shared" si="43"/>
        <v>0</v>
      </c>
      <c r="K219" s="32">
        <f t="shared" si="43"/>
        <v>0</v>
      </c>
      <c r="L219" s="32">
        <f t="shared" si="43"/>
        <v>0</v>
      </c>
      <c r="M219" s="32">
        <f t="shared" si="43"/>
        <v>0</v>
      </c>
      <c r="N219" s="32">
        <f t="shared" si="43"/>
        <v>0</v>
      </c>
      <c r="O219" s="32">
        <f t="shared" si="43"/>
        <v>0</v>
      </c>
      <c r="P219" s="32">
        <f t="shared" si="43"/>
        <v>0</v>
      </c>
      <c r="Q219" s="32">
        <f t="shared" si="43"/>
        <v>0</v>
      </c>
      <c r="R219" s="32">
        <f t="shared" si="43"/>
        <v>0</v>
      </c>
      <c r="S219" s="32">
        <f t="shared" si="43"/>
        <v>0</v>
      </c>
      <c r="T219" s="32">
        <f t="shared" si="43"/>
        <v>0</v>
      </c>
      <c r="U219" s="32">
        <f t="shared" si="43"/>
        <v>0</v>
      </c>
      <c r="V219" s="32">
        <f t="shared" si="43"/>
        <v>0</v>
      </c>
      <c r="W219" s="32">
        <f t="shared" si="43"/>
        <v>0</v>
      </c>
      <c r="X219" s="32">
        <f t="shared" si="43"/>
        <v>0</v>
      </c>
      <c r="Y219" s="32"/>
      <c r="AA219" s="32">
        <f t="shared" si="42"/>
        <v>0</v>
      </c>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row>
    <row r="220" spans="2:71">
      <c r="B220" s="7" t="str">
        <f t="shared" si="29"/>
        <v>Wilbur _ MintSIS</v>
      </c>
      <c r="C220" s="7" t="str">
        <f t="shared" si="13"/>
        <v>Wilbur _ Mint</v>
      </c>
      <c r="D220" s="7" t="s">
        <v>608</v>
      </c>
      <c r="E220" s="32">
        <f t="shared" ref="E220:X220" si="44">E46*E$196*$AA$21</f>
        <v>0</v>
      </c>
      <c r="F220" s="32">
        <f t="shared" si="44"/>
        <v>0</v>
      </c>
      <c r="G220" s="32">
        <f t="shared" si="44"/>
        <v>0</v>
      </c>
      <c r="H220" s="32">
        <f t="shared" si="44"/>
        <v>0</v>
      </c>
      <c r="I220" s="32">
        <f t="shared" si="44"/>
        <v>0</v>
      </c>
      <c r="J220" s="32">
        <f t="shared" si="44"/>
        <v>0</v>
      </c>
      <c r="K220" s="32">
        <f t="shared" si="44"/>
        <v>0</v>
      </c>
      <c r="L220" s="32">
        <f t="shared" si="44"/>
        <v>0</v>
      </c>
      <c r="M220" s="32">
        <f t="shared" si="44"/>
        <v>0</v>
      </c>
      <c r="N220" s="32">
        <f t="shared" si="44"/>
        <v>0</v>
      </c>
      <c r="O220" s="32">
        <f t="shared" si="44"/>
        <v>0</v>
      </c>
      <c r="P220" s="32">
        <f t="shared" si="44"/>
        <v>0</v>
      </c>
      <c r="Q220" s="32">
        <f t="shared" si="44"/>
        <v>0</v>
      </c>
      <c r="R220" s="32">
        <f t="shared" si="44"/>
        <v>0</v>
      </c>
      <c r="S220" s="32">
        <f t="shared" si="44"/>
        <v>0</v>
      </c>
      <c r="T220" s="32">
        <f t="shared" si="44"/>
        <v>0</v>
      </c>
      <c r="U220" s="32">
        <f t="shared" si="44"/>
        <v>0</v>
      </c>
      <c r="V220" s="32">
        <f t="shared" si="44"/>
        <v>0</v>
      </c>
      <c r="W220" s="32">
        <f t="shared" si="44"/>
        <v>0</v>
      </c>
      <c r="X220" s="32">
        <f t="shared" si="44"/>
        <v>0</v>
      </c>
      <c r="Y220" s="32"/>
      <c r="AA220" s="32">
        <f t="shared" si="42"/>
        <v>0</v>
      </c>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row>
    <row r="221" spans="2:71">
      <c r="B221" s="7" t="str">
        <f t="shared" si="29"/>
        <v>Mattawa (PRD) _ OnionsSIS</v>
      </c>
      <c r="C221" s="7" t="str">
        <f t="shared" si="13"/>
        <v>Mattawa (PRD) _ Onions</v>
      </c>
      <c r="D221" s="7" t="s">
        <v>608</v>
      </c>
      <c r="E221" s="32">
        <f t="shared" ref="E221:X221" si="45">E47*E$196*$AA$21</f>
        <v>148.83145699680989</v>
      </c>
      <c r="F221" s="32">
        <f t="shared" si="45"/>
        <v>300.83663235887934</v>
      </c>
      <c r="G221" s="32">
        <f t="shared" si="45"/>
        <v>456.18773321195221</v>
      </c>
      <c r="H221" s="32">
        <f t="shared" si="45"/>
        <v>615.04675486535268</v>
      </c>
      <c r="I221" s="32">
        <f t="shared" si="45"/>
        <v>782.73494653545856</v>
      </c>
      <c r="J221" s="32">
        <f t="shared" si="45"/>
        <v>935.08020468544771</v>
      </c>
      <c r="K221" s="32">
        <f t="shared" si="45"/>
        <v>1061.7188922508635</v>
      </c>
      <c r="L221" s="32">
        <f t="shared" si="45"/>
        <v>1168.2799444081415</v>
      </c>
      <c r="M221" s="32">
        <f t="shared" si="45"/>
        <v>1257.8123926650424</v>
      </c>
      <c r="N221" s="32">
        <f t="shared" si="45"/>
        <v>1344.3186957065022</v>
      </c>
      <c r="O221" s="32">
        <f t="shared" si="45"/>
        <v>1409.8748816621223</v>
      </c>
      <c r="P221" s="32">
        <f t="shared" si="45"/>
        <v>1466.01563788111</v>
      </c>
      <c r="Q221" s="32">
        <f t="shared" si="45"/>
        <v>1515.4747677412217</v>
      </c>
      <c r="R221" s="32">
        <f t="shared" si="45"/>
        <v>1558.5777144876129</v>
      </c>
      <c r="S221" s="32">
        <f t="shared" si="45"/>
        <v>1608.0662162262809</v>
      </c>
      <c r="T221" s="32">
        <f t="shared" si="45"/>
        <v>1644.3755983878016</v>
      </c>
      <c r="U221" s="32">
        <f t="shared" si="45"/>
        <v>1664.1990196421275</v>
      </c>
      <c r="V221" s="32">
        <f t="shared" si="45"/>
        <v>1683.9842811702322</v>
      </c>
      <c r="W221" s="32">
        <f t="shared" si="45"/>
        <v>1703.2270666511949</v>
      </c>
      <c r="X221" s="32">
        <f t="shared" si="45"/>
        <v>1735.3177091026039</v>
      </c>
      <c r="Y221" s="32"/>
      <c r="AA221" s="32">
        <f>SUM(E221:X221)</f>
        <v>24059.960546636757</v>
      </c>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row>
    <row r="222" spans="2:71">
      <c r="B222" s="7" t="str">
        <f t="shared" si="29"/>
        <v>Pasco (Richland) _ OnionsSIS</v>
      </c>
      <c r="C222" s="7" t="str">
        <f t="shared" si="13"/>
        <v>Pasco (Richland) _ Onions</v>
      </c>
      <c r="D222" s="7" t="s">
        <v>608</v>
      </c>
      <c r="E222" s="32">
        <f t="shared" ref="E222:X222" si="46">E48*E$196*$AA$21</f>
        <v>210.28277286483066</v>
      </c>
      <c r="F222" s="32">
        <f t="shared" si="46"/>
        <v>425.04966697395673</v>
      </c>
      <c r="G222" s="32">
        <f t="shared" si="46"/>
        <v>644.54399239528448</v>
      </c>
      <c r="H222" s="32">
        <f t="shared" si="46"/>
        <v>868.99463100313767</v>
      </c>
      <c r="I222" s="32">
        <f t="shared" si="46"/>
        <v>1105.9199331711793</v>
      </c>
      <c r="J222" s="32">
        <f t="shared" si="46"/>
        <v>1321.1673275259548</v>
      </c>
      <c r="K222" s="32">
        <f t="shared" si="46"/>
        <v>1500.0941143126313</v>
      </c>
      <c r="L222" s="32">
        <f t="shared" si="46"/>
        <v>1650.6533709320604</v>
      </c>
      <c r="M222" s="32">
        <f t="shared" si="46"/>
        <v>1777.1530495668103</v>
      </c>
      <c r="N222" s="32">
        <f t="shared" si="46"/>
        <v>1899.3771118780019</v>
      </c>
      <c r="O222" s="32">
        <f t="shared" si="46"/>
        <v>1992.0009216515346</v>
      </c>
      <c r="P222" s="32">
        <f t="shared" si="46"/>
        <v>2071.3217462048428</v>
      </c>
      <c r="Q222" s="32">
        <f t="shared" si="46"/>
        <v>2141.202154421831</v>
      </c>
      <c r="R222" s="32">
        <f t="shared" si="46"/>
        <v>2202.1019624554947</v>
      </c>
      <c r="S222" s="32">
        <f t="shared" si="46"/>
        <v>2272.0238699643096</v>
      </c>
      <c r="T222" s="32">
        <f t="shared" si="46"/>
        <v>2323.3251050392105</v>
      </c>
      <c r="U222" s="32">
        <f t="shared" si="46"/>
        <v>2351.3334580657929</v>
      </c>
      <c r="V222" s="32">
        <f t="shared" si="46"/>
        <v>2379.2878955210067</v>
      </c>
      <c r="W222" s="32">
        <f t="shared" si="46"/>
        <v>2406.4758729165828</v>
      </c>
      <c r="X222" s="32">
        <f t="shared" si="46"/>
        <v>2451.8164844637827</v>
      </c>
      <c r="Y222" s="32"/>
      <c r="AA222" s="32">
        <f t="shared" ref="AA222:AA224" si="47">SUM(E222:X222)</f>
        <v>33994.125441328237</v>
      </c>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row>
    <row r="223" spans="2:71">
      <c r="B223" s="7" t="str">
        <f t="shared" si="29"/>
        <v>Moses Lake (Ephrata) _ OnionsSIS</v>
      </c>
      <c r="C223" s="7" t="str">
        <f t="shared" si="13"/>
        <v>Moses Lake (Ephrata) _ Onions</v>
      </c>
      <c r="D223" s="7" t="s">
        <v>608</v>
      </c>
      <c r="E223" s="32">
        <f t="shared" ref="E223:X223" si="48">E49*E$196*$AA$21</f>
        <v>360.15138287207134</v>
      </c>
      <c r="F223" s="32">
        <f t="shared" si="48"/>
        <v>727.9827218579851</v>
      </c>
      <c r="G223" s="32">
        <f t="shared" si="48"/>
        <v>1103.9107342010482</v>
      </c>
      <c r="H223" s="32">
        <f t="shared" si="48"/>
        <v>1488.3274259720818</v>
      </c>
      <c r="I223" s="32">
        <f t="shared" si="48"/>
        <v>1894.1094786371987</v>
      </c>
      <c r="J223" s="32">
        <f t="shared" si="48"/>
        <v>2262.7637705715802</v>
      </c>
      <c r="K223" s="32">
        <f t="shared" si="48"/>
        <v>2569.211744488588</v>
      </c>
      <c r="L223" s="32">
        <f t="shared" si="48"/>
        <v>2827.0746389946139</v>
      </c>
      <c r="M223" s="32">
        <f t="shared" si="48"/>
        <v>3043.7306853863124</v>
      </c>
      <c r="N223" s="32">
        <f t="shared" si="48"/>
        <v>3253.0638821190437</v>
      </c>
      <c r="O223" s="32">
        <f t="shared" si="48"/>
        <v>3411.7007153809886</v>
      </c>
      <c r="P223" s="32">
        <f t="shared" si="48"/>
        <v>3547.5535209352988</v>
      </c>
      <c r="Q223" s="32">
        <f t="shared" si="48"/>
        <v>3667.2377219382515</v>
      </c>
      <c r="R223" s="32">
        <f t="shared" si="48"/>
        <v>3771.540845685181</v>
      </c>
      <c r="S223" s="32">
        <f t="shared" si="48"/>
        <v>3891.2961225405988</v>
      </c>
      <c r="T223" s="32">
        <f t="shared" si="48"/>
        <v>3979.1597668304107</v>
      </c>
      <c r="U223" s="32">
        <f t="shared" si="48"/>
        <v>4027.1296834197115</v>
      </c>
      <c r="V223" s="32">
        <f t="shared" si="48"/>
        <v>4075.0072587899858</v>
      </c>
      <c r="W223" s="32">
        <f t="shared" si="48"/>
        <v>4121.5721177325941</v>
      </c>
      <c r="X223" s="32">
        <f t="shared" si="48"/>
        <v>4199.2269999015962</v>
      </c>
      <c r="Y223" s="32"/>
      <c r="AA223" s="32">
        <f t="shared" si="47"/>
        <v>58221.751218255144</v>
      </c>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row>
    <row r="224" spans="2:71">
      <c r="B224" s="7" t="str">
        <f t="shared" si="29"/>
        <v>Royal City (Smyrna) _ OnionsSIS</v>
      </c>
      <c r="C224" s="7" t="str">
        <f t="shared" si="13"/>
        <v>Royal City (Smyrna) _ Onions</v>
      </c>
      <c r="D224" s="7" t="s">
        <v>608</v>
      </c>
      <c r="E224" s="32">
        <f t="shared" ref="E224:X224" si="49">E50*E$196*$AA$21</f>
        <v>189.79900090882373</v>
      </c>
      <c r="F224" s="32">
        <f t="shared" si="49"/>
        <v>383.64532210226423</v>
      </c>
      <c r="G224" s="32">
        <f t="shared" si="49"/>
        <v>581.75857266750688</v>
      </c>
      <c r="H224" s="32">
        <f t="shared" si="49"/>
        <v>784.34533895720915</v>
      </c>
      <c r="I224" s="32">
        <f t="shared" si="49"/>
        <v>998.19160429260558</v>
      </c>
      <c r="J224" s="32">
        <f t="shared" si="49"/>
        <v>1192.4716199124523</v>
      </c>
      <c r="K224" s="32">
        <f t="shared" si="49"/>
        <v>1353.9690402920419</v>
      </c>
      <c r="L224" s="32">
        <f t="shared" si="49"/>
        <v>1489.8622287574208</v>
      </c>
      <c r="M224" s="32">
        <f t="shared" si="49"/>
        <v>1604.0394972662209</v>
      </c>
      <c r="N224" s="32">
        <f t="shared" si="49"/>
        <v>1714.3576398208354</v>
      </c>
      <c r="O224" s="32">
        <f t="shared" si="49"/>
        <v>1797.9589083217309</v>
      </c>
      <c r="P224" s="32">
        <f t="shared" si="49"/>
        <v>1869.5530434302655</v>
      </c>
      <c r="Q224" s="32">
        <f t="shared" si="49"/>
        <v>1932.6263588616278</v>
      </c>
      <c r="R224" s="32">
        <f t="shared" si="49"/>
        <v>1987.5938797995341</v>
      </c>
      <c r="S224" s="32">
        <f t="shared" si="49"/>
        <v>2050.7046520516333</v>
      </c>
      <c r="T224" s="32">
        <f t="shared" si="49"/>
        <v>2097.0086028220735</v>
      </c>
      <c r="U224" s="32">
        <f t="shared" si="49"/>
        <v>2122.2886452579037</v>
      </c>
      <c r="V224" s="32">
        <f t="shared" si="49"/>
        <v>2147.5200240707486</v>
      </c>
      <c r="W224" s="32">
        <f t="shared" si="49"/>
        <v>2172.0596041614535</v>
      </c>
      <c r="X224" s="32">
        <f t="shared" si="49"/>
        <v>2212.9835593433895</v>
      </c>
      <c r="Y224" s="32"/>
      <c r="AA224" s="32">
        <f t="shared" si="47"/>
        <v>30682.737143097744</v>
      </c>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row>
    <row r="225" spans="2:71">
      <c r="B225" s="7" t="str">
        <f t="shared" si="29"/>
        <v>Quincy _ OnionsSIS</v>
      </c>
      <c r="C225" s="7" t="str">
        <f t="shared" si="13"/>
        <v>Quincy _ Onions</v>
      </c>
      <c r="D225" s="7" t="s">
        <v>608</v>
      </c>
      <c r="E225" s="32">
        <f t="shared" ref="E225:X225" si="50">E51*E$196*$AA$21</f>
        <v>142.17639184654604</v>
      </c>
      <c r="F225" s="32">
        <f t="shared" si="50"/>
        <v>287.38458782250672</v>
      </c>
      <c r="G225" s="32">
        <f t="shared" si="50"/>
        <v>435.78909473499499</v>
      </c>
      <c r="H225" s="32">
        <f t="shared" si="50"/>
        <v>587.54466420064182</v>
      </c>
      <c r="I225" s="32">
        <f t="shared" si="50"/>
        <v>747.73460339769417</v>
      </c>
      <c r="J225" s="32">
        <f t="shared" si="50"/>
        <v>893.26767520764315</v>
      </c>
      <c r="K225" s="32">
        <f t="shared" si="50"/>
        <v>1014.243657231516</v>
      </c>
      <c r="L225" s="32">
        <f t="shared" si="50"/>
        <v>1116.0397842923303</v>
      </c>
      <c r="M225" s="32">
        <f t="shared" si="50"/>
        <v>1201.5687490905891</v>
      </c>
      <c r="N225" s="32">
        <f t="shared" si="50"/>
        <v>1284.2068841098696</v>
      </c>
      <c r="O225" s="32">
        <f t="shared" si="50"/>
        <v>1346.8316958967428</v>
      </c>
      <c r="P225" s="32">
        <f t="shared" si="50"/>
        <v>1400.4620930978081</v>
      </c>
      <c r="Q225" s="32">
        <f t="shared" si="50"/>
        <v>1447.7096358503541</v>
      </c>
      <c r="R225" s="32">
        <f t="shared" si="50"/>
        <v>1488.8852150593048</v>
      </c>
      <c r="S225" s="32">
        <f t="shared" si="50"/>
        <v>1536.1608163137234</v>
      </c>
      <c r="T225" s="32">
        <f t="shared" si="50"/>
        <v>1570.8466082159889</v>
      </c>
      <c r="U225" s="32">
        <f t="shared" si="50"/>
        <v>1589.7836163247962</v>
      </c>
      <c r="V225" s="32">
        <f t="shared" si="50"/>
        <v>1608.6841710366036</v>
      </c>
      <c r="W225" s="32">
        <f t="shared" si="50"/>
        <v>1627.0665067602874</v>
      </c>
      <c r="X225" s="32">
        <f t="shared" si="50"/>
        <v>1657.7222017850074</v>
      </c>
      <c r="Y225" s="32"/>
      <c r="AA225" s="32">
        <f>SUM(E225:X225)</f>
        <v>22984.10865227495</v>
      </c>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row>
    <row r="226" spans="2:71">
      <c r="B226" s="7" t="str">
        <f t="shared" si="29"/>
        <v>Connell _ OnionsSIS</v>
      </c>
      <c r="C226" s="7" t="str">
        <f t="shared" si="13"/>
        <v>Connell _ Onions</v>
      </c>
      <c r="D226" s="7" t="s">
        <v>608</v>
      </c>
      <c r="E226" s="32">
        <f t="shared" ref="E226:X226" si="51">E52*E$196*$AA$21</f>
        <v>107.25890716204474</v>
      </c>
      <c r="F226" s="32">
        <f t="shared" si="51"/>
        <v>216.80502947582417</v>
      </c>
      <c r="G226" s="32">
        <f t="shared" si="51"/>
        <v>328.76247207667399</v>
      </c>
      <c r="H226" s="32">
        <f t="shared" si="51"/>
        <v>443.24798071306765</v>
      </c>
      <c r="I226" s="32">
        <f t="shared" si="51"/>
        <v>564.09643940215096</v>
      </c>
      <c r="J226" s="32">
        <f t="shared" si="51"/>
        <v>673.88765041500608</v>
      </c>
      <c r="K226" s="32">
        <f t="shared" si="51"/>
        <v>765.15281375338066</v>
      </c>
      <c r="L226" s="32">
        <f t="shared" si="51"/>
        <v>841.94855459378823</v>
      </c>
      <c r="M226" s="32">
        <f t="shared" si="51"/>
        <v>906.47222955709458</v>
      </c>
      <c r="N226" s="32">
        <f t="shared" si="51"/>
        <v>968.81504144702001</v>
      </c>
      <c r="O226" s="32">
        <f t="shared" si="51"/>
        <v>1016.0596562965698</v>
      </c>
      <c r="P226" s="32">
        <f t="shared" si="51"/>
        <v>1056.5188191698355</v>
      </c>
      <c r="Q226" s="32">
        <f t="shared" si="51"/>
        <v>1092.162710085282</v>
      </c>
      <c r="R226" s="32">
        <f t="shared" si="51"/>
        <v>1123.2258674094812</v>
      </c>
      <c r="S226" s="32">
        <f t="shared" si="51"/>
        <v>1158.8909258634226</v>
      </c>
      <c r="T226" s="32">
        <f t="shared" si="51"/>
        <v>1185.0581403015451</v>
      </c>
      <c r="U226" s="32">
        <f t="shared" si="51"/>
        <v>1199.3443573611373</v>
      </c>
      <c r="V226" s="32">
        <f t="shared" si="51"/>
        <v>1213.6030737121121</v>
      </c>
      <c r="W226" s="32">
        <f t="shared" si="51"/>
        <v>1227.4708418781252</v>
      </c>
      <c r="X226" s="32">
        <f t="shared" si="51"/>
        <v>1250.5977218329442</v>
      </c>
      <c r="Y226" s="32"/>
      <c r="AA226" s="32">
        <f t="shared" ref="AA226:AA228" si="52">SUM(E226:X226)</f>
        <v>17339.379232506504</v>
      </c>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row>
    <row r="227" spans="2:71">
      <c r="B227" s="7" t="str">
        <f t="shared" si="29"/>
        <v>Othello _ OnionsSIS</v>
      </c>
      <c r="C227" s="7" t="str">
        <f t="shared" si="13"/>
        <v>Othello _ Onions</v>
      </c>
      <c r="D227" s="7" t="s">
        <v>608</v>
      </c>
      <c r="E227" s="32">
        <f t="shared" ref="E227:X227" si="53">E53*E$196*$AA$21</f>
        <v>122.29762581329032</v>
      </c>
      <c r="F227" s="32">
        <f t="shared" si="53"/>
        <v>247.20315609048444</v>
      </c>
      <c r="G227" s="32">
        <f t="shared" si="53"/>
        <v>374.85809668694094</v>
      </c>
      <c r="H227" s="32">
        <f t="shared" si="53"/>
        <v>505.39556221514164</v>
      </c>
      <c r="I227" s="32">
        <f t="shared" si="53"/>
        <v>643.18812389528091</v>
      </c>
      <c r="J227" s="32">
        <f t="shared" si="53"/>
        <v>768.37310663757751</v>
      </c>
      <c r="K227" s="32">
        <f t="shared" si="53"/>
        <v>872.43451366723104</v>
      </c>
      <c r="L227" s="32">
        <f t="shared" si="53"/>
        <v>959.9977475827643</v>
      </c>
      <c r="M227" s="32">
        <f t="shared" si="53"/>
        <v>1033.568255296768</v>
      </c>
      <c r="N227" s="32">
        <f t="shared" si="53"/>
        <v>1104.6521221978514</v>
      </c>
      <c r="O227" s="32">
        <f t="shared" si="53"/>
        <v>1158.520881272882</v>
      </c>
      <c r="P227" s="32">
        <f t="shared" si="53"/>
        <v>1204.6528034853486</v>
      </c>
      <c r="Q227" s="32">
        <f t="shared" si="53"/>
        <v>1245.2943068256843</v>
      </c>
      <c r="R227" s="32">
        <f t="shared" si="53"/>
        <v>1280.7128141695539</v>
      </c>
      <c r="S227" s="32">
        <f t="shared" si="53"/>
        <v>1321.3784529385521</v>
      </c>
      <c r="T227" s="32">
        <f t="shared" si="53"/>
        <v>1351.2145596508351</v>
      </c>
      <c r="U227" s="32">
        <f t="shared" si="53"/>
        <v>1367.5038401821189</v>
      </c>
      <c r="V227" s="32">
        <f t="shared" si="53"/>
        <v>1383.7617641439474</v>
      </c>
      <c r="W227" s="32">
        <f t="shared" si="53"/>
        <v>1399.5739252679675</v>
      </c>
      <c r="X227" s="32">
        <f t="shared" si="53"/>
        <v>1425.9434136934863</v>
      </c>
      <c r="Y227" s="32"/>
      <c r="AA227" s="32">
        <f t="shared" si="52"/>
        <v>19770.525071713706</v>
      </c>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row>
    <row r="228" spans="2:71">
      <c r="B228" s="7" t="str">
        <f t="shared" si="29"/>
        <v>Lind _ OnionsSIS</v>
      </c>
      <c r="C228" s="7" t="str">
        <f t="shared" si="13"/>
        <v>Lind _ Onions</v>
      </c>
      <c r="D228" s="7" t="s">
        <v>608</v>
      </c>
      <c r="E228" s="32">
        <f t="shared" ref="E228:X228" si="54">E54*E$196*$AA$21</f>
        <v>57.216274408761983</v>
      </c>
      <c r="F228" s="32">
        <f t="shared" si="54"/>
        <v>115.65264263738568</v>
      </c>
      <c r="G228" s="32">
        <f t="shared" si="54"/>
        <v>175.37530742526852</v>
      </c>
      <c r="H228" s="32">
        <f t="shared" si="54"/>
        <v>236.44654571478716</v>
      </c>
      <c r="I228" s="32">
        <f t="shared" si="54"/>
        <v>300.9120410025979</v>
      </c>
      <c r="J228" s="32">
        <f t="shared" si="54"/>
        <v>359.47914953644971</v>
      </c>
      <c r="K228" s="32">
        <f t="shared" si="54"/>
        <v>408.16370886763752</v>
      </c>
      <c r="L228" s="32">
        <f t="shared" si="54"/>
        <v>449.12968826840296</v>
      </c>
      <c r="M228" s="32">
        <f t="shared" si="54"/>
        <v>483.54924735438914</v>
      </c>
      <c r="N228" s="32">
        <f t="shared" si="54"/>
        <v>516.80544515546148</v>
      </c>
      <c r="O228" s="32">
        <f t="shared" si="54"/>
        <v>542.00764904780794</v>
      </c>
      <c r="P228" s="32">
        <f t="shared" si="54"/>
        <v>563.5902161889054</v>
      </c>
      <c r="Q228" s="32">
        <f t="shared" si="54"/>
        <v>582.60412093187529</v>
      </c>
      <c r="R228" s="32">
        <f t="shared" si="54"/>
        <v>599.17447560441349</v>
      </c>
      <c r="S228" s="32">
        <f t="shared" si="54"/>
        <v>618.19967197549249</v>
      </c>
      <c r="T228" s="32">
        <f t="shared" si="54"/>
        <v>632.15833108752884</v>
      </c>
      <c r="U228" s="32">
        <f t="shared" si="54"/>
        <v>639.77918176718254</v>
      </c>
      <c r="V228" s="32">
        <f t="shared" si="54"/>
        <v>647.38536244755733</v>
      </c>
      <c r="W228" s="32">
        <f t="shared" si="54"/>
        <v>654.78299542572074</v>
      </c>
      <c r="X228" s="32">
        <f t="shared" si="54"/>
        <v>667.11981615907303</v>
      </c>
      <c r="Y228" s="32"/>
      <c r="AA228" s="32">
        <f t="shared" si="52"/>
        <v>9249.5318710066986</v>
      </c>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row>
    <row r="229" spans="2:71">
      <c r="B229" s="7" t="str">
        <f t="shared" si="29"/>
        <v>Eltopia _ OnionsSIS</v>
      </c>
      <c r="C229" s="7" t="str">
        <f t="shared" ref="C229:C260" si="55">D55</f>
        <v>Eltopia _ Onions</v>
      </c>
      <c r="D229" s="7" t="s">
        <v>608</v>
      </c>
      <c r="E229" s="32">
        <f t="shared" ref="E229:X229" si="56">E55*E$196*$AA$21</f>
        <v>88.849441226899273</v>
      </c>
      <c r="F229" s="32">
        <f t="shared" si="56"/>
        <v>179.59352965442972</v>
      </c>
      <c r="G229" s="32">
        <f t="shared" si="56"/>
        <v>272.33506953651971</v>
      </c>
      <c r="H229" s="32">
        <f t="shared" si="56"/>
        <v>367.17076887432199</v>
      </c>
      <c r="I229" s="32">
        <f t="shared" si="56"/>
        <v>467.27730838469876</v>
      </c>
      <c r="J229" s="32">
        <f t="shared" si="56"/>
        <v>558.22441952185841</v>
      </c>
      <c r="K229" s="32">
        <f t="shared" si="56"/>
        <v>633.82521558297765</v>
      </c>
      <c r="L229" s="32">
        <f t="shared" si="56"/>
        <v>697.44005972797277</v>
      </c>
      <c r="M229" s="32">
        <f t="shared" si="56"/>
        <v>750.88916356542563</v>
      </c>
      <c r="N229" s="32">
        <f t="shared" si="56"/>
        <v>802.53171845893371</v>
      </c>
      <c r="O229" s="32">
        <f t="shared" si="56"/>
        <v>841.66746710142922</v>
      </c>
      <c r="P229" s="32">
        <f t="shared" si="56"/>
        <v>875.18239009394927</v>
      </c>
      <c r="Q229" s="32">
        <f t="shared" si="56"/>
        <v>904.70851407547934</v>
      </c>
      <c r="R229" s="32">
        <f t="shared" si="56"/>
        <v>930.44012223766867</v>
      </c>
      <c r="S229" s="32">
        <f t="shared" si="56"/>
        <v>959.98378065076429</v>
      </c>
      <c r="T229" s="32">
        <f t="shared" si="56"/>
        <v>981.6597648912076</v>
      </c>
      <c r="U229" s="32">
        <f t="shared" si="56"/>
        <v>993.49395597683292</v>
      </c>
      <c r="V229" s="32">
        <f t="shared" si="56"/>
        <v>1005.3053664593486</v>
      </c>
      <c r="W229" s="32">
        <f t="shared" si="56"/>
        <v>1016.7929294526294</v>
      </c>
      <c r="X229" s="32">
        <f t="shared" si="56"/>
        <v>1035.950409382971</v>
      </c>
      <c r="Y229" s="32"/>
      <c r="AA229" s="32">
        <f>SUM(E229:X229)</f>
        <v>14363.321394856319</v>
      </c>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c r="BS229"/>
    </row>
    <row r="230" spans="2:71">
      <c r="B230" s="7" t="str">
        <f t="shared" si="29"/>
        <v>Odessa _ OnionsSIS</v>
      </c>
      <c r="C230" s="7" t="str">
        <f t="shared" si="55"/>
        <v>Odessa _ Onions</v>
      </c>
      <c r="D230" s="7" t="s">
        <v>608</v>
      </c>
      <c r="E230" s="32">
        <f t="shared" ref="E230:X230" si="57">E56*E$196*$AA$21</f>
        <v>0</v>
      </c>
      <c r="F230" s="32">
        <f t="shared" si="57"/>
        <v>0</v>
      </c>
      <c r="G230" s="32">
        <f t="shared" si="57"/>
        <v>0</v>
      </c>
      <c r="H230" s="32">
        <f t="shared" si="57"/>
        <v>0</v>
      </c>
      <c r="I230" s="32">
        <f t="shared" si="57"/>
        <v>0</v>
      </c>
      <c r="J230" s="32">
        <f t="shared" si="57"/>
        <v>0</v>
      </c>
      <c r="K230" s="32">
        <f t="shared" si="57"/>
        <v>0</v>
      </c>
      <c r="L230" s="32">
        <f t="shared" si="57"/>
        <v>0</v>
      </c>
      <c r="M230" s="32">
        <f t="shared" si="57"/>
        <v>0</v>
      </c>
      <c r="N230" s="32">
        <f t="shared" si="57"/>
        <v>0</v>
      </c>
      <c r="O230" s="32">
        <f t="shared" si="57"/>
        <v>0</v>
      </c>
      <c r="P230" s="32">
        <f t="shared" si="57"/>
        <v>0</v>
      </c>
      <c r="Q230" s="32">
        <f t="shared" si="57"/>
        <v>0</v>
      </c>
      <c r="R230" s="32">
        <f t="shared" si="57"/>
        <v>0</v>
      </c>
      <c r="S230" s="32">
        <f t="shared" si="57"/>
        <v>0</v>
      </c>
      <c r="T230" s="32">
        <f t="shared" si="57"/>
        <v>0</v>
      </c>
      <c r="U230" s="32">
        <f t="shared" si="57"/>
        <v>0</v>
      </c>
      <c r="V230" s="32">
        <f t="shared" si="57"/>
        <v>0</v>
      </c>
      <c r="W230" s="32">
        <f t="shared" si="57"/>
        <v>0</v>
      </c>
      <c r="X230" s="32">
        <f t="shared" si="57"/>
        <v>0</v>
      </c>
      <c r="Y230" s="32"/>
      <c r="AA230" s="32">
        <f t="shared" ref="AA230:AA232" si="58">SUM(E230:X230)</f>
        <v>0</v>
      </c>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row>
    <row r="231" spans="2:71">
      <c r="B231" s="7" t="str">
        <f t="shared" si="29"/>
        <v>Ritzville _ OnionsSIS</v>
      </c>
      <c r="C231" s="7" t="str">
        <f t="shared" si="55"/>
        <v>Ritzville _ Onions</v>
      </c>
      <c r="D231" s="7" t="s">
        <v>608</v>
      </c>
      <c r="E231" s="32">
        <f t="shared" ref="E231:X231" si="59">E57*E$196*$AA$21</f>
        <v>0</v>
      </c>
      <c r="F231" s="32">
        <f t="shared" si="59"/>
        <v>0</v>
      </c>
      <c r="G231" s="32">
        <f t="shared" si="59"/>
        <v>0</v>
      </c>
      <c r="H231" s="32">
        <f t="shared" si="59"/>
        <v>0</v>
      </c>
      <c r="I231" s="32">
        <f t="shared" si="59"/>
        <v>0</v>
      </c>
      <c r="J231" s="32">
        <f t="shared" si="59"/>
        <v>0</v>
      </c>
      <c r="K231" s="32">
        <f t="shared" si="59"/>
        <v>0</v>
      </c>
      <c r="L231" s="32">
        <f t="shared" si="59"/>
        <v>0</v>
      </c>
      <c r="M231" s="32">
        <f t="shared" si="59"/>
        <v>0</v>
      </c>
      <c r="N231" s="32">
        <f t="shared" si="59"/>
        <v>0</v>
      </c>
      <c r="O231" s="32">
        <f t="shared" si="59"/>
        <v>0</v>
      </c>
      <c r="P231" s="32">
        <f t="shared" si="59"/>
        <v>0</v>
      </c>
      <c r="Q231" s="32">
        <f t="shared" si="59"/>
        <v>0</v>
      </c>
      <c r="R231" s="32">
        <f t="shared" si="59"/>
        <v>0</v>
      </c>
      <c r="S231" s="32">
        <f t="shared" si="59"/>
        <v>0</v>
      </c>
      <c r="T231" s="32">
        <f t="shared" si="59"/>
        <v>0</v>
      </c>
      <c r="U231" s="32">
        <f t="shared" si="59"/>
        <v>0</v>
      </c>
      <c r="V231" s="32">
        <f t="shared" si="59"/>
        <v>0</v>
      </c>
      <c r="W231" s="32">
        <f t="shared" si="59"/>
        <v>0</v>
      </c>
      <c r="X231" s="32">
        <f t="shared" si="59"/>
        <v>0</v>
      </c>
      <c r="Y231" s="32"/>
      <c r="AA231" s="32">
        <f t="shared" si="58"/>
        <v>0</v>
      </c>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row>
    <row r="232" spans="2:71">
      <c r="B232" s="7" t="str">
        <f t="shared" si="29"/>
        <v>Wilbur _ OnionsSIS</v>
      </c>
      <c r="C232" s="7" t="str">
        <f t="shared" si="55"/>
        <v>Wilbur _ Onions</v>
      </c>
      <c r="D232" s="7" t="s">
        <v>608</v>
      </c>
      <c r="E232" s="32">
        <f t="shared" ref="E232:X232" si="60">E58*E$196*$AA$21</f>
        <v>0</v>
      </c>
      <c r="F232" s="32">
        <f t="shared" si="60"/>
        <v>0</v>
      </c>
      <c r="G232" s="32">
        <f t="shared" si="60"/>
        <v>0</v>
      </c>
      <c r="H232" s="32">
        <f t="shared" si="60"/>
        <v>0</v>
      </c>
      <c r="I232" s="32">
        <f t="shared" si="60"/>
        <v>0</v>
      </c>
      <c r="J232" s="32">
        <f t="shared" si="60"/>
        <v>0</v>
      </c>
      <c r="K232" s="32">
        <f t="shared" si="60"/>
        <v>0</v>
      </c>
      <c r="L232" s="32">
        <f t="shared" si="60"/>
        <v>0</v>
      </c>
      <c r="M232" s="32">
        <f t="shared" si="60"/>
        <v>0</v>
      </c>
      <c r="N232" s="32">
        <f t="shared" si="60"/>
        <v>0</v>
      </c>
      <c r="O232" s="32">
        <f t="shared" si="60"/>
        <v>0</v>
      </c>
      <c r="P232" s="32">
        <f t="shared" si="60"/>
        <v>0</v>
      </c>
      <c r="Q232" s="32">
        <f t="shared" si="60"/>
        <v>0</v>
      </c>
      <c r="R232" s="32">
        <f t="shared" si="60"/>
        <v>0</v>
      </c>
      <c r="S232" s="32">
        <f t="shared" si="60"/>
        <v>0</v>
      </c>
      <c r="T232" s="32">
        <f t="shared" si="60"/>
        <v>0</v>
      </c>
      <c r="U232" s="32">
        <f t="shared" si="60"/>
        <v>0</v>
      </c>
      <c r="V232" s="32">
        <f t="shared" si="60"/>
        <v>0</v>
      </c>
      <c r="W232" s="32">
        <f t="shared" si="60"/>
        <v>0</v>
      </c>
      <c r="X232" s="32">
        <f t="shared" si="60"/>
        <v>0</v>
      </c>
      <c r="Y232" s="32"/>
      <c r="AA232" s="32">
        <f t="shared" si="58"/>
        <v>0</v>
      </c>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row>
    <row r="233" spans="2:71">
      <c r="B233" s="7" t="str">
        <f t="shared" si="29"/>
        <v>Mattawa (PRD) _ Orchard*SIS</v>
      </c>
      <c r="C233" s="7" t="str">
        <f t="shared" si="55"/>
        <v>Mattawa (PRD) _ Orchard*</v>
      </c>
      <c r="D233" s="7" t="s">
        <v>608</v>
      </c>
      <c r="E233" s="32">
        <f t="shared" ref="E233:X233" si="61">E59*E$196*$AA$21</f>
        <v>2110.5199468090018</v>
      </c>
      <c r="F233" s="32">
        <f t="shared" si="61"/>
        <v>4266.045136801089</v>
      </c>
      <c r="G233" s="32">
        <f t="shared" si="61"/>
        <v>6469.0175710236126</v>
      </c>
      <c r="H233" s="32">
        <f t="shared" si="61"/>
        <v>8721.7344407996789</v>
      </c>
      <c r="I233" s="32">
        <f t="shared" si="61"/>
        <v>11099.654273780117</v>
      </c>
      <c r="J233" s="32">
        <f t="shared" si="61"/>
        <v>13260.002043097531</v>
      </c>
      <c r="K233" s="32">
        <f t="shared" si="61"/>
        <v>15055.815116070757</v>
      </c>
      <c r="L233" s="32">
        <f t="shared" si="61"/>
        <v>16566.91519309083</v>
      </c>
      <c r="M233" s="32">
        <f t="shared" si="61"/>
        <v>17836.539382397023</v>
      </c>
      <c r="N233" s="32">
        <f t="shared" si="61"/>
        <v>19063.251004911195</v>
      </c>
      <c r="O233" s="32">
        <f t="shared" si="61"/>
        <v>19992.877314348061</v>
      </c>
      <c r="P233" s="32">
        <f t="shared" si="61"/>
        <v>20788.987143681086</v>
      </c>
      <c r="Q233" s="32">
        <f t="shared" si="61"/>
        <v>21490.347475884377</v>
      </c>
      <c r="R233" s="32">
        <f t="shared" si="61"/>
        <v>22101.573292725334</v>
      </c>
      <c r="S233" s="32">
        <f t="shared" si="61"/>
        <v>22803.350135905661</v>
      </c>
      <c r="T233" s="32">
        <f t="shared" si="61"/>
        <v>23318.23910396732</v>
      </c>
      <c r="U233" s="32">
        <f t="shared" si="61"/>
        <v>23599.347189687054</v>
      </c>
      <c r="V233" s="32">
        <f t="shared" si="61"/>
        <v>23879.91414744245</v>
      </c>
      <c r="W233" s="32">
        <f t="shared" si="61"/>
        <v>24152.788467221562</v>
      </c>
      <c r="X233" s="32">
        <f t="shared" si="61"/>
        <v>24607.853158290643</v>
      </c>
      <c r="Y233" s="32"/>
      <c r="AA233" s="32">
        <f>SUM(E233:X233)</f>
        <v>341184.77153793443</v>
      </c>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row>
    <row r="234" spans="2:71">
      <c r="B234" s="7" t="str">
        <f t="shared" si="29"/>
        <v>Pasco (Richland) _ Orchard*SIS</v>
      </c>
      <c r="C234" s="7" t="str">
        <f t="shared" si="55"/>
        <v>Pasco (Richland) _ Orchard*</v>
      </c>
      <c r="D234" s="7" t="s">
        <v>608</v>
      </c>
      <c r="E234" s="32">
        <f t="shared" ref="E234:X234" si="62">E60*E$196*$AA$21</f>
        <v>404.40324465044921</v>
      </c>
      <c r="F234" s="32">
        <f t="shared" si="62"/>
        <v>817.43008293100843</v>
      </c>
      <c r="G234" s="32">
        <f t="shared" si="62"/>
        <v>1239.5484342036727</v>
      </c>
      <c r="H234" s="32">
        <f t="shared" si="62"/>
        <v>1671.1984703919773</v>
      </c>
      <c r="I234" s="32">
        <f t="shared" si="62"/>
        <v>2126.8390330077873</v>
      </c>
      <c r="J234" s="32">
        <f t="shared" si="62"/>
        <v>2540.7899406058127</v>
      </c>
      <c r="K234" s="32">
        <f t="shared" si="62"/>
        <v>2884.8912292925606</v>
      </c>
      <c r="L234" s="32">
        <f t="shared" si="62"/>
        <v>3174.4377815828648</v>
      </c>
      <c r="M234" s="32">
        <f t="shared" si="62"/>
        <v>3417.7143933099487</v>
      </c>
      <c r="N234" s="32">
        <f t="shared" si="62"/>
        <v>3652.7683955927537</v>
      </c>
      <c r="O234" s="32">
        <f t="shared" si="62"/>
        <v>3830.8969635871485</v>
      </c>
      <c r="P234" s="32">
        <f t="shared" si="62"/>
        <v>3983.4420265073823</v>
      </c>
      <c r="Q234" s="32">
        <f t="shared" si="62"/>
        <v>4117.8318456801253</v>
      </c>
      <c r="R234" s="32">
        <f t="shared" si="62"/>
        <v>4234.9507120136705</v>
      </c>
      <c r="S234" s="32">
        <f t="shared" si="62"/>
        <v>4369.4203401409804</v>
      </c>
      <c r="T234" s="32">
        <f t="shared" si="62"/>
        <v>4468.0798053754488</v>
      </c>
      <c r="U234" s="32">
        <f t="shared" si="62"/>
        <v>4521.9437937894954</v>
      </c>
      <c r="V234" s="32">
        <f t="shared" si="62"/>
        <v>4575.7040950032024</v>
      </c>
      <c r="W234" s="32">
        <f t="shared" si="62"/>
        <v>4627.9903860981076</v>
      </c>
      <c r="X234" s="32">
        <f t="shared" si="62"/>
        <v>4715.1867368705471</v>
      </c>
      <c r="Y234" s="32"/>
      <c r="AA234" s="32">
        <f t="shared" ref="AA234:AA236" si="63">SUM(E234:X234)</f>
        <v>65375.467710634948</v>
      </c>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c r="BN234"/>
      <c r="BO234"/>
      <c r="BP234"/>
      <c r="BQ234"/>
      <c r="BR234"/>
      <c r="BS234"/>
    </row>
    <row r="235" spans="2:71">
      <c r="B235" s="7" t="str">
        <f t="shared" si="29"/>
        <v>Moses Lake (Ephrata) _ Orchard*SIS</v>
      </c>
      <c r="C235" s="7" t="str">
        <f t="shared" si="55"/>
        <v>Moses Lake (Ephrata) _ Orchard*</v>
      </c>
      <c r="D235" s="7" t="s">
        <v>608</v>
      </c>
      <c r="E235" s="32">
        <f t="shared" ref="E235:X235" si="64">E61*E$196*$AA$21</f>
        <v>1228.1620231850573</v>
      </c>
      <c r="F235" s="32">
        <f t="shared" si="64"/>
        <v>2482.5136735305896</v>
      </c>
      <c r="G235" s="32">
        <f t="shared" si="64"/>
        <v>3764.4760098384677</v>
      </c>
      <c r="H235" s="32">
        <f t="shared" si="64"/>
        <v>5075.3858226693728</v>
      </c>
      <c r="I235" s="32">
        <f t="shared" si="64"/>
        <v>6459.1542336056127</v>
      </c>
      <c r="J235" s="32">
        <f t="shared" si="64"/>
        <v>7716.312258176662</v>
      </c>
      <c r="K235" s="32">
        <f t="shared" si="64"/>
        <v>8761.3388262977769</v>
      </c>
      <c r="L235" s="32">
        <f t="shared" si="64"/>
        <v>9640.6840940997045</v>
      </c>
      <c r="M235" s="32">
        <f t="shared" si="64"/>
        <v>10379.508768739981</v>
      </c>
      <c r="N235" s="32">
        <f t="shared" si="64"/>
        <v>11093.361594651216</v>
      </c>
      <c r="O235" s="32">
        <f t="shared" si="64"/>
        <v>11634.333373065479</v>
      </c>
      <c r="P235" s="32">
        <f t="shared" si="64"/>
        <v>12097.608719100217</v>
      </c>
      <c r="Q235" s="32">
        <f t="shared" si="64"/>
        <v>12505.747067132846</v>
      </c>
      <c r="R235" s="32">
        <f t="shared" si="64"/>
        <v>12861.433985405911</v>
      </c>
      <c r="S235" s="32">
        <f t="shared" si="64"/>
        <v>13269.81471113557</v>
      </c>
      <c r="T235" s="32">
        <f t="shared" si="64"/>
        <v>13569.440913525354</v>
      </c>
      <c r="U235" s="32">
        <f t="shared" si="64"/>
        <v>13733.024430380156</v>
      </c>
      <c r="V235" s="32">
        <f t="shared" si="64"/>
        <v>13896.293051933213</v>
      </c>
      <c r="W235" s="32">
        <f t="shared" si="64"/>
        <v>14055.08514350376</v>
      </c>
      <c r="X235" s="32">
        <f t="shared" si="64"/>
        <v>14319.898168610916</v>
      </c>
      <c r="Y235" s="32"/>
      <c r="AA235" s="32">
        <f t="shared" si="63"/>
        <v>198543.57686858784</v>
      </c>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c r="BN235"/>
      <c r="BO235"/>
      <c r="BP235"/>
      <c r="BQ235"/>
      <c r="BR235"/>
      <c r="BS235"/>
    </row>
    <row r="236" spans="2:71">
      <c r="B236" s="7" t="str">
        <f t="shared" si="29"/>
        <v>Royal City (Smyrna) _ Orchard*SIS</v>
      </c>
      <c r="C236" s="7" t="str">
        <f t="shared" si="55"/>
        <v>Royal City (Smyrna) _ Orchard*</v>
      </c>
      <c r="D236" s="7" t="s">
        <v>608</v>
      </c>
      <c r="E236" s="32">
        <f t="shared" ref="E236:X236" si="65">E62*E$196*$AA$21</f>
        <v>1790.1260960034417</v>
      </c>
      <c r="F236" s="32">
        <f t="shared" si="65"/>
        <v>3618.4252784071482</v>
      </c>
      <c r="G236" s="32">
        <f t="shared" si="65"/>
        <v>5486.9688329186729</v>
      </c>
      <c r="H236" s="32">
        <f t="shared" si="65"/>
        <v>7397.7052187985983</v>
      </c>
      <c r="I236" s="32">
        <f t="shared" si="65"/>
        <v>9414.6377541477468</v>
      </c>
      <c r="J236" s="32">
        <f t="shared" si="65"/>
        <v>11247.027409666085</v>
      </c>
      <c r="K236" s="32">
        <f t="shared" si="65"/>
        <v>12770.22165871074</v>
      </c>
      <c r="L236" s="32">
        <f t="shared" si="65"/>
        <v>14051.924627515349</v>
      </c>
      <c r="M236" s="32">
        <f t="shared" si="65"/>
        <v>15128.809684598349</v>
      </c>
      <c r="N236" s="32">
        <f t="shared" si="65"/>
        <v>16169.296646616189</v>
      </c>
      <c r="O236" s="32">
        <f t="shared" si="65"/>
        <v>16957.798228214797</v>
      </c>
      <c r="P236" s="32">
        <f t="shared" si="65"/>
        <v>17633.052201970706</v>
      </c>
      <c r="Q236" s="32">
        <f t="shared" si="65"/>
        <v>18227.940411995467</v>
      </c>
      <c r="R236" s="32">
        <f t="shared" si="65"/>
        <v>18746.377248819656</v>
      </c>
      <c r="S236" s="32">
        <f t="shared" si="65"/>
        <v>19341.618740115409</v>
      </c>
      <c r="T236" s="32">
        <f t="shared" si="65"/>
        <v>19778.343434267215</v>
      </c>
      <c r="U236" s="32">
        <f t="shared" si="65"/>
        <v>20016.7770585527</v>
      </c>
      <c r="V236" s="32">
        <f t="shared" si="65"/>
        <v>20254.751702437778</v>
      </c>
      <c r="W236" s="32">
        <f t="shared" si="65"/>
        <v>20486.201512473606</v>
      </c>
      <c r="X236" s="32">
        <f t="shared" si="65"/>
        <v>20872.183734572085</v>
      </c>
      <c r="Y236" s="32"/>
      <c r="AA236" s="32">
        <f t="shared" si="63"/>
        <v>289390.18748080172</v>
      </c>
      <c r="AC236"/>
      <c r="AD236"/>
      <c r="AE236"/>
      <c r="AF236"/>
      <c r="AG236"/>
      <c r="AH236"/>
      <c r="AI236"/>
      <c r="AJ236"/>
      <c r="AK236"/>
      <c r="AL236"/>
      <c r="AM236"/>
      <c r="AN236"/>
      <c r="AO236"/>
      <c r="AP236"/>
      <c r="AQ236"/>
      <c r="AR236"/>
      <c r="AS236"/>
      <c r="AT236"/>
      <c r="AU236"/>
      <c r="AV236"/>
      <c r="AW236"/>
      <c r="AX236"/>
      <c r="AY236"/>
      <c r="AZ236"/>
      <c r="BA236"/>
      <c r="BB236"/>
      <c r="BC236"/>
      <c r="BD236"/>
      <c r="BE236"/>
      <c r="BF236"/>
      <c r="BG236"/>
      <c r="BH236"/>
      <c r="BI236"/>
      <c r="BJ236"/>
      <c r="BK236"/>
      <c r="BL236"/>
      <c r="BM236"/>
      <c r="BN236"/>
      <c r="BO236"/>
      <c r="BP236"/>
      <c r="BQ236"/>
      <c r="BR236"/>
      <c r="BS236"/>
    </row>
    <row r="237" spans="2:71">
      <c r="B237" s="7" t="str">
        <f t="shared" si="29"/>
        <v>Quincy _ Orchard*SIS</v>
      </c>
      <c r="C237" s="7" t="str">
        <f t="shared" si="55"/>
        <v>Quincy _ Orchard*</v>
      </c>
      <c r="D237" s="7" t="s">
        <v>608</v>
      </c>
      <c r="E237" s="32">
        <f t="shared" ref="E237:X237" si="66">E63*E$196*$AA$21</f>
        <v>1248.2136480533845</v>
      </c>
      <c r="F237" s="32">
        <f t="shared" si="66"/>
        <v>2523.0445090168037</v>
      </c>
      <c r="G237" s="32">
        <f t="shared" si="66"/>
        <v>3825.9368426521564</v>
      </c>
      <c r="H237" s="32">
        <f t="shared" si="66"/>
        <v>5158.2492646721394</v>
      </c>
      <c r="I237" s="32">
        <f t="shared" si="66"/>
        <v>6564.6098129297861</v>
      </c>
      <c r="J237" s="32">
        <f t="shared" si="66"/>
        <v>7842.2928664734236</v>
      </c>
      <c r="K237" s="32">
        <f t="shared" si="66"/>
        <v>8904.3810928495768</v>
      </c>
      <c r="L237" s="32">
        <f t="shared" si="66"/>
        <v>9798.0830180850062</v>
      </c>
      <c r="M237" s="32">
        <f t="shared" si="66"/>
        <v>10548.97013639288</v>
      </c>
      <c r="N237" s="32">
        <f t="shared" si="66"/>
        <v>11274.477702318993</v>
      </c>
      <c r="O237" s="32">
        <f t="shared" si="66"/>
        <v>11824.281673033896</v>
      </c>
      <c r="P237" s="32">
        <f t="shared" si="66"/>
        <v>12295.120698187568</v>
      </c>
      <c r="Q237" s="32">
        <f t="shared" si="66"/>
        <v>12709.922529453384</v>
      </c>
      <c r="R237" s="32">
        <f t="shared" si="66"/>
        <v>13071.41658108601</v>
      </c>
      <c r="S237" s="32">
        <f t="shared" si="66"/>
        <v>13486.464747235743</v>
      </c>
      <c r="T237" s="32">
        <f t="shared" si="66"/>
        <v>13790.982805991074</v>
      </c>
      <c r="U237" s="32">
        <f t="shared" si="66"/>
        <v>13957.237074141467</v>
      </c>
      <c r="V237" s="32">
        <f t="shared" si="66"/>
        <v>14123.17130584233</v>
      </c>
      <c r="W237" s="32">
        <f t="shared" si="66"/>
        <v>14284.555921356883</v>
      </c>
      <c r="X237" s="32">
        <f t="shared" si="66"/>
        <v>14553.692424424973</v>
      </c>
      <c r="Y237" s="32"/>
      <c r="AA237" s="32">
        <f>SUM(E237:X237)</f>
        <v>201785.10465419749</v>
      </c>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c r="BL237"/>
      <c r="BM237"/>
      <c r="BN237"/>
      <c r="BO237"/>
      <c r="BP237"/>
      <c r="BQ237"/>
      <c r="BR237"/>
      <c r="BS237"/>
    </row>
    <row r="238" spans="2:71">
      <c r="B238" s="7" t="str">
        <f t="shared" si="29"/>
        <v>Connell _ Orchard*SIS</v>
      </c>
      <c r="C238" s="7" t="str">
        <f t="shared" si="55"/>
        <v>Connell _ Orchard*</v>
      </c>
      <c r="D238" s="7" t="s">
        <v>608</v>
      </c>
      <c r="E238" s="32">
        <f t="shared" ref="E238:X238" si="67">E64*E$196*$AA$21</f>
        <v>214.6042437416254</v>
      </c>
      <c r="F238" s="32">
        <f t="shared" si="67"/>
        <v>433.7847608287442</v>
      </c>
      <c r="G238" s="32">
        <f t="shared" si="67"/>
        <v>657.78986153616586</v>
      </c>
      <c r="H238" s="32">
        <f t="shared" si="67"/>
        <v>886.85313143476822</v>
      </c>
      <c r="I238" s="32">
        <f t="shared" si="67"/>
        <v>1128.6474287151823</v>
      </c>
      <c r="J238" s="32">
        <f t="shared" si="67"/>
        <v>1348.3183206933609</v>
      </c>
      <c r="K238" s="32">
        <f t="shared" si="67"/>
        <v>1530.9221890005197</v>
      </c>
      <c r="L238" s="32">
        <f t="shared" si="67"/>
        <v>1684.5755528254449</v>
      </c>
      <c r="M238" s="32">
        <f t="shared" si="67"/>
        <v>1813.6748960437285</v>
      </c>
      <c r="N238" s="32">
        <f t="shared" si="67"/>
        <v>1938.4107557719196</v>
      </c>
      <c r="O238" s="32">
        <f t="shared" si="67"/>
        <v>2032.9380552654184</v>
      </c>
      <c r="P238" s="32">
        <f t="shared" si="67"/>
        <v>2113.8889830771177</v>
      </c>
      <c r="Q238" s="32">
        <f t="shared" si="67"/>
        <v>2185.2054868184987</v>
      </c>
      <c r="R238" s="32">
        <f t="shared" si="67"/>
        <v>2247.3568322141368</v>
      </c>
      <c r="S238" s="32">
        <f t="shared" si="67"/>
        <v>2318.7156880893472</v>
      </c>
      <c r="T238" s="32">
        <f t="shared" si="67"/>
        <v>2371.0712025533749</v>
      </c>
      <c r="U238" s="32">
        <f t="shared" si="67"/>
        <v>2399.6551485315927</v>
      </c>
      <c r="V238" s="32">
        <f t="shared" si="67"/>
        <v>2428.1840709324547</v>
      </c>
      <c r="W238" s="32">
        <f t="shared" si="67"/>
        <v>2455.9307819366541</v>
      </c>
      <c r="X238" s="32">
        <f t="shared" si="67"/>
        <v>2502.203177527158</v>
      </c>
      <c r="Y238" s="32"/>
      <c r="AA238" s="32">
        <f t="shared" ref="AA238:AA240" si="68">SUM(E238:X238)</f>
        <v>34692.730567537212</v>
      </c>
      <c r="AC238"/>
      <c r="AD238"/>
      <c r="AE238"/>
      <c r="AF238"/>
      <c r="AG238"/>
      <c r="AH238"/>
      <c r="AI238"/>
      <c r="AJ238"/>
      <c r="AK238"/>
      <c r="AL238"/>
      <c r="AM238"/>
      <c r="AN238"/>
      <c r="AO238"/>
      <c r="AP238"/>
      <c r="AQ238"/>
      <c r="AR238"/>
      <c r="AS238"/>
      <c r="AT238"/>
      <c r="AU238"/>
      <c r="AV238"/>
      <c r="AW238"/>
      <c r="AX238"/>
      <c r="AY238"/>
      <c r="AZ238"/>
      <c r="BA238"/>
      <c r="BB238"/>
      <c r="BC238"/>
      <c r="BD238"/>
      <c r="BE238"/>
      <c r="BF238"/>
      <c r="BG238"/>
      <c r="BH238"/>
      <c r="BI238"/>
      <c r="BJ238"/>
      <c r="BK238"/>
      <c r="BL238"/>
      <c r="BM238"/>
      <c r="BN238"/>
      <c r="BO238"/>
      <c r="BP238"/>
      <c r="BQ238"/>
      <c r="BR238"/>
      <c r="BS238"/>
    </row>
    <row r="239" spans="2:71">
      <c r="B239" s="7" t="str">
        <f t="shared" si="29"/>
        <v>Othello _ Orchard*SIS</v>
      </c>
      <c r="C239" s="7" t="str">
        <f t="shared" si="55"/>
        <v>Othello _ Orchard*</v>
      </c>
      <c r="D239" s="7" t="s">
        <v>608</v>
      </c>
      <c r="E239" s="32">
        <f t="shared" ref="E239:X239" si="69">E65*E$196*$AA$21</f>
        <v>454.01373031605243</v>
      </c>
      <c r="F239" s="32">
        <f t="shared" si="69"/>
        <v>917.70896038396825</v>
      </c>
      <c r="G239" s="32">
        <f t="shared" si="69"/>
        <v>1391.61101194099</v>
      </c>
      <c r="H239" s="32">
        <f t="shared" si="69"/>
        <v>1876.2140553470947</v>
      </c>
      <c r="I239" s="32">
        <f t="shared" si="69"/>
        <v>2387.7506818529405</v>
      </c>
      <c r="J239" s="32">
        <f t="shared" si="69"/>
        <v>2852.4833421676285</v>
      </c>
      <c r="K239" s="32">
        <f t="shared" si="69"/>
        <v>3238.7975267095158</v>
      </c>
      <c r="L239" s="32">
        <f t="shared" si="69"/>
        <v>3563.8644297189121</v>
      </c>
      <c r="M239" s="32">
        <f t="shared" si="69"/>
        <v>3836.985190864963</v>
      </c>
      <c r="N239" s="32">
        <f t="shared" si="69"/>
        <v>4100.8746274949217</v>
      </c>
      <c r="O239" s="32">
        <f t="shared" si="69"/>
        <v>4300.8552574745227</v>
      </c>
      <c r="P239" s="32">
        <f t="shared" si="69"/>
        <v>4472.1139058010858</v>
      </c>
      <c r="Q239" s="32">
        <f t="shared" si="69"/>
        <v>4622.9901015938658</v>
      </c>
      <c r="R239" s="32">
        <f t="shared" si="69"/>
        <v>4754.4766168428741</v>
      </c>
      <c r="S239" s="32">
        <f t="shared" si="69"/>
        <v>4905.4424122164064</v>
      </c>
      <c r="T239" s="32">
        <f t="shared" si="69"/>
        <v>5016.2050048380479</v>
      </c>
      <c r="U239" s="32">
        <f t="shared" si="69"/>
        <v>5076.6768003368716</v>
      </c>
      <c r="V239" s="32">
        <f t="shared" si="69"/>
        <v>5137.0321887266136</v>
      </c>
      <c r="W239" s="32">
        <f t="shared" si="69"/>
        <v>5195.732741648505</v>
      </c>
      <c r="X239" s="32">
        <f t="shared" si="69"/>
        <v>5293.6259732380822</v>
      </c>
      <c r="Y239" s="32"/>
      <c r="AA239" s="32">
        <f t="shared" si="68"/>
        <v>73395.454559513862</v>
      </c>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row>
    <row r="240" spans="2:71">
      <c r="B240" s="7" t="str">
        <f t="shared" si="29"/>
        <v>Lind _ Orchard*SIS</v>
      </c>
      <c r="C240" s="7" t="str">
        <f t="shared" si="55"/>
        <v>Lind _ Orchard*</v>
      </c>
      <c r="D240" s="7" t="s">
        <v>608</v>
      </c>
      <c r="E240" s="32">
        <f t="shared" ref="E240:X240" si="70">E66*E$196*$AA$21</f>
        <v>76.662893354338195</v>
      </c>
      <c r="F240" s="32">
        <f t="shared" si="70"/>
        <v>154.96056498392915</v>
      </c>
      <c r="G240" s="32">
        <f t="shared" si="70"/>
        <v>234.98171855923439</v>
      </c>
      <c r="H240" s="32">
        <f t="shared" si="70"/>
        <v>316.80979765712414</v>
      </c>
      <c r="I240" s="32">
        <f t="shared" si="70"/>
        <v>403.18577095061079</v>
      </c>
      <c r="J240" s="32">
        <f t="shared" si="70"/>
        <v>481.65861878977483</v>
      </c>
      <c r="K240" s="32">
        <f t="shared" si="70"/>
        <v>546.89004496313362</v>
      </c>
      <c r="L240" s="32">
        <f t="shared" si="70"/>
        <v>601.77950678863044</v>
      </c>
      <c r="M240" s="32">
        <f t="shared" si="70"/>
        <v>647.89755650051836</v>
      </c>
      <c r="N240" s="32">
        <f t="shared" si="70"/>
        <v>692.45684267808804</v>
      </c>
      <c r="O240" s="32">
        <f t="shared" si="70"/>
        <v>726.22475031028023</v>
      </c>
      <c r="P240" s="32">
        <f t="shared" si="70"/>
        <v>755.14278211413739</v>
      </c>
      <c r="Q240" s="32">
        <f t="shared" si="70"/>
        <v>780.6191167168779</v>
      </c>
      <c r="R240" s="32">
        <f t="shared" si="70"/>
        <v>802.82138951830007</v>
      </c>
      <c r="S240" s="32">
        <f t="shared" si="70"/>
        <v>828.31285353815986</v>
      </c>
      <c r="T240" s="32">
        <f t="shared" si="70"/>
        <v>847.01576990126591</v>
      </c>
      <c r="U240" s="32">
        <f t="shared" si="70"/>
        <v>857.22678886327935</v>
      </c>
      <c r="V240" s="32">
        <f t="shared" si="70"/>
        <v>867.41815179906848</v>
      </c>
      <c r="W240" s="32">
        <f t="shared" si="70"/>
        <v>877.33008601603365</v>
      </c>
      <c r="X240" s="32">
        <f t="shared" si="70"/>
        <v>893.85993494425668</v>
      </c>
      <c r="Y240" s="32"/>
      <c r="AA240" s="32">
        <f t="shared" si="68"/>
        <v>12393.254938947044</v>
      </c>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c r="BL240"/>
      <c r="BM240"/>
      <c r="BN240"/>
      <c r="BO240"/>
      <c r="BP240"/>
      <c r="BQ240"/>
      <c r="BR240"/>
      <c r="BS240"/>
    </row>
    <row r="241" spans="2:71">
      <c r="B241" s="7" t="str">
        <f t="shared" si="29"/>
        <v>Eltopia _ Orchard*SIS</v>
      </c>
      <c r="C241" s="7" t="str">
        <f t="shared" si="55"/>
        <v>Eltopia _ Orchard*</v>
      </c>
      <c r="D241" s="7" t="s">
        <v>608</v>
      </c>
      <c r="E241" s="32">
        <f t="shared" ref="E241:X241" si="71">E67*E$196*$AA$21</f>
        <v>678.47092765676973</v>
      </c>
      <c r="F241" s="32">
        <f t="shared" si="71"/>
        <v>1371.4097352016277</v>
      </c>
      <c r="G241" s="32">
        <f t="shared" si="71"/>
        <v>2079.6014551183648</v>
      </c>
      <c r="H241" s="32">
        <f t="shared" si="71"/>
        <v>2803.7845677659802</v>
      </c>
      <c r="I241" s="32">
        <f t="shared" si="71"/>
        <v>3568.2168004084492</v>
      </c>
      <c r="J241" s="32">
        <f t="shared" si="71"/>
        <v>4262.7059272826737</v>
      </c>
      <c r="K241" s="32">
        <f t="shared" si="71"/>
        <v>4840.00772599842</v>
      </c>
      <c r="L241" s="32">
        <f t="shared" si="71"/>
        <v>5325.7825572612728</v>
      </c>
      <c r="M241" s="32">
        <f t="shared" si="71"/>
        <v>5733.929896876064</v>
      </c>
      <c r="N241" s="32">
        <f t="shared" si="71"/>
        <v>6128.2820913449732</v>
      </c>
      <c r="O241" s="32">
        <f t="shared" si="71"/>
        <v>6427.1299773795945</v>
      </c>
      <c r="P241" s="32">
        <f t="shared" si="71"/>
        <v>6683.0561889469891</v>
      </c>
      <c r="Q241" s="32">
        <f t="shared" si="71"/>
        <v>6908.5231862767678</v>
      </c>
      <c r="R241" s="32">
        <f t="shared" si="71"/>
        <v>7105.0145521067161</v>
      </c>
      <c r="S241" s="32">
        <f t="shared" si="71"/>
        <v>7330.6154456308404</v>
      </c>
      <c r="T241" s="32">
        <f t="shared" si="71"/>
        <v>7496.1373097237192</v>
      </c>
      <c r="U241" s="32">
        <f t="shared" si="71"/>
        <v>7586.505403130489</v>
      </c>
      <c r="V241" s="32">
        <f t="shared" si="71"/>
        <v>7676.699539597169</v>
      </c>
      <c r="W241" s="32">
        <f t="shared" si="71"/>
        <v>7764.4207161509185</v>
      </c>
      <c r="X241" s="32">
        <f t="shared" si="71"/>
        <v>7910.710810949734</v>
      </c>
      <c r="Y241" s="32"/>
      <c r="AA241" s="32">
        <f>SUM(E241:X241)</f>
        <v>109681.00481480756</v>
      </c>
      <c r="AC241"/>
      <c r="AD241"/>
      <c r="AE241"/>
      <c r="AF241"/>
      <c r="AG241"/>
      <c r="AH241"/>
      <c r="AI241"/>
      <c r="AJ241"/>
      <c r="AK241"/>
      <c r="AL241"/>
      <c r="AM241"/>
      <c r="AN241"/>
      <c r="AO241"/>
      <c r="AP241"/>
      <c r="AQ241"/>
      <c r="AR241"/>
      <c r="AS241"/>
      <c r="AT241"/>
      <c r="AU241"/>
      <c r="AV241"/>
      <c r="AW241"/>
      <c r="AX241"/>
      <c r="AY241"/>
      <c r="AZ241"/>
      <c r="BA241"/>
      <c r="BB241"/>
      <c r="BC241"/>
      <c r="BD241"/>
      <c r="BE241"/>
      <c r="BF241"/>
      <c r="BG241"/>
      <c r="BH241"/>
      <c r="BI241"/>
      <c r="BJ241"/>
      <c r="BK241"/>
      <c r="BL241"/>
      <c r="BM241"/>
      <c r="BN241"/>
      <c r="BO241"/>
      <c r="BP241"/>
      <c r="BQ241"/>
      <c r="BR241"/>
      <c r="BS241"/>
    </row>
    <row r="242" spans="2:71">
      <c r="B242" s="7" t="str">
        <f t="shared" si="29"/>
        <v>Odessa _ Orchard*SIS</v>
      </c>
      <c r="C242" s="7" t="str">
        <f t="shared" si="55"/>
        <v>Odessa _ Orchard*</v>
      </c>
      <c r="D242" s="7" t="s">
        <v>608</v>
      </c>
      <c r="E242" s="32">
        <f t="shared" ref="E242:X242" si="72">E68*E$196*$AA$21</f>
        <v>46.758314886918775</v>
      </c>
      <c r="F242" s="32">
        <f t="shared" si="72"/>
        <v>94.513715508800061</v>
      </c>
      <c r="G242" s="32">
        <f t="shared" si="72"/>
        <v>143.32030410433569</v>
      </c>
      <c r="H242" s="32">
        <f t="shared" si="72"/>
        <v>193.2289746702414</v>
      </c>
      <c r="I242" s="32">
        <f t="shared" si="72"/>
        <v>245.91150178611088</v>
      </c>
      <c r="J242" s="32">
        <f t="shared" si="72"/>
        <v>293.77374607132816</v>
      </c>
      <c r="K242" s="32">
        <f t="shared" si="72"/>
        <v>333.55976812294836</v>
      </c>
      <c r="L242" s="32">
        <f t="shared" si="72"/>
        <v>367.03800808641375</v>
      </c>
      <c r="M242" s="32">
        <f t="shared" si="72"/>
        <v>395.16637888024837</v>
      </c>
      <c r="N242" s="32">
        <f t="shared" si="72"/>
        <v>422.34402693218203</v>
      </c>
      <c r="O242" s="32">
        <f t="shared" si="72"/>
        <v>442.93978570221128</v>
      </c>
      <c r="P242" s="32">
        <f t="shared" si="72"/>
        <v>460.57750295800247</v>
      </c>
      <c r="Q242" s="32">
        <f t="shared" si="72"/>
        <v>476.11605653194005</v>
      </c>
      <c r="R242" s="32">
        <f t="shared" si="72"/>
        <v>489.65769078850082</v>
      </c>
      <c r="S242" s="32">
        <f t="shared" si="72"/>
        <v>505.20547211290227</v>
      </c>
      <c r="T242" s="32">
        <f t="shared" si="72"/>
        <v>516.61277510325215</v>
      </c>
      <c r="U242" s="32">
        <f t="shared" si="72"/>
        <v>522.84069083994802</v>
      </c>
      <c r="V242" s="32">
        <f t="shared" si="72"/>
        <v>529.05661795185551</v>
      </c>
      <c r="W242" s="32">
        <f t="shared" si="72"/>
        <v>535.10211559715219</v>
      </c>
      <c r="X242" s="32">
        <f t="shared" si="72"/>
        <v>545.18401894570752</v>
      </c>
      <c r="Y242" s="32"/>
      <c r="AA242" s="32">
        <f t="shared" ref="AA242:AA243" si="73">SUM(E242:X242)</f>
        <v>7558.907465581</v>
      </c>
      <c r="AC242"/>
      <c r="AD242"/>
      <c r="AE242"/>
      <c r="AF242"/>
      <c r="AG242"/>
      <c r="AH242"/>
      <c r="AI242"/>
      <c r="AJ242"/>
      <c r="AK242"/>
      <c r="AL242"/>
      <c r="AM242"/>
      <c r="AN242"/>
      <c r="AO242"/>
      <c r="AP242"/>
      <c r="AQ242"/>
      <c r="AR242"/>
      <c r="AS242"/>
      <c r="AT242"/>
      <c r="AU242"/>
      <c r="AV242"/>
      <c r="AW242"/>
      <c r="AX242"/>
      <c r="AY242"/>
      <c r="AZ242"/>
      <c r="BA242"/>
      <c r="BB242"/>
      <c r="BC242"/>
      <c r="BD242"/>
      <c r="BE242"/>
      <c r="BF242"/>
      <c r="BG242"/>
      <c r="BH242"/>
      <c r="BI242"/>
      <c r="BJ242"/>
      <c r="BK242"/>
      <c r="BL242"/>
      <c r="BM242"/>
      <c r="BN242"/>
      <c r="BO242"/>
      <c r="BP242"/>
      <c r="BQ242"/>
      <c r="BR242"/>
      <c r="BS242"/>
    </row>
    <row r="243" spans="2:71">
      <c r="B243" s="7" t="str">
        <f t="shared" si="29"/>
        <v>Ritzville _ Orchard*SIS</v>
      </c>
      <c r="C243" s="7" t="str">
        <f t="shared" si="55"/>
        <v>Ritzville _ Orchard*</v>
      </c>
      <c r="D243" s="7" t="s">
        <v>608</v>
      </c>
      <c r="E243" s="32">
        <f t="shared" ref="E243:X243" si="74">E69*E$196*$AA$21</f>
        <v>80.206499473309862</v>
      </c>
      <c r="F243" s="32">
        <f t="shared" si="74"/>
        <v>162.12334194485484</v>
      </c>
      <c r="G243" s="32">
        <f t="shared" si="74"/>
        <v>245.84333125475706</v>
      </c>
      <c r="H243" s="32">
        <f t="shared" si="74"/>
        <v>331.45376801106113</v>
      </c>
      <c r="I243" s="32">
        <f t="shared" si="74"/>
        <v>421.82231729669309</v>
      </c>
      <c r="J243" s="32">
        <f t="shared" si="74"/>
        <v>503.92243318704732</v>
      </c>
      <c r="K243" s="32">
        <f t="shared" si="74"/>
        <v>572.16906620720181</v>
      </c>
      <c r="L243" s="32">
        <f t="shared" si="74"/>
        <v>629.59569594120512</v>
      </c>
      <c r="M243" s="32">
        <f t="shared" si="74"/>
        <v>677.84547061159071</v>
      </c>
      <c r="N243" s="32">
        <f t="shared" si="74"/>
        <v>724.46443067109988</v>
      </c>
      <c r="O243" s="32">
        <f t="shared" si="74"/>
        <v>759.79319987366398</v>
      </c>
      <c r="P243" s="32">
        <f t="shared" si="74"/>
        <v>790.04791634940182</v>
      </c>
      <c r="Q243" s="32">
        <f t="shared" si="74"/>
        <v>816.70184928214508</v>
      </c>
      <c r="R243" s="32">
        <f t="shared" si="74"/>
        <v>839.93038272038609</v>
      </c>
      <c r="S243" s="32">
        <f t="shared" si="74"/>
        <v>866.60014440069028</v>
      </c>
      <c r="T243" s="32">
        <f t="shared" si="74"/>
        <v>886.16756986288033</v>
      </c>
      <c r="U243" s="32">
        <f t="shared" si="74"/>
        <v>896.8505750452349</v>
      </c>
      <c r="V243" s="32">
        <f t="shared" si="74"/>
        <v>907.51301563645495</v>
      </c>
      <c r="W243" s="32">
        <f t="shared" si="74"/>
        <v>917.88311141249062</v>
      </c>
      <c r="X243" s="32">
        <f t="shared" si="74"/>
        <v>935.17702325622326</v>
      </c>
      <c r="Y243" s="32"/>
      <c r="AA243" s="32">
        <f t="shared" si="73"/>
        <v>12966.111142438394</v>
      </c>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c r="BL243"/>
      <c r="BM243"/>
      <c r="BN243"/>
      <c r="BO243"/>
      <c r="BP243"/>
      <c r="BQ243"/>
      <c r="BR243"/>
      <c r="BS243"/>
    </row>
    <row r="244" spans="2:71">
      <c r="B244" s="7" t="str">
        <f t="shared" si="29"/>
        <v>Wilbur _ Orchard*SIS</v>
      </c>
      <c r="C244" s="7" t="str">
        <f t="shared" si="55"/>
        <v>Wilbur _ Orchard*</v>
      </c>
      <c r="D244" s="7" t="s">
        <v>608</v>
      </c>
      <c r="E244" s="32">
        <f t="shared" ref="E244:X244" si="75">E70*E$196*$AA$21</f>
        <v>31.460307983065505</v>
      </c>
      <c r="F244" s="32">
        <f t="shared" si="75"/>
        <v>63.591483262852549</v>
      </c>
      <c r="G244" s="32">
        <f t="shared" si="75"/>
        <v>96.429927345615937</v>
      </c>
      <c r="H244" s="32">
        <f t="shared" si="75"/>
        <v>130.00988314226967</v>
      </c>
      <c r="I244" s="32">
        <f t="shared" si="75"/>
        <v>165.45616756034084</v>
      </c>
      <c r="J244" s="32">
        <f t="shared" si="75"/>
        <v>197.65923025871257</v>
      </c>
      <c r="K244" s="32">
        <f t="shared" si="75"/>
        <v>224.42838372782489</v>
      </c>
      <c r="L244" s="32">
        <f t="shared" si="75"/>
        <v>246.95348418383486</v>
      </c>
      <c r="M244" s="32">
        <f t="shared" si="75"/>
        <v>265.87904235196021</v>
      </c>
      <c r="N244" s="32">
        <f t="shared" si="75"/>
        <v>284.16492754771593</v>
      </c>
      <c r="O244" s="32">
        <f t="shared" si="75"/>
        <v>298.02233270906657</v>
      </c>
      <c r="P244" s="32">
        <f t="shared" si="75"/>
        <v>309.88948443015346</v>
      </c>
      <c r="Q244" s="32">
        <f t="shared" si="75"/>
        <v>320.34425984773804</v>
      </c>
      <c r="R244" s="32">
        <f t="shared" si="75"/>
        <v>329.45545184291012</v>
      </c>
      <c r="S244" s="32">
        <f t="shared" si="75"/>
        <v>339.91643595027085</v>
      </c>
      <c r="T244" s="32">
        <f t="shared" si="75"/>
        <v>347.59158990311261</v>
      </c>
      <c r="U244" s="32">
        <f t="shared" si="75"/>
        <v>351.78190659101887</v>
      </c>
      <c r="V244" s="32">
        <f t="shared" si="75"/>
        <v>355.96415699533367</v>
      </c>
      <c r="W244" s="32">
        <f t="shared" si="75"/>
        <v>360.03173766610627</v>
      </c>
      <c r="X244" s="32">
        <f t="shared" si="75"/>
        <v>366.81512550136347</v>
      </c>
      <c r="Y244" s="32"/>
      <c r="AA244" s="32">
        <f>SUM(E244:X244)</f>
        <v>5085.8453188012663</v>
      </c>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row>
    <row r="245" spans="2:71">
      <c r="B245" s="7" t="str">
        <f t="shared" si="29"/>
        <v>Mattawa (PRD) _ Late PotatoesSIS</v>
      </c>
      <c r="C245" s="7" t="str">
        <f t="shared" si="55"/>
        <v>Mattawa (PRD) _ Late Potatoes</v>
      </c>
      <c r="D245" s="7" t="s">
        <v>608</v>
      </c>
      <c r="E245" s="32">
        <f t="shared" ref="E245:X245" si="76">E71*E$196*$AA$21</f>
        <v>632.66333636274578</v>
      </c>
      <c r="F245" s="32">
        <f t="shared" si="76"/>
        <v>1278.8177403408808</v>
      </c>
      <c r="G245" s="32">
        <f t="shared" si="76"/>
        <v>1939.1952422250233</v>
      </c>
      <c r="H245" s="32">
        <f t="shared" si="76"/>
        <v>2614.4844631906976</v>
      </c>
      <c r="I245" s="32">
        <f t="shared" si="76"/>
        <v>3327.3053476420187</v>
      </c>
      <c r="J245" s="32">
        <f t="shared" si="76"/>
        <v>3974.9053997081746</v>
      </c>
      <c r="K245" s="32">
        <f t="shared" si="76"/>
        <v>4513.2301343068057</v>
      </c>
      <c r="L245" s="32">
        <f t="shared" si="76"/>
        <v>4966.2074291914023</v>
      </c>
      <c r="M245" s="32">
        <f t="shared" si="76"/>
        <v>5346.7983242207365</v>
      </c>
      <c r="N245" s="32">
        <f t="shared" si="76"/>
        <v>5714.5254660694509</v>
      </c>
      <c r="O245" s="32">
        <f t="shared" si="76"/>
        <v>5993.196361072436</v>
      </c>
      <c r="P245" s="32">
        <f t="shared" si="76"/>
        <v>6231.8434781008846</v>
      </c>
      <c r="Q245" s="32">
        <f t="shared" si="76"/>
        <v>6442.087862872093</v>
      </c>
      <c r="R245" s="32">
        <f t="shared" si="76"/>
        <v>6625.3129326651142</v>
      </c>
      <c r="S245" s="32">
        <f t="shared" si="76"/>
        <v>6835.6821735054446</v>
      </c>
      <c r="T245" s="32">
        <f t="shared" si="76"/>
        <v>6990.0286760735808</v>
      </c>
      <c r="U245" s="32">
        <f t="shared" si="76"/>
        <v>7074.2954841930141</v>
      </c>
      <c r="V245" s="32">
        <f t="shared" si="76"/>
        <v>7158.4000802358287</v>
      </c>
      <c r="W245" s="32">
        <f t="shared" si="76"/>
        <v>7240.1986805381794</v>
      </c>
      <c r="X245" s="32">
        <f t="shared" si="76"/>
        <v>7376.6118644779663</v>
      </c>
      <c r="Y245" s="32"/>
      <c r="AA245" s="32">
        <f t="shared" ref="AA245:AA247" si="77">SUM(E245:X245)</f>
        <v>102275.79047699246</v>
      </c>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row>
    <row r="246" spans="2:71">
      <c r="B246" s="7" t="str">
        <f t="shared" si="29"/>
        <v>Pasco (Richland) _ Late PotatoesSIS</v>
      </c>
      <c r="C246" s="7" t="str">
        <f t="shared" si="55"/>
        <v>Pasco (Richland) _ Late Potatoes</v>
      </c>
      <c r="D246" s="7" t="s">
        <v>608</v>
      </c>
      <c r="E246" s="32">
        <f t="shared" ref="E246:X246" si="78">E72*E$196*$AA$21</f>
        <v>1205.6039452081889</v>
      </c>
      <c r="F246" s="32">
        <f t="shared" si="78"/>
        <v>2436.9164836085997</v>
      </c>
      <c r="G246" s="32">
        <f t="shared" si="78"/>
        <v>3695.3325729230678</v>
      </c>
      <c r="H246" s="32">
        <f t="shared" si="78"/>
        <v>4982.1644504162641</v>
      </c>
      <c r="I246" s="32">
        <f t="shared" si="78"/>
        <v>6340.5167068659193</v>
      </c>
      <c r="J246" s="32">
        <f t="shared" si="78"/>
        <v>7574.5840738428069</v>
      </c>
      <c r="K246" s="32">
        <f t="shared" si="78"/>
        <v>8600.4162764270022</v>
      </c>
      <c r="L246" s="32">
        <f t="shared" si="78"/>
        <v>9463.6103046162425</v>
      </c>
      <c r="M246" s="32">
        <f t="shared" si="78"/>
        <v>10188.864730130474</v>
      </c>
      <c r="N246" s="32">
        <f t="shared" si="78"/>
        <v>10889.605973524973</v>
      </c>
      <c r="O246" s="32">
        <f t="shared" si="78"/>
        <v>11420.641535601015</v>
      </c>
      <c r="P246" s="32">
        <f t="shared" si="78"/>
        <v>11875.40774262695</v>
      </c>
      <c r="Q246" s="32">
        <f t="shared" si="78"/>
        <v>12276.049672022247</v>
      </c>
      <c r="R246" s="32">
        <f t="shared" si="78"/>
        <v>12625.203565265807</v>
      </c>
      <c r="S246" s="32">
        <f t="shared" si="78"/>
        <v>13026.08342052288</v>
      </c>
      <c r="T246" s="32">
        <f t="shared" si="78"/>
        <v>13320.206284501422</v>
      </c>
      <c r="U246" s="32">
        <f t="shared" si="78"/>
        <v>13480.785206148688</v>
      </c>
      <c r="V246" s="32">
        <f t="shared" si="78"/>
        <v>13641.055016285469</v>
      </c>
      <c r="W246" s="32">
        <f t="shared" si="78"/>
        <v>13796.930518419005</v>
      </c>
      <c r="X246" s="32">
        <f t="shared" si="78"/>
        <v>14056.879630820109</v>
      </c>
      <c r="Y246" s="32"/>
      <c r="AA246" s="32">
        <f t="shared" si="77"/>
        <v>194896.85810977712</v>
      </c>
      <c r="AC246"/>
      <c r="AD246"/>
      <c r="AE246"/>
      <c r="AF246"/>
      <c r="AG246"/>
      <c r="AH246"/>
      <c r="AI246"/>
      <c r="AJ246"/>
      <c r="AK246"/>
      <c r="AL246"/>
      <c r="AM246"/>
      <c r="AN246"/>
      <c r="AO246"/>
      <c r="AP246"/>
      <c r="AQ246"/>
      <c r="AR246"/>
      <c r="AS246"/>
      <c r="AT246"/>
      <c r="AU246"/>
      <c r="AV246"/>
      <c r="AW246"/>
      <c r="AX246"/>
      <c r="AY246"/>
      <c r="AZ246"/>
      <c r="BA246"/>
      <c r="BB246"/>
      <c r="BC246"/>
      <c r="BD246"/>
      <c r="BE246"/>
      <c r="BF246"/>
      <c r="BG246"/>
      <c r="BH246"/>
      <c r="BI246"/>
      <c r="BJ246"/>
      <c r="BK246"/>
      <c r="BL246"/>
      <c r="BM246"/>
      <c r="BN246"/>
      <c r="BO246"/>
      <c r="BP246"/>
      <c r="BQ246"/>
      <c r="BR246"/>
      <c r="BS246"/>
    </row>
    <row r="247" spans="2:71">
      <c r="B247" s="7" t="str">
        <f t="shared" si="29"/>
        <v>Moses Lake (Ephrata) _ Late PotatoesSIS</v>
      </c>
      <c r="C247" s="7" t="str">
        <f t="shared" si="55"/>
        <v>Moses Lake (Ephrata) _ Late Potatoes</v>
      </c>
      <c r="D247" s="7" t="s">
        <v>608</v>
      </c>
      <c r="E247" s="32">
        <f t="shared" ref="E247:X247" si="79">E73*E$196*$AA$21</f>
        <v>2623.3921104669976</v>
      </c>
      <c r="F247" s="32">
        <f t="shared" si="79"/>
        <v>5302.7260754872614</v>
      </c>
      <c r="G247" s="32">
        <f t="shared" si="79"/>
        <v>8041.0373206634049</v>
      </c>
      <c r="H247" s="32">
        <f t="shared" si="79"/>
        <v>10841.18127202558</v>
      </c>
      <c r="I247" s="32">
        <f t="shared" si="79"/>
        <v>13796.953444942375</v>
      </c>
      <c r="J247" s="32">
        <f t="shared" si="79"/>
        <v>16482.281912205224</v>
      </c>
      <c r="K247" s="32">
        <f t="shared" si="79"/>
        <v>18714.491020029305</v>
      </c>
      <c r="L247" s="32">
        <f t="shared" si="79"/>
        <v>20592.799740197628</v>
      </c>
      <c r="M247" s="32">
        <f t="shared" si="79"/>
        <v>22170.952122277595</v>
      </c>
      <c r="N247" s="32">
        <f t="shared" si="79"/>
        <v>23695.763862241263</v>
      </c>
      <c r="O247" s="32">
        <f t="shared" si="79"/>
        <v>24851.296331643665</v>
      </c>
      <c r="P247" s="32">
        <f t="shared" si="79"/>
        <v>25840.866815682537</v>
      </c>
      <c r="Q247" s="32">
        <f t="shared" si="79"/>
        <v>26712.662964720854</v>
      </c>
      <c r="R247" s="32">
        <f t="shared" si="79"/>
        <v>27472.421235680904</v>
      </c>
      <c r="S247" s="32">
        <f t="shared" si="79"/>
        <v>28344.735110985075</v>
      </c>
      <c r="T247" s="32">
        <f t="shared" si="79"/>
        <v>28984.745956948278</v>
      </c>
      <c r="U247" s="32">
        <f t="shared" si="79"/>
        <v>29334.165414168114</v>
      </c>
      <c r="V247" s="32">
        <f t="shared" si="79"/>
        <v>29682.912245272972</v>
      </c>
      <c r="W247" s="32">
        <f t="shared" si="79"/>
        <v>30022.097069723415</v>
      </c>
      <c r="X247" s="32">
        <f t="shared" si="79"/>
        <v>30587.745891051884</v>
      </c>
      <c r="Y247" s="32"/>
      <c r="AA247" s="32">
        <f t="shared" si="77"/>
        <v>424095.22791641427</v>
      </c>
      <c r="AC247"/>
      <c r="AD247"/>
      <c r="AE247"/>
      <c r="AF247"/>
      <c r="AG247"/>
      <c r="AH247"/>
      <c r="AI247"/>
      <c r="AJ247"/>
      <c r="AK247"/>
      <c r="AL247"/>
      <c r="AM247"/>
      <c r="AN247"/>
      <c r="AO247"/>
      <c r="AP247"/>
      <c r="AQ247"/>
      <c r="AR247"/>
      <c r="AS247"/>
      <c r="AT247"/>
      <c r="AU247"/>
      <c r="AV247"/>
      <c r="AW247"/>
      <c r="AX247"/>
      <c r="AY247"/>
      <c r="AZ247"/>
      <c r="BA247"/>
      <c r="BB247"/>
      <c r="BC247"/>
      <c r="BD247"/>
      <c r="BE247"/>
      <c r="BF247"/>
      <c r="BG247"/>
      <c r="BH247"/>
      <c r="BI247"/>
      <c r="BJ247"/>
      <c r="BK247"/>
      <c r="BL247"/>
      <c r="BM247"/>
      <c r="BN247"/>
      <c r="BO247"/>
      <c r="BP247"/>
      <c r="BQ247"/>
      <c r="BR247"/>
      <c r="BS247"/>
    </row>
    <row r="248" spans="2:71">
      <c r="B248" s="7" t="str">
        <f t="shared" si="29"/>
        <v>Royal City (Smyrna) _ Late PotatoesSIS</v>
      </c>
      <c r="C248" s="7" t="str">
        <f t="shared" si="55"/>
        <v>Royal City (Smyrna) _ Late Potatoes</v>
      </c>
      <c r="D248" s="7" t="s">
        <v>608</v>
      </c>
      <c r="E248" s="32">
        <f t="shared" ref="E248:X248" si="80">E74*E$196*$AA$21</f>
        <v>608.89524654037507</v>
      </c>
      <c r="F248" s="32">
        <f t="shared" si="80"/>
        <v>1230.7747241395502</v>
      </c>
      <c r="G248" s="32">
        <f t="shared" si="80"/>
        <v>1866.3429619501765</v>
      </c>
      <c r="H248" s="32">
        <f t="shared" si="80"/>
        <v>2516.2627108167308</v>
      </c>
      <c r="I248" s="32">
        <f t="shared" si="80"/>
        <v>3202.3041221500039</v>
      </c>
      <c r="J248" s="32">
        <f t="shared" si="80"/>
        <v>3825.5749372874448</v>
      </c>
      <c r="K248" s="32">
        <f t="shared" si="80"/>
        <v>4343.6757235234236</v>
      </c>
      <c r="L248" s="32">
        <f t="shared" si="80"/>
        <v>4779.6354287777922</v>
      </c>
      <c r="M248" s="32">
        <f t="shared" si="80"/>
        <v>5145.9281685976912</v>
      </c>
      <c r="N248" s="32">
        <f t="shared" si="80"/>
        <v>5499.840424652909</v>
      </c>
      <c r="O248" s="32">
        <f t="shared" si="80"/>
        <v>5768.0421261960828</v>
      </c>
      <c r="P248" s="32">
        <f t="shared" si="80"/>
        <v>5997.7236753033812</v>
      </c>
      <c r="Q248" s="32">
        <f t="shared" si="80"/>
        <v>6200.069534690424</v>
      </c>
      <c r="R248" s="32">
        <f t="shared" si="80"/>
        <v>6376.4111489925872</v>
      </c>
      <c r="S248" s="32">
        <f t="shared" si="80"/>
        <v>6578.8771738177411</v>
      </c>
      <c r="T248" s="32">
        <f t="shared" si="80"/>
        <v>6727.425139745681</v>
      </c>
      <c r="U248" s="32">
        <f t="shared" si="80"/>
        <v>6808.5261866311203</v>
      </c>
      <c r="V248" s="32">
        <f t="shared" si="80"/>
        <v>6889.471115472873</v>
      </c>
      <c r="W248" s="32">
        <f t="shared" si="80"/>
        <v>6968.1966809277983</v>
      </c>
      <c r="X248" s="32">
        <f t="shared" si="80"/>
        <v>7099.4850526294103</v>
      </c>
      <c r="Y248" s="32"/>
      <c r="AA248" s="32">
        <f>SUM(E248:X248)</f>
        <v>98433.462282843189</v>
      </c>
      <c r="AC248"/>
      <c r="AD248"/>
      <c r="AE248"/>
      <c r="AF248"/>
      <c r="AG248"/>
      <c r="AH248"/>
      <c r="AI248"/>
      <c r="AJ248"/>
      <c r="AK248"/>
      <c r="AL248"/>
      <c r="AM248"/>
      <c r="AN248"/>
      <c r="AO248"/>
      <c r="AP248"/>
      <c r="AQ248"/>
      <c r="AR248"/>
      <c r="AS248"/>
      <c r="AT248"/>
      <c r="AU248"/>
      <c r="AV248"/>
      <c r="AW248"/>
      <c r="AX248"/>
      <c r="AY248"/>
      <c r="AZ248"/>
      <c r="BA248"/>
      <c r="BB248"/>
      <c r="BC248"/>
      <c r="BD248"/>
      <c r="BE248"/>
      <c r="BF248"/>
      <c r="BG248"/>
      <c r="BH248"/>
      <c r="BI248"/>
      <c r="BJ248"/>
      <c r="BK248"/>
      <c r="BL248"/>
      <c r="BM248"/>
      <c r="BN248"/>
      <c r="BO248"/>
      <c r="BP248"/>
      <c r="BQ248"/>
      <c r="BR248"/>
      <c r="BS248"/>
    </row>
    <row r="249" spans="2:71">
      <c r="B249" s="7" t="str">
        <f t="shared" si="29"/>
        <v>Quincy _ Late PotatoesSIS</v>
      </c>
      <c r="C249" s="7" t="str">
        <f t="shared" si="55"/>
        <v>Quincy _ Late Potatoes</v>
      </c>
      <c r="D249" s="7" t="s">
        <v>608</v>
      </c>
      <c r="E249" s="32">
        <f t="shared" ref="E249:X249" si="81">E75*E$196*$AA$21</f>
        <v>534.99809454718525</v>
      </c>
      <c r="F249" s="32">
        <f t="shared" si="81"/>
        <v>1081.4046192226845</v>
      </c>
      <c r="G249" s="32">
        <f t="shared" si="81"/>
        <v>1639.8385996411055</v>
      </c>
      <c r="H249" s="32">
        <f t="shared" si="81"/>
        <v>2210.8823534358489</v>
      </c>
      <c r="I249" s="32">
        <f t="shared" si="81"/>
        <v>2813.6639483475537</v>
      </c>
      <c r="J249" s="32">
        <f t="shared" si="81"/>
        <v>3361.2929541248081</v>
      </c>
      <c r="K249" s="32">
        <f t="shared" si="81"/>
        <v>3816.5156463605363</v>
      </c>
      <c r="L249" s="32">
        <f t="shared" si="81"/>
        <v>4199.5661184009259</v>
      </c>
      <c r="M249" s="32">
        <f t="shared" si="81"/>
        <v>4521.4045938423969</v>
      </c>
      <c r="N249" s="32">
        <f t="shared" si="81"/>
        <v>4832.3651140669253</v>
      </c>
      <c r="O249" s="32">
        <f t="shared" si="81"/>
        <v>5068.0171413986845</v>
      </c>
      <c r="P249" s="32">
        <f t="shared" si="81"/>
        <v>5269.8239247874963</v>
      </c>
      <c r="Q249" s="32">
        <f t="shared" si="81"/>
        <v>5447.6125507074103</v>
      </c>
      <c r="R249" s="32">
        <f t="shared" si="81"/>
        <v>5602.5528761198138</v>
      </c>
      <c r="S249" s="32">
        <f t="shared" si="81"/>
        <v>5780.4470838796024</v>
      </c>
      <c r="T249" s="32">
        <f t="shared" si="81"/>
        <v>5910.966872253477</v>
      </c>
      <c r="U249" s="32">
        <f t="shared" si="81"/>
        <v>5982.2252796659486</v>
      </c>
      <c r="V249" s="32">
        <f t="shared" si="81"/>
        <v>6053.3465159371262</v>
      </c>
      <c r="W249" s="32">
        <f t="shared" si="81"/>
        <v>6122.5177366846056</v>
      </c>
      <c r="X249" s="32">
        <f t="shared" si="81"/>
        <v>6237.8726012457109</v>
      </c>
      <c r="Y249" s="32"/>
      <c r="AA249" s="32">
        <f t="shared" ref="AA249:AA251" si="82">SUM(E249:X249)</f>
        <v>86487.314624669831</v>
      </c>
      <c r="AC249"/>
      <c r="AD249"/>
      <c r="AE249"/>
      <c r="AF249"/>
      <c r="AG249"/>
      <c r="AH249"/>
      <c r="AI249"/>
      <c r="AJ249"/>
      <c r="AK249"/>
      <c r="AL249"/>
      <c r="AM249"/>
      <c r="AN249"/>
      <c r="AO249"/>
      <c r="AP249"/>
      <c r="AQ249"/>
      <c r="AR249"/>
      <c r="AS249"/>
      <c r="AT249"/>
      <c r="AU249"/>
      <c r="AV249"/>
      <c r="AW249"/>
      <c r="AX249"/>
      <c r="AY249"/>
      <c r="AZ249"/>
      <c r="BA249"/>
      <c r="BB249"/>
      <c r="BC249"/>
      <c r="BD249"/>
      <c r="BE249"/>
      <c r="BF249"/>
      <c r="BG249"/>
      <c r="BH249"/>
      <c r="BI249"/>
      <c r="BJ249"/>
      <c r="BK249"/>
      <c r="BL249"/>
      <c r="BM249"/>
      <c r="BN249"/>
      <c r="BO249"/>
      <c r="BP249"/>
      <c r="BQ249"/>
      <c r="BR249"/>
      <c r="BS249"/>
    </row>
    <row r="250" spans="2:71">
      <c r="B250" s="7" t="str">
        <f t="shared" si="29"/>
        <v>Connell _ Late PotatoesSIS</v>
      </c>
      <c r="C250" s="7" t="str">
        <f t="shared" si="55"/>
        <v>Connell _ Late Potatoes</v>
      </c>
      <c r="D250" s="7" t="s">
        <v>608</v>
      </c>
      <c r="E250" s="32">
        <f t="shared" ref="E250:X250" si="83">E76*E$196*$AA$21</f>
        <v>366.6335891872634</v>
      </c>
      <c r="F250" s="32">
        <f t="shared" si="83"/>
        <v>741.08536264016618</v>
      </c>
      <c r="G250" s="32">
        <f t="shared" si="83"/>
        <v>1123.7795379123702</v>
      </c>
      <c r="H250" s="32">
        <f t="shared" si="83"/>
        <v>1515.1151766195276</v>
      </c>
      <c r="I250" s="32">
        <f t="shared" si="83"/>
        <v>1928.2007219532029</v>
      </c>
      <c r="J250" s="32">
        <f t="shared" si="83"/>
        <v>2303.4902603226883</v>
      </c>
      <c r="K250" s="32">
        <f t="shared" si="83"/>
        <v>2615.4538565204198</v>
      </c>
      <c r="L250" s="32">
        <f t="shared" si="83"/>
        <v>2877.9579118346901</v>
      </c>
      <c r="M250" s="32">
        <f t="shared" si="83"/>
        <v>3098.5134551016895</v>
      </c>
      <c r="N250" s="32">
        <f t="shared" si="83"/>
        <v>3311.61434795992</v>
      </c>
      <c r="O250" s="32">
        <f t="shared" si="83"/>
        <v>3473.1064158018139</v>
      </c>
      <c r="P250" s="32">
        <f t="shared" si="83"/>
        <v>3611.4043762437104</v>
      </c>
      <c r="Q250" s="32">
        <f t="shared" si="83"/>
        <v>3733.2427205332547</v>
      </c>
      <c r="R250" s="32">
        <f t="shared" si="83"/>
        <v>3839.4231503231449</v>
      </c>
      <c r="S250" s="32">
        <f t="shared" si="83"/>
        <v>3961.3338497281561</v>
      </c>
      <c r="T250" s="32">
        <f t="shared" si="83"/>
        <v>4050.778913101658</v>
      </c>
      <c r="U250" s="32">
        <f t="shared" si="83"/>
        <v>4099.6122191184122</v>
      </c>
      <c r="V250" s="32">
        <f t="shared" si="83"/>
        <v>4148.3515219071578</v>
      </c>
      <c r="W250" s="32">
        <f t="shared" si="83"/>
        <v>4195.7544812627002</v>
      </c>
      <c r="X250" s="32">
        <f t="shared" si="83"/>
        <v>4274.8070394966589</v>
      </c>
      <c r="Y250" s="32"/>
      <c r="AA250" s="32">
        <f t="shared" si="82"/>
        <v>59269.658907568599</v>
      </c>
      <c r="AC250"/>
      <c r="AD250"/>
      <c r="AE250"/>
      <c r="AF250"/>
      <c r="AG250"/>
      <c r="AH250"/>
      <c r="AI250"/>
      <c r="AJ250"/>
      <c r="AK250"/>
      <c r="AL250"/>
      <c r="AM250"/>
      <c r="AN250"/>
      <c r="AO250"/>
      <c r="AP250"/>
      <c r="AQ250"/>
      <c r="AR250"/>
      <c r="AS250"/>
      <c r="AT250"/>
      <c r="AU250"/>
      <c r="AV250"/>
      <c r="AW250"/>
      <c r="AX250"/>
      <c r="AY250"/>
      <c r="AZ250"/>
      <c r="BA250"/>
      <c r="BB250"/>
      <c r="BC250"/>
      <c r="BD250"/>
      <c r="BE250"/>
      <c r="BF250"/>
      <c r="BG250"/>
      <c r="BH250"/>
      <c r="BI250"/>
      <c r="BJ250"/>
      <c r="BK250"/>
      <c r="BL250"/>
      <c r="BM250"/>
      <c r="BN250"/>
      <c r="BO250"/>
      <c r="BP250"/>
      <c r="BQ250"/>
      <c r="BR250"/>
      <c r="BS250"/>
    </row>
    <row r="251" spans="2:71">
      <c r="B251" s="7" t="str">
        <f t="shared" si="29"/>
        <v>Othello _ Late PotatoesSIS</v>
      </c>
      <c r="C251" s="7" t="str">
        <f t="shared" si="55"/>
        <v>Othello _ Late Potatoes</v>
      </c>
      <c r="D251" s="7" t="s">
        <v>608</v>
      </c>
      <c r="E251" s="32">
        <f t="shared" ref="E251:X251" si="84">E77*E$196*$AA$21</f>
        <v>630.67545975942028</v>
      </c>
      <c r="F251" s="32">
        <f t="shared" si="84"/>
        <v>1274.7995971676787</v>
      </c>
      <c r="G251" s="32">
        <f t="shared" si="84"/>
        <v>1933.1021424202177</v>
      </c>
      <c r="H251" s="32">
        <f t="shared" si="84"/>
        <v>2606.2695529921475</v>
      </c>
      <c r="I251" s="32">
        <f t="shared" si="84"/>
        <v>3316.8506996917777</v>
      </c>
      <c r="J251" s="32">
        <f t="shared" si="84"/>
        <v>3962.4159428511689</v>
      </c>
      <c r="K251" s="32">
        <f t="shared" si="84"/>
        <v>4499.0492199503788</v>
      </c>
      <c r="L251" s="32">
        <f t="shared" si="84"/>
        <v>4950.6032255204464</v>
      </c>
      <c r="M251" s="32">
        <f t="shared" si="84"/>
        <v>5329.998274841354</v>
      </c>
      <c r="N251" s="32">
        <f t="shared" si="84"/>
        <v>5696.5699898782486</v>
      </c>
      <c r="O251" s="32">
        <f t="shared" si="84"/>
        <v>5974.3652796100496</v>
      </c>
      <c r="P251" s="32">
        <f t="shared" si="84"/>
        <v>6212.2625491396393</v>
      </c>
      <c r="Q251" s="32">
        <f t="shared" si="84"/>
        <v>6421.846329969625</v>
      </c>
      <c r="R251" s="32">
        <f t="shared" si="84"/>
        <v>6604.4956925761389</v>
      </c>
      <c r="S251" s="32">
        <f t="shared" si="84"/>
        <v>6814.2039371679275</v>
      </c>
      <c r="T251" s="32">
        <f t="shared" si="84"/>
        <v>6968.0654712170644</v>
      </c>
      <c r="U251" s="32">
        <f t="shared" si="84"/>
        <v>7052.0675065787473</v>
      </c>
      <c r="V251" s="32">
        <f t="shared" si="84"/>
        <v>7135.907839546564</v>
      </c>
      <c r="W251" s="32">
        <f t="shared" si="84"/>
        <v>7217.4494223889478</v>
      </c>
      <c r="X251" s="32">
        <f t="shared" si="84"/>
        <v>7353.4339856688139</v>
      </c>
      <c r="Y251" s="32"/>
      <c r="AA251" s="32">
        <f t="shared" si="82"/>
        <v>101954.43211893635</v>
      </c>
      <c r="AC251"/>
      <c r="AD251"/>
      <c r="AE251"/>
      <c r="AF251"/>
      <c r="AG251"/>
      <c r="AH251"/>
      <c r="AI251"/>
      <c r="AJ251"/>
      <c r="AK251"/>
      <c r="AL251"/>
      <c r="AM251"/>
      <c r="AN251"/>
      <c r="AO251"/>
      <c r="AP251"/>
      <c r="AQ251"/>
      <c r="AR251"/>
      <c r="AS251"/>
      <c r="AT251"/>
      <c r="AU251"/>
      <c r="AV251"/>
      <c r="AW251"/>
      <c r="AX251"/>
      <c r="AY251"/>
      <c r="AZ251"/>
      <c r="BA251"/>
      <c r="BB251"/>
      <c r="BC251"/>
      <c r="BD251"/>
      <c r="BE251"/>
      <c r="BF251"/>
      <c r="BG251"/>
      <c r="BH251"/>
      <c r="BI251"/>
      <c r="BJ251"/>
      <c r="BK251"/>
      <c r="BL251"/>
      <c r="BM251"/>
      <c r="BN251"/>
      <c r="BO251"/>
      <c r="BP251"/>
      <c r="BQ251"/>
      <c r="BR251"/>
      <c r="BS251"/>
    </row>
    <row r="252" spans="2:71">
      <c r="B252" s="7" t="str">
        <f t="shared" si="29"/>
        <v>Lind _ Late PotatoesSIS</v>
      </c>
      <c r="C252" s="7" t="str">
        <f t="shared" si="55"/>
        <v>Lind _ Late Potatoes</v>
      </c>
      <c r="D252" s="7" t="s">
        <v>608</v>
      </c>
      <c r="E252" s="32">
        <f t="shared" ref="E252:X252" si="85">E78*E$196*$AA$21</f>
        <v>979.67744776936115</v>
      </c>
      <c r="F252" s="32">
        <f t="shared" si="85"/>
        <v>1980.2457768803117</v>
      </c>
      <c r="G252" s="32">
        <f t="shared" si="85"/>
        <v>3002.8385342377919</v>
      </c>
      <c r="H252" s="32">
        <f t="shared" si="85"/>
        <v>4048.5220478506221</v>
      </c>
      <c r="I252" s="32">
        <f t="shared" si="85"/>
        <v>5152.3232398254486</v>
      </c>
      <c r="J252" s="32">
        <f t="shared" si="85"/>
        <v>6155.1301510508411</v>
      </c>
      <c r="K252" s="32">
        <f t="shared" si="85"/>
        <v>6988.7245317442148</v>
      </c>
      <c r="L252" s="32">
        <f t="shared" si="85"/>
        <v>7690.1586352301292</v>
      </c>
      <c r="M252" s="32">
        <f t="shared" si="85"/>
        <v>8279.5025963172193</v>
      </c>
      <c r="N252" s="32">
        <f t="shared" si="85"/>
        <v>8848.9270707509877</v>
      </c>
      <c r="O252" s="32">
        <f t="shared" si="85"/>
        <v>9280.4481902672214</v>
      </c>
      <c r="P252" s="32">
        <f t="shared" si="85"/>
        <v>9649.9925989444728</v>
      </c>
      <c r="Q252" s="32">
        <f t="shared" si="85"/>
        <v>9975.555454324478</v>
      </c>
      <c r="R252" s="32">
        <f t="shared" si="85"/>
        <v>10259.278974284027</v>
      </c>
      <c r="S252" s="32">
        <f t="shared" si="85"/>
        <v>10585.035168945931</v>
      </c>
      <c r="T252" s="32">
        <f t="shared" si="85"/>
        <v>10824.040306460935</v>
      </c>
      <c r="U252" s="32">
        <f t="shared" si="85"/>
        <v>10954.527228596698</v>
      </c>
      <c r="V252" s="32">
        <f t="shared" si="85"/>
        <v>11084.76296577502</v>
      </c>
      <c r="W252" s="32">
        <f t="shared" si="85"/>
        <v>11211.427874849765</v>
      </c>
      <c r="X252" s="32">
        <f t="shared" si="85"/>
        <v>11422.66331746691</v>
      </c>
      <c r="Y252" s="32"/>
      <c r="AA252" s="32">
        <f>SUM(E252:X252)</f>
        <v>158373.78211157236</v>
      </c>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c r="BL252"/>
      <c r="BM252"/>
      <c r="BN252"/>
      <c r="BO252"/>
      <c r="BP252"/>
      <c r="BQ252"/>
      <c r="BR252"/>
      <c r="BS252"/>
    </row>
    <row r="253" spans="2:71">
      <c r="B253" s="7" t="str">
        <f t="shared" si="29"/>
        <v>Eltopia _ Late PotatoesSIS</v>
      </c>
      <c r="C253" s="7" t="str">
        <f t="shared" si="55"/>
        <v>Eltopia _ Late Potatoes</v>
      </c>
      <c r="D253" s="7" t="s">
        <v>608</v>
      </c>
      <c r="E253" s="32">
        <f t="shared" ref="E253:X253" si="86">E79*E$196*$AA$21</f>
        <v>593.51081021898574</v>
      </c>
      <c r="F253" s="32">
        <f t="shared" si="86"/>
        <v>1199.6777900165066</v>
      </c>
      <c r="G253" s="32">
        <f t="shared" si="86"/>
        <v>1819.1876678086385</v>
      </c>
      <c r="H253" s="32">
        <f t="shared" si="86"/>
        <v>2452.686449280126</v>
      </c>
      <c r="I253" s="32">
        <f t="shared" si="86"/>
        <v>3121.3942380133526</v>
      </c>
      <c r="J253" s="32">
        <f t="shared" si="86"/>
        <v>3728.9174016114807</v>
      </c>
      <c r="K253" s="32">
        <f t="shared" si="86"/>
        <v>4233.9277776345407</v>
      </c>
      <c r="L253" s="32">
        <f t="shared" si="86"/>
        <v>4658.8724612373444</v>
      </c>
      <c r="M253" s="32">
        <f t="shared" si="86"/>
        <v>5015.9103951398629</v>
      </c>
      <c r="N253" s="32">
        <f t="shared" si="86"/>
        <v>5360.8806523905632</v>
      </c>
      <c r="O253" s="32">
        <f t="shared" si="86"/>
        <v>5622.3059305306579</v>
      </c>
      <c r="P253" s="32">
        <f t="shared" si="86"/>
        <v>5846.1843120380845</v>
      </c>
      <c r="Q253" s="32">
        <f t="shared" si="86"/>
        <v>6043.4176713582865</v>
      </c>
      <c r="R253" s="32">
        <f t="shared" si="86"/>
        <v>6215.3038126518222</v>
      </c>
      <c r="S253" s="32">
        <f t="shared" si="86"/>
        <v>6412.6543012926068</v>
      </c>
      <c r="T253" s="32">
        <f t="shared" si="86"/>
        <v>6557.4490325952565</v>
      </c>
      <c r="U253" s="32">
        <f t="shared" si="86"/>
        <v>6636.5009685728737</v>
      </c>
      <c r="V253" s="32">
        <f t="shared" si="86"/>
        <v>6715.4007310081206</v>
      </c>
      <c r="W253" s="32">
        <f t="shared" si="86"/>
        <v>6792.1372048163503</v>
      </c>
      <c r="X253" s="32">
        <f t="shared" si="86"/>
        <v>6920.1084253237977</v>
      </c>
      <c r="Y253" s="32"/>
      <c r="AA253" s="32">
        <f t="shared" ref="AA253:AA255" si="87">SUM(E253:X253)</f>
        <v>95946.42803353924</v>
      </c>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c r="BL253"/>
      <c r="BM253"/>
      <c r="BN253"/>
      <c r="BO253"/>
      <c r="BP253"/>
      <c r="BQ253"/>
      <c r="BR253"/>
      <c r="BS253"/>
    </row>
    <row r="254" spans="2:71">
      <c r="B254" s="7" t="str">
        <f t="shared" si="29"/>
        <v>Odessa _ Late PotatoesSIS</v>
      </c>
      <c r="C254" s="7" t="str">
        <f t="shared" si="55"/>
        <v>Odessa _ Late Potatoes</v>
      </c>
      <c r="D254" s="7" t="s">
        <v>608</v>
      </c>
      <c r="E254" s="32">
        <f t="shared" ref="E254:X254" si="88">E80*E$196*$AA$21</f>
        <v>284.00706602294844</v>
      </c>
      <c r="F254" s="32">
        <f t="shared" si="88"/>
        <v>574.07036813663035</v>
      </c>
      <c r="G254" s="32">
        <f t="shared" si="88"/>
        <v>870.51851993871924</v>
      </c>
      <c r="H254" s="32">
        <f t="shared" si="88"/>
        <v>1173.6606483667529</v>
      </c>
      <c r="I254" s="32">
        <f t="shared" si="88"/>
        <v>1493.6510071518676</v>
      </c>
      <c r="J254" s="32">
        <f t="shared" si="88"/>
        <v>1784.3632709618932</v>
      </c>
      <c r="K254" s="32">
        <f t="shared" si="88"/>
        <v>2026.0210684880005</v>
      </c>
      <c r="L254" s="32">
        <f t="shared" si="88"/>
        <v>2229.3657940331896</v>
      </c>
      <c r="M254" s="32">
        <f t="shared" si="88"/>
        <v>2400.2157504630245</v>
      </c>
      <c r="N254" s="32">
        <f t="shared" si="88"/>
        <v>2565.2910767082258</v>
      </c>
      <c r="O254" s="32">
        <f t="shared" si="88"/>
        <v>2690.3884211043742</v>
      </c>
      <c r="P254" s="32">
        <f t="shared" si="88"/>
        <v>2797.5188072458341</v>
      </c>
      <c r="Q254" s="32">
        <f t="shared" si="88"/>
        <v>2891.8990051089741</v>
      </c>
      <c r="R254" s="32">
        <f t="shared" si="88"/>
        <v>2974.1500405379179</v>
      </c>
      <c r="S254" s="32">
        <f t="shared" si="88"/>
        <v>3068.586287177443</v>
      </c>
      <c r="T254" s="32">
        <f t="shared" si="88"/>
        <v>3137.8735286308442</v>
      </c>
      <c r="U254" s="32">
        <f t="shared" si="88"/>
        <v>3175.7014974123276</v>
      </c>
      <c r="V254" s="32">
        <f t="shared" si="88"/>
        <v>3213.4566480402905</v>
      </c>
      <c r="W254" s="32">
        <f t="shared" si="88"/>
        <v>3250.176620798969</v>
      </c>
      <c r="X254" s="32">
        <f t="shared" si="88"/>
        <v>3311.4134681249443</v>
      </c>
      <c r="Y254" s="32"/>
      <c r="AA254" s="32">
        <f t="shared" si="87"/>
        <v>45912.328894453181</v>
      </c>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c r="BL254"/>
      <c r="BM254"/>
      <c r="BN254"/>
      <c r="BO254"/>
      <c r="BP254"/>
      <c r="BQ254"/>
      <c r="BR254"/>
      <c r="BS254"/>
    </row>
    <row r="255" spans="2:71">
      <c r="B255" s="7" t="str">
        <f t="shared" si="29"/>
        <v>Ritzville _ Late PotatoesSIS</v>
      </c>
      <c r="C255" s="7" t="str">
        <f t="shared" si="55"/>
        <v>Ritzville _ Late Potatoes</v>
      </c>
      <c r="D255" s="7" t="s">
        <v>608</v>
      </c>
      <c r="E255" s="32">
        <f t="shared" ref="E255:X255" si="89">E81*E$196*$AA$21</f>
        <v>90.318741325009483</v>
      </c>
      <c r="F255" s="32">
        <f t="shared" si="89"/>
        <v>182.56346156505745</v>
      </c>
      <c r="G255" s="32">
        <f t="shared" si="89"/>
        <v>276.83866504441932</v>
      </c>
      <c r="H255" s="32">
        <f t="shared" si="89"/>
        <v>373.24265902107641</v>
      </c>
      <c r="I255" s="32">
        <f t="shared" si="89"/>
        <v>475.00465686965975</v>
      </c>
      <c r="J255" s="32">
        <f t="shared" si="89"/>
        <v>567.45575719877638</v>
      </c>
      <c r="K255" s="32">
        <f t="shared" si="89"/>
        <v>644.30676097685966</v>
      </c>
      <c r="L255" s="32">
        <f t="shared" si="89"/>
        <v>708.97360157172352</v>
      </c>
      <c r="M255" s="32">
        <f t="shared" si="89"/>
        <v>763.30659136757788</v>
      </c>
      <c r="N255" s="32">
        <f t="shared" si="89"/>
        <v>815.80315738286561</v>
      </c>
      <c r="O255" s="32">
        <f t="shared" si="89"/>
        <v>855.58609253014959</v>
      </c>
      <c r="P255" s="32">
        <f t="shared" si="89"/>
        <v>889.65525063052257</v>
      </c>
      <c r="Q255" s="32">
        <f t="shared" si="89"/>
        <v>919.66964709034664</v>
      </c>
      <c r="R255" s="32">
        <f t="shared" si="89"/>
        <v>945.82677795560721</v>
      </c>
      <c r="S255" s="32">
        <f t="shared" si="89"/>
        <v>975.85899881327737</v>
      </c>
      <c r="T255" s="32">
        <f t="shared" si="89"/>
        <v>997.89343804602356</v>
      </c>
      <c r="U255" s="32">
        <f t="shared" si="89"/>
        <v>1009.923330735205</v>
      </c>
      <c r="V255" s="32">
        <f t="shared" si="89"/>
        <v>1021.9300660992408</v>
      </c>
      <c r="W255" s="32">
        <f t="shared" si="89"/>
        <v>1033.6075985194534</v>
      </c>
      <c r="X255" s="32">
        <f t="shared" si="89"/>
        <v>1053.0818850245187</v>
      </c>
      <c r="Y255" s="32"/>
      <c r="AA255" s="32">
        <f t="shared" si="87"/>
        <v>14600.847137767367</v>
      </c>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c r="BL255"/>
      <c r="BM255"/>
      <c r="BN255"/>
      <c r="BO255"/>
      <c r="BP255"/>
      <c r="BQ255"/>
      <c r="BR255"/>
      <c r="BS255"/>
    </row>
    <row r="256" spans="2:71">
      <c r="B256" s="7" t="str">
        <f t="shared" si="29"/>
        <v>Wilbur _ Late PotatoesSIS</v>
      </c>
      <c r="C256" s="7" t="str">
        <f t="shared" si="55"/>
        <v>Wilbur _ Late Potatoes</v>
      </c>
      <c r="D256" s="7" t="s">
        <v>608</v>
      </c>
      <c r="E256" s="32">
        <f t="shared" ref="E256:X256" si="90">E82*E$196*$AA$21</f>
        <v>127.48339086544401</v>
      </c>
      <c r="F256" s="32">
        <f t="shared" si="90"/>
        <v>257.68526871622942</v>
      </c>
      <c r="G256" s="32">
        <f t="shared" si="90"/>
        <v>390.75313965599855</v>
      </c>
      <c r="H256" s="32">
        <f t="shared" si="90"/>
        <v>526.82576273309814</v>
      </c>
      <c r="I256" s="32">
        <f t="shared" si="90"/>
        <v>670.46111854808441</v>
      </c>
      <c r="J256" s="32">
        <f t="shared" si="90"/>
        <v>800.95429843846421</v>
      </c>
      <c r="K256" s="32">
        <f t="shared" si="90"/>
        <v>909.42820329269659</v>
      </c>
      <c r="L256" s="32">
        <f t="shared" si="90"/>
        <v>1000.704365854825</v>
      </c>
      <c r="M256" s="32">
        <f t="shared" si="90"/>
        <v>1077.3944710690691</v>
      </c>
      <c r="N256" s="32">
        <f t="shared" si="90"/>
        <v>1151.492494870552</v>
      </c>
      <c r="O256" s="32">
        <f t="shared" si="90"/>
        <v>1207.6454416095414</v>
      </c>
      <c r="P256" s="32">
        <f t="shared" si="90"/>
        <v>1255.7334877320773</v>
      </c>
      <c r="Q256" s="32">
        <f t="shared" si="90"/>
        <v>1298.0983057016854</v>
      </c>
      <c r="R256" s="32">
        <f t="shared" si="90"/>
        <v>1335.0186578799239</v>
      </c>
      <c r="S256" s="32">
        <f t="shared" si="90"/>
        <v>1377.408634688597</v>
      </c>
      <c r="T256" s="32">
        <f t="shared" si="90"/>
        <v>1408.5098766678323</v>
      </c>
      <c r="U256" s="32">
        <f t="shared" si="90"/>
        <v>1425.4898687410789</v>
      </c>
      <c r="V256" s="32">
        <f t="shared" si="90"/>
        <v>1442.4371746376844</v>
      </c>
      <c r="W256" s="32">
        <f t="shared" si="90"/>
        <v>1458.9198160920516</v>
      </c>
      <c r="X256" s="32">
        <f t="shared" si="90"/>
        <v>1486.4074453695359</v>
      </c>
      <c r="Y256" s="32"/>
      <c r="AA256" s="32">
        <f>SUM(E256:X256)</f>
        <v>20608.851223164471</v>
      </c>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c r="BL256"/>
      <c r="BM256"/>
      <c r="BN256"/>
      <c r="BO256"/>
      <c r="BP256"/>
      <c r="BQ256"/>
      <c r="BR256"/>
      <c r="BS256"/>
    </row>
    <row r="257" spans="2:71">
      <c r="B257" s="7" t="str">
        <f t="shared" si="29"/>
        <v>Mattawa (PRD) _ Field CornSIS</v>
      </c>
      <c r="C257" s="7" t="str">
        <f t="shared" si="55"/>
        <v>Mattawa (PRD) _ Field Corn</v>
      </c>
      <c r="D257" s="7" t="s">
        <v>608</v>
      </c>
      <c r="E257" s="32">
        <f t="shared" ref="E257:X257" si="91">E83*E$196*$AA$21</f>
        <v>228.26009171229666</v>
      </c>
      <c r="F257" s="32">
        <f t="shared" si="91"/>
        <v>461.38765740987247</v>
      </c>
      <c r="G257" s="32">
        <f t="shared" si="91"/>
        <v>699.64680802135058</v>
      </c>
      <c r="H257" s="32">
        <f t="shared" si="91"/>
        <v>943.28599279872014</v>
      </c>
      <c r="I257" s="32">
        <f t="shared" si="91"/>
        <v>1200.4663146342311</v>
      </c>
      <c r="J257" s="32">
        <f t="shared" si="91"/>
        <v>1434.1154591023619</v>
      </c>
      <c r="K257" s="32">
        <f t="shared" si="91"/>
        <v>1628.3389050142453</v>
      </c>
      <c r="L257" s="32">
        <f t="shared" si="91"/>
        <v>1791.7696476085378</v>
      </c>
      <c r="M257" s="32">
        <f t="shared" si="91"/>
        <v>1929.0839309107878</v>
      </c>
      <c r="N257" s="32">
        <f t="shared" si="91"/>
        <v>2061.7570704766968</v>
      </c>
      <c r="O257" s="32">
        <f t="shared" si="91"/>
        <v>2162.2993974852875</v>
      </c>
      <c r="P257" s="32">
        <f t="shared" si="91"/>
        <v>2248.4014515935023</v>
      </c>
      <c r="Q257" s="32">
        <f t="shared" si="91"/>
        <v>2324.2560171919663</v>
      </c>
      <c r="R257" s="32">
        <f t="shared" si="91"/>
        <v>2390.3622206514433</v>
      </c>
      <c r="S257" s="32">
        <f t="shared" si="91"/>
        <v>2466.2618333644641</v>
      </c>
      <c r="T257" s="32">
        <f t="shared" si="91"/>
        <v>2521.9488706981319</v>
      </c>
      <c r="U257" s="32">
        <f t="shared" si="91"/>
        <v>2552.3516904035182</v>
      </c>
      <c r="V257" s="32">
        <f t="shared" si="91"/>
        <v>2582.6959852326263</v>
      </c>
      <c r="W257" s="32">
        <f t="shared" si="91"/>
        <v>2612.2082944400731</v>
      </c>
      <c r="X257" s="32">
        <f t="shared" si="91"/>
        <v>2661.4251276074192</v>
      </c>
      <c r="Y257" s="32"/>
      <c r="AA257" s="32">
        <f t="shared" ref="AA257:AA259" si="92">SUM(E257:X257)</f>
        <v>36900.322766357531</v>
      </c>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c r="BL257"/>
      <c r="BM257"/>
      <c r="BN257"/>
      <c r="BO257"/>
      <c r="BP257"/>
      <c r="BQ257"/>
      <c r="BR257"/>
      <c r="BS257"/>
    </row>
    <row r="258" spans="2:71">
      <c r="B258" s="7" t="str">
        <f t="shared" si="29"/>
        <v>Pasco (Richland) _ Field CornSIS</v>
      </c>
      <c r="C258" s="7" t="str">
        <f t="shared" si="55"/>
        <v>Pasco (Richland) _ Field Corn</v>
      </c>
      <c r="D258" s="7" t="s">
        <v>608</v>
      </c>
      <c r="E258" s="32">
        <f t="shared" ref="E258:X258" si="93">E84*E$196*$AA$21</f>
        <v>489.62265034084089</v>
      </c>
      <c r="F258" s="32">
        <f t="shared" si="93"/>
        <v>989.68613374741653</v>
      </c>
      <c r="G258" s="32">
        <f t="shared" si="93"/>
        <v>1500.756973661852</v>
      </c>
      <c r="H258" s="32">
        <f t="shared" si="93"/>
        <v>2023.3680989037298</v>
      </c>
      <c r="I258" s="32">
        <f t="shared" si="93"/>
        <v>2575.0252451355241</v>
      </c>
      <c r="J258" s="32">
        <f t="shared" si="93"/>
        <v>3076.2075258670507</v>
      </c>
      <c r="K258" s="32">
        <f t="shared" si="93"/>
        <v>3492.820862137713</v>
      </c>
      <c r="L258" s="32">
        <f t="shared" si="93"/>
        <v>3843.3832085203962</v>
      </c>
      <c r="M258" s="32">
        <f t="shared" si="93"/>
        <v>4137.9252058347638</v>
      </c>
      <c r="N258" s="32">
        <f t="shared" si="93"/>
        <v>4422.5118531807984</v>
      </c>
      <c r="O258" s="32">
        <f t="shared" si="93"/>
        <v>4638.1772384529168</v>
      </c>
      <c r="P258" s="32">
        <f t="shared" si="93"/>
        <v>4822.8679376286218</v>
      </c>
      <c r="Q258" s="32">
        <f t="shared" si="93"/>
        <v>4985.5775605424051</v>
      </c>
      <c r="R258" s="32">
        <f t="shared" si="93"/>
        <v>5127.3767436540811</v>
      </c>
      <c r="S258" s="32">
        <f t="shared" si="93"/>
        <v>5290.1829935667138</v>
      </c>
      <c r="T258" s="32">
        <f t="shared" si="93"/>
        <v>5409.6328483547586</v>
      </c>
      <c r="U258" s="32">
        <f t="shared" si="93"/>
        <v>5474.8475297750583</v>
      </c>
      <c r="V258" s="32">
        <f t="shared" si="93"/>
        <v>5539.936674116937</v>
      </c>
      <c r="W258" s="32">
        <f t="shared" si="93"/>
        <v>5603.2411919738788</v>
      </c>
      <c r="X258" s="32">
        <f t="shared" si="93"/>
        <v>5708.8123240802852</v>
      </c>
      <c r="Y258" s="32"/>
      <c r="AA258" s="32">
        <f t="shared" si="92"/>
        <v>79151.960799475739</v>
      </c>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c r="BL258"/>
      <c r="BM258"/>
      <c r="BN258"/>
      <c r="BO258"/>
      <c r="BP258"/>
      <c r="BQ258"/>
      <c r="BR258"/>
      <c r="BS258"/>
    </row>
    <row r="259" spans="2:71">
      <c r="B259" s="7" t="str">
        <f t="shared" si="29"/>
        <v>Moses Lake (Ephrata) _ Field CornSIS</v>
      </c>
      <c r="C259" s="7" t="str">
        <f t="shared" si="55"/>
        <v>Moses Lake (Ephrata) _ Field Corn</v>
      </c>
      <c r="D259" s="7" t="s">
        <v>608</v>
      </c>
      <c r="E259" s="32">
        <f t="shared" ref="E259:X259" si="94">E85*E$196*$AA$21</f>
        <v>1274.8339086544399</v>
      </c>
      <c r="F259" s="32">
        <f t="shared" si="94"/>
        <v>2576.8526871622939</v>
      </c>
      <c r="G259" s="32">
        <f t="shared" si="94"/>
        <v>3907.5313965599853</v>
      </c>
      <c r="H259" s="32">
        <f t="shared" si="94"/>
        <v>5268.2576273309824</v>
      </c>
      <c r="I259" s="32">
        <f t="shared" si="94"/>
        <v>6704.6111854808441</v>
      </c>
      <c r="J259" s="32">
        <f t="shared" si="94"/>
        <v>8009.5429843846423</v>
      </c>
      <c r="K259" s="32">
        <f t="shared" si="94"/>
        <v>9094.2820329269671</v>
      </c>
      <c r="L259" s="32">
        <f t="shared" si="94"/>
        <v>10007.043658548253</v>
      </c>
      <c r="M259" s="32">
        <f t="shared" si="94"/>
        <v>10773.944710690694</v>
      </c>
      <c r="N259" s="32">
        <f t="shared" si="94"/>
        <v>11514.92494870552</v>
      </c>
      <c r="O259" s="32">
        <f t="shared" si="94"/>
        <v>12076.454416095414</v>
      </c>
      <c r="P259" s="32">
        <f t="shared" si="94"/>
        <v>12557.334877320774</v>
      </c>
      <c r="Q259" s="32">
        <f t="shared" si="94"/>
        <v>12980.983057016856</v>
      </c>
      <c r="R259" s="32">
        <f t="shared" si="94"/>
        <v>13350.186578799241</v>
      </c>
      <c r="S259" s="32">
        <f t="shared" si="94"/>
        <v>13774.086346885975</v>
      </c>
      <c r="T259" s="32">
        <f t="shared" si="94"/>
        <v>14085.098766678328</v>
      </c>
      <c r="U259" s="32">
        <f t="shared" si="94"/>
        <v>14254.89868741079</v>
      </c>
      <c r="V259" s="32">
        <f t="shared" si="94"/>
        <v>14424.371746376844</v>
      </c>
      <c r="W259" s="32">
        <f t="shared" si="94"/>
        <v>14589.198160920516</v>
      </c>
      <c r="X259" s="32">
        <f t="shared" si="94"/>
        <v>14864.074453695363</v>
      </c>
      <c r="Y259" s="32"/>
      <c r="AA259" s="32">
        <f t="shared" si="92"/>
        <v>206088.51223164474</v>
      </c>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row>
    <row r="260" spans="2:71">
      <c r="B260" s="7" t="str">
        <f t="shared" si="29"/>
        <v>Royal City (Smyrna) _ Field CornSIS</v>
      </c>
      <c r="C260" s="7" t="str">
        <f t="shared" si="55"/>
        <v>Royal City (Smyrna) _ Field Corn</v>
      </c>
      <c r="D260" s="7" t="s">
        <v>608</v>
      </c>
      <c r="E260" s="32">
        <f t="shared" ref="E260:X260" si="95">E86*E$196*$AA$21</f>
        <v>208.64061393164869</v>
      </c>
      <c r="F260" s="32">
        <f t="shared" si="95"/>
        <v>421.73033130913745</v>
      </c>
      <c r="G260" s="32">
        <f t="shared" si="95"/>
        <v>639.51056212174944</v>
      </c>
      <c r="H260" s="32">
        <f t="shared" si="95"/>
        <v>862.2084008391181</v>
      </c>
      <c r="I260" s="32">
        <f t="shared" si="95"/>
        <v>1097.2834848644582</v>
      </c>
      <c r="J260" s="32">
        <f t="shared" si="95"/>
        <v>1310.8499501223407</v>
      </c>
      <c r="K260" s="32">
        <f t="shared" si="95"/>
        <v>1488.3794459312339</v>
      </c>
      <c r="L260" s="32">
        <f t="shared" si="95"/>
        <v>1637.7629418125746</v>
      </c>
      <c r="M260" s="32">
        <f t="shared" si="95"/>
        <v>1763.2747479055818</v>
      </c>
      <c r="N260" s="32">
        <f t="shared" si="95"/>
        <v>1884.5443271983138</v>
      </c>
      <c r="O260" s="32">
        <f t="shared" si="95"/>
        <v>1976.4448108782597</v>
      </c>
      <c r="P260" s="32">
        <f t="shared" si="95"/>
        <v>2055.1461961933796</v>
      </c>
      <c r="Q260" s="32">
        <f t="shared" si="95"/>
        <v>2124.4808881110971</v>
      </c>
      <c r="R260" s="32">
        <f t="shared" si="95"/>
        <v>2184.905111947211</v>
      </c>
      <c r="S260" s="32">
        <f t="shared" si="95"/>
        <v>2254.2809790767956</v>
      </c>
      <c r="T260" s="32">
        <f t="shared" si="95"/>
        <v>2305.1815879838282</v>
      </c>
      <c r="U260" s="32">
        <f t="shared" si="95"/>
        <v>2332.9712156887895</v>
      </c>
      <c r="V260" s="32">
        <f t="shared" si="95"/>
        <v>2360.707348864657</v>
      </c>
      <c r="W260" s="32">
        <f t="shared" si="95"/>
        <v>2387.6830074889567</v>
      </c>
      <c r="X260" s="32">
        <f t="shared" si="95"/>
        <v>2432.6695410997008</v>
      </c>
      <c r="Y260" s="32"/>
      <c r="AA260" s="32">
        <f>SUM(E260:X260)</f>
        <v>33728.655493368831</v>
      </c>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row>
    <row r="261" spans="2:71">
      <c r="B261" s="7" t="str">
        <f t="shared" si="29"/>
        <v>Quincy _ Field CornSIS</v>
      </c>
      <c r="C261" s="7" t="str">
        <f t="shared" ref="C261:C292" si="96">D87</f>
        <v>Quincy _ Field Corn</v>
      </c>
      <c r="D261" s="7" t="s">
        <v>608</v>
      </c>
      <c r="E261" s="32">
        <f t="shared" ref="E261:X261" si="97">E87*E$196*$AA$21</f>
        <v>749.77519712388255</v>
      </c>
      <c r="F261" s="32">
        <f t="shared" si="97"/>
        <v>1515.5387838056204</v>
      </c>
      <c r="G261" s="32">
        <f t="shared" si="97"/>
        <v>2298.1582959429065</v>
      </c>
      <c r="H261" s="32">
        <f t="shared" si="97"/>
        <v>3098.4498248878831</v>
      </c>
      <c r="I261" s="32">
        <f t="shared" si="97"/>
        <v>3943.2204768844963</v>
      </c>
      <c r="J261" s="32">
        <f t="shared" si="97"/>
        <v>4710.6973145448655</v>
      </c>
      <c r="K261" s="32">
        <f t="shared" si="97"/>
        <v>5348.6709583485726</v>
      </c>
      <c r="L261" s="32">
        <f t="shared" si="97"/>
        <v>5885.4985585021077</v>
      </c>
      <c r="M261" s="32">
        <f t="shared" si="97"/>
        <v>6336.5403637452055</v>
      </c>
      <c r="N261" s="32">
        <f t="shared" si="97"/>
        <v>6772.3372155946045</v>
      </c>
      <c r="O261" s="32">
        <f t="shared" si="97"/>
        <v>7102.5926820086606</v>
      </c>
      <c r="P261" s="32">
        <f t="shared" si="97"/>
        <v>7385.4155973395073</v>
      </c>
      <c r="Q261" s="32">
        <f t="shared" si="97"/>
        <v>7634.5781708217783</v>
      </c>
      <c r="R261" s="32">
        <f t="shared" si="97"/>
        <v>7851.7199031243008</v>
      </c>
      <c r="S261" s="32">
        <f t="shared" si="97"/>
        <v>8101.0304446939545</v>
      </c>
      <c r="T261" s="32">
        <f t="shared" si="97"/>
        <v>8283.9479187074212</v>
      </c>
      <c r="U261" s="32">
        <f t="shared" si="97"/>
        <v>8383.8132958161768</v>
      </c>
      <c r="V261" s="32">
        <f t="shared" si="97"/>
        <v>8483.4864338860425</v>
      </c>
      <c r="W261" s="32">
        <f t="shared" si="97"/>
        <v>8580.4267149820662</v>
      </c>
      <c r="X261" s="32">
        <f t="shared" si="97"/>
        <v>8742.0912464954072</v>
      </c>
      <c r="Y261" s="32"/>
      <c r="AA261" s="32">
        <f t="shared" ref="AA261:AA263" si="98">SUM(E261:X261)</f>
        <v>121207.98939725546</v>
      </c>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row>
    <row r="262" spans="2:71">
      <c r="B262" s="7" t="str">
        <f t="shared" si="29"/>
        <v>Connell _ Field CornSIS</v>
      </c>
      <c r="C262" s="7" t="str">
        <f t="shared" si="96"/>
        <v>Connell _ Field Corn</v>
      </c>
      <c r="D262" s="7" t="s">
        <v>608</v>
      </c>
      <c r="E262" s="32">
        <f t="shared" ref="E262:X262" si="99">E88*E$196*$AA$21</f>
        <v>212.01136121554859</v>
      </c>
      <c r="F262" s="32">
        <f t="shared" si="99"/>
        <v>428.5437045158717</v>
      </c>
      <c r="G262" s="32">
        <f t="shared" si="99"/>
        <v>649.84234005163682</v>
      </c>
      <c r="H262" s="32">
        <f t="shared" si="99"/>
        <v>876.13803117578971</v>
      </c>
      <c r="I262" s="32">
        <f t="shared" si="99"/>
        <v>1115.0109313887801</v>
      </c>
      <c r="J262" s="32">
        <f t="shared" si="99"/>
        <v>1332.0277247929166</v>
      </c>
      <c r="K262" s="32">
        <f t="shared" si="99"/>
        <v>1512.4253441877861</v>
      </c>
      <c r="L262" s="32">
        <f t="shared" si="99"/>
        <v>1664.222243689414</v>
      </c>
      <c r="M262" s="32">
        <f t="shared" si="99"/>
        <v>1791.7617881575773</v>
      </c>
      <c r="N262" s="32">
        <f t="shared" si="99"/>
        <v>1914.9905694355684</v>
      </c>
      <c r="O262" s="32">
        <f t="shared" si="99"/>
        <v>2008.3757750970879</v>
      </c>
      <c r="P262" s="32">
        <f t="shared" si="99"/>
        <v>2088.3486409537527</v>
      </c>
      <c r="Q262" s="32">
        <f t="shared" si="99"/>
        <v>2158.8034873804977</v>
      </c>
      <c r="R262" s="32">
        <f t="shared" si="99"/>
        <v>2220.2039103589509</v>
      </c>
      <c r="S262" s="32">
        <f t="shared" si="99"/>
        <v>2290.7005972143238</v>
      </c>
      <c r="T262" s="32">
        <f t="shared" si="99"/>
        <v>2342.4235440448761</v>
      </c>
      <c r="U262" s="32">
        <f t="shared" si="99"/>
        <v>2370.6621342521125</v>
      </c>
      <c r="V262" s="32">
        <f t="shared" si="99"/>
        <v>2398.8463656855856</v>
      </c>
      <c r="W262" s="32">
        <f t="shared" si="99"/>
        <v>2426.2578365246109</v>
      </c>
      <c r="X262" s="32">
        <f t="shared" si="99"/>
        <v>2471.9711616891323</v>
      </c>
      <c r="Y262" s="32"/>
      <c r="AA262" s="32">
        <f t="shared" si="98"/>
        <v>34273.567491811824</v>
      </c>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c r="BL262"/>
      <c r="BM262"/>
      <c r="BN262"/>
      <c r="BO262"/>
      <c r="BP262"/>
      <c r="BQ262"/>
      <c r="BR262"/>
      <c r="BS262"/>
    </row>
    <row r="263" spans="2:71">
      <c r="B263" s="7" t="str">
        <f t="shared" si="29"/>
        <v>Othello _ Field CornSIS</v>
      </c>
      <c r="C263" s="7" t="str">
        <f t="shared" si="96"/>
        <v>Othello _ Field Corn</v>
      </c>
      <c r="D263" s="7" t="s">
        <v>608</v>
      </c>
      <c r="E263" s="32">
        <f t="shared" ref="E263:X263" si="100">E89*E$196*$AA$21</f>
        <v>320.39385080555996</v>
      </c>
      <c r="F263" s="32">
        <f t="shared" si="100"/>
        <v>647.6198583939406</v>
      </c>
      <c r="G263" s="32">
        <f t="shared" si="100"/>
        <v>982.04873810494018</v>
      </c>
      <c r="H263" s="32">
        <f t="shared" si="100"/>
        <v>1324.0292220010815</v>
      </c>
      <c r="I263" s="32">
        <f t="shared" si="100"/>
        <v>1685.0165196323721</v>
      </c>
      <c r="J263" s="32">
        <f t="shared" si="100"/>
        <v>2012.9746334314486</v>
      </c>
      <c r="K263" s="32">
        <f t="shared" si="100"/>
        <v>2285.5934573600184</v>
      </c>
      <c r="L263" s="32">
        <f t="shared" si="100"/>
        <v>2514.9905655754819</v>
      </c>
      <c r="M263" s="32">
        <f t="shared" si="100"/>
        <v>2707.7296977986707</v>
      </c>
      <c r="N263" s="32">
        <f t="shared" si="100"/>
        <v>2893.9543582950078</v>
      </c>
      <c r="O263" s="32">
        <f t="shared" si="100"/>
        <v>3035.0790861332675</v>
      </c>
      <c r="P263" s="32">
        <f t="shared" si="100"/>
        <v>3155.9349417103799</v>
      </c>
      <c r="Q263" s="32">
        <f t="shared" si="100"/>
        <v>3262.4070638889134</v>
      </c>
      <c r="R263" s="32">
        <f t="shared" si="100"/>
        <v>3355.1960439056797</v>
      </c>
      <c r="S263" s="32">
        <f t="shared" si="100"/>
        <v>3461.7313957902566</v>
      </c>
      <c r="T263" s="32">
        <f t="shared" si="100"/>
        <v>3539.895669700104</v>
      </c>
      <c r="U263" s="32">
        <f t="shared" si="100"/>
        <v>3582.5701311343582</v>
      </c>
      <c r="V263" s="32">
        <f t="shared" si="100"/>
        <v>3625.1624450046743</v>
      </c>
      <c r="W263" s="32">
        <f t="shared" si="100"/>
        <v>3666.5869547479551</v>
      </c>
      <c r="X263" s="32">
        <f t="shared" si="100"/>
        <v>3735.6694237185548</v>
      </c>
      <c r="Y263" s="32"/>
      <c r="AA263" s="32">
        <f t="shared" si="98"/>
        <v>51794.584057132655</v>
      </c>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row>
    <row r="264" spans="2:71">
      <c r="B264" s="7" t="str">
        <f t="shared" si="29"/>
        <v>Lind _ Field CornSIS</v>
      </c>
      <c r="C264" s="7" t="str">
        <f t="shared" si="96"/>
        <v>Lind _ Field Corn</v>
      </c>
      <c r="D264" s="7" t="s">
        <v>608</v>
      </c>
      <c r="E264" s="32">
        <f t="shared" ref="E264:X264" si="101">E90*E$196*$AA$21</f>
        <v>150.04146884231238</v>
      </c>
      <c r="F264" s="32">
        <f t="shared" si="101"/>
        <v>303.28245863821979</v>
      </c>
      <c r="G264" s="32">
        <f t="shared" si="101"/>
        <v>459.8965765713989</v>
      </c>
      <c r="H264" s="32">
        <f t="shared" si="101"/>
        <v>620.04713498620913</v>
      </c>
      <c r="I264" s="32">
        <f t="shared" si="101"/>
        <v>789.09864528777928</v>
      </c>
      <c r="J264" s="32">
        <f t="shared" si="101"/>
        <v>942.68248277232124</v>
      </c>
      <c r="K264" s="32">
        <f t="shared" si="101"/>
        <v>1070.3507531634721</v>
      </c>
      <c r="L264" s="32">
        <f t="shared" si="101"/>
        <v>1177.7781553382888</v>
      </c>
      <c r="M264" s="32">
        <f t="shared" si="101"/>
        <v>1268.0385096785792</v>
      </c>
      <c r="N264" s="32">
        <f t="shared" si="101"/>
        <v>1355.2481159967988</v>
      </c>
      <c r="O264" s="32">
        <f t="shared" si="101"/>
        <v>1421.3372790740093</v>
      </c>
      <c r="P264" s="32">
        <f t="shared" si="101"/>
        <v>1477.9344642053466</v>
      </c>
      <c r="Q264" s="32">
        <f t="shared" si="101"/>
        <v>1527.7957008122885</v>
      </c>
      <c r="R264" s="32">
        <f t="shared" si="101"/>
        <v>1571.2490780200324</v>
      </c>
      <c r="S264" s="32">
        <f t="shared" si="101"/>
        <v>1621.139925301291</v>
      </c>
      <c r="T264" s="32">
        <f t="shared" si="101"/>
        <v>1657.744505691767</v>
      </c>
      <c r="U264" s="32">
        <f t="shared" si="101"/>
        <v>1677.7290929725507</v>
      </c>
      <c r="V264" s="32">
        <f t="shared" si="101"/>
        <v>1697.6752102854368</v>
      </c>
      <c r="W264" s="32">
        <f t="shared" si="101"/>
        <v>1717.0744411768142</v>
      </c>
      <c r="X264" s="32">
        <f t="shared" si="101"/>
        <v>1749.4259831603486</v>
      </c>
      <c r="Y264" s="32"/>
      <c r="AA264" s="32">
        <f>SUM(E264:X264)</f>
        <v>24255.569981975263</v>
      </c>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row>
    <row r="265" spans="2:71">
      <c r="B265" s="7" t="str">
        <f t="shared" si="29"/>
        <v>Eltopia _ Field CornSIS</v>
      </c>
      <c r="C265" s="7" t="str">
        <f t="shared" si="96"/>
        <v>Eltopia _ Field Corn</v>
      </c>
      <c r="D265" s="7" t="s">
        <v>608</v>
      </c>
      <c r="E265" s="32">
        <f t="shared" ref="E265:X265" si="102">E91*E$196*$AA$21</f>
        <v>319.87527430034464</v>
      </c>
      <c r="F265" s="32">
        <f t="shared" si="102"/>
        <v>646.57164713136626</v>
      </c>
      <c r="G265" s="32">
        <f t="shared" si="102"/>
        <v>980.45923380803447</v>
      </c>
      <c r="H265" s="32">
        <f t="shared" si="102"/>
        <v>1321.8862019492858</v>
      </c>
      <c r="I265" s="32">
        <f t="shared" si="102"/>
        <v>1682.289220167092</v>
      </c>
      <c r="J265" s="32">
        <f t="shared" si="102"/>
        <v>2009.71651425136</v>
      </c>
      <c r="K265" s="32">
        <f t="shared" si="102"/>
        <v>2281.8940883974719</v>
      </c>
      <c r="L265" s="32">
        <f t="shared" si="102"/>
        <v>2510.9199037482767</v>
      </c>
      <c r="M265" s="32">
        <f t="shared" si="102"/>
        <v>2703.3470762214415</v>
      </c>
      <c r="N265" s="32">
        <f t="shared" si="102"/>
        <v>2889.2703210277386</v>
      </c>
      <c r="O265" s="32">
        <f t="shared" si="102"/>
        <v>3030.1666300996021</v>
      </c>
      <c r="P265" s="32">
        <f t="shared" si="102"/>
        <v>3150.8268732857082</v>
      </c>
      <c r="Q265" s="32">
        <f t="shared" si="102"/>
        <v>3257.1266640013146</v>
      </c>
      <c r="R265" s="32">
        <f t="shared" si="102"/>
        <v>3349.7654595346435</v>
      </c>
      <c r="S265" s="32">
        <f t="shared" si="102"/>
        <v>3456.1283776152536</v>
      </c>
      <c r="T265" s="32">
        <f t="shared" si="102"/>
        <v>3534.1661379984052</v>
      </c>
      <c r="U265" s="32">
        <f t="shared" si="102"/>
        <v>3576.7715282784629</v>
      </c>
      <c r="V265" s="32">
        <f t="shared" si="102"/>
        <v>3619.2949039553018</v>
      </c>
      <c r="W265" s="32">
        <f t="shared" si="102"/>
        <v>3660.6523656655477</v>
      </c>
      <c r="X265" s="32">
        <f t="shared" si="102"/>
        <v>3729.6230205509501</v>
      </c>
      <c r="Y265" s="32"/>
      <c r="AA265" s="32">
        <f t="shared" ref="AA265:AA267" si="103">SUM(E265:X265)</f>
        <v>51710.751441987602</v>
      </c>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c r="BL265"/>
      <c r="BM265"/>
      <c r="BN265"/>
      <c r="BO265"/>
      <c r="BP265"/>
      <c r="BQ265"/>
      <c r="BR265"/>
      <c r="BS265"/>
    </row>
    <row r="266" spans="2:71">
      <c r="B266" s="7" t="str">
        <f t="shared" si="29"/>
        <v>Odessa _ Field CornSIS</v>
      </c>
      <c r="C266" s="7" t="str">
        <f t="shared" si="96"/>
        <v>Odessa _ Field Corn</v>
      </c>
      <c r="D266" s="7" t="s">
        <v>608</v>
      </c>
      <c r="E266" s="32">
        <f t="shared" ref="E266:X266" si="104">E92*E$196*$AA$21</f>
        <v>18.063748265001898</v>
      </c>
      <c r="F266" s="32">
        <f t="shared" si="104"/>
        <v>36.512692313011492</v>
      </c>
      <c r="G266" s="32">
        <f t="shared" si="104"/>
        <v>55.367733008883867</v>
      </c>
      <c r="H266" s="32">
        <f t="shared" si="104"/>
        <v>74.648531804215281</v>
      </c>
      <c r="I266" s="32">
        <f t="shared" si="104"/>
        <v>95.000931373931962</v>
      </c>
      <c r="J266" s="32">
        <f t="shared" si="104"/>
        <v>113.49115143975526</v>
      </c>
      <c r="K266" s="32">
        <f t="shared" si="104"/>
        <v>128.86135219537195</v>
      </c>
      <c r="L266" s="32">
        <f t="shared" si="104"/>
        <v>141.79472031434472</v>
      </c>
      <c r="M266" s="32">
        <f t="shared" si="104"/>
        <v>152.66131827351558</v>
      </c>
      <c r="N266" s="32">
        <f t="shared" si="104"/>
        <v>163.16063147657314</v>
      </c>
      <c r="O266" s="32">
        <f t="shared" si="104"/>
        <v>171.11721850602993</v>
      </c>
      <c r="P266" s="32">
        <f t="shared" si="104"/>
        <v>177.93105012610451</v>
      </c>
      <c r="Q266" s="32">
        <f t="shared" si="104"/>
        <v>183.93392941806931</v>
      </c>
      <c r="R266" s="32">
        <f t="shared" si="104"/>
        <v>189.16535559112145</v>
      </c>
      <c r="S266" s="32">
        <f t="shared" si="104"/>
        <v>195.17179976265547</v>
      </c>
      <c r="T266" s="32">
        <f t="shared" si="104"/>
        <v>199.57868760920471</v>
      </c>
      <c r="U266" s="32">
        <f t="shared" si="104"/>
        <v>201.984666147041</v>
      </c>
      <c r="V266" s="32">
        <f t="shared" si="104"/>
        <v>204.38601321984814</v>
      </c>
      <c r="W266" s="32">
        <f t="shared" si="104"/>
        <v>206.72151970389066</v>
      </c>
      <c r="X266" s="32">
        <f t="shared" si="104"/>
        <v>210.61637700490371</v>
      </c>
      <c r="Y266" s="32"/>
      <c r="AA266" s="32">
        <f t="shared" si="103"/>
        <v>2920.1694275534742</v>
      </c>
      <c r="AC266"/>
      <c r="AD266"/>
      <c r="AE266"/>
      <c r="AF266"/>
      <c r="AG266"/>
      <c r="AH266"/>
      <c r="AI266"/>
      <c r="AJ266"/>
      <c r="AK266"/>
      <c r="AL266"/>
      <c r="AM266"/>
      <c r="AN266"/>
      <c r="AO266"/>
      <c r="AP266"/>
      <c r="AQ266"/>
      <c r="AR266"/>
      <c r="AS266"/>
      <c r="AT266"/>
      <c r="AU266"/>
      <c r="AV266"/>
      <c r="AW266"/>
      <c r="AX266"/>
      <c r="AY266"/>
      <c r="AZ266"/>
      <c r="BA266"/>
      <c r="BB266"/>
      <c r="BC266"/>
      <c r="BD266"/>
      <c r="BE266"/>
      <c r="BF266"/>
      <c r="BG266"/>
      <c r="BH266"/>
      <c r="BI266"/>
      <c r="BJ266"/>
      <c r="BK266"/>
      <c r="BL266"/>
      <c r="BM266"/>
      <c r="BN266"/>
      <c r="BO266"/>
      <c r="BP266"/>
      <c r="BQ266"/>
      <c r="BR266"/>
      <c r="BS266"/>
    </row>
    <row r="267" spans="2:71">
      <c r="B267" s="7" t="str">
        <f t="shared" si="29"/>
        <v>Ritzville _ Field CornSIS</v>
      </c>
      <c r="C267" s="7" t="str">
        <f t="shared" si="96"/>
        <v>Ritzville _ Field Corn</v>
      </c>
      <c r="D267" s="7" t="s">
        <v>608</v>
      </c>
      <c r="E267" s="32">
        <f t="shared" ref="E267:X267" si="105">E93*E$196*$AA$21</f>
        <v>0</v>
      </c>
      <c r="F267" s="32">
        <f t="shared" si="105"/>
        <v>0</v>
      </c>
      <c r="G267" s="32">
        <f t="shared" si="105"/>
        <v>0</v>
      </c>
      <c r="H267" s="32">
        <f t="shared" si="105"/>
        <v>0</v>
      </c>
      <c r="I267" s="32">
        <f t="shared" si="105"/>
        <v>0</v>
      </c>
      <c r="J267" s="32">
        <f t="shared" si="105"/>
        <v>0</v>
      </c>
      <c r="K267" s="32">
        <f t="shared" si="105"/>
        <v>0</v>
      </c>
      <c r="L267" s="32">
        <f t="shared" si="105"/>
        <v>0</v>
      </c>
      <c r="M267" s="32">
        <f t="shared" si="105"/>
        <v>0</v>
      </c>
      <c r="N267" s="32">
        <f t="shared" si="105"/>
        <v>0</v>
      </c>
      <c r="O267" s="32">
        <f t="shared" si="105"/>
        <v>0</v>
      </c>
      <c r="P267" s="32">
        <f t="shared" si="105"/>
        <v>0</v>
      </c>
      <c r="Q267" s="32">
        <f t="shared" si="105"/>
        <v>0</v>
      </c>
      <c r="R267" s="32">
        <f t="shared" si="105"/>
        <v>0</v>
      </c>
      <c r="S267" s="32">
        <f t="shared" si="105"/>
        <v>0</v>
      </c>
      <c r="T267" s="32">
        <f t="shared" si="105"/>
        <v>0</v>
      </c>
      <c r="U267" s="32">
        <f t="shared" si="105"/>
        <v>0</v>
      </c>
      <c r="V267" s="32">
        <f t="shared" si="105"/>
        <v>0</v>
      </c>
      <c r="W267" s="32">
        <f t="shared" si="105"/>
        <v>0</v>
      </c>
      <c r="X267" s="32">
        <f t="shared" si="105"/>
        <v>0</v>
      </c>
      <c r="Y267" s="32"/>
      <c r="AA267" s="32">
        <f t="shared" si="103"/>
        <v>0</v>
      </c>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c r="BL267"/>
      <c r="BM267"/>
      <c r="BN267"/>
      <c r="BO267"/>
      <c r="BP267"/>
      <c r="BQ267"/>
      <c r="BR267"/>
      <c r="BS267"/>
    </row>
    <row r="268" spans="2:71">
      <c r="B268" s="7" t="str">
        <f t="shared" si="29"/>
        <v>Wilbur _ Field CornSIS</v>
      </c>
      <c r="C268" s="7" t="str">
        <f t="shared" si="96"/>
        <v>Wilbur _ Field Corn</v>
      </c>
      <c r="D268" s="7" t="s">
        <v>608</v>
      </c>
      <c r="E268" s="32">
        <f t="shared" ref="E268:X268" si="106">E94*E$196*$AA$21</f>
        <v>0</v>
      </c>
      <c r="F268" s="32">
        <f t="shared" si="106"/>
        <v>0</v>
      </c>
      <c r="G268" s="32">
        <f t="shared" si="106"/>
        <v>0</v>
      </c>
      <c r="H268" s="32">
        <f t="shared" si="106"/>
        <v>0</v>
      </c>
      <c r="I268" s="32">
        <f t="shared" si="106"/>
        <v>0</v>
      </c>
      <c r="J268" s="32">
        <f t="shared" si="106"/>
        <v>0</v>
      </c>
      <c r="K268" s="32">
        <f t="shared" si="106"/>
        <v>0</v>
      </c>
      <c r="L268" s="32">
        <f t="shared" si="106"/>
        <v>0</v>
      </c>
      <c r="M268" s="32">
        <f t="shared" si="106"/>
        <v>0</v>
      </c>
      <c r="N268" s="32">
        <f t="shared" si="106"/>
        <v>0</v>
      </c>
      <c r="O268" s="32">
        <f t="shared" si="106"/>
        <v>0</v>
      </c>
      <c r="P268" s="32">
        <f t="shared" si="106"/>
        <v>0</v>
      </c>
      <c r="Q268" s="32">
        <f t="shared" si="106"/>
        <v>0</v>
      </c>
      <c r="R268" s="32">
        <f t="shared" si="106"/>
        <v>0</v>
      </c>
      <c r="S268" s="32">
        <f t="shared" si="106"/>
        <v>0</v>
      </c>
      <c r="T268" s="32">
        <f t="shared" si="106"/>
        <v>0</v>
      </c>
      <c r="U268" s="32">
        <f t="shared" si="106"/>
        <v>0</v>
      </c>
      <c r="V268" s="32">
        <f t="shared" si="106"/>
        <v>0</v>
      </c>
      <c r="W268" s="32">
        <f t="shared" si="106"/>
        <v>0</v>
      </c>
      <c r="X268" s="32">
        <f t="shared" si="106"/>
        <v>0</v>
      </c>
      <c r="Y268" s="32"/>
      <c r="AA268" s="32">
        <f>SUM(E268:X268)</f>
        <v>0</v>
      </c>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c r="BL268"/>
      <c r="BM268"/>
      <c r="BN268"/>
      <c r="BO268"/>
      <c r="BP268"/>
      <c r="BQ268"/>
      <c r="BR268"/>
      <c r="BS268"/>
    </row>
    <row r="269" spans="2:71">
      <c r="B269" s="7" t="str">
        <f t="shared" si="29"/>
        <v>Mattawa (PRD) _ VineyardSIS</v>
      </c>
      <c r="C269" s="7" t="str">
        <f t="shared" si="96"/>
        <v>Mattawa (PRD) _ Vineyard</v>
      </c>
      <c r="D269" s="7" t="s">
        <v>608</v>
      </c>
      <c r="E269" s="32">
        <f t="shared" ref="E269:X269" si="107">E95*E$196*$AA$21</f>
        <v>155.14080447693016</v>
      </c>
      <c r="F269" s="32">
        <f t="shared" si="107"/>
        <v>313.589869386869</v>
      </c>
      <c r="G269" s="32">
        <f t="shared" si="107"/>
        <v>475.52670215763897</v>
      </c>
      <c r="H269" s="32">
        <f t="shared" si="107"/>
        <v>641.12016549553312</v>
      </c>
      <c r="I269" s="32">
        <f t="shared" si="107"/>
        <v>815.91709002970276</v>
      </c>
      <c r="J269" s="32">
        <f t="shared" si="107"/>
        <v>974.7206547098599</v>
      </c>
      <c r="K269" s="32">
        <f t="shared" si="107"/>
        <v>1106.7278812951802</v>
      </c>
      <c r="L269" s="32">
        <f t="shared" si="107"/>
        <v>1217.806329972482</v>
      </c>
      <c r="M269" s="32">
        <f t="shared" si="107"/>
        <v>1311.1342885213419</v>
      </c>
      <c r="N269" s="32">
        <f t="shared" si="107"/>
        <v>1401.3078157916209</v>
      </c>
      <c r="O269" s="32">
        <f t="shared" si="107"/>
        <v>1469.643096738391</v>
      </c>
      <c r="P269" s="32">
        <f t="shared" si="107"/>
        <v>1528.1638037146297</v>
      </c>
      <c r="Q269" s="32">
        <f t="shared" si="107"/>
        <v>1579.7196330403563</v>
      </c>
      <c r="R269" s="32">
        <f t="shared" si="107"/>
        <v>1624.6498243352298</v>
      </c>
      <c r="S269" s="32">
        <f t="shared" si="107"/>
        <v>1676.2362706888355</v>
      </c>
      <c r="T269" s="32">
        <f t="shared" si="107"/>
        <v>1714.0849007584809</v>
      </c>
      <c r="U269" s="32">
        <f t="shared" si="107"/>
        <v>1734.7486877221945</v>
      </c>
      <c r="V269" s="32">
        <f t="shared" si="107"/>
        <v>1755.3726972709451</v>
      </c>
      <c r="W269" s="32">
        <f t="shared" si="107"/>
        <v>1775.4312338204968</v>
      </c>
      <c r="X269" s="32">
        <f t="shared" si="107"/>
        <v>1808.88228097513</v>
      </c>
      <c r="Y269" s="32"/>
      <c r="AA269" s="32">
        <f t="shared" ref="AA269" si="108">SUM(E269:X269)</f>
        <v>25079.924030901853</v>
      </c>
      <c r="AC269"/>
      <c r="AD269"/>
      <c r="AE269"/>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c r="BL269"/>
      <c r="BM269"/>
      <c r="BN269"/>
      <c r="BO269"/>
      <c r="BP269"/>
      <c r="BQ269"/>
      <c r="BR269"/>
      <c r="BS269"/>
    </row>
    <row r="270" spans="2:71">
      <c r="B270" s="7" t="str">
        <f t="shared" ref="B270:B333" si="109">C270&amp;D270</f>
        <v>Pasco (Richland) _ VineyardSIS</v>
      </c>
      <c r="C270" s="7" t="str">
        <f t="shared" si="96"/>
        <v>Pasco (Richland) _ Vineyard</v>
      </c>
      <c r="D270" s="7" t="s">
        <v>608</v>
      </c>
      <c r="E270" s="32">
        <f t="shared" ref="E270:X270" si="110">E96*E$196*$AA$21</f>
        <v>287.72353097699192</v>
      </c>
      <c r="F270" s="32">
        <f t="shared" si="110"/>
        <v>581.58254885174767</v>
      </c>
      <c r="G270" s="32">
        <f t="shared" si="110"/>
        <v>881.90996739987747</v>
      </c>
      <c r="H270" s="32">
        <f t="shared" si="110"/>
        <v>1189.0189587379555</v>
      </c>
      <c r="I270" s="32">
        <f t="shared" si="110"/>
        <v>1513.1966533197105</v>
      </c>
      <c r="J270" s="32">
        <f t="shared" si="110"/>
        <v>1807.7131250858629</v>
      </c>
      <c r="K270" s="32">
        <f t="shared" si="110"/>
        <v>2052.5332127195848</v>
      </c>
      <c r="L270" s="32">
        <f t="shared" si="110"/>
        <v>2258.5388704615007</v>
      </c>
      <c r="M270" s="32">
        <f t="shared" si="110"/>
        <v>2431.6245384331742</v>
      </c>
      <c r="N270" s="32">
        <f t="shared" si="110"/>
        <v>2598.860010456995</v>
      </c>
      <c r="O270" s="32">
        <f t="shared" si="110"/>
        <v>2725.5943560123146</v>
      </c>
      <c r="P270" s="32">
        <f t="shared" si="110"/>
        <v>2834.1266309559905</v>
      </c>
      <c r="Q270" s="32">
        <f t="shared" si="110"/>
        <v>2929.7418709701092</v>
      </c>
      <c r="R270" s="32">
        <f t="shared" si="110"/>
        <v>3013.0692285303503</v>
      </c>
      <c r="S270" s="32">
        <f t="shared" si="110"/>
        <v>3108.741250764976</v>
      </c>
      <c r="T270" s="32">
        <f t="shared" si="110"/>
        <v>3178.9351724930261</v>
      </c>
      <c r="U270" s="32">
        <f t="shared" si="110"/>
        <v>3217.2581512129163</v>
      </c>
      <c r="V270" s="32">
        <f t="shared" si="110"/>
        <v>3255.5073588941364</v>
      </c>
      <c r="W270" s="32">
        <f t="shared" si="110"/>
        <v>3292.7078425562299</v>
      </c>
      <c r="X270" s="32">
        <f t="shared" si="110"/>
        <v>3354.7460241594472</v>
      </c>
      <c r="Y270" s="32"/>
      <c r="AA270" s="32">
        <f t="shared" ref="AA270:AA271" si="111">SUM(E270:X270)</f>
        <v>46513.1293029929</v>
      </c>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c r="BL270"/>
      <c r="BM270"/>
      <c r="BN270"/>
      <c r="BO270"/>
      <c r="BP270"/>
      <c r="BQ270"/>
      <c r="BR270"/>
      <c r="BS270"/>
    </row>
    <row r="271" spans="2:71">
      <c r="B271" s="7" t="str">
        <f t="shared" si="109"/>
        <v>Moses Lake (Ephrata) _ VineyardSIS</v>
      </c>
      <c r="C271" s="7" t="str">
        <f t="shared" si="96"/>
        <v>Moses Lake (Ephrata) _ Vineyard</v>
      </c>
      <c r="D271" s="7" t="s">
        <v>608</v>
      </c>
      <c r="E271" s="32">
        <f t="shared" ref="E271:X271" si="112">E97*E$196*$AA$21</f>
        <v>0</v>
      </c>
      <c r="F271" s="32">
        <f t="shared" si="112"/>
        <v>0</v>
      </c>
      <c r="G271" s="32">
        <f t="shared" si="112"/>
        <v>0</v>
      </c>
      <c r="H271" s="32">
        <f t="shared" si="112"/>
        <v>0</v>
      </c>
      <c r="I271" s="32">
        <f t="shared" si="112"/>
        <v>0</v>
      </c>
      <c r="J271" s="32">
        <f t="shared" si="112"/>
        <v>0</v>
      </c>
      <c r="K271" s="32">
        <f t="shared" si="112"/>
        <v>0</v>
      </c>
      <c r="L271" s="32">
        <f t="shared" si="112"/>
        <v>0</v>
      </c>
      <c r="M271" s="32">
        <f t="shared" si="112"/>
        <v>0</v>
      </c>
      <c r="N271" s="32">
        <f t="shared" si="112"/>
        <v>0</v>
      </c>
      <c r="O271" s="32">
        <f t="shared" si="112"/>
        <v>0</v>
      </c>
      <c r="P271" s="32">
        <f t="shared" si="112"/>
        <v>0</v>
      </c>
      <c r="Q271" s="32">
        <f t="shared" si="112"/>
        <v>0</v>
      </c>
      <c r="R271" s="32">
        <f t="shared" si="112"/>
        <v>0</v>
      </c>
      <c r="S271" s="32">
        <f t="shared" si="112"/>
        <v>0</v>
      </c>
      <c r="T271" s="32">
        <f t="shared" si="112"/>
        <v>0</v>
      </c>
      <c r="U271" s="32">
        <f t="shared" si="112"/>
        <v>0</v>
      </c>
      <c r="V271" s="32">
        <f t="shared" si="112"/>
        <v>0</v>
      </c>
      <c r="W271" s="32">
        <f t="shared" si="112"/>
        <v>0</v>
      </c>
      <c r="X271" s="32">
        <f t="shared" si="112"/>
        <v>0</v>
      </c>
      <c r="Y271" s="32"/>
      <c r="AA271" s="32">
        <f t="shared" si="111"/>
        <v>0</v>
      </c>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c r="BL271"/>
      <c r="BM271"/>
      <c r="BN271"/>
      <c r="BO271"/>
      <c r="BP271"/>
      <c r="BQ271"/>
      <c r="BR271"/>
      <c r="BS271"/>
    </row>
    <row r="272" spans="2:71">
      <c r="B272" s="7" t="str">
        <f t="shared" si="109"/>
        <v>Royal City (Smyrna) _ VineyardSIS</v>
      </c>
      <c r="C272" s="7" t="str">
        <f t="shared" si="96"/>
        <v>Royal City (Smyrna) _ Vineyard</v>
      </c>
      <c r="D272" s="7" t="s">
        <v>608</v>
      </c>
      <c r="E272" s="32">
        <f t="shared" ref="E272:X272" si="113">E98*E$196*$AA$21</f>
        <v>0</v>
      </c>
      <c r="F272" s="32">
        <f t="shared" si="113"/>
        <v>0</v>
      </c>
      <c r="G272" s="32">
        <f t="shared" si="113"/>
        <v>0</v>
      </c>
      <c r="H272" s="32">
        <f t="shared" si="113"/>
        <v>0</v>
      </c>
      <c r="I272" s="32">
        <f t="shared" si="113"/>
        <v>0</v>
      </c>
      <c r="J272" s="32">
        <f t="shared" si="113"/>
        <v>0</v>
      </c>
      <c r="K272" s="32">
        <f t="shared" si="113"/>
        <v>0</v>
      </c>
      <c r="L272" s="32">
        <f t="shared" si="113"/>
        <v>0</v>
      </c>
      <c r="M272" s="32">
        <f t="shared" si="113"/>
        <v>0</v>
      </c>
      <c r="N272" s="32">
        <f t="shared" si="113"/>
        <v>0</v>
      </c>
      <c r="O272" s="32">
        <f t="shared" si="113"/>
        <v>0</v>
      </c>
      <c r="P272" s="32">
        <f t="shared" si="113"/>
        <v>0</v>
      </c>
      <c r="Q272" s="32">
        <f t="shared" si="113"/>
        <v>0</v>
      </c>
      <c r="R272" s="32">
        <f t="shared" si="113"/>
        <v>0</v>
      </c>
      <c r="S272" s="32">
        <f t="shared" si="113"/>
        <v>0</v>
      </c>
      <c r="T272" s="32">
        <f t="shared" si="113"/>
        <v>0</v>
      </c>
      <c r="U272" s="32">
        <f t="shared" si="113"/>
        <v>0</v>
      </c>
      <c r="V272" s="32">
        <f t="shared" si="113"/>
        <v>0</v>
      </c>
      <c r="W272" s="32">
        <f t="shared" si="113"/>
        <v>0</v>
      </c>
      <c r="X272" s="32">
        <f t="shared" si="113"/>
        <v>0</v>
      </c>
      <c r="Y272" s="32"/>
      <c r="AA272" s="32">
        <f>SUM(E272:X272)</f>
        <v>0</v>
      </c>
      <c r="AC272"/>
      <c r="AD272"/>
      <c r="AE272"/>
      <c r="AF272"/>
      <c r="AG272"/>
      <c r="AH272"/>
      <c r="AI272"/>
      <c r="AJ272"/>
      <c r="AK272"/>
      <c r="AL272"/>
      <c r="AM272"/>
      <c r="AN272"/>
      <c r="AO272"/>
      <c r="AP272"/>
      <c r="AQ272"/>
      <c r="AR272"/>
      <c r="AS272"/>
      <c r="AT272"/>
      <c r="AU272"/>
      <c r="AV272"/>
      <c r="AW272"/>
      <c r="AX272"/>
      <c r="AY272"/>
      <c r="AZ272"/>
      <c r="BA272"/>
      <c r="BB272"/>
      <c r="BC272"/>
      <c r="BD272"/>
      <c r="BE272"/>
      <c r="BF272"/>
      <c r="BG272"/>
      <c r="BH272"/>
      <c r="BI272"/>
      <c r="BJ272"/>
      <c r="BK272"/>
      <c r="BL272"/>
      <c r="BM272"/>
      <c r="BN272"/>
      <c r="BO272"/>
      <c r="BP272"/>
      <c r="BQ272"/>
      <c r="BR272"/>
      <c r="BS272"/>
    </row>
    <row r="273" spans="2:71">
      <c r="B273" s="7" t="str">
        <f t="shared" si="109"/>
        <v>Quincy _ VineyardSIS</v>
      </c>
      <c r="C273" s="7" t="str">
        <f t="shared" si="96"/>
        <v>Quincy _ Vineyard</v>
      </c>
      <c r="D273" s="7" t="s">
        <v>608</v>
      </c>
      <c r="E273" s="32">
        <f t="shared" ref="E273:X273" si="114">E99*E$196*$AA$21</f>
        <v>0</v>
      </c>
      <c r="F273" s="32">
        <f t="shared" si="114"/>
        <v>0</v>
      </c>
      <c r="G273" s="32">
        <f t="shared" si="114"/>
        <v>0</v>
      </c>
      <c r="H273" s="32">
        <f t="shared" si="114"/>
        <v>0</v>
      </c>
      <c r="I273" s="32">
        <f t="shared" si="114"/>
        <v>0</v>
      </c>
      <c r="J273" s="32">
        <f t="shared" si="114"/>
        <v>0</v>
      </c>
      <c r="K273" s="32">
        <f t="shared" si="114"/>
        <v>0</v>
      </c>
      <c r="L273" s="32">
        <f t="shared" si="114"/>
        <v>0</v>
      </c>
      <c r="M273" s="32">
        <f t="shared" si="114"/>
        <v>0</v>
      </c>
      <c r="N273" s="32">
        <f t="shared" si="114"/>
        <v>0</v>
      </c>
      <c r="O273" s="32">
        <f t="shared" si="114"/>
        <v>0</v>
      </c>
      <c r="P273" s="32">
        <f t="shared" si="114"/>
        <v>0</v>
      </c>
      <c r="Q273" s="32">
        <f t="shared" si="114"/>
        <v>0</v>
      </c>
      <c r="R273" s="32">
        <f t="shared" si="114"/>
        <v>0</v>
      </c>
      <c r="S273" s="32">
        <f t="shared" si="114"/>
        <v>0</v>
      </c>
      <c r="T273" s="32">
        <f t="shared" si="114"/>
        <v>0</v>
      </c>
      <c r="U273" s="32">
        <f t="shared" si="114"/>
        <v>0</v>
      </c>
      <c r="V273" s="32">
        <f t="shared" si="114"/>
        <v>0</v>
      </c>
      <c r="W273" s="32">
        <f t="shared" si="114"/>
        <v>0</v>
      </c>
      <c r="X273" s="32">
        <f t="shared" si="114"/>
        <v>0</v>
      </c>
      <c r="Y273" s="32"/>
      <c r="AA273" s="32">
        <f t="shared" ref="AA273:AA275" si="115">SUM(E273:X273)</f>
        <v>0</v>
      </c>
      <c r="AC273"/>
      <c r="AD273"/>
      <c r="AE273"/>
      <c r="AF273"/>
      <c r="AG273"/>
      <c r="AH273"/>
      <c r="AI273"/>
      <c r="AJ273"/>
      <c r="AK273"/>
      <c r="AL273"/>
      <c r="AM273"/>
      <c r="AN273"/>
      <c r="AO273"/>
      <c r="AP273"/>
      <c r="AQ273"/>
      <c r="AR273"/>
      <c r="AS273"/>
      <c r="AT273"/>
      <c r="AU273"/>
      <c r="AV273"/>
      <c r="AW273"/>
      <c r="AX273"/>
      <c r="AY273"/>
      <c r="AZ273"/>
      <c r="BA273"/>
      <c r="BB273"/>
      <c r="BC273"/>
      <c r="BD273"/>
      <c r="BE273"/>
      <c r="BF273"/>
      <c r="BG273"/>
      <c r="BH273"/>
      <c r="BI273"/>
      <c r="BJ273"/>
      <c r="BK273"/>
      <c r="BL273"/>
      <c r="BM273"/>
      <c r="BN273"/>
      <c r="BO273"/>
      <c r="BP273"/>
      <c r="BQ273"/>
      <c r="BR273"/>
      <c r="BS273"/>
    </row>
    <row r="274" spans="2:71">
      <c r="B274" s="7" t="str">
        <f t="shared" si="109"/>
        <v>Connell _ VineyardSIS</v>
      </c>
      <c r="C274" s="7" t="str">
        <f t="shared" si="96"/>
        <v>Connell _ Vineyard</v>
      </c>
      <c r="D274" s="7" t="s">
        <v>608</v>
      </c>
      <c r="E274" s="32">
        <f t="shared" ref="E274:X274" si="116">E100*E$196*$AA$21</f>
        <v>324.1103157596034</v>
      </c>
      <c r="F274" s="32">
        <f t="shared" si="116"/>
        <v>655.13203910905781</v>
      </c>
      <c r="G274" s="32">
        <f t="shared" si="116"/>
        <v>993.44018556609808</v>
      </c>
      <c r="H274" s="32">
        <f t="shared" si="116"/>
        <v>1339.3875323722837</v>
      </c>
      <c r="I274" s="32">
        <f t="shared" si="116"/>
        <v>1704.5621658002146</v>
      </c>
      <c r="J274" s="32">
        <f t="shared" si="116"/>
        <v>2036.3244875554174</v>
      </c>
      <c r="K274" s="32">
        <f t="shared" si="116"/>
        <v>2312.1056015916015</v>
      </c>
      <c r="L274" s="32">
        <f t="shared" si="116"/>
        <v>2544.1636420037921</v>
      </c>
      <c r="M274" s="32">
        <f t="shared" si="116"/>
        <v>2739.1384857688199</v>
      </c>
      <c r="N274" s="32">
        <f t="shared" si="116"/>
        <v>2927.5232920437761</v>
      </c>
      <c r="O274" s="32">
        <f t="shared" si="116"/>
        <v>3070.2850210412071</v>
      </c>
      <c r="P274" s="32">
        <f t="shared" si="116"/>
        <v>3192.5427654205355</v>
      </c>
      <c r="Q274" s="32">
        <f t="shared" si="116"/>
        <v>3300.2499297500476</v>
      </c>
      <c r="R274" s="32">
        <f t="shared" si="116"/>
        <v>3394.1152318981121</v>
      </c>
      <c r="S274" s="32">
        <f t="shared" si="116"/>
        <v>3501.8863593777896</v>
      </c>
      <c r="T274" s="32">
        <f t="shared" si="116"/>
        <v>3580.9573135622859</v>
      </c>
      <c r="U274" s="32">
        <f t="shared" si="116"/>
        <v>3624.126784934947</v>
      </c>
      <c r="V274" s="32">
        <f t="shared" si="116"/>
        <v>3667.2131558585202</v>
      </c>
      <c r="W274" s="32">
        <f t="shared" si="116"/>
        <v>3709.1181765052165</v>
      </c>
      <c r="X274" s="32">
        <f t="shared" si="116"/>
        <v>3779.0019797530581</v>
      </c>
      <c r="Y274" s="32"/>
      <c r="AA274" s="32">
        <f t="shared" si="115"/>
        <v>52395.384465672374</v>
      </c>
      <c r="AC274"/>
      <c r="AD274"/>
      <c r="AE274"/>
      <c r="AF274"/>
      <c r="AG274"/>
      <c r="AH274"/>
      <c r="AI274"/>
      <c r="AJ274"/>
      <c r="AK274"/>
      <c r="AL274"/>
      <c r="AM274"/>
      <c r="AN274"/>
      <c r="AO274"/>
      <c r="AP274"/>
      <c r="AQ274"/>
      <c r="AR274"/>
      <c r="AS274"/>
      <c r="AT274"/>
      <c r="AU274"/>
      <c r="AV274"/>
      <c r="AW274"/>
      <c r="AX274"/>
      <c r="AY274"/>
      <c r="AZ274"/>
      <c r="BA274"/>
      <c r="BB274"/>
      <c r="BC274"/>
      <c r="BD274"/>
      <c r="BE274"/>
      <c r="BF274"/>
      <c r="BG274"/>
      <c r="BH274"/>
      <c r="BI274"/>
      <c r="BJ274"/>
      <c r="BK274"/>
      <c r="BL274"/>
      <c r="BM274"/>
      <c r="BN274"/>
      <c r="BO274"/>
      <c r="BP274"/>
      <c r="BQ274"/>
      <c r="BR274"/>
      <c r="BS274"/>
    </row>
    <row r="275" spans="2:71">
      <c r="B275" s="7" t="str">
        <f t="shared" si="109"/>
        <v>Othello _ VineyardSIS</v>
      </c>
      <c r="C275" s="7" t="str">
        <f t="shared" si="96"/>
        <v>Othello _ Vineyard</v>
      </c>
      <c r="D275" s="7" t="s">
        <v>608</v>
      </c>
      <c r="E275" s="32">
        <f t="shared" ref="E275:X275" si="117">E101*E$196*$AA$21</f>
        <v>0</v>
      </c>
      <c r="F275" s="32">
        <f t="shared" si="117"/>
        <v>0</v>
      </c>
      <c r="G275" s="32">
        <f t="shared" si="117"/>
        <v>0</v>
      </c>
      <c r="H275" s="32">
        <f t="shared" si="117"/>
        <v>0</v>
      </c>
      <c r="I275" s="32">
        <f t="shared" si="117"/>
        <v>0</v>
      </c>
      <c r="J275" s="32">
        <f t="shared" si="117"/>
        <v>0</v>
      </c>
      <c r="K275" s="32">
        <f t="shared" si="117"/>
        <v>0</v>
      </c>
      <c r="L275" s="32">
        <f t="shared" si="117"/>
        <v>0</v>
      </c>
      <c r="M275" s="32">
        <f t="shared" si="117"/>
        <v>0</v>
      </c>
      <c r="N275" s="32">
        <f t="shared" si="117"/>
        <v>0</v>
      </c>
      <c r="O275" s="32">
        <f t="shared" si="117"/>
        <v>0</v>
      </c>
      <c r="P275" s="32">
        <f t="shared" si="117"/>
        <v>0</v>
      </c>
      <c r="Q275" s="32">
        <f t="shared" si="117"/>
        <v>0</v>
      </c>
      <c r="R275" s="32">
        <f t="shared" si="117"/>
        <v>0</v>
      </c>
      <c r="S275" s="32">
        <f t="shared" si="117"/>
        <v>0</v>
      </c>
      <c r="T275" s="32">
        <f t="shared" si="117"/>
        <v>0</v>
      </c>
      <c r="U275" s="32">
        <f t="shared" si="117"/>
        <v>0</v>
      </c>
      <c r="V275" s="32">
        <f t="shared" si="117"/>
        <v>0</v>
      </c>
      <c r="W275" s="32">
        <f t="shared" si="117"/>
        <v>0</v>
      </c>
      <c r="X275" s="32">
        <f t="shared" si="117"/>
        <v>0</v>
      </c>
      <c r="Y275" s="32"/>
      <c r="AA275" s="32">
        <f t="shared" si="115"/>
        <v>0</v>
      </c>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row>
    <row r="276" spans="2:71">
      <c r="B276" s="7" t="str">
        <f t="shared" si="109"/>
        <v>Lind _ VineyardSIS</v>
      </c>
      <c r="C276" s="7" t="str">
        <f t="shared" si="96"/>
        <v>Lind _ Vineyard</v>
      </c>
      <c r="D276" s="7" t="s">
        <v>608</v>
      </c>
      <c r="E276" s="32">
        <f t="shared" ref="E276:X276" si="118">E102*E$196*$AA$21</f>
        <v>0</v>
      </c>
      <c r="F276" s="32">
        <f t="shared" si="118"/>
        <v>0</v>
      </c>
      <c r="G276" s="32">
        <f t="shared" si="118"/>
        <v>0</v>
      </c>
      <c r="H276" s="32">
        <f t="shared" si="118"/>
        <v>0</v>
      </c>
      <c r="I276" s="32">
        <f t="shared" si="118"/>
        <v>0</v>
      </c>
      <c r="J276" s="32">
        <f t="shared" si="118"/>
        <v>0</v>
      </c>
      <c r="K276" s="32">
        <f t="shared" si="118"/>
        <v>0</v>
      </c>
      <c r="L276" s="32">
        <f t="shared" si="118"/>
        <v>0</v>
      </c>
      <c r="M276" s="32">
        <f t="shared" si="118"/>
        <v>0</v>
      </c>
      <c r="N276" s="32">
        <f t="shared" si="118"/>
        <v>0</v>
      </c>
      <c r="O276" s="32">
        <f t="shared" si="118"/>
        <v>0</v>
      </c>
      <c r="P276" s="32">
        <f t="shared" si="118"/>
        <v>0</v>
      </c>
      <c r="Q276" s="32">
        <f t="shared" si="118"/>
        <v>0</v>
      </c>
      <c r="R276" s="32">
        <f t="shared" si="118"/>
        <v>0</v>
      </c>
      <c r="S276" s="32">
        <f t="shared" si="118"/>
        <v>0</v>
      </c>
      <c r="T276" s="32">
        <f t="shared" si="118"/>
        <v>0</v>
      </c>
      <c r="U276" s="32">
        <f t="shared" si="118"/>
        <v>0</v>
      </c>
      <c r="V276" s="32">
        <f t="shared" si="118"/>
        <v>0</v>
      </c>
      <c r="W276" s="32">
        <f t="shared" si="118"/>
        <v>0</v>
      </c>
      <c r="X276" s="32">
        <f t="shared" si="118"/>
        <v>0</v>
      </c>
      <c r="Y276" s="32"/>
      <c r="AA276" s="32">
        <f>SUM(E276:X276)</f>
        <v>0</v>
      </c>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c r="BL276"/>
      <c r="BM276"/>
      <c r="BN276"/>
      <c r="BO276"/>
      <c r="BP276"/>
      <c r="BQ276"/>
      <c r="BR276"/>
      <c r="BS276"/>
    </row>
    <row r="277" spans="2:71">
      <c r="B277" s="7" t="str">
        <f t="shared" si="109"/>
        <v>Eltopia _ VineyardSIS</v>
      </c>
      <c r="C277" s="7" t="str">
        <f t="shared" si="96"/>
        <v>Eltopia _ Vineyard</v>
      </c>
      <c r="D277" s="7" t="s">
        <v>608</v>
      </c>
      <c r="E277" s="32">
        <f t="shared" ref="E277:X277" si="119">E103*E$196*$AA$21</f>
        <v>548.30822484771306</v>
      </c>
      <c r="F277" s="32">
        <f t="shared" si="119"/>
        <v>1108.3087082954303</v>
      </c>
      <c r="G277" s="32">
        <f t="shared" si="119"/>
        <v>1680.6358765950204</v>
      </c>
      <c r="H277" s="32">
        <f t="shared" si="119"/>
        <v>2265.8865347652718</v>
      </c>
      <c r="I277" s="32">
        <f t="shared" si="119"/>
        <v>2883.6646346230837</v>
      </c>
      <c r="J277" s="32">
        <f t="shared" si="119"/>
        <v>3444.9180130804189</v>
      </c>
      <c r="K277" s="32">
        <f t="shared" si="119"/>
        <v>3911.4661163992332</v>
      </c>
      <c r="L277" s="32">
        <f t="shared" si="119"/>
        <v>4304.0464386325502</v>
      </c>
      <c r="M277" s="32">
        <f t="shared" si="119"/>
        <v>4633.8918809913057</v>
      </c>
      <c r="N277" s="32">
        <f t="shared" si="119"/>
        <v>4952.5887372601919</v>
      </c>
      <c r="O277" s="32">
        <f t="shared" si="119"/>
        <v>5194.1035129294451</v>
      </c>
      <c r="P277" s="32">
        <f t="shared" si="119"/>
        <v>5400.9310143541015</v>
      </c>
      <c r="Q277" s="32">
        <f t="shared" si="119"/>
        <v>5583.1428144891479</v>
      </c>
      <c r="R277" s="32">
        <f t="shared" si="119"/>
        <v>5741.9378749764328</v>
      </c>
      <c r="S277" s="32">
        <f t="shared" si="119"/>
        <v>5924.2578837047195</v>
      </c>
      <c r="T277" s="32">
        <f t="shared" si="119"/>
        <v>6058.0248525971037</v>
      </c>
      <c r="U277" s="32">
        <f t="shared" si="119"/>
        <v>6131.056086300614</v>
      </c>
      <c r="V277" s="32">
        <f t="shared" si="119"/>
        <v>6203.9467362043861</v>
      </c>
      <c r="W277" s="32">
        <f t="shared" si="119"/>
        <v>6274.8388564664237</v>
      </c>
      <c r="X277" s="32">
        <f t="shared" si="119"/>
        <v>6393.0636158809057</v>
      </c>
      <c r="Y277" s="32"/>
      <c r="AA277" s="32">
        <f t="shared" ref="AA277:AA279" si="120">SUM(E277:X277)</f>
        <v>88639.018413393496</v>
      </c>
      <c r="AC277"/>
      <c r="AD277"/>
      <c r="AE277"/>
      <c r="AF277"/>
      <c r="AG277"/>
      <c r="AH277"/>
      <c r="AI277"/>
      <c r="AJ277"/>
      <c r="AK277"/>
      <c r="AL277"/>
      <c r="AM277"/>
      <c r="AN277"/>
      <c r="AO277"/>
      <c r="AP277"/>
      <c r="AQ277"/>
      <c r="AR277"/>
      <c r="AS277"/>
      <c r="AT277"/>
      <c r="AU277"/>
      <c r="AV277"/>
      <c r="AW277"/>
      <c r="AX277"/>
      <c r="AY277"/>
      <c r="AZ277"/>
      <c r="BA277"/>
      <c r="BB277"/>
      <c r="BC277"/>
      <c r="BD277"/>
      <c r="BE277"/>
      <c r="BF277"/>
      <c r="BG277"/>
      <c r="BH277"/>
      <c r="BI277"/>
      <c r="BJ277"/>
      <c r="BK277"/>
      <c r="BL277"/>
      <c r="BM277"/>
      <c r="BN277"/>
      <c r="BO277"/>
      <c r="BP277"/>
      <c r="BQ277"/>
      <c r="BR277"/>
      <c r="BS277"/>
    </row>
    <row r="278" spans="2:71">
      <c r="B278" s="7" t="str">
        <f t="shared" si="109"/>
        <v>Odessa _ VineyardSIS</v>
      </c>
      <c r="C278" s="7" t="str">
        <f t="shared" si="96"/>
        <v>Odessa _ Vineyard</v>
      </c>
      <c r="D278" s="7" t="s">
        <v>608</v>
      </c>
      <c r="E278" s="32">
        <f t="shared" ref="E278:X278" si="121">E104*E$196*$AA$21</f>
        <v>0</v>
      </c>
      <c r="F278" s="32">
        <f t="shared" si="121"/>
        <v>0</v>
      </c>
      <c r="G278" s="32">
        <f t="shared" si="121"/>
        <v>0</v>
      </c>
      <c r="H278" s="32">
        <f t="shared" si="121"/>
        <v>0</v>
      </c>
      <c r="I278" s="32">
        <f t="shared" si="121"/>
        <v>0</v>
      </c>
      <c r="J278" s="32">
        <f t="shared" si="121"/>
        <v>0</v>
      </c>
      <c r="K278" s="32">
        <f t="shared" si="121"/>
        <v>0</v>
      </c>
      <c r="L278" s="32">
        <f t="shared" si="121"/>
        <v>0</v>
      </c>
      <c r="M278" s="32">
        <f t="shared" si="121"/>
        <v>0</v>
      </c>
      <c r="N278" s="32">
        <f t="shared" si="121"/>
        <v>0</v>
      </c>
      <c r="O278" s="32">
        <f t="shared" si="121"/>
        <v>0</v>
      </c>
      <c r="P278" s="32">
        <f t="shared" si="121"/>
        <v>0</v>
      </c>
      <c r="Q278" s="32">
        <f t="shared" si="121"/>
        <v>0</v>
      </c>
      <c r="R278" s="32">
        <f t="shared" si="121"/>
        <v>0</v>
      </c>
      <c r="S278" s="32">
        <f t="shared" si="121"/>
        <v>0</v>
      </c>
      <c r="T278" s="32">
        <f t="shared" si="121"/>
        <v>0</v>
      </c>
      <c r="U278" s="32">
        <f t="shared" si="121"/>
        <v>0</v>
      </c>
      <c r="V278" s="32">
        <f t="shared" si="121"/>
        <v>0</v>
      </c>
      <c r="W278" s="32">
        <f t="shared" si="121"/>
        <v>0</v>
      </c>
      <c r="X278" s="32">
        <f t="shared" si="121"/>
        <v>0</v>
      </c>
      <c r="Y278" s="32"/>
      <c r="AA278" s="32">
        <f t="shared" si="120"/>
        <v>0</v>
      </c>
      <c r="AC278"/>
      <c r="AD278"/>
      <c r="AE278"/>
      <c r="AF278"/>
      <c r="AG278"/>
      <c r="AH278"/>
      <c r="AI278"/>
      <c r="AJ278"/>
      <c r="AK278"/>
      <c r="AL278"/>
      <c r="AM278"/>
      <c r="AN278"/>
      <c r="AO278"/>
      <c r="AP278"/>
      <c r="AQ278"/>
      <c r="AR278"/>
      <c r="AS278"/>
      <c r="AT278"/>
      <c r="AU278"/>
      <c r="AV278"/>
      <c r="AW278"/>
      <c r="AX278"/>
      <c r="AY278"/>
      <c r="AZ278"/>
      <c r="BA278"/>
      <c r="BB278"/>
      <c r="BC278"/>
      <c r="BD278"/>
      <c r="BE278"/>
      <c r="BF278"/>
      <c r="BG278"/>
      <c r="BH278"/>
      <c r="BI278"/>
      <c r="BJ278"/>
      <c r="BK278"/>
      <c r="BL278"/>
      <c r="BM278"/>
      <c r="BN278"/>
      <c r="BO278"/>
      <c r="BP278"/>
      <c r="BQ278"/>
      <c r="BR278"/>
      <c r="BS278"/>
    </row>
    <row r="279" spans="2:71">
      <c r="B279" s="7" t="str">
        <f t="shared" si="109"/>
        <v>Ritzville _ VineyardSIS</v>
      </c>
      <c r="C279" s="7" t="str">
        <f t="shared" si="96"/>
        <v>Ritzville _ Vineyard</v>
      </c>
      <c r="D279" s="7" t="s">
        <v>608</v>
      </c>
      <c r="E279" s="32">
        <f t="shared" ref="E279:X279" si="122">E105*E$196*$AA$21</f>
        <v>0</v>
      </c>
      <c r="F279" s="32">
        <f t="shared" si="122"/>
        <v>0</v>
      </c>
      <c r="G279" s="32">
        <f t="shared" si="122"/>
        <v>0</v>
      </c>
      <c r="H279" s="32">
        <f t="shared" si="122"/>
        <v>0</v>
      </c>
      <c r="I279" s="32">
        <f t="shared" si="122"/>
        <v>0</v>
      </c>
      <c r="J279" s="32">
        <f t="shared" si="122"/>
        <v>0</v>
      </c>
      <c r="K279" s="32">
        <f t="shared" si="122"/>
        <v>0</v>
      </c>
      <c r="L279" s="32">
        <f t="shared" si="122"/>
        <v>0</v>
      </c>
      <c r="M279" s="32">
        <f t="shared" si="122"/>
        <v>0</v>
      </c>
      <c r="N279" s="32">
        <f t="shared" si="122"/>
        <v>0</v>
      </c>
      <c r="O279" s="32">
        <f t="shared" si="122"/>
        <v>0</v>
      </c>
      <c r="P279" s="32">
        <f t="shared" si="122"/>
        <v>0</v>
      </c>
      <c r="Q279" s="32">
        <f t="shared" si="122"/>
        <v>0</v>
      </c>
      <c r="R279" s="32">
        <f t="shared" si="122"/>
        <v>0</v>
      </c>
      <c r="S279" s="32">
        <f t="shared" si="122"/>
        <v>0</v>
      </c>
      <c r="T279" s="32">
        <f t="shared" si="122"/>
        <v>0</v>
      </c>
      <c r="U279" s="32">
        <f t="shared" si="122"/>
        <v>0</v>
      </c>
      <c r="V279" s="32">
        <f t="shared" si="122"/>
        <v>0</v>
      </c>
      <c r="W279" s="32">
        <f t="shared" si="122"/>
        <v>0</v>
      </c>
      <c r="X279" s="32">
        <f t="shared" si="122"/>
        <v>0</v>
      </c>
      <c r="Y279" s="32"/>
      <c r="AA279" s="32">
        <f t="shared" si="120"/>
        <v>0</v>
      </c>
      <c r="AC279"/>
      <c r="AD279"/>
      <c r="AE279"/>
      <c r="AF279"/>
      <c r="AG279"/>
      <c r="AH279"/>
      <c r="AI279"/>
      <c r="AJ279"/>
      <c r="AK279"/>
      <c r="AL279"/>
      <c r="AM279"/>
      <c r="AN279"/>
      <c r="AO279"/>
      <c r="AP279"/>
      <c r="AQ279"/>
      <c r="AR279"/>
      <c r="AS279"/>
      <c r="AT279"/>
      <c r="AU279"/>
      <c r="AV279"/>
      <c r="AW279"/>
      <c r="AX279"/>
      <c r="AY279"/>
      <c r="AZ279"/>
      <c r="BA279"/>
      <c r="BB279"/>
      <c r="BC279"/>
      <c r="BD279"/>
      <c r="BE279"/>
      <c r="BF279"/>
      <c r="BG279"/>
      <c r="BH279"/>
      <c r="BI279"/>
      <c r="BJ279"/>
      <c r="BK279"/>
      <c r="BL279"/>
      <c r="BM279"/>
      <c r="BN279"/>
      <c r="BO279"/>
      <c r="BP279"/>
      <c r="BQ279"/>
      <c r="BR279"/>
      <c r="BS279"/>
    </row>
    <row r="280" spans="2:71">
      <c r="B280" s="7" t="str">
        <f t="shared" si="109"/>
        <v>Wilbur _ VineyardSIS</v>
      </c>
      <c r="C280" s="7" t="str">
        <f t="shared" si="96"/>
        <v>Wilbur _ Vineyard</v>
      </c>
      <c r="D280" s="7" t="s">
        <v>608</v>
      </c>
      <c r="E280" s="32">
        <f t="shared" ref="E280:X280" si="123">E106*E$196*$AA$21</f>
        <v>0</v>
      </c>
      <c r="F280" s="32">
        <f t="shared" si="123"/>
        <v>0</v>
      </c>
      <c r="G280" s="32">
        <f t="shared" si="123"/>
        <v>0</v>
      </c>
      <c r="H280" s="32">
        <f t="shared" si="123"/>
        <v>0</v>
      </c>
      <c r="I280" s="32">
        <f t="shared" si="123"/>
        <v>0</v>
      </c>
      <c r="J280" s="32">
        <f t="shared" si="123"/>
        <v>0</v>
      </c>
      <c r="K280" s="32">
        <f t="shared" si="123"/>
        <v>0</v>
      </c>
      <c r="L280" s="32">
        <f t="shared" si="123"/>
        <v>0</v>
      </c>
      <c r="M280" s="32">
        <f t="shared" si="123"/>
        <v>0</v>
      </c>
      <c r="N280" s="32">
        <f t="shared" si="123"/>
        <v>0</v>
      </c>
      <c r="O280" s="32">
        <f t="shared" si="123"/>
        <v>0</v>
      </c>
      <c r="P280" s="32">
        <f t="shared" si="123"/>
        <v>0</v>
      </c>
      <c r="Q280" s="32">
        <f t="shared" si="123"/>
        <v>0</v>
      </c>
      <c r="R280" s="32">
        <f t="shared" si="123"/>
        <v>0</v>
      </c>
      <c r="S280" s="32">
        <f t="shared" si="123"/>
        <v>0</v>
      </c>
      <c r="T280" s="32">
        <f t="shared" si="123"/>
        <v>0</v>
      </c>
      <c r="U280" s="32">
        <f t="shared" si="123"/>
        <v>0</v>
      </c>
      <c r="V280" s="32">
        <f t="shared" si="123"/>
        <v>0</v>
      </c>
      <c r="W280" s="32">
        <f t="shared" si="123"/>
        <v>0</v>
      </c>
      <c r="X280" s="32">
        <f t="shared" si="123"/>
        <v>0</v>
      </c>
      <c r="Y280" s="32"/>
      <c r="AA280" s="32">
        <f>SUM(E280:X280)</f>
        <v>0</v>
      </c>
      <c r="AC280"/>
      <c r="AD280"/>
      <c r="AE280"/>
      <c r="AF280"/>
      <c r="AG280"/>
      <c r="AH280"/>
      <c r="AI280"/>
      <c r="AJ280"/>
      <c r="AK280"/>
      <c r="AL280"/>
      <c r="AM280"/>
      <c r="AN280"/>
      <c r="AO280"/>
      <c r="AP280"/>
      <c r="AQ280"/>
      <c r="AR280"/>
      <c r="AS280"/>
      <c r="AT280"/>
      <c r="AU280"/>
      <c r="AV280"/>
      <c r="AW280"/>
      <c r="AX280"/>
      <c r="AY280"/>
      <c r="AZ280"/>
      <c r="BA280"/>
      <c r="BB280"/>
      <c r="BC280"/>
      <c r="BD280"/>
      <c r="BE280"/>
      <c r="BF280"/>
      <c r="BG280"/>
      <c r="BH280"/>
      <c r="BI280"/>
      <c r="BJ280"/>
      <c r="BK280"/>
      <c r="BL280"/>
      <c r="BM280"/>
      <c r="BN280"/>
      <c r="BO280"/>
      <c r="BP280"/>
      <c r="BQ280"/>
      <c r="BR280"/>
      <c r="BS280"/>
    </row>
    <row r="281" spans="2:71">
      <c r="B281" s="7" t="str">
        <f t="shared" si="109"/>
        <v>Mattawa (PRD) _ OtherSIS</v>
      </c>
      <c r="C281" s="7" t="str">
        <f t="shared" si="96"/>
        <v>Mattawa (PRD) _ Other</v>
      </c>
      <c r="D281" s="7" t="s">
        <v>608</v>
      </c>
      <c r="E281" s="32">
        <f t="shared" ref="E281:X281" si="124">E107*E$196*$AA$21</f>
        <v>643.98559005994798</v>
      </c>
      <c r="F281" s="32">
        <f t="shared" si="124"/>
        <v>1301.7036862404238</v>
      </c>
      <c r="G281" s="32">
        <f t="shared" si="124"/>
        <v>1973.8994193741323</v>
      </c>
      <c r="H281" s="32">
        <f t="shared" si="124"/>
        <v>2661.2737343215695</v>
      </c>
      <c r="I281" s="32">
        <f t="shared" si="124"/>
        <v>3386.8513859673062</v>
      </c>
      <c r="J281" s="32">
        <f t="shared" si="124"/>
        <v>4046.0410018067773</v>
      </c>
      <c r="K281" s="32">
        <f t="shared" si="124"/>
        <v>4593.9996899890739</v>
      </c>
      <c r="L281" s="32">
        <f t="shared" si="124"/>
        <v>5055.0835457520689</v>
      </c>
      <c r="M281" s="32">
        <f t="shared" si="124"/>
        <v>5442.485561990261</v>
      </c>
      <c r="N281" s="32">
        <f t="shared" si="124"/>
        <v>5816.7936130715143</v>
      </c>
      <c r="O281" s="32">
        <f t="shared" si="124"/>
        <v>6100.4516511408092</v>
      </c>
      <c r="P281" s="32">
        <f t="shared" si="124"/>
        <v>6343.3696387062437</v>
      </c>
      <c r="Q281" s="32">
        <f t="shared" si="124"/>
        <v>6557.3765937513617</v>
      </c>
      <c r="R281" s="32">
        <f t="shared" si="124"/>
        <v>6743.8806914327552</v>
      </c>
      <c r="S281" s="32">
        <f t="shared" si="124"/>
        <v>6958.0147369930419</v>
      </c>
      <c r="T281" s="32">
        <f t="shared" si="124"/>
        <v>7115.1234515606893</v>
      </c>
      <c r="U281" s="32">
        <f t="shared" si="124"/>
        <v>7200.898313213409</v>
      </c>
      <c r="V281" s="32">
        <f t="shared" si="124"/>
        <v>7286.5080598138202</v>
      </c>
      <c r="W281" s="32">
        <f t="shared" si="124"/>
        <v>7369.7705421707624</v>
      </c>
      <c r="X281" s="32">
        <f t="shared" si="124"/>
        <v>7508.6250003040077</v>
      </c>
      <c r="Y281" s="32"/>
      <c r="AA281" s="32">
        <f t="shared" ref="AA281:AA284" si="125">SUM(E281:X281)</f>
        <v>104106.13590765999</v>
      </c>
      <c r="AC281"/>
      <c r="AD281"/>
      <c r="AE281"/>
      <c r="AF281"/>
      <c r="AG281"/>
      <c r="AH281"/>
      <c r="AI281"/>
      <c r="AJ281"/>
      <c r="AK281"/>
      <c r="AL281"/>
      <c r="AM281"/>
      <c r="AN281"/>
      <c r="AO281"/>
      <c r="AP281"/>
      <c r="AQ281"/>
      <c r="AR281"/>
      <c r="AS281"/>
      <c r="AT281"/>
      <c r="AU281"/>
      <c r="AV281"/>
      <c r="AW281"/>
      <c r="AX281"/>
      <c r="AY281"/>
      <c r="AZ281"/>
      <c r="BA281"/>
      <c r="BB281"/>
      <c r="BC281"/>
      <c r="BD281"/>
      <c r="BE281"/>
      <c r="BF281"/>
      <c r="BG281"/>
      <c r="BH281"/>
      <c r="BI281"/>
      <c r="BJ281"/>
      <c r="BK281"/>
      <c r="BL281"/>
      <c r="BM281"/>
      <c r="BN281"/>
      <c r="BO281"/>
      <c r="BP281"/>
      <c r="BQ281"/>
      <c r="BR281"/>
      <c r="BS281"/>
    </row>
    <row r="282" spans="2:71">
      <c r="B282" s="7" t="str">
        <f t="shared" si="109"/>
        <v>Pasco (Richland) _ OtherSIS</v>
      </c>
      <c r="C282" s="7" t="str">
        <f t="shared" si="96"/>
        <v>Pasco (Richland) _ Other</v>
      </c>
      <c r="D282" s="7" t="s">
        <v>608</v>
      </c>
      <c r="E282" s="32">
        <f t="shared" ref="E282:X282" si="126">E108*E$196*$AA$21</f>
        <v>1567.3110575959063</v>
      </c>
      <c r="F282" s="32">
        <f t="shared" si="126"/>
        <v>3168.0438392543083</v>
      </c>
      <c r="G282" s="32">
        <f t="shared" si="126"/>
        <v>4804.0118200148336</v>
      </c>
      <c r="H282" s="32">
        <f t="shared" si="126"/>
        <v>6476.9209365437328</v>
      </c>
      <c r="I282" s="32">
        <f t="shared" si="126"/>
        <v>8242.8080838989608</v>
      </c>
      <c r="J282" s="32">
        <f t="shared" si="126"/>
        <v>9847.1222019546549</v>
      </c>
      <c r="K282" s="32">
        <f t="shared" si="126"/>
        <v>11180.726127803233</v>
      </c>
      <c r="L282" s="32">
        <f t="shared" si="126"/>
        <v>12302.89692909248</v>
      </c>
      <c r="M282" s="32">
        <f t="shared" si="126"/>
        <v>13245.74328024848</v>
      </c>
      <c r="N282" s="32">
        <f t="shared" si="126"/>
        <v>14156.721967445832</v>
      </c>
      <c r="O282" s="32">
        <f t="shared" si="126"/>
        <v>14847.079619083008</v>
      </c>
      <c r="P282" s="32">
        <f t="shared" si="126"/>
        <v>15438.285468836271</v>
      </c>
      <c r="Q282" s="32">
        <f t="shared" si="126"/>
        <v>15959.128593623303</v>
      </c>
      <c r="R282" s="32">
        <f t="shared" si="126"/>
        <v>16413.036164064106</v>
      </c>
      <c r="S282" s="32">
        <f t="shared" si="126"/>
        <v>16934.188597588498</v>
      </c>
      <c r="T282" s="32">
        <f t="shared" si="126"/>
        <v>17316.55464643694</v>
      </c>
      <c r="U282" s="32">
        <f t="shared" si="126"/>
        <v>17525.310698136094</v>
      </c>
      <c r="V282" s="32">
        <f t="shared" si="126"/>
        <v>17733.664898223582</v>
      </c>
      <c r="W282" s="32">
        <f t="shared" si="126"/>
        <v>17936.30640339883</v>
      </c>
      <c r="X282" s="32">
        <f t="shared" si="126"/>
        <v>18274.245840224528</v>
      </c>
      <c r="Y282" s="32"/>
      <c r="AA282" s="32">
        <f t="shared" si="125"/>
        <v>253370.10717346761</v>
      </c>
      <c r="AC282"/>
      <c r="AD282"/>
      <c r="AE282"/>
      <c r="AF282"/>
      <c r="AG282"/>
      <c r="AH282"/>
      <c r="AI282"/>
      <c r="AJ282"/>
      <c r="AK282"/>
      <c r="AL282"/>
      <c r="AM282"/>
      <c r="AN282"/>
      <c r="AO282"/>
      <c r="AP282"/>
      <c r="AQ282"/>
      <c r="AR282"/>
      <c r="AS282"/>
      <c r="AT282"/>
      <c r="AU282"/>
      <c r="AV282"/>
      <c r="AW282"/>
      <c r="AX282"/>
      <c r="AY282"/>
      <c r="AZ282"/>
      <c r="BA282"/>
      <c r="BB282"/>
      <c r="BC282"/>
      <c r="BD282"/>
      <c r="BE282"/>
      <c r="BF282"/>
      <c r="BG282"/>
      <c r="BH282"/>
      <c r="BI282"/>
      <c r="BJ282"/>
      <c r="BK282"/>
      <c r="BL282"/>
      <c r="BM282"/>
      <c r="BN282"/>
      <c r="BO282"/>
      <c r="BP282"/>
      <c r="BQ282"/>
      <c r="BR282"/>
      <c r="BS282"/>
    </row>
    <row r="283" spans="2:71">
      <c r="B283" s="7" t="str">
        <f t="shared" si="109"/>
        <v>Moses Lake (Ephrata) _ OtherSIS</v>
      </c>
      <c r="C283" s="7" t="str">
        <f t="shared" si="96"/>
        <v>Moses Lake (Ephrata) _ Other</v>
      </c>
      <c r="D283" s="7" t="s">
        <v>608</v>
      </c>
      <c r="E283" s="32">
        <f t="shared" ref="E283:X283" si="127">E109*E$196*$AA$21</f>
        <v>1267.0552610762095</v>
      </c>
      <c r="F283" s="32">
        <f t="shared" si="127"/>
        <v>2561.1295182236768</v>
      </c>
      <c r="G283" s="32">
        <f t="shared" si="127"/>
        <v>3883.6888321063989</v>
      </c>
      <c r="H283" s="32">
        <f t="shared" si="127"/>
        <v>5236.1123265540473</v>
      </c>
      <c r="I283" s="32">
        <f t="shared" si="127"/>
        <v>6663.7016935016391</v>
      </c>
      <c r="J283" s="32">
        <f t="shared" si="127"/>
        <v>7960.6711966833118</v>
      </c>
      <c r="K283" s="32">
        <f t="shared" si="127"/>
        <v>9038.7914984887684</v>
      </c>
      <c r="L283" s="32">
        <f t="shared" si="127"/>
        <v>9945.9837311401589</v>
      </c>
      <c r="M283" s="32">
        <f t="shared" si="127"/>
        <v>10708.205387032242</v>
      </c>
      <c r="N283" s="32">
        <f t="shared" si="127"/>
        <v>11444.664389696471</v>
      </c>
      <c r="O283" s="32">
        <f t="shared" si="127"/>
        <v>12002.767575590427</v>
      </c>
      <c r="P283" s="32">
        <f t="shared" si="127"/>
        <v>12480.713850950682</v>
      </c>
      <c r="Q283" s="32">
        <f t="shared" si="127"/>
        <v>12901.777058702854</v>
      </c>
      <c r="R283" s="32">
        <f t="shared" si="127"/>
        <v>13268.727813233687</v>
      </c>
      <c r="S283" s="32">
        <f t="shared" si="127"/>
        <v>13690.041074260907</v>
      </c>
      <c r="T283" s="32">
        <f t="shared" si="127"/>
        <v>13999.155791152831</v>
      </c>
      <c r="U283" s="32">
        <f t="shared" si="127"/>
        <v>14167.919644572354</v>
      </c>
      <c r="V283" s="32">
        <f t="shared" si="127"/>
        <v>14336.358630636241</v>
      </c>
      <c r="W283" s="32">
        <f t="shared" si="127"/>
        <v>14500.17932468439</v>
      </c>
      <c r="X283" s="32">
        <f t="shared" si="127"/>
        <v>14773.378406181289</v>
      </c>
      <c r="Y283" s="32"/>
      <c r="AA283" s="32">
        <f t="shared" si="125"/>
        <v>204831.02300446859</v>
      </c>
      <c r="AC283"/>
      <c r="AD283"/>
      <c r="AE283"/>
      <c r="AF283"/>
      <c r="AG283"/>
      <c r="AH283"/>
      <c r="AI283"/>
      <c r="AJ283"/>
      <c r="AK283"/>
      <c r="AL283"/>
      <c r="AM283"/>
      <c r="AN283"/>
      <c r="AO283"/>
      <c r="AP283"/>
      <c r="AQ283"/>
      <c r="AR283"/>
      <c r="AS283"/>
      <c r="AT283"/>
      <c r="AU283"/>
      <c r="AV283"/>
      <c r="AW283"/>
      <c r="AX283"/>
      <c r="AY283"/>
      <c r="AZ283"/>
      <c r="BA283"/>
      <c r="BB283"/>
      <c r="BC283"/>
      <c r="BD283"/>
      <c r="BE283"/>
      <c r="BF283"/>
      <c r="BG283"/>
      <c r="BH283"/>
      <c r="BI283"/>
      <c r="BJ283"/>
      <c r="BK283"/>
      <c r="BL283"/>
      <c r="BM283"/>
      <c r="BN283"/>
      <c r="BO283"/>
      <c r="BP283"/>
      <c r="BQ283"/>
      <c r="BR283"/>
      <c r="BS283"/>
    </row>
    <row r="284" spans="2:71">
      <c r="B284" s="7" t="str">
        <f t="shared" si="109"/>
        <v>Royal City (Smyrna) _ OtherSIS</v>
      </c>
      <c r="C284" s="7" t="str">
        <f t="shared" si="96"/>
        <v>Royal City (Smyrna) _ Other</v>
      </c>
      <c r="D284" s="7" t="s">
        <v>608</v>
      </c>
      <c r="E284" s="32">
        <f t="shared" ref="E284:X284" si="128">E110*E$196*$AA$21</f>
        <v>465.07669576064688</v>
      </c>
      <c r="F284" s="32">
        <f t="shared" si="128"/>
        <v>940.07080065222397</v>
      </c>
      <c r="G284" s="32">
        <f t="shared" si="128"/>
        <v>1425.5204369416465</v>
      </c>
      <c r="H284" s="32">
        <f t="shared" si="128"/>
        <v>1921.9318164520689</v>
      </c>
      <c r="I284" s="32">
        <f t="shared" si="128"/>
        <v>2445.9330704455883</v>
      </c>
      <c r="J284" s="32">
        <f t="shared" si="128"/>
        <v>2921.9898846761876</v>
      </c>
      <c r="K284" s="32">
        <f t="shared" si="128"/>
        <v>3317.7173979105096</v>
      </c>
      <c r="L284" s="32">
        <f t="shared" si="128"/>
        <v>3650.7052153659761</v>
      </c>
      <c r="M284" s="32">
        <f t="shared" si="128"/>
        <v>3930.4811178458731</v>
      </c>
      <c r="N284" s="32">
        <f t="shared" si="128"/>
        <v>4200.8007558633499</v>
      </c>
      <c r="O284" s="32">
        <f t="shared" si="128"/>
        <v>4405.6543195260629</v>
      </c>
      <c r="P284" s="32">
        <f t="shared" si="128"/>
        <v>4581.0860321941072</v>
      </c>
      <c r="Q284" s="32">
        <f t="shared" si="128"/>
        <v>4735.6386325293361</v>
      </c>
      <c r="R284" s="32">
        <f t="shared" si="128"/>
        <v>4870.3290834249974</v>
      </c>
      <c r="S284" s="32">
        <f t="shared" si="128"/>
        <v>5024.9734666165032</v>
      </c>
      <c r="T284" s="32">
        <f t="shared" si="128"/>
        <v>5138.4350144743094</v>
      </c>
      <c r="U284" s="32">
        <f t="shared" si="128"/>
        <v>5200.3803279293197</v>
      </c>
      <c r="V284" s="32">
        <f t="shared" si="128"/>
        <v>5262.2063977799189</v>
      </c>
      <c r="W284" s="32">
        <f t="shared" si="128"/>
        <v>5322.337308739885</v>
      </c>
      <c r="X284" s="32">
        <f t="shared" si="128"/>
        <v>5422.6159074803218</v>
      </c>
      <c r="Y284" s="32"/>
      <c r="AA284" s="32">
        <f t="shared" si="125"/>
        <v>75183.883682608837</v>
      </c>
      <c r="AC284"/>
      <c r="AD284"/>
      <c r="AE284"/>
      <c r="AF284"/>
      <c r="AG284"/>
      <c r="AH284"/>
      <c r="AI284"/>
      <c r="AJ284"/>
      <c r="AK284"/>
      <c r="AL284"/>
      <c r="AM284"/>
      <c r="AN284"/>
      <c r="AO284"/>
      <c r="AP284"/>
      <c r="AQ284"/>
      <c r="AR284"/>
      <c r="AS284"/>
      <c r="AT284"/>
      <c r="AU284"/>
      <c r="AV284"/>
      <c r="AW284"/>
      <c r="AX284"/>
      <c r="AY284"/>
      <c r="AZ284"/>
      <c r="BA284"/>
      <c r="BB284"/>
      <c r="BC284"/>
      <c r="BD284"/>
      <c r="BE284"/>
      <c r="BF284"/>
      <c r="BG284"/>
      <c r="BH284"/>
      <c r="BI284"/>
      <c r="BJ284"/>
      <c r="BK284"/>
      <c r="BL284"/>
      <c r="BM284"/>
      <c r="BN284"/>
      <c r="BO284"/>
      <c r="BP284"/>
      <c r="BQ284"/>
      <c r="BR284"/>
      <c r="BS284"/>
    </row>
    <row r="285" spans="2:71">
      <c r="B285" s="7" t="str">
        <f t="shared" si="109"/>
        <v>Quincy _ OtherSIS</v>
      </c>
      <c r="C285" s="7" t="str">
        <f t="shared" si="96"/>
        <v>Quincy _ Other</v>
      </c>
      <c r="D285" s="7" t="s">
        <v>608</v>
      </c>
      <c r="E285" s="32">
        <f t="shared" ref="E285:X285" si="129">E111*E$196*$AA$21</f>
        <v>671.55657425389825</v>
      </c>
      <c r="F285" s="32">
        <f t="shared" si="129"/>
        <v>1357.4335850339678</v>
      </c>
      <c r="G285" s="32">
        <f t="shared" si="129"/>
        <v>2058.4080644929554</v>
      </c>
      <c r="H285" s="32">
        <f t="shared" si="129"/>
        <v>2775.2109670753721</v>
      </c>
      <c r="I285" s="32">
        <f t="shared" si="129"/>
        <v>3531.8528075380445</v>
      </c>
      <c r="J285" s="32">
        <f t="shared" si="129"/>
        <v>4219.2643382148253</v>
      </c>
      <c r="K285" s="32">
        <f t="shared" si="129"/>
        <v>4790.682806497799</v>
      </c>
      <c r="L285" s="32">
        <f t="shared" si="129"/>
        <v>5271.5070662318585</v>
      </c>
      <c r="M285" s="32">
        <f t="shared" si="129"/>
        <v>5675.4949425129953</v>
      </c>
      <c r="N285" s="32">
        <f t="shared" si="129"/>
        <v>6065.8282611147051</v>
      </c>
      <c r="O285" s="32">
        <f t="shared" si="129"/>
        <v>6361.6305635973813</v>
      </c>
      <c r="P285" s="32">
        <f t="shared" si="129"/>
        <v>6614.9486099513497</v>
      </c>
      <c r="Q285" s="32">
        <f t="shared" si="129"/>
        <v>6838.1178544420973</v>
      </c>
      <c r="R285" s="32">
        <f t="shared" si="129"/>
        <v>7032.6067604928858</v>
      </c>
      <c r="S285" s="32">
        <f t="shared" si="129"/>
        <v>7255.9085366307781</v>
      </c>
      <c r="T285" s="32">
        <f t="shared" si="129"/>
        <v>7419.7435537010533</v>
      </c>
      <c r="U285" s="32">
        <f t="shared" si="129"/>
        <v>7509.1906983852059</v>
      </c>
      <c r="V285" s="32">
        <f t="shared" si="129"/>
        <v>7598.4656589388478</v>
      </c>
      <c r="W285" s="32">
        <f t="shared" si="129"/>
        <v>7685.2928617188009</v>
      </c>
      <c r="X285" s="32">
        <f t="shared" si="129"/>
        <v>7830.0921020483293</v>
      </c>
      <c r="Y285" s="32"/>
      <c r="AA285" s="32">
        <f>SUM(E285:X285)</f>
        <v>108563.23661287315</v>
      </c>
      <c r="AC285"/>
      <c r="AD285"/>
      <c r="AE285"/>
      <c r="AF285"/>
      <c r="AG285"/>
      <c r="AH285"/>
      <c r="AI285"/>
      <c r="AJ285"/>
      <c r="AK285"/>
      <c r="AL285"/>
      <c r="AM285"/>
      <c r="AN285"/>
      <c r="AO285"/>
      <c r="AP285"/>
      <c r="AQ285"/>
      <c r="AR285"/>
      <c r="AS285"/>
      <c r="AT285"/>
      <c r="AU285"/>
      <c r="AV285"/>
      <c r="AW285"/>
      <c r="AX285"/>
      <c r="AY285"/>
      <c r="AZ285"/>
      <c r="BA285"/>
      <c r="BB285"/>
      <c r="BC285"/>
      <c r="BD285"/>
      <c r="BE285"/>
      <c r="BF285"/>
      <c r="BG285"/>
      <c r="BH285"/>
      <c r="BI285"/>
      <c r="BJ285"/>
      <c r="BK285"/>
      <c r="BL285"/>
      <c r="BM285"/>
      <c r="BN285"/>
      <c r="BO285"/>
      <c r="BP285"/>
      <c r="BQ285"/>
      <c r="BR285"/>
      <c r="BS285"/>
    </row>
    <row r="286" spans="2:71">
      <c r="B286" s="7" t="str">
        <f t="shared" si="109"/>
        <v>Connell _ OtherSIS</v>
      </c>
      <c r="C286" s="7" t="str">
        <f t="shared" si="96"/>
        <v>Connell _ Other</v>
      </c>
      <c r="D286" s="7" t="s">
        <v>608</v>
      </c>
      <c r="E286" s="32">
        <f t="shared" ref="E286:X286" si="130">E112*E$196*$AA$21</f>
        <v>765.50535111541524</v>
      </c>
      <c r="F286" s="32">
        <f t="shared" si="130"/>
        <v>1547.3345254370465</v>
      </c>
      <c r="G286" s="32">
        <f t="shared" si="130"/>
        <v>2346.3732596157147</v>
      </c>
      <c r="H286" s="32">
        <f t="shared" si="130"/>
        <v>3163.4547664590177</v>
      </c>
      <c r="I286" s="32">
        <f t="shared" si="130"/>
        <v>4025.9485606646667</v>
      </c>
      <c r="J286" s="32">
        <f t="shared" si="130"/>
        <v>4809.5269296742226</v>
      </c>
      <c r="K286" s="32">
        <f t="shared" si="130"/>
        <v>5460.8851502124835</v>
      </c>
      <c r="L286" s="32">
        <f t="shared" si="130"/>
        <v>6008.9753005940229</v>
      </c>
      <c r="M286" s="32">
        <f t="shared" si="130"/>
        <v>6469.479884921182</v>
      </c>
      <c r="N286" s="32">
        <f t="shared" si="130"/>
        <v>6914.4196793684578</v>
      </c>
      <c r="O286" s="32">
        <f t="shared" si="130"/>
        <v>7251.6038483631901</v>
      </c>
      <c r="P286" s="32">
        <f t="shared" si="130"/>
        <v>7540.3603395545797</v>
      </c>
      <c r="Q286" s="32">
        <f t="shared" si="130"/>
        <v>7794.7503007456426</v>
      </c>
      <c r="R286" s="32">
        <f t="shared" si="130"/>
        <v>8016.4476290457515</v>
      </c>
      <c r="S286" s="32">
        <f t="shared" si="130"/>
        <v>8270.9886626690859</v>
      </c>
      <c r="T286" s="32">
        <f t="shared" si="130"/>
        <v>8457.7437136589742</v>
      </c>
      <c r="U286" s="32">
        <f t="shared" si="130"/>
        <v>8559.7042491116827</v>
      </c>
      <c r="V286" s="32">
        <f t="shared" si="130"/>
        <v>8661.4685123837044</v>
      </c>
      <c r="W286" s="32">
        <f t="shared" si="130"/>
        <v>8760.4425838151164</v>
      </c>
      <c r="X286" s="32">
        <f t="shared" si="130"/>
        <v>8925.4988092460844</v>
      </c>
      <c r="Y286" s="32"/>
      <c r="AA286" s="32">
        <f t="shared" ref="AA286:AA288" si="131">SUM(E286:X286)</f>
        <v>123750.91205665605</v>
      </c>
      <c r="AC286"/>
      <c r="AD286"/>
      <c r="AE286"/>
      <c r="AF286"/>
      <c r="AG286"/>
      <c r="AH286"/>
      <c r="AI286"/>
      <c r="AJ286"/>
      <c r="AK286"/>
      <c r="AL286"/>
      <c r="AM286"/>
      <c r="AN286"/>
      <c r="AO286"/>
      <c r="AP286"/>
      <c r="AQ286"/>
      <c r="AR286"/>
      <c r="AS286"/>
      <c r="AT286"/>
      <c r="AU286"/>
      <c r="AV286"/>
      <c r="AW286"/>
      <c r="AX286"/>
      <c r="AY286"/>
      <c r="AZ286"/>
      <c r="BA286"/>
      <c r="BB286"/>
      <c r="BC286"/>
      <c r="BD286"/>
      <c r="BE286"/>
      <c r="BF286"/>
      <c r="BG286"/>
      <c r="BH286"/>
      <c r="BI286"/>
      <c r="BJ286"/>
      <c r="BK286"/>
      <c r="BL286"/>
      <c r="BM286"/>
      <c r="BN286"/>
      <c r="BO286"/>
      <c r="BP286"/>
      <c r="BQ286"/>
      <c r="BR286"/>
      <c r="BS286"/>
    </row>
    <row r="287" spans="2:71">
      <c r="B287" s="7" t="str">
        <f t="shared" si="109"/>
        <v>Othello _ OtherSIS</v>
      </c>
      <c r="C287" s="7" t="str">
        <f t="shared" si="96"/>
        <v>Othello _ Other</v>
      </c>
      <c r="D287" s="7" t="s">
        <v>608</v>
      </c>
      <c r="E287" s="32">
        <f t="shared" ref="E287:X287" si="132">E113*E$196*$AA$21</f>
        <v>696.18895825162804</v>
      </c>
      <c r="F287" s="32">
        <f t="shared" si="132"/>
        <v>1407.2236200062562</v>
      </c>
      <c r="G287" s="32">
        <f t="shared" si="132"/>
        <v>2133.9095185959786</v>
      </c>
      <c r="H287" s="32">
        <f t="shared" si="132"/>
        <v>2877.004419535665</v>
      </c>
      <c r="I287" s="32">
        <f t="shared" si="132"/>
        <v>3661.3995321388606</v>
      </c>
      <c r="J287" s="32">
        <f t="shared" si="132"/>
        <v>4374.0249992690369</v>
      </c>
      <c r="K287" s="32">
        <f t="shared" si="132"/>
        <v>4966.4028322187614</v>
      </c>
      <c r="L287" s="32">
        <f t="shared" si="132"/>
        <v>5464.8635030241467</v>
      </c>
      <c r="M287" s="32">
        <f t="shared" si="132"/>
        <v>5883.6694674314267</v>
      </c>
      <c r="N287" s="32">
        <f t="shared" si="132"/>
        <v>6288.3200313100333</v>
      </c>
      <c r="O287" s="32">
        <f t="shared" si="132"/>
        <v>6594.972225196514</v>
      </c>
      <c r="P287" s="32">
        <f t="shared" si="132"/>
        <v>6857.5818601233113</v>
      </c>
      <c r="Q287" s="32">
        <f t="shared" si="132"/>
        <v>7088.9368491031037</v>
      </c>
      <c r="R287" s="32">
        <f t="shared" si="132"/>
        <v>7290.5595181171457</v>
      </c>
      <c r="S287" s="32">
        <f t="shared" si="132"/>
        <v>7522.0518999434926</v>
      </c>
      <c r="T287" s="32">
        <f t="shared" si="132"/>
        <v>7691.8963095317895</v>
      </c>
      <c r="U287" s="32">
        <f t="shared" si="132"/>
        <v>7784.6243340402671</v>
      </c>
      <c r="V287" s="32">
        <f t="shared" si="132"/>
        <v>7877.173858784101</v>
      </c>
      <c r="W287" s="32">
        <f t="shared" si="132"/>
        <v>7967.1858431332057</v>
      </c>
      <c r="X287" s="32">
        <f t="shared" si="132"/>
        <v>8117.2962525095681</v>
      </c>
      <c r="Y287" s="32"/>
      <c r="AA287" s="32">
        <f t="shared" si="131"/>
        <v>112545.28583226429</v>
      </c>
      <c r="AC287"/>
      <c r="AD287"/>
      <c r="AE287"/>
      <c r="AF287"/>
      <c r="AG287"/>
      <c r="AH287"/>
      <c r="AI287"/>
      <c r="AJ287"/>
      <c r="AK287"/>
      <c r="AL287"/>
      <c r="AM287"/>
      <c r="AN287"/>
      <c r="AO287"/>
      <c r="AP287"/>
      <c r="AQ287"/>
      <c r="AR287"/>
      <c r="AS287"/>
      <c r="AT287"/>
      <c r="AU287"/>
      <c r="AV287"/>
      <c r="AW287"/>
      <c r="AX287"/>
      <c r="AY287"/>
      <c r="AZ287"/>
      <c r="BA287"/>
      <c r="BB287"/>
      <c r="BC287"/>
      <c r="BD287"/>
      <c r="BE287"/>
      <c r="BF287"/>
      <c r="BG287"/>
      <c r="BH287"/>
      <c r="BI287"/>
      <c r="BJ287"/>
      <c r="BK287"/>
      <c r="BL287"/>
      <c r="BM287"/>
      <c r="BN287"/>
      <c r="BO287"/>
      <c r="BP287"/>
      <c r="BQ287"/>
      <c r="BR287"/>
      <c r="BS287"/>
    </row>
    <row r="288" spans="2:71">
      <c r="B288" s="7" t="str">
        <f t="shared" si="109"/>
        <v>Lind _ OtherSIS</v>
      </c>
      <c r="C288" s="7" t="str">
        <f t="shared" si="96"/>
        <v>Lind _ Other</v>
      </c>
      <c r="D288" s="7" t="s">
        <v>608</v>
      </c>
      <c r="E288" s="32">
        <f t="shared" ref="E288:X288" si="133">E114*E$196*$AA$21</f>
        <v>1200.8503272437144</v>
      </c>
      <c r="F288" s="32">
        <f t="shared" si="133"/>
        <v>2427.3078803683329</v>
      </c>
      <c r="G288" s="32">
        <f t="shared" si="133"/>
        <v>3680.762116868098</v>
      </c>
      <c r="H288" s="32">
        <f t="shared" si="133"/>
        <v>4962.5200999414692</v>
      </c>
      <c r="I288" s="32">
        <f t="shared" si="133"/>
        <v>6315.5164617675146</v>
      </c>
      <c r="J288" s="32">
        <f t="shared" si="133"/>
        <v>7544.7179813586581</v>
      </c>
      <c r="K288" s="32">
        <f t="shared" si="133"/>
        <v>8566.5053942703234</v>
      </c>
      <c r="L288" s="32">
        <f t="shared" si="133"/>
        <v>9426.2959045335174</v>
      </c>
      <c r="M288" s="32">
        <f t="shared" si="133"/>
        <v>10148.690699005861</v>
      </c>
      <c r="N288" s="32">
        <f t="shared" si="133"/>
        <v>10846.668965241661</v>
      </c>
      <c r="O288" s="32">
        <f t="shared" si="133"/>
        <v>11375.61068862574</v>
      </c>
      <c r="P288" s="32">
        <f t="shared" si="133"/>
        <v>11828.583782067446</v>
      </c>
      <c r="Q288" s="32">
        <f t="shared" si="133"/>
        <v>12227.646006385909</v>
      </c>
      <c r="R288" s="32">
        <f t="shared" si="133"/>
        <v>12575.423208531296</v>
      </c>
      <c r="S288" s="32">
        <f t="shared" si="133"/>
        <v>12974.722420585333</v>
      </c>
      <c r="T288" s="32">
        <f t="shared" si="133"/>
        <v>13267.685577235836</v>
      </c>
      <c r="U288" s="32">
        <f t="shared" si="133"/>
        <v>13427.631346636303</v>
      </c>
      <c r="V288" s="32">
        <f t="shared" si="133"/>
        <v>13587.269223332871</v>
      </c>
      <c r="W288" s="32">
        <f t="shared" si="133"/>
        <v>13742.530118496921</v>
      </c>
      <c r="X288" s="32">
        <f t="shared" si="133"/>
        <v>14001.454268450392</v>
      </c>
      <c r="Y288" s="32"/>
      <c r="AA288" s="32">
        <f t="shared" si="131"/>
        <v>194128.39247094718</v>
      </c>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c r="BH288"/>
      <c r="BI288"/>
      <c r="BJ288"/>
      <c r="BK288"/>
      <c r="BL288"/>
      <c r="BM288"/>
      <c r="BN288"/>
      <c r="BO288"/>
      <c r="BP288"/>
      <c r="BQ288"/>
      <c r="BR288"/>
      <c r="BS288"/>
    </row>
    <row r="289" spans="2:71">
      <c r="B289" s="7" t="str">
        <f t="shared" si="109"/>
        <v>Eltopia _ OtherSIS</v>
      </c>
      <c r="C289" s="7" t="str">
        <f t="shared" si="96"/>
        <v>Eltopia _ Other</v>
      </c>
      <c r="D289" s="7" t="s">
        <v>608</v>
      </c>
      <c r="E289" s="32">
        <f t="shared" ref="E289:X289" si="134">E115*E$196*$AA$21</f>
        <v>1701.1902253590063</v>
      </c>
      <c r="F289" s="32">
        <f t="shared" si="134"/>
        <v>3438.6570468756227</v>
      </c>
      <c r="G289" s="32">
        <f t="shared" si="134"/>
        <v>5214.3688459993355</v>
      </c>
      <c r="H289" s="32">
        <f t="shared" si="134"/>
        <v>7030.1772799156424</v>
      </c>
      <c r="I289" s="32">
        <f t="shared" si="134"/>
        <v>8946.9058958521655</v>
      </c>
      <c r="J289" s="32">
        <f t="shared" si="134"/>
        <v>10688.259970280875</v>
      </c>
      <c r="K289" s="32">
        <f t="shared" si="134"/>
        <v>12135.779881634002</v>
      </c>
      <c r="L289" s="32">
        <f t="shared" si="134"/>
        <v>13353.806124149507</v>
      </c>
      <c r="M289" s="32">
        <f t="shared" si="134"/>
        <v>14377.190084103384</v>
      </c>
      <c r="N289" s="32">
        <f t="shared" si="134"/>
        <v>15365.984255279376</v>
      </c>
      <c r="O289" s="32">
        <f t="shared" si="134"/>
        <v>16115.312018441089</v>
      </c>
      <c r="P289" s="32">
        <f t="shared" si="134"/>
        <v>16757.018467139311</v>
      </c>
      <c r="Q289" s="32">
        <f t="shared" si="134"/>
        <v>17322.351831272052</v>
      </c>
      <c r="R289" s="32">
        <f t="shared" si="134"/>
        <v>17815.032029186808</v>
      </c>
      <c r="S289" s="32">
        <f t="shared" si="134"/>
        <v>18380.701123102142</v>
      </c>
      <c r="T289" s="32">
        <f t="shared" si="134"/>
        <v>18795.728747425728</v>
      </c>
      <c r="U289" s="32">
        <f t="shared" si="134"/>
        <v>19022.316668766547</v>
      </c>
      <c r="V289" s="32">
        <f t="shared" si="134"/>
        <v>19248.4684124702</v>
      </c>
      <c r="W289" s="32">
        <f t="shared" si="134"/>
        <v>19468.419484840575</v>
      </c>
      <c r="X289" s="32">
        <f t="shared" si="134"/>
        <v>19835.22559132785</v>
      </c>
      <c r="Y289" s="32"/>
      <c r="AA289" s="32">
        <f>SUM(E289:X289)</f>
        <v>275012.89398342115</v>
      </c>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c r="BH289"/>
      <c r="BI289"/>
      <c r="BJ289"/>
      <c r="BK289"/>
      <c r="BL289"/>
      <c r="BM289"/>
      <c r="BN289"/>
      <c r="BO289"/>
      <c r="BP289"/>
      <c r="BQ289"/>
      <c r="BR289"/>
      <c r="BS289"/>
    </row>
    <row r="290" spans="2:71">
      <c r="B290" s="7" t="str">
        <f t="shared" si="109"/>
        <v>Odessa _ OtherSIS</v>
      </c>
      <c r="C290" s="7" t="str">
        <f t="shared" si="96"/>
        <v>Odessa _ Other</v>
      </c>
      <c r="D290" s="7" t="s">
        <v>608</v>
      </c>
      <c r="E290" s="32">
        <f t="shared" ref="E290:X290" si="135">E116*E$196*$AA$21</f>
        <v>268.017623778808</v>
      </c>
      <c r="F290" s="32">
        <f t="shared" si="135"/>
        <v>541.75052087391691</v>
      </c>
      <c r="G290" s="32">
        <f t="shared" si="135"/>
        <v>821.50880411745868</v>
      </c>
      <c r="H290" s="32">
        <f t="shared" si="135"/>
        <v>1107.5841967697204</v>
      </c>
      <c r="I290" s="32">
        <f t="shared" si="135"/>
        <v>1409.5592736390572</v>
      </c>
      <c r="J290" s="32">
        <f t="shared" si="135"/>
        <v>1683.904596242493</v>
      </c>
      <c r="K290" s="32">
        <f t="shared" si="135"/>
        <v>1911.9571921428151</v>
      </c>
      <c r="L290" s="32">
        <f t="shared" si="135"/>
        <v>2103.8537210276691</v>
      </c>
      <c r="M290" s="32">
        <f t="shared" si="135"/>
        <v>2265.0849184984295</v>
      </c>
      <c r="N290" s="32">
        <f t="shared" si="135"/>
        <v>2420.8665943007331</v>
      </c>
      <c r="O290" s="32">
        <f t="shared" si="135"/>
        <v>2538.9210267330091</v>
      </c>
      <c r="P290" s="32">
        <f t="shared" si="135"/>
        <v>2640.0200308184217</v>
      </c>
      <c r="Q290" s="32">
        <f t="shared" si="135"/>
        <v>2729.0866752413058</v>
      </c>
      <c r="R290" s="32">
        <f t="shared" si="135"/>
        <v>2806.7070224309455</v>
      </c>
      <c r="S290" s="32">
        <f t="shared" si="135"/>
        <v>2895.8265601148064</v>
      </c>
      <c r="T290" s="32">
        <f t="shared" si="135"/>
        <v>2961.2129678284391</v>
      </c>
      <c r="U290" s="32">
        <f t="shared" si="135"/>
        <v>2996.9112426888714</v>
      </c>
      <c r="V290" s="32">
        <f t="shared" si="135"/>
        <v>3032.5407990179378</v>
      </c>
      <c r="W290" s="32">
        <f t="shared" si="135"/>
        <v>3067.1934574247125</v>
      </c>
      <c r="X290" s="32">
        <f t="shared" si="135"/>
        <v>3124.9827037904611</v>
      </c>
      <c r="Y290" s="32"/>
      <c r="AA290" s="32">
        <f t="shared" ref="AA290:AA292" si="136">SUM(E290:X290)</f>
        <v>43327.489927480012</v>
      </c>
      <c r="AC290"/>
      <c r="AD290"/>
      <c r="AE290"/>
      <c r="AF290"/>
      <c r="AG290"/>
      <c r="AH290"/>
      <c r="AI290"/>
      <c r="AJ290"/>
      <c r="AK290"/>
      <c r="AL290"/>
      <c r="AM290"/>
      <c r="AN290"/>
      <c r="AO290"/>
      <c r="AP290"/>
      <c r="AQ290"/>
      <c r="AR290"/>
      <c r="AS290"/>
      <c r="AT290"/>
      <c r="AU290"/>
      <c r="AV290"/>
      <c r="AW290"/>
      <c r="AX290"/>
      <c r="AY290"/>
      <c r="AZ290"/>
      <c r="BA290"/>
      <c r="BB290"/>
      <c r="BC290"/>
      <c r="BD290"/>
      <c r="BE290"/>
      <c r="BF290"/>
      <c r="BG290"/>
      <c r="BH290"/>
      <c r="BI290"/>
      <c r="BJ290"/>
      <c r="BK290"/>
      <c r="BL290"/>
      <c r="BM290"/>
      <c r="BN290"/>
      <c r="BO290"/>
      <c r="BP290"/>
      <c r="BQ290"/>
      <c r="BR290"/>
      <c r="BS290"/>
    </row>
    <row r="291" spans="2:71">
      <c r="B291" s="7" t="str">
        <f t="shared" si="109"/>
        <v>Ritzville _ OtherSIS</v>
      </c>
      <c r="C291" s="7" t="str">
        <f t="shared" si="96"/>
        <v>Ritzville _ Other</v>
      </c>
      <c r="D291" s="7" t="s">
        <v>608</v>
      </c>
      <c r="E291" s="32">
        <f t="shared" ref="E291:X291" si="137">E117*E$196*$AA$21</f>
        <v>53.067662367039063</v>
      </c>
      <c r="F291" s="32">
        <f t="shared" si="137"/>
        <v>107.26695253678974</v>
      </c>
      <c r="G291" s="32">
        <f t="shared" si="137"/>
        <v>162.65927305002245</v>
      </c>
      <c r="H291" s="32">
        <f t="shared" si="137"/>
        <v>219.30238530042192</v>
      </c>
      <c r="I291" s="32">
        <f t="shared" si="137"/>
        <v>279.09364528035508</v>
      </c>
      <c r="J291" s="32">
        <f t="shared" si="137"/>
        <v>333.41419609574029</v>
      </c>
      <c r="K291" s="32">
        <f t="shared" si="137"/>
        <v>378.56875716726489</v>
      </c>
      <c r="L291" s="32">
        <f t="shared" si="137"/>
        <v>416.56439365075425</v>
      </c>
      <c r="M291" s="32">
        <f t="shared" si="137"/>
        <v>448.48827473654808</v>
      </c>
      <c r="N291" s="32">
        <f t="shared" si="137"/>
        <v>479.33314701730092</v>
      </c>
      <c r="O291" s="32">
        <f t="shared" si="137"/>
        <v>502.70800077848031</v>
      </c>
      <c r="P291" s="32">
        <f t="shared" si="137"/>
        <v>522.72566879152237</v>
      </c>
      <c r="Q291" s="32">
        <f t="shared" si="137"/>
        <v>540.36092183107451</v>
      </c>
      <c r="R291" s="32">
        <f t="shared" si="137"/>
        <v>555.72980063611749</v>
      </c>
      <c r="S291" s="32">
        <f t="shared" si="137"/>
        <v>573.37552657545666</v>
      </c>
      <c r="T291" s="32">
        <f t="shared" si="137"/>
        <v>586.32207747393159</v>
      </c>
      <c r="U291" s="32">
        <f t="shared" si="137"/>
        <v>593.39035892001516</v>
      </c>
      <c r="V291" s="32">
        <f t="shared" si="137"/>
        <v>600.44503405256819</v>
      </c>
      <c r="W291" s="32">
        <f t="shared" si="137"/>
        <v>607.30628276645382</v>
      </c>
      <c r="X291" s="32">
        <f t="shared" si="137"/>
        <v>618.74859081823388</v>
      </c>
      <c r="Y291" s="32"/>
      <c r="AA291" s="32">
        <f t="shared" si="136"/>
        <v>8578.8709498460903</v>
      </c>
      <c r="AC291"/>
      <c r="AD291"/>
      <c r="AE291"/>
      <c r="AF291"/>
      <c r="AG291"/>
      <c r="AH291"/>
      <c r="AI291"/>
      <c r="AJ291"/>
      <c r="AK291"/>
      <c r="AL291"/>
      <c r="AM291"/>
      <c r="AN291"/>
      <c r="AO291"/>
      <c r="AP291"/>
      <c r="AQ291"/>
      <c r="AR291"/>
      <c r="AS291"/>
      <c r="AT291"/>
      <c r="AU291"/>
      <c r="AV291"/>
      <c r="AW291"/>
      <c r="AX291"/>
      <c r="AY291"/>
      <c r="AZ291"/>
      <c r="BA291"/>
      <c r="BB291"/>
      <c r="BC291"/>
      <c r="BD291"/>
      <c r="BE291"/>
      <c r="BF291"/>
      <c r="BG291"/>
      <c r="BH291"/>
      <c r="BI291"/>
      <c r="BJ291"/>
      <c r="BK291"/>
      <c r="BL291"/>
      <c r="BM291"/>
      <c r="BN291"/>
      <c r="BO291"/>
      <c r="BP291"/>
      <c r="BQ291"/>
      <c r="BR291"/>
      <c r="BS291"/>
    </row>
    <row r="292" spans="2:71">
      <c r="B292" s="7" t="str">
        <f t="shared" si="109"/>
        <v>Wilbur _ OtherSIS</v>
      </c>
      <c r="C292" s="7" t="str">
        <f t="shared" si="96"/>
        <v>Wilbur _ Other</v>
      </c>
      <c r="D292" s="7" t="s">
        <v>608</v>
      </c>
      <c r="E292" s="32">
        <f t="shared" ref="E292:X292" si="138">E118*E$196*$AA$21</f>
        <v>152.9800690385328</v>
      </c>
      <c r="F292" s="32">
        <f t="shared" si="138"/>
        <v>309.22232245947527</v>
      </c>
      <c r="G292" s="32">
        <f t="shared" si="138"/>
        <v>468.90376758719827</v>
      </c>
      <c r="H292" s="32">
        <f t="shared" si="138"/>
        <v>632.19091527971784</v>
      </c>
      <c r="I292" s="32">
        <f t="shared" si="138"/>
        <v>804.55334225770127</v>
      </c>
      <c r="J292" s="32">
        <f t="shared" si="138"/>
        <v>961.14515812615718</v>
      </c>
      <c r="K292" s="32">
        <f t="shared" si="138"/>
        <v>1091.3138439512361</v>
      </c>
      <c r="L292" s="32">
        <f t="shared" si="138"/>
        <v>1200.8452390257903</v>
      </c>
      <c r="M292" s="32">
        <f t="shared" si="138"/>
        <v>1292.8733652828832</v>
      </c>
      <c r="N292" s="32">
        <f t="shared" si="138"/>
        <v>1381.7909938446628</v>
      </c>
      <c r="O292" s="32">
        <f t="shared" si="138"/>
        <v>1449.17452993145</v>
      </c>
      <c r="P292" s="32">
        <f t="shared" si="138"/>
        <v>1506.8801852784932</v>
      </c>
      <c r="Q292" s="32">
        <f t="shared" si="138"/>
        <v>1557.7179668420226</v>
      </c>
      <c r="R292" s="32">
        <f t="shared" si="138"/>
        <v>1602.0223894559092</v>
      </c>
      <c r="S292" s="32">
        <f t="shared" si="138"/>
        <v>1652.8903616263171</v>
      </c>
      <c r="T292" s="32">
        <f t="shared" si="138"/>
        <v>1690.2118520013992</v>
      </c>
      <c r="U292" s="32">
        <f t="shared" si="138"/>
        <v>1710.5878424892951</v>
      </c>
      <c r="V292" s="32">
        <f t="shared" si="138"/>
        <v>1730.9246095652218</v>
      </c>
      <c r="W292" s="32">
        <f t="shared" si="138"/>
        <v>1750.7037793104621</v>
      </c>
      <c r="X292" s="32">
        <f t="shared" si="138"/>
        <v>1783.6889344434433</v>
      </c>
      <c r="Y292" s="32"/>
      <c r="AA292" s="32">
        <f t="shared" si="136"/>
        <v>24730.621467797369</v>
      </c>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row>
    <row r="293" spans="2:71">
      <c r="B293" s="7" t="str">
        <f t="shared" si="109"/>
        <v>Mattawa (PRD) _ Grain**SIS</v>
      </c>
      <c r="C293" s="7" t="str">
        <f t="shared" ref="C293:C324" si="139">D119</f>
        <v>Mattawa (PRD) _ Grain**</v>
      </c>
      <c r="D293" s="7" t="s">
        <v>608</v>
      </c>
      <c r="E293" s="32">
        <f t="shared" ref="E293:X293" si="140">E119*E$196*$AA$21</f>
        <v>384.17876094704985</v>
      </c>
      <c r="F293" s="32">
        <f t="shared" si="140"/>
        <v>776.54984369060298</v>
      </c>
      <c r="G293" s="32">
        <f t="shared" si="140"/>
        <v>1177.557766624348</v>
      </c>
      <c r="H293" s="32">
        <f t="shared" si="140"/>
        <v>1587.6206883719467</v>
      </c>
      <c r="I293" s="32">
        <f t="shared" si="140"/>
        <v>2020.4743538618543</v>
      </c>
      <c r="J293" s="32">
        <f t="shared" si="140"/>
        <v>2413.7232925823546</v>
      </c>
      <c r="K293" s="32">
        <f t="shared" si="140"/>
        <v>2740.6158397532454</v>
      </c>
      <c r="L293" s="32">
        <f t="shared" si="140"/>
        <v>3015.6819703218284</v>
      </c>
      <c r="M293" s="32">
        <f t="shared" si="140"/>
        <v>3246.7921517979748</v>
      </c>
      <c r="N293" s="32">
        <f t="shared" si="140"/>
        <v>3470.0909421692231</v>
      </c>
      <c r="O293" s="32">
        <f t="shared" si="140"/>
        <v>3639.3111782741767</v>
      </c>
      <c r="P293" s="32">
        <f t="shared" si="140"/>
        <v>3784.2273579451412</v>
      </c>
      <c r="Q293" s="32">
        <f t="shared" si="140"/>
        <v>3911.8962500637217</v>
      </c>
      <c r="R293" s="32">
        <f t="shared" si="140"/>
        <v>4023.1579215432275</v>
      </c>
      <c r="S293" s="32">
        <f t="shared" si="140"/>
        <v>4150.9026313158056</v>
      </c>
      <c r="T293" s="32">
        <f t="shared" si="140"/>
        <v>4244.6280690091608</v>
      </c>
      <c r="U293" s="32">
        <f t="shared" si="140"/>
        <v>4295.7982824095552</v>
      </c>
      <c r="V293" s="32">
        <f t="shared" si="140"/>
        <v>4346.8699940776305</v>
      </c>
      <c r="W293" s="32">
        <f t="shared" si="140"/>
        <v>4396.5414118841809</v>
      </c>
      <c r="X293" s="32">
        <f t="shared" si="140"/>
        <v>4479.3770133339567</v>
      </c>
      <c r="Y293" s="32"/>
      <c r="AA293" s="32">
        <f>SUM(E293:X293)</f>
        <v>62105.995719976971</v>
      </c>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row>
    <row r="294" spans="2:71">
      <c r="B294" s="7" t="str">
        <f t="shared" si="109"/>
        <v>Pasco (Richland) _ Grain**SIS</v>
      </c>
      <c r="C294" s="7" t="str">
        <f t="shared" si="139"/>
        <v>Pasco (Richland) _ Grain**</v>
      </c>
      <c r="D294" s="7" t="s">
        <v>608</v>
      </c>
      <c r="E294" s="32">
        <f t="shared" ref="E294:X294" si="141">E120*E$196*$AA$21</f>
        <v>690.05246960657962</v>
      </c>
      <c r="F294" s="32">
        <f t="shared" si="141"/>
        <v>1394.8197867324579</v>
      </c>
      <c r="G294" s="32">
        <f t="shared" si="141"/>
        <v>2115.1003844159268</v>
      </c>
      <c r="H294" s="32">
        <f t="shared" si="141"/>
        <v>2851.6453489227497</v>
      </c>
      <c r="I294" s="32">
        <f t="shared" si="141"/>
        <v>3629.1264884663769</v>
      </c>
      <c r="J294" s="32">
        <f t="shared" si="141"/>
        <v>4335.4705889713214</v>
      </c>
      <c r="K294" s="32">
        <f t="shared" si="141"/>
        <v>4922.6269661619599</v>
      </c>
      <c r="L294" s="32">
        <f t="shared" si="141"/>
        <v>5416.6940047355411</v>
      </c>
      <c r="M294" s="32">
        <f t="shared" si="141"/>
        <v>5831.8084454342024</v>
      </c>
      <c r="N294" s="32">
        <f t="shared" si="141"/>
        <v>6232.89225698067</v>
      </c>
      <c r="O294" s="32">
        <f t="shared" si="141"/>
        <v>6536.8414954647997</v>
      </c>
      <c r="P294" s="32">
        <f t="shared" si="141"/>
        <v>6797.1363837646823</v>
      </c>
      <c r="Q294" s="32">
        <f t="shared" si="141"/>
        <v>7026.452117099836</v>
      </c>
      <c r="R294" s="32">
        <f t="shared" si="141"/>
        <v>7226.2976030598729</v>
      </c>
      <c r="S294" s="32">
        <f t="shared" si="141"/>
        <v>7455.7495182059392</v>
      </c>
      <c r="T294" s="32">
        <f t="shared" si="141"/>
        <v>7624.0968510616767</v>
      </c>
      <c r="U294" s="32">
        <f t="shared" si="141"/>
        <v>7716.0075335788306</v>
      </c>
      <c r="V294" s="32">
        <f t="shared" si="141"/>
        <v>7807.7412896998458</v>
      </c>
      <c r="W294" s="32">
        <f t="shared" si="141"/>
        <v>7896.9598723247045</v>
      </c>
      <c r="X294" s="32">
        <f t="shared" si="141"/>
        <v>8045.7471483595764</v>
      </c>
      <c r="Y294" s="32"/>
      <c r="AA294" s="32">
        <f t="shared" ref="AA294:AA295" si="142">SUM(E294:X294)</f>
        <v>111553.26655304754</v>
      </c>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row>
    <row r="295" spans="2:71">
      <c r="B295" s="7" t="str">
        <f t="shared" si="109"/>
        <v>Moses Lake (Ephrata) _ Grain**SIS</v>
      </c>
      <c r="C295" s="7" t="str">
        <f t="shared" si="139"/>
        <v>Moses Lake (Ephrata) _ Grain**</v>
      </c>
      <c r="D295" s="7" t="s">
        <v>608</v>
      </c>
      <c r="E295" s="32">
        <f t="shared" ref="E295:X295" si="143">E121*E$196*$AA$21</f>
        <v>3117.1633728495622</v>
      </c>
      <c r="F295" s="32">
        <f t="shared" si="143"/>
        <v>6300.7978993352745</v>
      </c>
      <c r="G295" s="32">
        <f t="shared" si="143"/>
        <v>9554.5103287005059</v>
      </c>
      <c r="H295" s="32">
        <f t="shared" si="143"/>
        <v>12881.693531343675</v>
      </c>
      <c r="I295" s="32">
        <f t="shared" si="143"/>
        <v>16393.797085800146</v>
      </c>
      <c r="J295" s="32">
        <f t="shared" si="143"/>
        <v>19584.554391512986</v>
      </c>
      <c r="K295" s="32">
        <f t="shared" si="143"/>
        <v>22236.90683386739</v>
      </c>
      <c r="L295" s="32">
        <f t="shared" si="143"/>
        <v>24468.748243335674</v>
      </c>
      <c r="M295" s="32">
        <f t="shared" si="143"/>
        <v>26343.938300730206</v>
      </c>
      <c r="N295" s="32">
        <f t="shared" si="143"/>
        <v>28155.748013560224</v>
      </c>
      <c r="O295" s="32">
        <f t="shared" si="143"/>
        <v>29528.77321836591</v>
      </c>
      <c r="P295" s="32">
        <f t="shared" si="143"/>
        <v>30704.599300708538</v>
      </c>
      <c r="Q295" s="32">
        <f t="shared" si="143"/>
        <v>31740.483724364047</v>
      </c>
      <c r="R295" s="32">
        <f t="shared" si="143"/>
        <v>32643.242654303274</v>
      </c>
      <c r="S295" s="32">
        <f t="shared" si="143"/>
        <v>33679.742249951814</v>
      </c>
      <c r="T295" s="32">
        <f t="shared" si="143"/>
        <v>34440.215058916627</v>
      </c>
      <c r="U295" s="32">
        <f t="shared" si="143"/>
        <v>34855.401766790324</v>
      </c>
      <c r="V295" s="32">
        <f t="shared" si="143"/>
        <v>35269.789247784887</v>
      </c>
      <c r="W295" s="32">
        <f t="shared" si="143"/>
        <v>35672.814974356545</v>
      </c>
      <c r="X295" s="32">
        <f t="shared" si="143"/>
        <v>36344.929440472988</v>
      </c>
      <c r="Y295" s="32"/>
      <c r="AA295" s="32">
        <f t="shared" si="142"/>
        <v>503917.84963705053</v>
      </c>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row>
    <row r="296" spans="2:71">
      <c r="B296" s="7" t="str">
        <f t="shared" si="109"/>
        <v>Royal City (Smyrna) _ Grain**SIS</v>
      </c>
      <c r="C296" s="7" t="str">
        <f t="shared" si="139"/>
        <v>Royal City (Smyrna) _ Grain**</v>
      </c>
      <c r="D296" s="7" t="s">
        <v>608</v>
      </c>
      <c r="E296" s="32">
        <f t="shared" ref="E296:X296" si="144">E122*E$196*$AA$21</f>
        <v>1093.0728435764545</v>
      </c>
      <c r="F296" s="32">
        <f t="shared" si="144"/>
        <v>2209.4546396299347</v>
      </c>
      <c r="G296" s="32">
        <f t="shared" si="144"/>
        <v>3350.4101404945181</v>
      </c>
      <c r="H296" s="32">
        <f t="shared" si="144"/>
        <v>4517.1290991766055</v>
      </c>
      <c r="I296" s="32">
        <f t="shared" si="144"/>
        <v>5748.692722900083</v>
      </c>
      <c r="J296" s="32">
        <f t="shared" si="144"/>
        <v>6867.5722117635642</v>
      </c>
      <c r="K296" s="32">
        <f t="shared" si="144"/>
        <v>7797.6532115543969</v>
      </c>
      <c r="L296" s="32">
        <f t="shared" si="144"/>
        <v>8580.2766881125244</v>
      </c>
      <c r="M296" s="32">
        <f t="shared" si="144"/>
        <v>9237.8358478715363</v>
      </c>
      <c r="N296" s="32">
        <f t="shared" si="144"/>
        <v>9873.1698865273702</v>
      </c>
      <c r="O296" s="32">
        <f t="shared" si="144"/>
        <v>10354.638576295505</v>
      </c>
      <c r="P296" s="32">
        <f t="shared" si="144"/>
        <v>10766.956894472936</v>
      </c>
      <c r="Q296" s="32">
        <f t="shared" si="144"/>
        <v>11130.202896413026</v>
      </c>
      <c r="R296" s="32">
        <f t="shared" si="144"/>
        <v>11446.766756750778</v>
      </c>
      <c r="S296" s="32">
        <f t="shared" si="144"/>
        <v>11810.228476546905</v>
      </c>
      <c r="T296" s="32">
        <f t="shared" si="144"/>
        <v>12076.89790523259</v>
      </c>
      <c r="U296" s="32">
        <f t="shared" si="144"/>
        <v>12222.488386419267</v>
      </c>
      <c r="V296" s="32">
        <f t="shared" si="144"/>
        <v>12367.798608571382</v>
      </c>
      <c r="W296" s="32">
        <f t="shared" si="144"/>
        <v>12509.124687536385</v>
      </c>
      <c r="X296" s="32">
        <f t="shared" si="144"/>
        <v>12744.810143449839</v>
      </c>
      <c r="Y296" s="32"/>
      <c r="AA296" s="32">
        <f t="shared" ref="AA296:AA298" si="145">SUM(E296:X296)</f>
        <v>176705.1806232956</v>
      </c>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row>
    <row r="297" spans="2:71">
      <c r="B297" s="7" t="str">
        <f t="shared" si="109"/>
        <v>Quincy _ Grain**SIS</v>
      </c>
      <c r="C297" s="7" t="str">
        <f t="shared" si="139"/>
        <v>Quincy _ Grain**</v>
      </c>
      <c r="D297" s="7" t="s">
        <v>608</v>
      </c>
      <c r="E297" s="32">
        <f t="shared" ref="E297:X297" si="146">E123*E$196*$AA$21</f>
        <v>1425.6532422545752</v>
      </c>
      <c r="F297" s="32">
        <f t="shared" si="146"/>
        <v>2881.7074626943754</v>
      </c>
      <c r="G297" s="32">
        <f t="shared" si="146"/>
        <v>4369.8122295767434</v>
      </c>
      <c r="H297" s="32">
        <f t="shared" si="146"/>
        <v>5891.5192923948844</v>
      </c>
      <c r="I297" s="32">
        <f t="shared" si="146"/>
        <v>7497.8007799665438</v>
      </c>
      <c r="J297" s="32">
        <f t="shared" si="146"/>
        <v>8957.1126459270963</v>
      </c>
      <c r="K297" s="32">
        <f t="shared" si="146"/>
        <v>10170.181839534258</v>
      </c>
      <c r="L297" s="32">
        <f t="shared" si="146"/>
        <v>11190.927806627347</v>
      </c>
      <c r="M297" s="32">
        <f t="shared" si="146"/>
        <v>12048.557152735117</v>
      </c>
      <c r="N297" s="32">
        <f t="shared" si="146"/>
        <v>12877.199120603225</v>
      </c>
      <c r="O297" s="32">
        <f t="shared" si="146"/>
        <v>13505.160379219922</v>
      </c>
      <c r="P297" s="32">
        <f t="shared" si="146"/>
        <v>14042.93144416313</v>
      </c>
      <c r="Q297" s="32">
        <f t="shared" si="146"/>
        <v>14516.699357660542</v>
      </c>
      <c r="R297" s="32">
        <f t="shared" si="146"/>
        <v>14929.581533375827</v>
      </c>
      <c r="S297" s="32">
        <f t="shared" si="146"/>
        <v>15403.630799449767</v>
      </c>
      <c r="T297" s="32">
        <f t="shared" si="146"/>
        <v>15751.437569922638</v>
      </c>
      <c r="U297" s="32">
        <f t="shared" si="146"/>
        <v>15941.325684667185</v>
      </c>
      <c r="V297" s="32">
        <f t="shared" si="146"/>
        <v>16130.848268236341</v>
      </c>
      <c r="W297" s="32">
        <f t="shared" si="146"/>
        <v>16315.174485720945</v>
      </c>
      <c r="X297" s="32">
        <f t="shared" si="146"/>
        <v>16622.570041607116</v>
      </c>
      <c r="Y297" s="32"/>
      <c r="AA297" s="32">
        <f t="shared" si="145"/>
        <v>230469.83113633763</v>
      </c>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row>
    <row r="298" spans="2:71">
      <c r="B298" s="7" t="str">
        <f t="shared" si="109"/>
        <v>Connell _ Grain**SIS</v>
      </c>
      <c r="C298" s="7" t="str">
        <f t="shared" si="139"/>
        <v>Connell _ Grain**</v>
      </c>
      <c r="D298" s="7" t="s">
        <v>608</v>
      </c>
      <c r="E298" s="32">
        <f t="shared" ref="E298:X298" si="147">E124*E$196*$AA$21</f>
        <v>739.05794934943162</v>
      </c>
      <c r="F298" s="32">
        <f t="shared" si="147"/>
        <v>1493.8757510457476</v>
      </c>
      <c r="G298" s="32">
        <f t="shared" si="147"/>
        <v>2265.3085404735216</v>
      </c>
      <c r="H298" s="32">
        <f t="shared" si="147"/>
        <v>3054.1607438174397</v>
      </c>
      <c r="I298" s="32">
        <f t="shared" si="147"/>
        <v>3886.8562879353694</v>
      </c>
      <c r="J298" s="32">
        <f t="shared" si="147"/>
        <v>4643.3628514897</v>
      </c>
      <c r="K298" s="32">
        <f t="shared" si="147"/>
        <v>5272.2173331226095</v>
      </c>
      <c r="L298" s="32">
        <f t="shared" si="147"/>
        <v>5801.3715474065157</v>
      </c>
      <c r="M298" s="32">
        <f t="shared" si="147"/>
        <v>6245.9661844824486</v>
      </c>
      <c r="N298" s="32">
        <f t="shared" si="147"/>
        <v>6675.5337787376893</v>
      </c>
      <c r="O298" s="32">
        <f t="shared" si="147"/>
        <v>7001.0685906462295</v>
      </c>
      <c r="P298" s="32">
        <f t="shared" si="147"/>
        <v>7279.848849896267</v>
      </c>
      <c r="Q298" s="32">
        <f t="shared" si="147"/>
        <v>7525.4499064780421</v>
      </c>
      <c r="R298" s="32">
        <f t="shared" si="147"/>
        <v>7739.4878261228678</v>
      </c>
      <c r="S298" s="32">
        <f t="shared" si="147"/>
        <v>7985.2347357438593</v>
      </c>
      <c r="T298" s="32">
        <f t="shared" si="147"/>
        <v>8165.5375968722938</v>
      </c>
      <c r="U298" s="32">
        <f t="shared" si="147"/>
        <v>8263.9755034609934</v>
      </c>
      <c r="V298" s="32">
        <f t="shared" si="147"/>
        <v>8362.2239188656531</v>
      </c>
      <c r="W298" s="32">
        <f t="shared" si="147"/>
        <v>8457.778540612293</v>
      </c>
      <c r="X298" s="32">
        <f t="shared" si="147"/>
        <v>8617.1322476982368</v>
      </c>
      <c r="Y298" s="32"/>
      <c r="AA298" s="32">
        <f t="shared" si="145"/>
        <v>119475.44868425722</v>
      </c>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row>
    <row r="299" spans="2:71">
      <c r="B299" s="7" t="str">
        <f t="shared" si="109"/>
        <v>Othello _ Grain**SIS</v>
      </c>
      <c r="C299" s="7" t="str">
        <f t="shared" si="139"/>
        <v>Othello _ Grain**</v>
      </c>
      <c r="D299" s="7" t="s">
        <v>608</v>
      </c>
      <c r="E299" s="32">
        <f t="shared" ref="E299:X299" si="148">E125*E$196*$AA$21</f>
        <v>1017.6199620676188</v>
      </c>
      <c r="F299" s="32">
        <f t="shared" si="148"/>
        <v>2056.9399009253452</v>
      </c>
      <c r="G299" s="32">
        <f t="shared" si="148"/>
        <v>3119.1372652947298</v>
      </c>
      <c r="H299" s="32">
        <f t="shared" si="148"/>
        <v>4205.3196816403379</v>
      </c>
      <c r="I299" s="32">
        <f t="shared" si="148"/>
        <v>5351.8706507017923</v>
      </c>
      <c r="J299" s="32">
        <f t="shared" si="148"/>
        <v>6393.5158710606611</v>
      </c>
      <c r="K299" s="32">
        <f t="shared" si="148"/>
        <v>7259.3950275038696</v>
      </c>
      <c r="L299" s="32">
        <f t="shared" si="148"/>
        <v>7987.9953922540381</v>
      </c>
      <c r="M299" s="32">
        <f t="shared" si="148"/>
        <v>8600.1644083845549</v>
      </c>
      <c r="N299" s="32">
        <f t="shared" si="148"/>
        <v>9191.6424641395788</v>
      </c>
      <c r="O299" s="32">
        <f t="shared" si="148"/>
        <v>9639.8762233971102</v>
      </c>
      <c r="P299" s="32">
        <f t="shared" si="148"/>
        <v>10023.732938683033</v>
      </c>
      <c r="Q299" s="32">
        <f t="shared" si="148"/>
        <v>10361.904712767213</v>
      </c>
      <c r="R299" s="32">
        <f t="shared" si="148"/>
        <v>10656.616730764896</v>
      </c>
      <c r="S299" s="32">
        <f t="shared" si="148"/>
        <v>10994.989332083756</v>
      </c>
      <c r="T299" s="32">
        <f t="shared" si="148"/>
        <v>11243.251042635291</v>
      </c>
      <c r="U299" s="32">
        <f t="shared" si="148"/>
        <v>11378.791670886412</v>
      </c>
      <c r="V299" s="32">
        <f t="shared" si="148"/>
        <v>11514.071385887519</v>
      </c>
      <c r="W299" s="32">
        <f t="shared" si="148"/>
        <v>11645.641976045972</v>
      </c>
      <c r="X299" s="32">
        <f t="shared" si="148"/>
        <v>11865.058482563329</v>
      </c>
      <c r="Y299" s="32"/>
      <c r="AA299" s="32">
        <f>SUM(E299:X299)</f>
        <v>164507.53511968706</v>
      </c>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row>
    <row r="300" spans="2:71">
      <c r="B300" s="7" t="str">
        <f t="shared" si="109"/>
        <v>Lind _ Grain**SIS</v>
      </c>
      <c r="C300" s="7" t="str">
        <f t="shared" si="139"/>
        <v>Lind _ Grain**</v>
      </c>
      <c r="D300" s="7" t="s">
        <v>608</v>
      </c>
      <c r="E300" s="32">
        <f t="shared" ref="E300:X300" si="149">E126*E$196*$AA$21</f>
        <v>2616.4777570641263</v>
      </c>
      <c r="F300" s="32">
        <f t="shared" si="149"/>
        <v>5288.749925319602</v>
      </c>
      <c r="G300" s="32">
        <f t="shared" si="149"/>
        <v>8019.843930037996</v>
      </c>
      <c r="H300" s="32">
        <f t="shared" si="149"/>
        <v>10812.607671334972</v>
      </c>
      <c r="I300" s="32">
        <f t="shared" si="149"/>
        <v>13760.589452071972</v>
      </c>
      <c r="J300" s="32">
        <f t="shared" si="149"/>
        <v>16438.840323137374</v>
      </c>
      <c r="K300" s="32">
        <f t="shared" si="149"/>
        <v>18665.166100528688</v>
      </c>
      <c r="L300" s="32">
        <f t="shared" si="149"/>
        <v>20538.524249168218</v>
      </c>
      <c r="M300" s="32">
        <f t="shared" si="149"/>
        <v>22112.517167914531</v>
      </c>
      <c r="N300" s="32">
        <f t="shared" si="149"/>
        <v>23633.310032011002</v>
      </c>
      <c r="O300" s="32">
        <f t="shared" si="149"/>
        <v>24785.796917861458</v>
      </c>
      <c r="P300" s="32">
        <f t="shared" si="149"/>
        <v>25772.759236686903</v>
      </c>
      <c r="Q300" s="32">
        <f t="shared" si="149"/>
        <v>26642.257632886187</v>
      </c>
      <c r="R300" s="32">
        <f t="shared" si="149"/>
        <v>27400.013444067081</v>
      </c>
      <c r="S300" s="32">
        <f t="shared" si="149"/>
        <v>28270.028201985024</v>
      </c>
      <c r="T300" s="32">
        <f t="shared" si="149"/>
        <v>28908.352200925619</v>
      </c>
      <c r="U300" s="32">
        <f t="shared" si="149"/>
        <v>29256.850709422837</v>
      </c>
      <c r="V300" s="32">
        <f t="shared" si="149"/>
        <v>29604.678364614665</v>
      </c>
      <c r="W300" s="32">
        <f t="shared" si="149"/>
        <v>29942.969215291312</v>
      </c>
      <c r="X300" s="32">
        <f t="shared" si="149"/>
        <v>30507.127182150489</v>
      </c>
      <c r="Y300" s="32"/>
      <c r="AA300" s="32">
        <f t="shared" ref="AA300:AA303" si="150">SUM(E300:X300)</f>
        <v>422977.45971448004</v>
      </c>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row>
    <row r="301" spans="2:71">
      <c r="B301" s="7" t="str">
        <f t="shared" si="109"/>
        <v>Eltopia _ Grain**SIS</v>
      </c>
      <c r="C301" s="7" t="str">
        <f t="shared" si="139"/>
        <v>Eltopia _ Grain**</v>
      </c>
      <c r="D301" s="7" t="s">
        <v>608</v>
      </c>
      <c r="E301" s="32">
        <f t="shared" ref="E301:X301" si="151">E127*E$196*$AA$21</f>
        <v>756.43026227414646</v>
      </c>
      <c r="F301" s="32">
        <f t="shared" si="151"/>
        <v>1528.9908283419932</v>
      </c>
      <c r="G301" s="32">
        <f t="shared" si="151"/>
        <v>2318.5569344198639</v>
      </c>
      <c r="H301" s="32">
        <f t="shared" si="151"/>
        <v>3125.9519155525941</v>
      </c>
      <c r="I301" s="32">
        <f t="shared" si="151"/>
        <v>3978.2208200222608</v>
      </c>
      <c r="J301" s="32">
        <f t="shared" si="151"/>
        <v>4752.5098440226711</v>
      </c>
      <c r="K301" s="32">
        <f t="shared" si="151"/>
        <v>5396.1461933679202</v>
      </c>
      <c r="L301" s="32">
        <f t="shared" si="151"/>
        <v>5937.7387186179185</v>
      </c>
      <c r="M301" s="32">
        <f t="shared" si="151"/>
        <v>6392.7840073196585</v>
      </c>
      <c r="N301" s="32">
        <f t="shared" si="151"/>
        <v>6832.4490271912364</v>
      </c>
      <c r="O301" s="32">
        <f t="shared" si="151"/>
        <v>7165.6358677740409</v>
      </c>
      <c r="P301" s="32">
        <f t="shared" si="151"/>
        <v>7450.9691421228099</v>
      </c>
      <c r="Q301" s="32">
        <f t="shared" si="151"/>
        <v>7702.3433027126475</v>
      </c>
      <c r="R301" s="32">
        <f t="shared" si="151"/>
        <v>7921.4124025526089</v>
      </c>
      <c r="S301" s="32">
        <f t="shared" si="151"/>
        <v>8172.9358446065135</v>
      </c>
      <c r="T301" s="32">
        <f t="shared" si="151"/>
        <v>8357.4769088792345</v>
      </c>
      <c r="U301" s="32">
        <f t="shared" si="151"/>
        <v>8458.2286991335095</v>
      </c>
      <c r="V301" s="32">
        <f t="shared" si="151"/>
        <v>8558.7865440196729</v>
      </c>
      <c r="W301" s="32">
        <f t="shared" si="151"/>
        <v>8656.5872748729744</v>
      </c>
      <c r="X301" s="32">
        <f t="shared" si="151"/>
        <v>8819.6867538130045</v>
      </c>
      <c r="Y301" s="32"/>
      <c r="AA301" s="32">
        <f t="shared" si="150"/>
        <v>122283.8412916173</v>
      </c>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row>
    <row r="302" spans="2:71">
      <c r="B302" s="7" t="str">
        <f t="shared" si="109"/>
        <v>Odessa _ Grain**SIS</v>
      </c>
      <c r="C302" s="7" t="str">
        <f t="shared" si="139"/>
        <v>Odessa _ Grain**</v>
      </c>
      <c r="D302" s="7" t="s">
        <v>608</v>
      </c>
      <c r="E302" s="32">
        <f t="shared" ref="E302:X302" si="152">E128*E$196*$AA$21</f>
        <v>1128.3360459310991</v>
      </c>
      <c r="F302" s="32">
        <f t="shared" si="152"/>
        <v>2280.7330054849999</v>
      </c>
      <c r="G302" s="32">
        <f t="shared" si="152"/>
        <v>3458.4964326841091</v>
      </c>
      <c r="H302" s="32">
        <f t="shared" si="152"/>
        <v>4662.8544626987095</v>
      </c>
      <c r="I302" s="32">
        <f t="shared" si="152"/>
        <v>5934.1490865391452</v>
      </c>
      <c r="J302" s="32">
        <f t="shared" si="152"/>
        <v>7089.1243160095928</v>
      </c>
      <c r="K302" s="32">
        <f t="shared" si="152"/>
        <v>8049.2103010075625</v>
      </c>
      <c r="L302" s="32">
        <f t="shared" si="152"/>
        <v>8857.0816923625353</v>
      </c>
      <c r="M302" s="32">
        <f t="shared" si="152"/>
        <v>9535.8541151231839</v>
      </c>
      <c r="N302" s="32">
        <f t="shared" si="152"/>
        <v>10191.684420701733</v>
      </c>
      <c r="O302" s="32">
        <f t="shared" si="152"/>
        <v>10688.685586584787</v>
      </c>
      <c r="P302" s="32">
        <f t="shared" si="152"/>
        <v>11114.30554735069</v>
      </c>
      <c r="Q302" s="32">
        <f t="shared" si="152"/>
        <v>11489.270088769832</v>
      </c>
      <c r="R302" s="32">
        <f t="shared" si="152"/>
        <v>11816.046493981294</v>
      </c>
      <c r="S302" s="32">
        <f t="shared" si="152"/>
        <v>12191.233712447211</v>
      </c>
      <c r="T302" s="32">
        <f t="shared" si="152"/>
        <v>12466.50606094817</v>
      </c>
      <c r="U302" s="32">
        <f t="shared" si="152"/>
        <v>12616.793380620195</v>
      </c>
      <c r="V302" s="32">
        <f t="shared" si="152"/>
        <v>12766.791399928794</v>
      </c>
      <c r="W302" s="32">
        <f t="shared" si="152"/>
        <v>12912.676745140157</v>
      </c>
      <c r="X302" s="32">
        <f t="shared" si="152"/>
        <v>13155.965558846976</v>
      </c>
      <c r="Y302" s="32"/>
      <c r="AA302" s="32">
        <f t="shared" si="150"/>
        <v>182405.79845316079</v>
      </c>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row>
    <row r="303" spans="2:71">
      <c r="B303" s="7" t="str">
        <f t="shared" si="109"/>
        <v>Ritzville _ Grain**SIS</v>
      </c>
      <c r="C303" s="7" t="str">
        <f t="shared" si="139"/>
        <v>Ritzville _ Grain**</v>
      </c>
      <c r="D303" s="7" t="s">
        <v>608</v>
      </c>
      <c r="E303" s="32">
        <f t="shared" ref="E303:X303" si="153">E129*E$196*$AA$21</f>
        <v>355.13847665498946</v>
      </c>
      <c r="F303" s="32">
        <f t="shared" si="153"/>
        <v>717.85001298643158</v>
      </c>
      <c r="G303" s="32">
        <f t="shared" si="153"/>
        <v>1088.5455259976256</v>
      </c>
      <c r="H303" s="32">
        <f t="shared" si="153"/>
        <v>1467.6115654713901</v>
      </c>
      <c r="I303" s="32">
        <f t="shared" si="153"/>
        <v>1867.7455838061551</v>
      </c>
      <c r="J303" s="32">
        <f t="shared" si="153"/>
        <v>2231.2686184973891</v>
      </c>
      <c r="K303" s="32">
        <f t="shared" si="153"/>
        <v>2533.4511778506376</v>
      </c>
      <c r="L303" s="32">
        <f t="shared" si="153"/>
        <v>2787.7249079982889</v>
      </c>
      <c r="M303" s="32">
        <f t="shared" si="153"/>
        <v>3001.3653434730882</v>
      </c>
      <c r="N303" s="32">
        <f t="shared" si="153"/>
        <v>3207.7848552021001</v>
      </c>
      <c r="O303" s="32">
        <f t="shared" si="153"/>
        <v>3364.2136403888849</v>
      </c>
      <c r="P303" s="32">
        <f t="shared" si="153"/>
        <v>3498.1755261634607</v>
      </c>
      <c r="Q303" s="32">
        <f t="shared" si="153"/>
        <v>3616.1938563581184</v>
      </c>
      <c r="R303" s="32">
        <f t="shared" si="153"/>
        <v>3719.0451967651575</v>
      </c>
      <c r="S303" s="32">
        <f t="shared" si="153"/>
        <v>3837.1336135155561</v>
      </c>
      <c r="T303" s="32">
        <f t="shared" si="153"/>
        <v>3923.7742937139806</v>
      </c>
      <c r="U303" s="32">
        <f t="shared" si="153"/>
        <v>3971.0765224793845</v>
      </c>
      <c r="V303" s="32">
        <f t="shared" si="153"/>
        <v>4018.2876953127075</v>
      </c>
      <c r="W303" s="32">
        <f t="shared" si="153"/>
        <v>4064.2044232693138</v>
      </c>
      <c r="X303" s="32">
        <f t="shared" si="153"/>
        <v>4140.778435948082</v>
      </c>
      <c r="Y303" s="32"/>
      <c r="AA303" s="32">
        <f t="shared" si="150"/>
        <v>57411.369271852738</v>
      </c>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row>
    <row r="304" spans="2:71">
      <c r="B304" s="7" t="str">
        <f t="shared" si="109"/>
        <v>Wilbur _ Grain**SIS</v>
      </c>
      <c r="C304" s="7" t="str">
        <f t="shared" si="139"/>
        <v>Wilbur _ Grain**</v>
      </c>
      <c r="D304" s="7" t="s">
        <v>608</v>
      </c>
      <c r="E304" s="32">
        <f t="shared" ref="E304:X304" si="154">E130*E$196*$AA$21</f>
        <v>300.51508477230425</v>
      </c>
      <c r="F304" s="32">
        <f t="shared" si="154"/>
        <v>607.43842666191847</v>
      </c>
      <c r="G304" s="32">
        <f t="shared" si="154"/>
        <v>921.11774005688608</v>
      </c>
      <c r="H304" s="32">
        <f t="shared" si="154"/>
        <v>1241.8801200155815</v>
      </c>
      <c r="I304" s="32">
        <f t="shared" si="154"/>
        <v>1580.470040129959</v>
      </c>
      <c r="J304" s="32">
        <f t="shared" si="154"/>
        <v>1888.0800648613831</v>
      </c>
      <c r="K304" s="32">
        <f t="shared" si="154"/>
        <v>2143.7843137957334</v>
      </c>
      <c r="L304" s="32">
        <f t="shared" si="154"/>
        <v>2358.9485288659171</v>
      </c>
      <c r="M304" s="32">
        <f t="shared" si="154"/>
        <v>2539.7292040048501</v>
      </c>
      <c r="N304" s="32">
        <f t="shared" si="154"/>
        <v>2714.3995963829893</v>
      </c>
      <c r="O304" s="32">
        <f t="shared" si="154"/>
        <v>2846.7682715094074</v>
      </c>
      <c r="P304" s="32">
        <f t="shared" si="154"/>
        <v>2960.1256520979209</v>
      </c>
      <c r="Q304" s="32">
        <f t="shared" si="154"/>
        <v>3059.9917348642448</v>
      </c>
      <c r="R304" s="32">
        <f t="shared" si="154"/>
        <v>3147.0236430159298</v>
      </c>
      <c r="S304" s="32">
        <f t="shared" si="154"/>
        <v>3246.9490324150865</v>
      </c>
      <c r="T304" s="32">
        <f t="shared" si="154"/>
        <v>3320.2636211349509</v>
      </c>
      <c r="U304" s="32">
        <f t="shared" si="154"/>
        <v>3360.2903549916823</v>
      </c>
      <c r="V304" s="32">
        <f t="shared" si="154"/>
        <v>3400.2400381120196</v>
      </c>
      <c r="W304" s="32">
        <f t="shared" si="154"/>
        <v>3439.0943732556361</v>
      </c>
      <c r="X304" s="32">
        <f t="shared" si="154"/>
        <v>3503.890635627035</v>
      </c>
      <c r="Y304" s="32"/>
      <c r="AA304" s="32">
        <f>SUM(E304:X304)</f>
        <v>48581.000476571433</v>
      </c>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row>
    <row r="305" spans="2:71">
      <c r="B305" s="7" t="str">
        <f t="shared" si="109"/>
        <v>Mattawa (PRD) _ Early PotatoesSIS</v>
      </c>
      <c r="C305" s="7" t="str">
        <f t="shared" si="139"/>
        <v>Mattawa (PRD) _ Early Potatoes</v>
      </c>
      <c r="D305" s="7" t="s">
        <v>608</v>
      </c>
      <c r="E305" s="32">
        <f t="shared" ref="E305:X305" si="155">E131*E$196*$AA$21</f>
        <v>0</v>
      </c>
      <c r="F305" s="32">
        <f t="shared" si="155"/>
        <v>0</v>
      </c>
      <c r="G305" s="32">
        <f t="shared" si="155"/>
        <v>0</v>
      </c>
      <c r="H305" s="32">
        <f t="shared" si="155"/>
        <v>0</v>
      </c>
      <c r="I305" s="32">
        <f t="shared" si="155"/>
        <v>0</v>
      </c>
      <c r="J305" s="32">
        <f t="shared" si="155"/>
        <v>0</v>
      </c>
      <c r="K305" s="32">
        <f t="shared" si="155"/>
        <v>0</v>
      </c>
      <c r="L305" s="32">
        <f t="shared" si="155"/>
        <v>0</v>
      </c>
      <c r="M305" s="32">
        <f t="shared" si="155"/>
        <v>0</v>
      </c>
      <c r="N305" s="32">
        <f t="shared" si="155"/>
        <v>0</v>
      </c>
      <c r="O305" s="32">
        <f t="shared" si="155"/>
        <v>0</v>
      </c>
      <c r="P305" s="32">
        <f t="shared" si="155"/>
        <v>0</v>
      </c>
      <c r="Q305" s="32">
        <f t="shared" si="155"/>
        <v>0</v>
      </c>
      <c r="R305" s="32">
        <f t="shared" si="155"/>
        <v>0</v>
      </c>
      <c r="S305" s="32">
        <f t="shared" si="155"/>
        <v>0</v>
      </c>
      <c r="T305" s="32">
        <f t="shared" si="155"/>
        <v>0</v>
      </c>
      <c r="U305" s="32">
        <f t="shared" si="155"/>
        <v>0</v>
      </c>
      <c r="V305" s="32">
        <f t="shared" si="155"/>
        <v>0</v>
      </c>
      <c r="W305" s="32">
        <f t="shared" si="155"/>
        <v>0</v>
      </c>
      <c r="X305" s="32">
        <f t="shared" si="155"/>
        <v>0</v>
      </c>
      <c r="Y305" s="32"/>
      <c r="AA305" s="32">
        <f t="shared" ref="AA305:AA307" si="156">SUM(E305:X305)</f>
        <v>0</v>
      </c>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row>
    <row r="306" spans="2:71">
      <c r="B306" s="7" t="str">
        <f t="shared" si="109"/>
        <v>Pasco (Richland) _ Early PotatoesSIS</v>
      </c>
      <c r="C306" s="7" t="str">
        <f t="shared" si="139"/>
        <v>Pasco (Richland) _ Early Potatoes</v>
      </c>
      <c r="D306" s="7" t="s">
        <v>608</v>
      </c>
      <c r="E306" s="32">
        <f t="shared" ref="E306:X306" si="157">E132*E$196*$AA$21</f>
        <v>593.77009847159343</v>
      </c>
      <c r="F306" s="32">
        <f t="shared" si="157"/>
        <v>1200.2018956477939</v>
      </c>
      <c r="G306" s="32">
        <f t="shared" si="157"/>
        <v>1819.9824199570917</v>
      </c>
      <c r="H306" s="32">
        <f t="shared" si="157"/>
        <v>2453.7579593060241</v>
      </c>
      <c r="I306" s="32">
        <f t="shared" si="157"/>
        <v>3122.7578877459932</v>
      </c>
      <c r="J306" s="32">
        <f t="shared" si="157"/>
        <v>3730.5464612015248</v>
      </c>
      <c r="K306" s="32">
        <f t="shared" si="157"/>
        <v>4235.7774621158142</v>
      </c>
      <c r="L306" s="32">
        <f t="shared" si="157"/>
        <v>4660.9077921509479</v>
      </c>
      <c r="M306" s="32">
        <f t="shared" si="157"/>
        <v>5018.1017059284777</v>
      </c>
      <c r="N306" s="32">
        <f t="shared" si="157"/>
        <v>5363.2226710241985</v>
      </c>
      <c r="O306" s="32">
        <f t="shared" si="157"/>
        <v>5624.7621585474908</v>
      </c>
      <c r="P306" s="32">
        <f t="shared" si="157"/>
        <v>5848.7383462504213</v>
      </c>
      <c r="Q306" s="32">
        <f t="shared" si="157"/>
        <v>6046.0578713020859</v>
      </c>
      <c r="R306" s="32">
        <f t="shared" si="157"/>
        <v>6218.0191048373399</v>
      </c>
      <c r="S306" s="32">
        <f t="shared" si="157"/>
        <v>6415.4558103801101</v>
      </c>
      <c r="T306" s="32">
        <f t="shared" si="157"/>
        <v>6560.3137984461064</v>
      </c>
      <c r="U306" s="32">
        <f t="shared" si="157"/>
        <v>6639.4002700008214</v>
      </c>
      <c r="V306" s="32">
        <f t="shared" si="157"/>
        <v>6718.3345015328068</v>
      </c>
      <c r="W306" s="32">
        <f t="shared" si="157"/>
        <v>6795.1044993575533</v>
      </c>
      <c r="X306" s="32">
        <f t="shared" si="157"/>
        <v>6923.1316269076005</v>
      </c>
      <c r="Y306" s="32"/>
      <c r="AA306" s="32">
        <f t="shared" si="156"/>
        <v>95988.344341111806</v>
      </c>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row>
    <row r="307" spans="2:71">
      <c r="B307" s="7" t="str">
        <f t="shared" si="109"/>
        <v>Moses Lake (Ephrata) _ Early PotatoesSIS</v>
      </c>
      <c r="C307" s="7" t="str">
        <f t="shared" si="139"/>
        <v>Moses Lake (Ephrata) _ Early Potatoes</v>
      </c>
      <c r="D307" s="7" t="s">
        <v>608</v>
      </c>
      <c r="E307" s="32">
        <f t="shared" ref="E307:X307" si="158">E133*E$196*$AA$21</f>
        <v>0</v>
      </c>
      <c r="F307" s="32">
        <f t="shared" si="158"/>
        <v>0</v>
      </c>
      <c r="G307" s="32">
        <f t="shared" si="158"/>
        <v>0</v>
      </c>
      <c r="H307" s="32">
        <f t="shared" si="158"/>
        <v>0</v>
      </c>
      <c r="I307" s="32">
        <f t="shared" si="158"/>
        <v>0</v>
      </c>
      <c r="J307" s="32">
        <f t="shared" si="158"/>
        <v>0</v>
      </c>
      <c r="K307" s="32">
        <f t="shared" si="158"/>
        <v>0</v>
      </c>
      <c r="L307" s="32">
        <f t="shared" si="158"/>
        <v>0</v>
      </c>
      <c r="M307" s="32">
        <f t="shared" si="158"/>
        <v>0</v>
      </c>
      <c r="N307" s="32">
        <f t="shared" si="158"/>
        <v>0</v>
      </c>
      <c r="O307" s="32">
        <f t="shared" si="158"/>
        <v>0</v>
      </c>
      <c r="P307" s="32">
        <f t="shared" si="158"/>
        <v>0</v>
      </c>
      <c r="Q307" s="32">
        <f t="shared" si="158"/>
        <v>0</v>
      </c>
      <c r="R307" s="32">
        <f t="shared" si="158"/>
        <v>0</v>
      </c>
      <c r="S307" s="32">
        <f t="shared" si="158"/>
        <v>0</v>
      </c>
      <c r="T307" s="32">
        <f t="shared" si="158"/>
        <v>0</v>
      </c>
      <c r="U307" s="32">
        <f t="shared" si="158"/>
        <v>0</v>
      </c>
      <c r="V307" s="32">
        <f t="shared" si="158"/>
        <v>0</v>
      </c>
      <c r="W307" s="32">
        <f t="shared" si="158"/>
        <v>0</v>
      </c>
      <c r="X307" s="32">
        <f t="shared" si="158"/>
        <v>0</v>
      </c>
      <c r="Y307" s="32"/>
      <c r="AA307" s="32">
        <f t="shared" si="156"/>
        <v>0</v>
      </c>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row>
    <row r="308" spans="2:71">
      <c r="B308" s="7" t="str">
        <f t="shared" si="109"/>
        <v>Royal City (Smyrna) _ Early PotatoesSIS</v>
      </c>
      <c r="C308" s="7" t="str">
        <f t="shared" si="139"/>
        <v>Royal City (Smyrna) _ Early Potatoes</v>
      </c>
      <c r="D308" s="7" t="s">
        <v>608</v>
      </c>
      <c r="E308" s="32">
        <f t="shared" ref="E308:X308" si="159">E134*E$196*$AA$21</f>
        <v>0</v>
      </c>
      <c r="F308" s="32">
        <f t="shared" si="159"/>
        <v>0</v>
      </c>
      <c r="G308" s="32">
        <f t="shared" si="159"/>
        <v>0</v>
      </c>
      <c r="H308" s="32">
        <f t="shared" si="159"/>
        <v>0</v>
      </c>
      <c r="I308" s="32">
        <f t="shared" si="159"/>
        <v>0</v>
      </c>
      <c r="J308" s="32">
        <f t="shared" si="159"/>
        <v>0</v>
      </c>
      <c r="K308" s="32">
        <f t="shared" si="159"/>
        <v>0</v>
      </c>
      <c r="L308" s="32">
        <f t="shared" si="159"/>
        <v>0</v>
      </c>
      <c r="M308" s="32">
        <f t="shared" si="159"/>
        <v>0</v>
      </c>
      <c r="N308" s="32">
        <f t="shared" si="159"/>
        <v>0</v>
      </c>
      <c r="O308" s="32">
        <f t="shared" si="159"/>
        <v>0</v>
      </c>
      <c r="P308" s="32">
        <f t="shared" si="159"/>
        <v>0</v>
      </c>
      <c r="Q308" s="32">
        <f t="shared" si="159"/>
        <v>0</v>
      </c>
      <c r="R308" s="32">
        <f t="shared" si="159"/>
        <v>0</v>
      </c>
      <c r="S308" s="32">
        <f t="shared" si="159"/>
        <v>0</v>
      </c>
      <c r="T308" s="32">
        <f t="shared" si="159"/>
        <v>0</v>
      </c>
      <c r="U308" s="32">
        <f t="shared" si="159"/>
        <v>0</v>
      </c>
      <c r="V308" s="32">
        <f t="shared" si="159"/>
        <v>0</v>
      </c>
      <c r="W308" s="32">
        <f t="shared" si="159"/>
        <v>0</v>
      </c>
      <c r="X308" s="32">
        <f t="shared" si="159"/>
        <v>0</v>
      </c>
      <c r="Y308" s="32"/>
      <c r="AA308" s="32">
        <f>SUM(E308:X308)</f>
        <v>0</v>
      </c>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row>
    <row r="309" spans="2:71">
      <c r="B309" s="7" t="str">
        <f t="shared" si="109"/>
        <v>Quincy _ Early PotatoesSIS</v>
      </c>
      <c r="C309" s="7" t="str">
        <f t="shared" si="139"/>
        <v>Quincy _ Early Potatoes</v>
      </c>
      <c r="D309" s="7" t="s">
        <v>608</v>
      </c>
      <c r="E309" s="32">
        <f t="shared" ref="E309:X309" si="160">E135*E$196*$AA$21</f>
        <v>0</v>
      </c>
      <c r="F309" s="32">
        <f t="shared" si="160"/>
        <v>0</v>
      </c>
      <c r="G309" s="32">
        <f t="shared" si="160"/>
        <v>0</v>
      </c>
      <c r="H309" s="32">
        <f t="shared" si="160"/>
        <v>0</v>
      </c>
      <c r="I309" s="32">
        <f t="shared" si="160"/>
        <v>0</v>
      </c>
      <c r="J309" s="32">
        <f t="shared" si="160"/>
        <v>0</v>
      </c>
      <c r="K309" s="32">
        <f t="shared" si="160"/>
        <v>0</v>
      </c>
      <c r="L309" s="32">
        <f t="shared" si="160"/>
        <v>0</v>
      </c>
      <c r="M309" s="32">
        <f t="shared" si="160"/>
        <v>0</v>
      </c>
      <c r="N309" s="32">
        <f t="shared" si="160"/>
        <v>0</v>
      </c>
      <c r="O309" s="32">
        <f t="shared" si="160"/>
        <v>0</v>
      </c>
      <c r="P309" s="32">
        <f t="shared" si="160"/>
        <v>0</v>
      </c>
      <c r="Q309" s="32">
        <f t="shared" si="160"/>
        <v>0</v>
      </c>
      <c r="R309" s="32">
        <f t="shared" si="160"/>
        <v>0</v>
      </c>
      <c r="S309" s="32">
        <f t="shared" si="160"/>
        <v>0</v>
      </c>
      <c r="T309" s="32">
        <f t="shared" si="160"/>
        <v>0</v>
      </c>
      <c r="U309" s="32">
        <f t="shared" si="160"/>
        <v>0</v>
      </c>
      <c r="V309" s="32">
        <f t="shared" si="160"/>
        <v>0</v>
      </c>
      <c r="W309" s="32">
        <f t="shared" si="160"/>
        <v>0</v>
      </c>
      <c r="X309" s="32">
        <f t="shared" si="160"/>
        <v>0</v>
      </c>
      <c r="Y309" s="32"/>
      <c r="AA309" s="32">
        <f t="shared" ref="AA309:AA311" si="161">SUM(E309:X309)</f>
        <v>0</v>
      </c>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row>
    <row r="310" spans="2:71">
      <c r="B310" s="7" t="str">
        <f t="shared" si="109"/>
        <v>Connell _ Early PotatoesSIS</v>
      </c>
      <c r="C310" s="7" t="str">
        <f t="shared" si="139"/>
        <v>Connell _ Early Potatoes</v>
      </c>
      <c r="D310" s="7" t="s">
        <v>608</v>
      </c>
      <c r="E310" s="32">
        <f t="shared" ref="E310:X310" si="162">E136*E$196*$AA$21</f>
        <v>0</v>
      </c>
      <c r="F310" s="32">
        <f t="shared" si="162"/>
        <v>0</v>
      </c>
      <c r="G310" s="32">
        <f t="shared" si="162"/>
        <v>0</v>
      </c>
      <c r="H310" s="32">
        <f t="shared" si="162"/>
        <v>0</v>
      </c>
      <c r="I310" s="32">
        <f t="shared" si="162"/>
        <v>0</v>
      </c>
      <c r="J310" s="32">
        <f t="shared" si="162"/>
        <v>0</v>
      </c>
      <c r="K310" s="32">
        <f t="shared" si="162"/>
        <v>0</v>
      </c>
      <c r="L310" s="32">
        <f t="shared" si="162"/>
        <v>0</v>
      </c>
      <c r="M310" s="32">
        <f t="shared" si="162"/>
        <v>0</v>
      </c>
      <c r="N310" s="32">
        <f t="shared" si="162"/>
        <v>0</v>
      </c>
      <c r="O310" s="32">
        <f t="shared" si="162"/>
        <v>0</v>
      </c>
      <c r="P310" s="32">
        <f t="shared" si="162"/>
        <v>0</v>
      </c>
      <c r="Q310" s="32">
        <f t="shared" si="162"/>
        <v>0</v>
      </c>
      <c r="R310" s="32">
        <f t="shared" si="162"/>
        <v>0</v>
      </c>
      <c r="S310" s="32">
        <f t="shared" si="162"/>
        <v>0</v>
      </c>
      <c r="T310" s="32">
        <f t="shared" si="162"/>
        <v>0</v>
      </c>
      <c r="U310" s="32">
        <f t="shared" si="162"/>
        <v>0</v>
      </c>
      <c r="V310" s="32">
        <f t="shared" si="162"/>
        <v>0</v>
      </c>
      <c r="W310" s="32">
        <f t="shared" si="162"/>
        <v>0</v>
      </c>
      <c r="X310" s="32">
        <f t="shared" si="162"/>
        <v>0</v>
      </c>
      <c r="Y310" s="32"/>
      <c r="AA310" s="32">
        <f t="shared" si="161"/>
        <v>0</v>
      </c>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row>
    <row r="311" spans="2:71">
      <c r="B311" s="7" t="str">
        <f t="shared" si="109"/>
        <v>Othello _ Early PotatoesSIS</v>
      </c>
      <c r="C311" s="7" t="str">
        <f t="shared" si="139"/>
        <v>Othello _ Early Potatoes</v>
      </c>
      <c r="D311" s="7" t="s">
        <v>608</v>
      </c>
      <c r="E311" s="32">
        <f t="shared" ref="E311:X311" si="163">E137*E$196*$AA$21</f>
        <v>0</v>
      </c>
      <c r="F311" s="32">
        <f t="shared" si="163"/>
        <v>0</v>
      </c>
      <c r="G311" s="32">
        <f t="shared" si="163"/>
        <v>0</v>
      </c>
      <c r="H311" s="32">
        <f t="shared" si="163"/>
        <v>0</v>
      </c>
      <c r="I311" s="32">
        <f t="shared" si="163"/>
        <v>0</v>
      </c>
      <c r="J311" s="32">
        <f t="shared" si="163"/>
        <v>0</v>
      </c>
      <c r="K311" s="32">
        <f t="shared" si="163"/>
        <v>0</v>
      </c>
      <c r="L311" s="32">
        <f t="shared" si="163"/>
        <v>0</v>
      </c>
      <c r="M311" s="32">
        <f t="shared" si="163"/>
        <v>0</v>
      </c>
      <c r="N311" s="32">
        <f t="shared" si="163"/>
        <v>0</v>
      </c>
      <c r="O311" s="32">
        <f t="shared" si="163"/>
        <v>0</v>
      </c>
      <c r="P311" s="32">
        <f t="shared" si="163"/>
        <v>0</v>
      </c>
      <c r="Q311" s="32">
        <f t="shared" si="163"/>
        <v>0</v>
      </c>
      <c r="R311" s="32">
        <f t="shared" si="163"/>
        <v>0</v>
      </c>
      <c r="S311" s="32">
        <f t="shared" si="163"/>
        <v>0</v>
      </c>
      <c r="T311" s="32">
        <f t="shared" si="163"/>
        <v>0</v>
      </c>
      <c r="U311" s="32">
        <f t="shared" si="163"/>
        <v>0</v>
      </c>
      <c r="V311" s="32">
        <f t="shared" si="163"/>
        <v>0</v>
      </c>
      <c r="W311" s="32">
        <f t="shared" si="163"/>
        <v>0</v>
      </c>
      <c r="X311" s="32">
        <f t="shared" si="163"/>
        <v>0</v>
      </c>
      <c r="Y311" s="32"/>
      <c r="AA311" s="32">
        <f t="shared" si="161"/>
        <v>0</v>
      </c>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row>
    <row r="312" spans="2:71">
      <c r="B312" s="7" t="str">
        <f t="shared" si="109"/>
        <v>Lind _ Early PotatoesSIS</v>
      </c>
      <c r="C312" s="7" t="str">
        <f t="shared" si="139"/>
        <v>Lind _ Early Potatoes</v>
      </c>
      <c r="D312" s="7" t="s">
        <v>608</v>
      </c>
      <c r="E312" s="32">
        <f t="shared" ref="E312:X312" si="164">E138*E$196*$AA$21</f>
        <v>0</v>
      </c>
      <c r="F312" s="32">
        <f t="shared" si="164"/>
        <v>0</v>
      </c>
      <c r="G312" s="32">
        <f t="shared" si="164"/>
        <v>0</v>
      </c>
      <c r="H312" s="32">
        <f t="shared" si="164"/>
        <v>0</v>
      </c>
      <c r="I312" s="32">
        <f t="shared" si="164"/>
        <v>0</v>
      </c>
      <c r="J312" s="32">
        <f t="shared" si="164"/>
        <v>0</v>
      </c>
      <c r="K312" s="32">
        <f t="shared" si="164"/>
        <v>0</v>
      </c>
      <c r="L312" s="32">
        <f t="shared" si="164"/>
        <v>0</v>
      </c>
      <c r="M312" s="32">
        <f t="shared" si="164"/>
        <v>0</v>
      </c>
      <c r="N312" s="32">
        <f t="shared" si="164"/>
        <v>0</v>
      </c>
      <c r="O312" s="32">
        <f t="shared" si="164"/>
        <v>0</v>
      </c>
      <c r="P312" s="32">
        <f t="shared" si="164"/>
        <v>0</v>
      </c>
      <c r="Q312" s="32">
        <f t="shared" si="164"/>
        <v>0</v>
      </c>
      <c r="R312" s="32">
        <f t="shared" si="164"/>
        <v>0</v>
      </c>
      <c r="S312" s="32">
        <f t="shared" si="164"/>
        <v>0</v>
      </c>
      <c r="T312" s="32">
        <f t="shared" si="164"/>
        <v>0</v>
      </c>
      <c r="U312" s="32">
        <f t="shared" si="164"/>
        <v>0</v>
      </c>
      <c r="V312" s="32">
        <f t="shared" si="164"/>
        <v>0</v>
      </c>
      <c r="W312" s="32">
        <f t="shared" si="164"/>
        <v>0</v>
      </c>
      <c r="X312" s="32">
        <f t="shared" si="164"/>
        <v>0</v>
      </c>
      <c r="Y312" s="32"/>
      <c r="AA312" s="32">
        <f>SUM(E312:X312)</f>
        <v>0</v>
      </c>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row>
    <row r="313" spans="2:71">
      <c r="B313" s="7" t="str">
        <f t="shared" si="109"/>
        <v>Eltopia _ Early PotatoesSIS</v>
      </c>
      <c r="C313" s="7" t="str">
        <f t="shared" si="139"/>
        <v>Eltopia _ Early Potatoes</v>
      </c>
      <c r="D313" s="7" t="s">
        <v>608</v>
      </c>
      <c r="E313" s="32">
        <f t="shared" ref="E313:X313" si="165">E139*E$196*$AA$21</f>
        <v>197.83693673966192</v>
      </c>
      <c r="F313" s="32">
        <f t="shared" si="165"/>
        <v>399.89259667216891</v>
      </c>
      <c r="G313" s="32">
        <f t="shared" si="165"/>
        <v>606.39588926954627</v>
      </c>
      <c r="H313" s="32">
        <f t="shared" si="165"/>
        <v>817.56214976004208</v>
      </c>
      <c r="I313" s="32">
        <f t="shared" si="165"/>
        <v>1040.4647460044509</v>
      </c>
      <c r="J313" s="32">
        <f t="shared" si="165"/>
        <v>1242.9724672038269</v>
      </c>
      <c r="K313" s="32">
        <f t="shared" si="165"/>
        <v>1411.3092592115138</v>
      </c>
      <c r="L313" s="32">
        <f t="shared" si="165"/>
        <v>1552.9574870791148</v>
      </c>
      <c r="M313" s="32">
        <f t="shared" si="165"/>
        <v>1671.9701317132876</v>
      </c>
      <c r="N313" s="32">
        <f t="shared" si="165"/>
        <v>1786.9602174635208</v>
      </c>
      <c r="O313" s="32">
        <f t="shared" si="165"/>
        <v>1874.1019768435524</v>
      </c>
      <c r="P313" s="32">
        <f t="shared" si="165"/>
        <v>1948.7281040126945</v>
      </c>
      <c r="Q313" s="32">
        <f t="shared" si="165"/>
        <v>2014.4725571194285</v>
      </c>
      <c r="R313" s="32">
        <f t="shared" si="165"/>
        <v>2071.7679375506068</v>
      </c>
      <c r="S313" s="32">
        <f t="shared" si="165"/>
        <v>2137.5514337642021</v>
      </c>
      <c r="T313" s="32">
        <f t="shared" si="165"/>
        <v>2185.8163441984184</v>
      </c>
      <c r="U313" s="32">
        <f t="shared" si="165"/>
        <v>2212.1669895242908</v>
      </c>
      <c r="V313" s="32">
        <f t="shared" si="165"/>
        <v>2238.4669103360397</v>
      </c>
      <c r="W313" s="32">
        <f t="shared" si="165"/>
        <v>2264.045734938783</v>
      </c>
      <c r="X313" s="32">
        <f t="shared" si="165"/>
        <v>2306.7028084412655</v>
      </c>
      <c r="Y313" s="32"/>
      <c r="AA313" s="32">
        <f t="shared" ref="AA313:AA314" si="166">SUM(E313:X313)</f>
        <v>31982.142677846416</v>
      </c>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row>
    <row r="314" spans="2:71">
      <c r="B314" s="7" t="str">
        <f t="shared" si="109"/>
        <v>Odessa _ Early PotatoesSIS</v>
      </c>
      <c r="C314" s="7" t="str">
        <f t="shared" si="139"/>
        <v>Odessa _ Early Potatoes</v>
      </c>
      <c r="D314" s="7" t="s">
        <v>608</v>
      </c>
      <c r="E314" s="32">
        <f t="shared" ref="E314:X314" si="167">E140*E$196*$AA$21</f>
        <v>0</v>
      </c>
      <c r="F314" s="32">
        <f t="shared" si="167"/>
        <v>0</v>
      </c>
      <c r="G314" s="32">
        <f t="shared" si="167"/>
        <v>0</v>
      </c>
      <c r="H314" s="32">
        <f t="shared" si="167"/>
        <v>0</v>
      </c>
      <c r="I314" s="32">
        <f t="shared" si="167"/>
        <v>0</v>
      </c>
      <c r="J314" s="32">
        <f t="shared" si="167"/>
        <v>0</v>
      </c>
      <c r="K314" s="32">
        <f t="shared" si="167"/>
        <v>0</v>
      </c>
      <c r="L314" s="32">
        <f t="shared" si="167"/>
        <v>0</v>
      </c>
      <c r="M314" s="32">
        <f t="shared" si="167"/>
        <v>0</v>
      </c>
      <c r="N314" s="32">
        <f t="shared" si="167"/>
        <v>0</v>
      </c>
      <c r="O314" s="32">
        <f t="shared" si="167"/>
        <v>0</v>
      </c>
      <c r="P314" s="32">
        <f t="shared" si="167"/>
        <v>0</v>
      </c>
      <c r="Q314" s="32">
        <f t="shared" si="167"/>
        <v>0</v>
      </c>
      <c r="R314" s="32">
        <f t="shared" si="167"/>
        <v>0</v>
      </c>
      <c r="S314" s="32">
        <f t="shared" si="167"/>
        <v>0</v>
      </c>
      <c r="T314" s="32">
        <f t="shared" si="167"/>
        <v>0</v>
      </c>
      <c r="U314" s="32">
        <f t="shared" si="167"/>
        <v>0</v>
      </c>
      <c r="V314" s="32">
        <f t="shared" si="167"/>
        <v>0</v>
      </c>
      <c r="W314" s="32">
        <f t="shared" si="167"/>
        <v>0</v>
      </c>
      <c r="X314" s="32">
        <f t="shared" si="167"/>
        <v>0</v>
      </c>
      <c r="Y314" s="32"/>
      <c r="AA314" s="32">
        <f t="shared" si="166"/>
        <v>0</v>
      </c>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row>
    <row r="315" spans="2:71">
      <c r="B315" s="7" t="str">
        <f t="shared" si="109"/>
        <v>Ritzville _ Early PotatoesSIS</v>
      </c>
      <c r="C315" s="7" t="str">
        <f t="shared" si="139"/>
        <v>Ritzville _ Early Potatoes</v>
      </c>
      <c r="D315" s="7" t="s">
        <v>608</v>
      </c>
      <c r="E315" s="32">
        <f t="shared" ref="E315:X315" si="168">E141*E$196*$AA$21</f>
        <v>0</v>
      </c>
      <c r="F315" s="32">
        <f t="shared" si="168"/>
        <v>0</v>
      </c>
      <c r="G315" s="32">
        <f t="shared" si="168"/>
        <v>0</v>
      </c>
      <c r="H315" s="32">
        <f t="shared" si="168"/>
        <v>0</v>
      </c>
      <c r="I315" s="32">
        <f t="shared" si="168"/>
        <v>0</v>
      </c>
      <c r="J315" s="32">
        <f t="shared" si="168"/>
        <v>0</v>
      </c>
      <c r="K315" s="32">
        <f t="shared" si="168"/>
        <v>0</v>
      </c>
      <c r="L315" s="32">
        <f t="shared" si="168"/>
        <v>0</v>
      </c>
      <c r="M315" s="32">
        <f t="shared" si="168"/>
        <v>0</v>
      </c>
      <c r="N315" s="32">
        <f t="shared" si="168"/>
        <v>0</v>
      </c>
      <c r="O315" s="32">
        <f t="shared" si="168"/>
        <v>0</v>
      </c>
      <c r="P315" s="32">
        <f t="shared" si="168"/>
        <v>0</v>
      </c>
      <c r="Q315" s="32">
        <f t="shared" si="168"/>
        <v>0</v>
      </c>
      <c r="R315" s="32">
        <f t="shared" si="168"/>
        <v>0</v>
      </c>
      <c r="S315" s="32">
        <f t="shared" si="168"/>
        <v>0</v>
      </c>
      <c r="T315" s="32">
        <f t="shared" si="168"/>
        <v>0</v>
      </c>
      <c r="U315" s="32">
        <f t="shared" si="168"/>
        <v>0</v>
      </c>
      <c r="V315" s="32">
        <f t="shared" si="168"/>
        <v>0</v>
      </c>
      <c r="W315" s="32">
        <f t="shared" si="168"/>
        <v>0</v>
      </c>
      <c r="X315" s="32">
        <f t="shared" si="168"/>
        <v>0</v>
      </c>
      <c r="Y315" s="32"/>
      <c r="AA315" s="32">
        <f t="shared" ref="AA315:AA317" si="169">SUM(E315:X315)</f>
        <v>0</v>
      </c>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row>
    <row r="316" spans="2:71">
      <c r="B316" s="7" t="str">
        <f t="shared" si="109"/>
        <v>Wilbur _ Early PotatoesSIS</v>
      </c>
      <c r="C316" s="7" t="str">
        <f t="shared" si="139"/>
        <v>Wilbur _ Early Potatoes</v>
      </c>
      <c r="D316" s="7" t="s">
        <v>608</v>
      </c>
      <c r="E316" s="32">
        <f t="shared" ref="E316:X316" si="170">E142*E$196*$AA$21</f>
        <v>0</v>
      </c>
      <c r="F316" s="32">
        <f t="shared" si="170"/>
        <v>0</v>
      </c>
      <c r="G316" s="32">
        <f t="shared" si="170"/>
        <v>0</v>
      </c>
      <c r="H316" s="32">
        <f t="shared" si="170"/>
        <v>0</v>
      </c>
      <c r="I316" s="32">
        <f t="shared" si="170"/>
        <v>0</v>
      </c>
      <c r="J316" s="32">
        <f t="shared" si="170"/>
        <v>0</v>
      </c>
      <c r="K316" s="32">
        <f t="shared" si="170"/>
        <v>0</v>
      </c>
      <c r="L316" s="32">
        <f t="shared" si="170"/>
        <v>0</v>
      </c>
      <c r="M316" s="32">
        <f t="shared" si="170"/>
        <v>0</v>
      </c>
      <c r="N316" s="32">
        <f t="shared" si="170"/>
        <v>0</v>
      </c>
      <c r="O316" s="32">
        <f t="shared" si="170"/>
        <v>0</v>
      </c>
      <c r="P316" s="32">
        <f t="shared" si="170"/>
        <v>0</v>
      </c>
      <c r="Q316" s="32">
        <f t="shared" si="170"/>
        <v>0</v>
      </c>
      <c r="R316" s="32">
        <f t="shared" si="170"/>
        <v>0</v>
      </c>
      <c r="S316" s="32">
        <f t="shared" si="170"/>
        <v>0</v>
      </c>
      <c r="T316" s="32">
        <f t="shared" si="170"/>
        <v>0</v>
      </c>
      <c r="U316" s="32">
        <f t="shared" si="170"/>
        <v>0</v>
      </c>
      <c r="V316" s="32">
        <f t="shared" si="170"/>
        <v>0</v>
      </c>
      <c r="W316" s="32">
        <f t="shared" si="170"/>
        <v>0</v>
      </c>
      <c r="X316" s="32">
        <f t="shared" si="170"/>
        <v>0</v>
      </c>
      <c r="Y316" s="32"/>
      <c r="AA316" s="32">
        <f t="shared" si="169"/>
        <v>0</v>
      </c>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row>
    <row r="317" spans="2:71">
      <c r="B317" s="7" t="str">
        <f t="shared" si="109"/>
        <v>Mattawa (PRD) _ BeansSIS</v>
      </c>
      <c r="C317" s="7" t="str">
        <f t="shared" si="139"/>
        <v>Mattawa (PRD) _ Beans</v>
      </c>
      <c r="D317" s="7" t="s">
        <v>608</v>
      </c>
      <c r="E317" s="32">
        <f t="shared" ref="E317:X317" si="171">E143*E$196*$AA$21</f>
        <v>0</v>
      </c>
      <c r="F317" s="32">
        <f t="shared" si="171"/>
        <v>0</v>
      </c>
      <c r="G317" s="32">
        <f t="shared" si="171"/>
        <v>0</v>
      </c>
      <c r="H317" s="32">
        <f t="shared" si="171"/>
        <v>0</v>
      </c>
      <c r="I317" s="32">
        <f t="shared" si="171"/>
        <v>0</v>
      </c>
      <c r="J317" s="32">
        <f t="shared" si="171"/>
        <v>0</v>
      </c>
      <c r="K317" s="32">
        <f t="shared" si="171"/>
        <v>0</v>
      </c>
      <c r="L317" s="32">
        <f t="shared" si="171"/>
        <v>0</v>
      </c>
      <c r="M317" s="32">
        <f t="shared" si="171"/>
        <v>0</v>
      </c>
      <c r="N317" s="32">
        <f t="shared" si="171"/>
        <v>0</v>
      </c>
      <c r="O317" s="32">
        <f t="shared" si="171"/>
        <v>0</v>
      </c>
      <c r="P317" s="32">
        <f t="shared" si="171"/>
        <v>0</v>
      </c>
      <c r="Q317" s="32">
        <f t="shared" si="171"/>
        <v>0</v>
      </c>
      <c r="R317" s="32">
        <f t="shared" si="171"/>
        <v>0</v>
      </c>
      <c r="S317" s="32">
        <f t="shared" si="171"/>
        <v>0</v>
      </c>
      <c r="T317" s="32">
        <f t="shared" si="171"/>
        <v>0</v>
      </c>
      <c r="U317" s="32">
        <f t="shared" si="171"/>
        <v>0</v>
      </c>
      <c r="V317" s="32">
        <f t="shared" si="171"/>
        <v>0</v>
      </c>
      <c r="W317" s="32">
        <f t="shared" si="171"/>
        <v>0</v>
      </c>
      <c r="X317" s="32">
        <f t="shared" si="171"/>
        <v>0</v>
      </c>
      <c r="Y317" s="32"/>
      <c r="AA317" s="32">
        <f t="shared" si="169"/>
        <v>0</v>
      </c>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row>
    <row r="318" spans="2:71">
      <c r="B318" s="7" t="str">
        <f t="shared" si="109"/>
        <v>Pasco (Richland) _ BeansSIS</v>
      </c>
      <c r="C318" s="7" t="str">
        <f t="shared" si="139"/>
        <v>Pasco (Richland) _ Beans</v>
      </c>
      <c r="D318" s="7" t="s">
        <v>608</v>
      </c>
      <c r="E318" s="32">
        <f t="shared" ref="E318:X318" si="172">E144*E$196*$AA$21</f>
        <v>0</v>
      </c>
      <c r="F318" s="32">
        <f t="shared" si="172"/>
        <v>0</v>
      </c>
      <c r="G318" s="32">
        <f t="shared" si="172"/>
        <v>0</v>
      </c>
      <c r="H318" s="32">
        <f t="shared" si="172"/>
        <v>0</v>
      </c>
      <c r="I318" s="32">
        <f t="shared" si="172"/>
        <v>0</v>
      </c>
      <c r="J318" s="32">
        <f t="shared" si="172"/>
        <v>0</v>
      </c>
      <c r="K318" s="32">
        <f t="shared" si="172"/>
        <v>0</v>
      </c>
      <c r="L318" s="32">
        <f t="shared" si="172"/>
        <v>0</v>
      </c>
      <c r="M318" s="32">
        <f t="shared" si="172"/>
        <v>0</v>
      </c>
      <c r="N318" s="32">
        <f t="shared" si="172"/>
        <v>0</v>
      </c>
      <c r="O318" s="32">
        <f t="shared" si="172"/>
        <v>0</v>
      </c>
      <c r="P318" s="32">
        <f t="shared" si="172"/>
        <v>0</v>
      </c>
      <c r="Q318" s="32">
        <f t="shared" si="172"/>
        <v>0</v>
      </c>
      <c r="R318" s="32">
        <f t="shared" si="172"/>
        <v>0</v>
      </c>
      <c r="S318" s="32">
        <f t="shared" si="172"/>
        <v>0</v>
      </c>
      <c r="T318" s="32">
        <f t="shared" si="172"/>
        <v>0</v>
      </c>
      <c r="U318" s="32">
        <f t="shared" si="172"/>
        <v>0</v>
      </c>
      <c r="V318" s="32">
        <f t="shared" si="172"/>
        <v>0</v>
      </c>
      <c r="W318" s="32">
        <f t="shared" si="172"/>
        <v>0</v>
      </c>
      <c r="X318" s="32">
        <f t="shared" si="172"/>
        <v>0</v>
      </c>
      <c r="Y318" s="32"/>
      <c r="AA318" s="32">
        <f>SUM(E318:X318)</f>
        <v>0</v>
      </c>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row>
    <row r="319" spans="2:71">
      <c r="B319" s="7" t="str">
        <f t="shared" si="109"/>
        <v>Moses Lake (Ephrata) _ BeansSIS</v>
      </c>
      <c r="C319" s="7" t="str">
        <f t="shared" si="139"/>
        <v>Moses Lake (Ephrata) _ Beans</v>
      </c>
      <c r="D319" s="7" t="s">
        <v>608</v>
      </c>
      <c r="E319" s="32">
        <f t="shared" ref="E319:X319" si="173">E145*E$196*$AA$21</f>
        <v>0</v>
      </c>
      <c r="F319" s="32">
        <f t="shared" si="173"/>
        <v>0</v>
      </c>
      <c r="G319" s="32">
        <f t="shared" si="173"/>
        <v>0</v>
      </c>
      <c r="H319" s="32">
        <f t="shared" si="173"/>
        <v>0</v>
      </c>
      <c r="I319" s="32">
        <f t="shared" si="173"/>
        <v>0</v>
      </c>
      <c r="J319" s="32">
        <f t="shared" si="173"/>
        <v>0</v>
      </c>
      <c r="K319" s="32">
        <f t="shared" si="173"/>
        <v>0</v>
      </c>
      <c r="L319" s="32">
        <f t="shared" si="173"/>
        <v>0</v>
      </c>
      <c r="M319" s="32">
        <f t="shared" si="173"/>
        <v>0</v>
      </c>
      <c r="N319" s="32">
        <f t="shared" si="173"/>
        <v>0</v>
      </c>
      <c r="O319" s="32">
        <f t="shared" si="173"/>
        <v>0</v>
      </c>
      <c r="P319" s="32">
        <f t="shared" si="173"/>
        <v>0</v>
      </c>
      <c r="Q319" s="32">
        <f t="shared" si="173"/>
        <v>0</v>
      </c>
      <c r="R319" s="32">
        <f t="shared" si="173"/>
        <v>0</v>
      </c>
      <c r="S319" s="32">
        <f t="shared" si="173"/>
        <v>0</v>
      </c>
      <c r="T319" s="32">
        <f t="shared" si="173"/>
        <v>0</v>
      </c>
      <c r="U319" s="32">
        <f t="shared" si="173"/>
        <v>0</v>
      </c>
      <c r="V319" s="32">
        <f t="shared" si="173"/>
        <v>0</v>
      </c>
      <c r="W319" s="32">
        <f t="shared" si="173"/>
        <v>0</v>
      </c>
      <c r="X319" s="32">
        <f t="shared" si="173"/>
        <v>0</v>
      </c>
      <c r="Y319" s="32"/>
      <c r="AA319" s="32">
        <f t="shared" ref="AA319:AA354" si="174">SUM(E319:X319)</f>
        <v>0</v>
      </c>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row>
    <row r="320" spans="2:71">
      <c r="B320" s="7" t="str">
        <f t="shared" si="109"/>
        <v>Royal City (Smyrna) _ BeansSIS</v>
      </c>
      <c r="C320" s="7" t="str">
        <f t="shared" si="139"/>
        <v>Royal City (Smyrna) _ Beans</v>
      </c>
      <c r="D320" s="7" t="s">
        <v>608</v>
      </c>
      <c r="E320" s="32">
        <f t="shared" ref="E320:X320" si="175">E146*E$196*$AA$21</f>
        <v>0</v>
      </c>
      <c r="F320" s="32">
        <f t="shared" si="175"/>
        <v>0</v>
      </c>
      <c r="G320" s="32">
        <f t="shared" si="175"/>
        <v>0</v>
      </c>
      <c r="H320" s="32">
        <f t="shared" si="175"/>
        <v>0</v>
      </c>
      <c r="I320" s="32">
        <f t="shared" si="175"/>
        <v>0</v>
      </c>
      <c r="J320" s="32">
        <f t="shared" si="175"/>
        <v>0</v>
      </c>
      <c r="K320" s="32">
        <f t="shared" si="175"/>
        <v>0</v>
      </c>
      <c r="L320" s="32">
        <f t="shared" si="175"/>
        <v>0</v>
      </c>
      <c r="M320" s="32">
        <f t="shared" si="175"/>
        <v>0</v>
      </c>
      <c r="N320" s="32">
        <f t="shared" si="175"/>
        <v>0</v>
      </c>
      <c r="O320" s="32">
        <f t="shared" si="175"/>
        <v>0</v>
      </c>
      <c r="P320" s="32">
        <f t="shared" si="175"/>
        <v>0</v>
      </c>
      <c r="Q320" s="32">
        <f t="shared" si="175"/>
        <v>0</v>
      </c>
      <c r="R320" s="32">
        <f t="shared" si="175"/>
        <v>0</v>
      </c>
      <c r="S320" s="32">
        <f t="shared" si="175"/>
        <v>0</v>
      </c>
      <c r="T320" s="32">
        <f t="shared" si="175"/>
        <v>0</v>
      </c>
      <c r="U320" s="32">
        <f t="shared" si="175"/>
        <v>0</v>
      </c>
      <c r="V320" s="32">
        <f t="shared" si="175"/>
        <v>0</v>
      </c>
      <c r="W320" s="32">
        <f t="shared" si="175"/>
        <v>0</v>
      </c>
      <c r="X320" s="32">
        <f t="shared" si="175"/>
        <v>0</v>
      </c>
      <c r="Y320" s="32"/>
      <c r="AA320" s="32">
        <f t="shared" si="174"/>
        <v>0</v>
      </c>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row>
    <row r="321" spans="2:71">
      <c r="B321" s="7" t="str">
        <f t="shared" si="109"/>
        <v>Quincy _ BeansSIS</v>
      </c>
      <c r="C321" s="7" t="str">
        <f t="shared" si="139"/>
        <v>Quincy _ Beans</v>
      </c>
      <c r="D321" s="7" t="s">
        <v>608</v>
      </c>
      <c r="E321" s="32">
        <f t="shared" ref="E321:X321" si="176">E147*E$196*$AA$21</f>
        <v>0</v>
      </c>
      <c r="F321" s="32">
        <f t="shared" si="176"/>
        <v>0</v>
      </c>
      <c r="G321" s="32">
        <f t="shared" si="176"/>
        <v>0</v>
      </c>
      <c r="H321" s="32">
        <f t="shared" si="176"/>
        <v>0</v>
      </c>
      <c r="I321" s="32">
        <f t="shared" si="176"/>
        <v>0</v>
      </c>
      <c r="J321" s="32">
        <f t="shared" si="176"/>
        <v>0</v>
      </c>
      <c r="K321" s="32">
        <f t="shared" si="176"/>
        <v>0</v>
      </c>
      <c r="L321" s="32">
        <f t="shared" si="176"/>
        <v>0</v>
      </c>
      <c r="M321" s="32">
        <f t="shared" si="176"/>
        <v>0</v>
      </c>
      <c r="N321" s="32">
        <f t="shared" si="176"/>
        <v>0</v>
      </c>
      <c r="O321" s="32">
        <f t="shared" si="176"/>
        <v>0</v>
      </c>
      <c r="P321" s="32">
        <f t="shared" si="176"/>
        <v>0</v>
      </c>
      <c r="Q321" s="32">
        <f t="shared" si="176"/>
        <v>0</v>
      </c>
      <c r="R321" s="32">
        <f t="shared" si="176"/>
        <v>0</v>
      </c>
      <c r="S321" s="32">
        <f t="shared" si="176"/>
        <v>0</v>
      </c>
      <c r="T321" s="32">
        <f t="shared" si="176"/>
        <v>0</v>
      </c>
      <c r="U321" s="32">
        <f t="shared" si="176"/>
        <v>0</v>
      </c>
      <c r="V321" s="32">
        <f t="shared" si="176"/>
        <v>0</v>
      </c>
      <c r="W321" s="32">
        <f t="shared" si="176"/>
        <v>0</v>
      </c>
      <c r="X321" s="32">
        <f t="shared" si="176"/>
        <v>0</v>
      </c>
      <c r="Y321" s="32"/>
      <c r="AA321" s="32">
        <f t="shared" ref="AA321:AA322" si="177">SUM(E321:X321)</f>
        <v>0</v>
      </c>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row>
    <row r="322" spans="2:71">
      <c r="B322" s="7" t="str">
        <f t="shared" si="109"/>
        <v>Connell _ BeansSIS</v>
      </c>
      <c r="C322" s="7" t="str">
        <f t="shared" si="139"/>
        <v>Connell _ Beans</v>
      </c>
      <c r="D322" s="7" t="s">
        <v>608</v>
      </c>
      <c r="E322" s="32">
        <f t="shared" ref="E322:X322" si="178">E148*E$196*$AA$21</f>
        <v>0</v>
      </c>
      <c r="F322" s="32">
        <f t="shared" si="178"/>
        <v>0</v>
      </c>
      <c r="G322" s="32">
        <f t="shared" si="178"/>
        <v>0</v>
      </c>
      <c r="H322" s="32">
        <f t="shared" si="178"/>
        <v>0</v>
      </c>
      <c r="I322" s="32">
        <f t="shared" si="178"/>
        <v>0</v>
      </c>
      <c r="J322" s="32">
        <f t="shared" si="178"/>
        <v>0</v>
      </c>
      <c r="K322" s="32">
        <f t="shared" si="178"/>
        <v>0</v>
      </c>
      <c r="L322" s="32">
        <f t="shared" si="178"/>
        <v>0</v>
      </c>
      <c r="M322" s="32">
        <f t="shared" si="178"/>
        <v>0</v>
      </c>
      <c r="N322" s="32">
        <f t="shared" si="178"/>
        <v>0</v>
      </c>
      <c r="O322" s="32">
        <f t="shared" si="178"/>
        <v>0</v>
      </c>
      <c r="P322" s="32">
        <f t="shared" si="178"/>
        <v>0</v>
      </c>
      <c r="Q322" s="32">
        <f t="shared" si="178"/>
        <v>0</v>
      </c>
      <c r="R322" s="32">
        <f t="shared" si="178"/>
        <v>0</v>
      </c>
      <c r="S322" s="32">
        <f t="shared" si="178"/>
        <v>0</v>
      </c>
      <c r="T322" s="32">
        <f t="shared" si="178"/>
        <v>0</v>
      </c>
      <c r="U322" s="32">
        <f t="shared" si="178"/>
        <v>0</v>
      </c>
      <c r="V322" s="32">
        <f t="shared" si="178"/>
        <v>0</v>
      </c>
      <c r="W322" s="32">
        <f t="shared" si="178"/>
        <v>0</v>
      </c>
      <c r="X322" s="32">
        <f t="shared" si="178"/>
        <v>0</v>
      </c>
      <c r="Y322" s="32"/>
      <c r="AA322" s="32">
        <f t="shared" si="177"/>
        <v>0</v>
      </c>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row>
    <row r="323" spans="2:71">
      <c r="B323" s="7" t="str">
        <f t="shared" si="109"/>
        <v>Othello _ BeansSIS</v>
      </c>
      <c r="C323" s="7" t="str">
        <f t="shared" si="139"/>
        <v>Othello _ Beans</v>
      </c>
      <c r="D323" s="7" t="s">
        <v>608</v>
      </c>
      <c r="E323" s="32">
        <f t="shared" ref="E323:X323" si="179">E149*E$196*$AA$21</f>
        <v>0</v>
      </c>
      <c r="F323" s="32">
        <f t="shared" si="179"/>
        <v>0</v>
      </c>
      <c r="G323" s="32">
        <f t="shared" si="179"/>
        <v>0</v>
      </c>
      <c r="H323" s="32">
        <f t="shared" si="179"/>
        <v>0</v>
      </c>
      <c r="I323" s="32">
        <f t="shared" si="179"/>
        <v>0</v>
      </c>
      <c r="J323" s="32">
        <f t="shared" si="179"/>
        <v>0</v>
      </c>
      <c r="K323" s="32">
        <f t="shared" si="179"/>
        <v>0</v>
      </c>
      <c r="L323" s="32">
        <f t="shared" si="179"/>
        <v>0</v>
      </c>
      <c r="M323" s="32">
        <f t="shared" si="179"/>
        <v>0</v>
      </c>
      <c r="N323" s="32">
        <f t="shared" si="179"/>
        <v>0</v>
      </c>
      <c r="O323" s="32">
        <f t="shared" si="179"/>
        <v>0</v>
      </c>
      <c r="P323" s="32">
        <f t="shared" si="179"/>
        <v>0</v>
      </c>
      <c r="Q323" s="32">
        <f t="shared" si="179"/>
        <v>0</v>
      </c>
      <c r="R323" s="32">
        <f t="shared" si="179"/>
        <v>0</v>
      </c>
      <c r="S323" s="32">
        <f t="shared" si="179"/>
        <v>0</v>
      </c>
      <c r="T323" s="32">
        <f t="shared" si="179"/>
        <v>0</v>
      </c>
      <c r="U323" s="32">
        <f t="shared" si="179"/>
        <v>0</v>
      </c>
      <c r="V323" s="32">
        <f t="shared" si="179"/>
        <v>0</v>
      </c>
      <c r="W323" s="32">
        <f t="shared" si="179"/>
        <v>0</v>
      </c>
      <c r="X323" s="32">
        <f t="shared" si="179"/>
        <v>0</v>
      </c>
      <c r="Y323" s="32"/>
      <c r="AA323" s="32">
        <f>SUM(E323:X323)</f>
        <v>0</v>
      </c>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row>
    <row r="324" spans="2:71">
      <c r="B324" s="7" t="str">
        <f t="shared" si="109"/>
        <v>Lind _ BeansSIS</v>
      </c>
      <c r="C324" s="7" t="str">
        <f t="shared" si="139"/>
        <v>Lind _ Beans</v>
      </c>
      <c r="D324" s="7" t="s">
        <v>608</v>
      </c>
      <c r="E324" s="32">
        <f t="shared" ref="E324:X324" si="180">E150*E$196*$AA$21</f>
        <v>0</v>
      </c>
      <c r="F324" s="32">
        <f t="shared" si="180"/>
        <v>0</v>
      </c>
      <c r="G324" s="32">
        <f t="shared" si="180"/>
        <v>0</v>
      </c>
      <c r="H324" s="32">
        <f t="shared" si="180"/>
        <v>0</v>
      </c>
      <c r="I324" s="32">
        <f t="shared" si="180"/>
        <v>0</v>
      </c>
      <c r="J324" s="32">
        <f t="shared" si="180"/>
        <v>0</v>
      </c>
      <c r="K324" s="32">
        <f t="shared" si="180"/>
        <v>0</v>
      </c>
      <c r="L324" s="32">
        <f t="shared" si="180"/>
        <v>0</v>
      </c>
      <c r="M324" s="32">
        <f t="shared" si="180"/>
        <v>0</v>
      </c>
      <c r="N324" s="32">
        <f t="shared" si="180"/>
        <v>0</v>
      </c>
      <c r="O324" s="32">
        <f t="shared" si="180"/>
        <v>0</v>
      </c>
      <c r="P324" s="32">
        <f t="shared" si="180"/>
        <v>0</v>
      </c>
      <c r="Q324" s="32">
        <f t="shared" si="180"/>
        <v>0</v>
      </c>
      <c r="R324" s="32">
        <f t="shared" si="180"/>
        <v>0</v>
      </c>
      <c r="S324" s="32">
        <f t="shared" si="180"/>
        <v>0</v>
      </c>
      <c r="T324" s="32">
        <f t="shared" si="180"/>
        <v>0</v>
      </c>
      <c r="U324" s="32">
        <f t="shared" si="180"/>
        <v>0</v>
      </c>
      <c r="V324" s="32">
        <f t="shared" si="180"/>
        <v>0</v>
      </c>
      <c r="W324" s="32">
        <f t="shared" si="180"/>
        <v>0</v>
      </c>
      <c r="X324" s="32">
        <f t="shared" si="180"/>
        <v>0</v>
      </c>
      <c r="Y324" s="32"/>
      <c r="AA324" s="32">
        <f t="shared" ref="AA324:AA326" si="181">SUM(E324:X324)</f>
        <v>0</v>
      </c>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row>
    <row r="325" spans="2:71">
      <c r="B325" s="7" t="str">
        <f t="shared" si="109"/>
        <v>Eltopia _ BeansSIS</v>
      </c>
      <c r="C325" s="7" t="str">
        <f t="shared" ref="C325:C356" si="182">D151</f>
        <v>Eltopia _ Beans</v>
      </c>
      <c r="D325" s="7" t="s">
        <v>608</v>
      </c>
      <c r="E325" s="32">
        <f t="shared" ref="E325:X325" si="183">E151*E$196*$AA$21</f>
        <v>0</v>
      </c>
      <c r="F325" s="32">
        <f t="shared" si="183"/>
        <v>0</v>
      </c>
      <c r="G325" s="32">
        <f t="shared" si="183"/>
        <v>0</v>
      </c>
      <c r="H325" s="32">
        <f t="shared" si="183"/>
        <v>0</v>
      </c>
      <c r="I325" s="32">
        <f t="shared" si="183"/>
        <v>0</v>
      </c>
      <c r="J325" s="32">
        <f t="shared" si="183"/>
        <v>0</v>
      </c>
      <c r="K325" s="32">
        <f t="shared" si="183"/>
        <v>0</v>
      </c>
      <c r="L325" s="32">
        <f t="shared" si="183"/>
        <v>0</v>
      </c>
      <c r="M325" s="32">
        <f t="shared" si="183"/>
        <v>0</v>
      </c>
      <c r="N325" s="32">
        <f t="shared" si="183"/>
        <v>0</v>
      </c>
      <c r="O325" s="32">
        <f t="shared" si="183"/>
        <v>0</v>
      </c>
      <c r="P325" s="32">
        <f t="shared" si="183"/>
        <v>0</v>
      </c>
      <c r="Q325" s="32">
        <f t="shared" si="183"/>
        <v>0</v>
      </c>
      <c r="R325" s="32">
        <f t="shared" si="183"/>
        <v>0</v>
      </c>
      <c r="S325" s="32">
        <f t="shared" si="183"/>
        <v>0</v>
      </c>
      <c r="T325" s="32">
        <f t="shared" si="183"/>
        <v>0</v>
      </c>
      <c r="U325" s="32">
        <f t="shared" si="183"/>
        <v>0</v>
      </c>
      <c r="V325" s="32">
        <f t="shared" si="183"/>
        <v>0</v>
      </c>
      <c r="W325" s="32">
        <f t="shared" si="183"/>
        <v>0</v>
      </c>
      <c r="X325" s="32">
        <f t="shared" si="183"/>
        <v>0</v>
      </c>
      <c r="Y325" s="32"/>
      <c r="AA325" s="32">
        <f t="shared" si="181"/>
        <v>0</v>
      </c>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row>
    <row r="326" spans="2:71">
      <c r="B326" s="7" t="str">
        <f t="shared" si="109"/>
        <v>Odessa _ BeansSIS</v>
      </c>
      <c r="C326" s="7" t="str">
        <f t="shared" si="182"/>
        <v>Odessa _ Beans</v>
      </c>
      <c r="D326" s="7" t="s">
        <v>608</v>
      </c>
      <c r="E326" s="32">
        <f t="shared" ref="E326:X326" si="184">E152*E$196*$AA$21</f>
        <v>0</v>
      </c>
      <c r="F326" s="32">
        <f t="shared" si="184"/>
        <v>0</v>
      </c>
      <c r="G326" s="32">
        <f t="shared" si="184"/>
        <v>0</v>
      </c>
      <c r="H326" s="32">
        <f t="shared" si="184"/>
        <v>0</v>
      </c>
      <c r="I326" s="32">
        <f t="shared" si="184"/>
        <v>0</v>
      </c>
      <c r="J326" s="32">
        <f t="shared" si="184"/>
        <v>0</v>
      </c>
      <c r="K326" s="32">
        <f t="shared" si="184"/>
        <v>0</v>
      </c>
      <c r="L326" s="32">
        <f t="shared" si="184"/>
        <v>0</v>
      </c>
      <c r="M326" s="32">
        <f t="shared" si="184"/>
        <v>0</v>
      </c>
      <c r="N326" s="32">
        <f t="shared" si="184"/>
        <v>0</v>
      </c>
      <c r="O326" s="32">
        <f t="shared" si="184"/>
        <v>0</v>
      </c>
      <c r="P326" s="32">
        <f t="shared" si="184"/>
        <v>0</v>
      </c>
      <c r="Q326" s="32">
        <f t="shared" si="184"/>
        <v>0</v>
      </c>
      <c r="R326" s="32">
        <f t="shared" si="184"/>
        <v>0</v>
      </c>
      <c r="S326" s="32">
        <f t="shared" si="184"/>
        <v>0</v>
      </c>
      <c r="T326" s="32">
        <f t="shared" si="184"/>
        <v>0</v>
      </c>
      <c r="U326" s="32">
        <f t="shared" si="184"/>
        <v>0</v>
      </c>
      <c r="V326" s="32">
        <f t="shared" si="184"/>
        <v>0</v>
      </c>
      <c r="W326" s="32">
        <f t="shared" si="184"/>
        <v>0</v>
      </c>
      <c r="X326" s="32">
        <f t="shared" si="184"/>
        <v>0</v>
      </c>
      <c r="Y326" s="32"/>
      <c r="AA326" s="32">
        <f t="shared" si="181"/>
        <v>0</v>
      </c>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row>
    <row r="327" spans="2:71">
      <c r="B327" s="7" t="str">
        <f t="shared" si="109"/>
        <v>Ritzville _ BeansSIS</v>
      </c>
      <c r="C327" s="7" t="str">
        <f t="shared" si="182"/>
        <v>Ritzville _ Beans</v>
      </c>
      <c r="D327" s="7" t="s">
        <v>608</v>
      </c>
      <c r="E327" s="32">
        <f t="shared" ref="E327:X327" si="185">E153*E$196*$AA$21</f>
        <v>0</v>
      </c>
      <c r="F327" s="32">
        <f t="shared" si="185"/>
        <v>0</v>
      </c>
      <c r="G327" s="32">
        <f t="shared" si="185"/>
        <v>0</v>
      </c>
      <c r="H327" s="32">
        <f t="shared" si="185"/>
        <v>0</v>
      </c>
      <c r="I327" s="32">
        <f t="shared" si="185"/>
        <v>0</v>
      </c>
      <c r="J327" s="32">
        <f t="shared" si="185"/>
        <v>0</v>
      </c>
      <c r="K327" s="32">
        <f t="shared" si="185"/>
        <v>0</v>
      </c>
      <c r="L327" s="32">
        <f t="shared" si="185"/>
        <v>0</v>
      </c>
      <c r="M327" s="32">
        <f t="shared" si="185"/>
        <v>0</v>
      </c>
      <c r="N327" s="32">
        <f t="shared" si="185"/>
        <v>0</v>
      </c>
      <c r="O327" s="32">
        <f t="shared" si="185"/>
        <v>0</v>
      </c>
      <c r="P327" s="32">
        <f t="shared" si="185"/>
        <v>0</v>
      </c>
      <c r="Q327" s="32">
        <f t="shared" si="185"/>
        <v>0</v>
      </c>
      <c r="R327" s="32">
        <f t="shared" si="185"/>
        <v>0</v>
      </c>
      <c r="S327" s="32">
        <f t="shared" si="185"/>
        <v>0</v>
      </c>
      <c r="T327" s="32">
        <f t="shared" si="185"/>
        <v>0</v>
      </c>
      <c r="U327" s="32">
        <f t="shared" si="185"/>
        <v>0</v>
      </c>
      <c r="V327" s="32">
        <f t="shared" si="185"/>
        <v>0</v>
      </c>
      <c r="W327" s="32">
        <f t="shared" si="185"/>
        <v>0</v>
      </c>
      <c r="X327" s="32">
        <f t="shared" si="185"/>
        <v>0</v>
      </c>
      <c r="Y327" s="32"/>
      <c r="AA327" s="32">
        <f>SUM(E327:X327)</f>
        <v>0</v>
      </c>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row>
    <row r="328" spans="2:71">
      <c r="B328" s="7" t="str">
        <f t="shared" si="109"/>
        <v>Wilbur _ BeansSIS</v>
      </c>
      <c r="C328" s="7" t="str">
        <f t="shared" si="182"/>
        <v>Wilbur _ Beans</v>
      </c>
      <c r="D328" s="7" t="s">
        <v>608</v>
      </c>
      <c r="E328" s="32">
        <f t="shared" ref="E328:X328" si="186">E154*E$196*$AA$21</f>
        <v>0</v>
      </c>
      <c r="F328" s="32">
        <f t="shared" si="186"/>
        <v>0</v>
      </c>
      <c r="G328" s="32">
        <f t="shared" si="186"/>
        <v>0</v>
      </c>
      <c r="H328" s="32">
        <f t="shared" si="186"/>
        <v>0</v>
      </c>
      <c r="I328" s="32">
        <f t="shared" si="186"/>
        <v>0</v>
      </c>
      <c r="J328" s="32">
        <f t="shared" si="186"/>
        <v>0</v>
      </c>
      <c r="K328" s="32">
        <f t="shared" si="186"/>
        <v>0</v>
      </c>
      <c r="L328" s="32">
        <f t="shared" si="186"/>
        <v>0</v>
      </c>
      <c r="M328" s="32">
        <f t="shared" si="186"/>
        <v>0</v>
      </c>
      <c r="N328" s="32">
        <f t="shared" si="186"/>
        <v>0</v>
      </c>
      <c r="O328" s="32">
        <f t="shared" si="186"/>
        <v>0</v>
      </c>
      <c r="P328" s="32">
        <f t="shared" si="186"/>
        <v>0</v>
      </c>
      <c r="Q328" s="32">
        <f t="shared" si="186"/>
        <v>0</v>
      </c>
      <c r="R328" s="32">
        <f t="shared" si="186"/>
        <v>0</v>
      </c>
      <c r="S328" s="32">
        <f t="shared" si="186"/>
        <v>0</v>
      </c>
      <c r="T328" s="32">
        <f t="shared" si="186"/>
        <v>0</v>
      </c>
      <c r="U328" s="32">
        <f t="shared" si="186"/>
        <v>0</v>
      </c>
      <c r="V328" s="32">
        <f t="shared" si="186"/>
        <v>0</v>
      </c>
      <c r="W328" s="32">
        <f t="shared" si="186"/>
        <v>0</v>
      </c>
      <c r="X328" s="32">
        <f t="shared" si="186"/>
        <v>0</v>
      </c>
      <c r="Y328" s="32"/>
      <c r="AA328" s="32">
        <f t="shared" ref="AA328:AA330" si="187">SUM(E328:X328)</f>
        <v>0</v>
      </c>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row>
    <row r="329" spans="2:71">
      <c r="B329" s="7" t="str">
        <f t="shared" si="109"/>
        <v>Mattawa (PRD) _ Sweet CornSIS</v>
      </c>
      <c r="C329" s="7" t="str">
        <f t="shared" si="182"/>
        <v>Mattawa (PRD) _ Sweet Corn</v>
      </c>
      <c r="D329" s="7" t="s">
        <v>608</v>
      </c>
      <c r="E329" s="32">
        <f t="shared" ref="E329:X329" si="188">E155*E$196*$AA$21</f>
        <v>152.20220428070976</v>
      </c>
      <c r="F329" s="32">
        <f t="shared" si="188"/>
        <v>307.65000556561358</v>
      </c>
      <c r="G329" s="32">
        <f t="shared" si="188"/>
        <v>466.51951114183959</v>
      </c>
      <c r="H329" s="32">
        <f t="shared" si="188"/>
        <v>628.9763852020244</v>
      </c>
      <c r="I329" s="32">
        <f t="shared" si="188"/>
        <v>800.46239305978065</v>
      </c>
      <c r="J329" s="32">
        <f t="shared" si="188"/>
        <v>956.25797935602395</v>
      </c>
      <c r="K329" s="32">
        <f t="shared" si="188"/>
        <v>1085.7647905074161</v>
      </c>
      <c r="L329" s="32">
        <f t="shared" si="188"/>
        <v>1194.7392462849809</v>
      </c>
      <c r="M329" s="32">
        <f t="shared" si="188"/>
        <v>1286.2994329170381</v>
      </c>
      <c r="N329" s="32">
        <f t="shared" si="188"/>
        <v>1374.7649379437573</v>
      </c>
      <c r="O329" s="32">
        <f t="shared" si="188"/>
        <v>1441.8058458809508</v>
      </c>
      <c r="P329" s="32">
        <f t="shared" si="188"/>
        <v>1499.2180826414833</v>
      </c>
      <c r="Q329" s="32">
        <f t="shared" si="188"/>
        <v>1549.7973670106223</v>
      </c>
      <c r="R329" s="32">
        <f t="shared" si="188"/>
        <v>1593.8765128993532</v>
      </c>
      <c r="S329" s="32">
        <f t="shared" si="188"/>
        <v>1644.4858343638095</v>
      </c>
      <c r="T329" s="32">
        <f t="shared" si="188"/>
        <v>1681.617554448849</v>
      </c>
      <c r="U329" s="32">
        <f t="shared" si="188"/>
        <v>1701.8899382054506</v>
      </c>
      <c r="V329" s="32">
        <f t="shared" si="188"/>
        <v>1722.1232979911606</v>
      </c>
      <c r="W329" s="32">
        <f t="shared" si="188"/>
        <v>1741.8018956868491</v>
      </c>
      <c r="X329" s="32">
        <f t="shared" si="188"/>
        <v>1774.6193296920358</v>
      </c>
      <c r="Y329" s="32"/>
      <c r="AA329" s="32">
        <f t="shared" si="187"/>
        <v>24604.872545079754</v>
      </c>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row>
    <row r="330" spans="2:71">
      <c r="B330" s="7" t="str">
        <f t="shared" si="109"/>
        <v>Pasco (Richland) _ Sweet CornSIS</v>
      </c>
      <c r="C330" s="7" t="str">
        <f t="shared" si="182"/>
        <v>Pasco (Richland) _ Sweet Corn</v>
      </c>
      <c r="D330" s="7" t="s">
        <v>608</v>
      </c>
      <c r="E330" s="32">
        <f t="shared" ref="E330:X330" si="189">E156*E$196*$AA$21</f>
        <v>326.44391003307254</v>
      </c>
      <c r="F330" s="32">
        <f t="shared" si="189"/>
        <v>659.84898979064303</v>
      </c>
      <c r="G330" s="32">
        <f t="shared" si="189"/>
        <v>1000.5929549021738</v>
      </c>
      <c r="H330" s="32">
        <f t="shared" si="189"/>
        <v>1349.0311226053641</v>
      </c>
      <c r="I330" s="32">
        <f t="shared" si="189"/>
        <v>1716.8350133939759</v>
      </c>
      <c r="J330" s="32">
        <f t="shared" si="189"/>
        <v>2050.9860238658166</v>
      </c>
      <c r="K330" s="32">
        <f t="shared" si="189"/>
        <v>2328.7527619230614</v>
      </c>
      <c r="L330" s="32">
        <f t="shared" si="189"/>
        <v>2562.4816202262195</v>
      </c>
      <c r="M330" s="32">
        <f t="shared" si="189"/>
        <v>2758.8602828663556</v>
      </c>
      <c r="N330" s="32">
        <f t="shared" si="189"/>
        <v>2948.6014597464914</v>
      </c>
      <c r="O330" s="32">
        <f t="shared" si="189"/>
        <v>3092.3910731927035</v>
      </c>
      <c r="P330" s="32">
        <f t="shared" si="189"/>
        <v>3215.5290733315637</v>
      </c>
      <c r="Q330" s="32">
        <f t="shared" si="189"/>
        <v>3324.0117292442478</v>
      </c>
      <c r="R330" s="32">
        <f t="shared" si="189"/>
        <v>3418.5528615677777</v>
      </c>
      <c r="S330" s="32">
        <f t="shared" si="189"/>
        <v>3527.0999411653083</v>
      </c>
      <c r="T330" s="32">
        <f t="shared" si="189"/>
        <v>3606.740206219933</v>
      </c>
      <c r="U330" s="32">
        <f t="shared" si="189"/>
        <v>3650.2204977864762</v>
      </c>
      <c r="V330" s="32">
        <f t="shared" si="189"/>
        <v>3693.6170905806994</v>
      </c>
      <c r="W330" s="32">
        <f t="shared" si="189"/>
        <v>3735.8238273760521</v>
      </c>
      <c r="X330" s="32">
        <f t="shared" si="189"/>
        <v>3806.2107940072779</v>
      </c>
      <c r="Y330" s="32"/>
      <c r="AA330" s="32">
        <f t="shared" si="187"/>
        <v>52772.63123382521</v>
      </c>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row>
    <row r="331" spans="2:71">
      <c r="B331" s="7" t="str">
        <f t="shared" si="109"/>
        <v>Moses Lake (Ephrata) _ Sweet CornSIS</v>
      </c>
      <c r="C331" s="7" t="str">
        <f t="shared" si="182"/>
        <v>Moses Lake (Ephrata) _ Sweet Corn</v>
      </c>
      <c r="D331" s="7" t="s">
        <v>608</v>
      </c>
      <c r="E331" s="32">
        <f t="shared" ref="E331:X331" si="190">E157*E$196*$AA$21</f>
        <v>849.86046263044796</v>
      </c>
      <c r="F331" s="32">
        <f t="shared" si="190"/>
        <v>1717.8435574824973</v>
      </c>
      <c r="G331" s="32">
        <f t="shared" si="190"/>
        <v>2604.9326252457176</v>
      </c>
      <c r="H331" s="32">
        <f t="shared" si="190"/>
        <v>3512.052694884444</v>
      </c>
      <c r="I331" s="32">
        <f t="shared" si="190"/>
        <v>4469.5892736836022</v>
      </c>
      <c r="J331" s="32">
        <f t="shared" si="190"/>
        <v>5339.5143163019784</v>
      </c>
      <c r="K331" s="32">
        <f t="shared" si="190"/>
        <v>6062.6491681200587</v>
      </c>
      <c r="L331" s="32">
        <f t="shared" si="190"/>
        <v>6671.1362911528786</v>
      </c>
      <c r="M331" s="32">
        <f t="shared" si="190"/>
        <v>7182.3863281506165</v>
      </c>
      <c r="N331" s="32">
        <f t="shared" si="190"/>
        <v>7676.3564081777222</v>
      </c>
      <c r="O331" s="32">
        <f t="shared" si="190"/>
        <v>8050.6966965061856</v>
      </c>
      <c r="P331" s="32">
        <f t="shared" si="190"/>
        <v>8371.27280330137</v>
      </c>
      <c r="Q331" s="32">
        <f t="shared" si="190"/>
        <v>8653.6953491285931</v>
      </c>
      <c r="R331" s="32">
        <f t="shared" si="190"/>
        <v>8899.8226867344365</v>
      </c>
      <c r="S331" s="32">
        <f t="shared" si="190"/>
        <v>9182.4129524698146</v>
      </c>
      <c r="T331" s="32">
        <f t="shared" si="190"/>
        <v>9389.747537135454</v>
      </c>
      <c r="U331" s="32">
        <f t="shared" si="190"/>
        <v>9502.9436470040873</v>
      </c>
      <c r="V331" s="32">
        <f t="shared" si="190"/>
        <v>9615.9218564151543</v>
      </c>
      <c r="W331" s="32">
        <f t="shared" si="190"/>
        <v>9725.8024078868766</v>
      </c>
      <c r="X331" s="32">
        <f t="shared" si="190"/>
        <v>9909.0470578431505</v>
      </c>
      <c r="Y331" s="32"/>
      <c r="AA331" s="32">
        <f>SUM(E331:X331)</f>
        <v>137387.68412025506</v>
      </c>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row>
    <row r="332" spans="2:71">
      <c r="B332" s="7" t="str">
        <f t="shared" si="109"/>
        <v>Royal City (Smyrna) _ Sweet CornSIS</v>
      </c>
      <c r="C332" s="7" t="str">
        <f t="shared" si="182"/>
        <v>Royal City (Smyrna) _ Sweet Corn</v>
      </c>
      <c r="D332" s="7" t="s">
        <v>608</v>
      </c>
      <c r="E332" s="32">
        <f t="shared" ref="E332:X332" si="191">E158*E$196*$AA$21</f>
        <v>139.15136223278972</v>
      </c>
      <c r="F332" s="32">
        <f t="shared" si="191"/>
        <v>281.2700221241555</v>
      </c>
      <c r="G332" s="32">
        <f t="shared" si="191"/>
        <v>426.51698633637807</v>
      </c>
      <c r="H332" s="32">
        <f t="shared" si="191"/>
        <v>575.04371389850041</v>
      </c>
      <c r="I332" s="32">
        <f t="shared" si="191"/>
        <v>731.82535651689193</v>
      </c>
      <c r="J332" s="32">
        <f t="shared" si="191"/>
        <v>874.26197999045917</v>
      </c>
      <c r="K332" s="32">
        <f t="shared" si="191"/>
        <v>992.66400494999425</v>
      </c>
      <c r="L332" s="32">
        <f t="shared" si="191"/>
        <v>1092.2942569669615</v>
      </c>
      <c r="M332" s="32">
        <f t="shared" si="191"/>
        <v>1176.0034565567466</v>
      </c>
      <c r="N332" s="32">
        <f t="shared" si="191"/>
        <v>1256.8833333841278</v>
      </c>
      <c r="O332" s="32">
        <f t="shared" si="191"/>
        <v>1318.1757023670245</v>
      </c>
      <c r="P332" s="32">
        <f t="shared" si="191"/>
        <v>1370.6650272872164</v>
      </c>
      <c r="Q332" s="32">
        <f t="shared" si="191"/>
        <v>1416.9073031726869</v>
      </c>
      <c r="R332" s="32">
        <f t="shared" si="191"/>
        <v>1457.2068062282558</v>
      </c>
      <c r="S332" s="32">
        <f t="shared" si="191"/>
        <v>1503.4765436261973</v>
      </c>
      <c r="T332" s="32">
        <f t="shared" si="191"/>
        <v>1537.4243399560742</v>
      </c>
      <c r="U332" s="32">
        <f t="shared" si="191"/>
        <v>1555.9584329987367</v>
      </c>
      <c r="V332" s="32">
        <f t="shared" si="191"/>
        <v>1574.4568482485906</v>
      </c>
      <c r="W332" s="32">
        <f t="shared" si="191"/>
        <v>1592.4480704462387</v>
      </c>
      <c r="X332" s="32">
        <f t="shared" si="191"/>
        <v>1622.4515166406454</v>
      </c>
      <c r="Y332" s="32"/>
      <c r="AA332" s="32">
        <f t="shared" ref="AA332:AA335" si="192">SUM(E332:X332)</f>
        <v>22495.085063928676</v>
      </c>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row>
    <row r="333" spans="2:71">
      <c r="B333" s="7" t="str">
        <f t="shared" si="109"/>
        <v>Quincy _ Sweet CornSIS</v>
      </c>
      <c r="C333" s="7" t="str">
        <f t="shared" si="182"/>
        <v>Quincy _ Sweet Corn</v>
      </c>
      <c r="D333" s="7" t="s">
        <v>608</v>
      </c>
      <c r="E333" s="32">
        <f t="shared" ref="E333:X333" si="193">E159*E$196*$AA$21</f>
        <v>499.82132161007638</v>
      </c>
      <c r="F333" s="32">
        <f t="shared" si="193"/>
        <v>1010.3009552447151</v>
      </c>
      <c r="G333" s="32">
        <f t="shared" si="193"/>
        <v>1532.017224834332</v>
      </c>
      <c r="H333" s="32">
        <f t="shared" si="193"/>
        <v>2065.5141599223775</v>
      </c>
      <c r="I333" s="32">
        <f t="shared" si="193"/>
        <v>2628.662134619371</v>
      </c>
      <c r="J333" s="32">
        <f t="shared" si="193"/>
        <v>3140.283869742128</v>
      </c>
      <c r="K333" s="32">
        <f t="shared" si="193"/>
        <v>3565.5751184011292</v>
      </c>
      <c r="L333" s="32">
        <f t="shared" si="193"/>
        <v>3923.4395577887822</v>
      </c>
      <c r="M333" s="32">
        <f t="shared" si="193"/>
        <v>4224.1167635202901</v>
      </c>
      <c r="N333" s="32">
        <f t="shared" si="193"/>
        <v>4514.6312527704431</v>
      </c>
      <c r="O333" s="32">
        <f t="shared" si="193"/>
        <v>4734.7888737816811</v>
      </c>
      <c r="P333" s="32">
        <f t="shared" si="193"/>
        <v>4923.3266166471894</v>
      </c>
      <c r="Q333" s="32">
        <f t="shared" si="193"/>
        <v>5089.4254249985406</v>
      </c>
      <c r="R333" s="32">
        <f t="shared" si="193"/>
        <v>5234.1782362844751</v>
      </c>
      <c r="S333" s="32">
        <f t="shared" si="193"/>
        <v>5400.3756843418023</v>
      </c>
      <c r="T333" s="32">
        <f t="shared" si="193"/>
        <v>5522.3136384881864</v>
      </c>
      <c r="U333" s="32">
        <f t="shared" si="193"/>
        <v>5588.8867192743455</v>
      </c>
      <c r="V333" s="32">
        <f t="shared" si="193"/>
        <v>5655.3316480879512</v>
      </c>
      <c r="W333" s="32">
        <f t="shared" si="193"/>
        <v>5719.9547772612432</v>
      </c>
      <c r="X333" s="32">
        <f t="shared" si="193"/>
        <v>5827.7249197098481</v>
      </c>
      <c r="Y333" s="32"/>
      <c r="AA333" s="32">
        <f t="shared" si="192"/>
        <v>80800.668897328898</v>
      </c>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row>
    <row r="334" spans="2:71">
      <c r="B334" s="7" t="str">
        <f t="shared" ref="B334:B364" si="194">C334&amp;D334</f>
        <v>Connell _ Sweet CornSIS</v>
      </c>
      <c r="C334" s="7" t="str">
        <f t="shared" si="182"/>
        <v>Connell _ Sweet Corn</v>
      </c>
      <c r="D334" s="7" t="s">
        <v>608</v>
      </c>
      <c r="E334" s="32">
        <f t="shared" ref="E334:X334" si="195">E160*E$196*$AA$21</f>
        <v>141.31209767118708</v>
      </c>
      <c r="F334" s="32">
        <f t="shared" si="195"/>
        <v>285.63756905154918</v>
      </c>
      <c r="G334" s="32">
        <f t="shared" si="195"/>
        <v>433.1399209068187</v>
      </c>
      <c r="H334" s="32">
        <f t="shared" si="195"/>
        <v>583.97296411431557</v>
      </c>
      <c r="I334" s="32">
        <f t="shared" si="195"/>
        <v>743.18910428889342</v>
      </c>
      <c r="J334" s="32">
        <f t="shared" si="195"/>
        <v>887.83747657416188</v>
      </c>
      <c r="K334" s="32">
        <f t="shared" si="195"/>
        <v>1008.0780422939383</v>
      </c>
      <c r="L334" s="32">
        <f t="shared" si="195"/>
        <v>1109.2553479136534</v>
      </c>
      <c r="M334" s="32">
        <f t="shared" si="195"/>
        <v>1194.2643797952055</v>
      </c>
      <c r="N334" s="32">
        <f t="shared" si="195"/>
        <v>1276.4001553310864</v>
      </c>
      <c r="O334" s="32">
        <f t="shared" si="195"/>
        <v>1338.6442691739662</v>
      </c>
      <c r="P334" s="32">
        <f t="shared" si="195"/>
        <v>1391.9486457233531</v>
      </c>
      <c r="Q334" s="32">
        <f t="shared" si="195"/>
        <v>1438.9089693710205</v>
      </c>
      <c r="R334" s="32">
        <f t="shared" si="195"/>
        <v>1479.8342411075766</v>
      </c>
      <c r="S334" s="32">
        <f t="shared" si="195"/>
        <v>1526.8224526887161</v>
      </c>
      <c r="T334" s="32">
        <f t="shared" si="195"/>
        <v>1561.2973887131564</v>
      </c>
      <c r="U334" s="32">
        <f t="shared" si="195"/>
        <v>1580.1192782316364</v>
      </c>
      <c r="V334" s="32">
        <f t="shared" si="195"/>
        <v>1598.9049359543142</v>
      </c>
      <c r="W334" s="32">
        <f t="shared" si="195"/>
        <v>1617.1755249562736</v>
      </c>
      <c r="X334" s="32">
        <f t="shared" si="195"/>
        <v>1647.6448631723326</v>
      </c>
      <c r="Y334" s="32"/>
      <c r="AA334" s="32">
        <f t="shared" si="192"/>
        <v>22844.387627033153</v>
      </c>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row>
    <row r="335" spans="2:71">
      <c r="B335" s="7" t="str">
        <f t="shared" si="194"/>
        <v>Othello _ Sweet CornSIS</v>
      </c>
      <c r="C335" s="7" t="str">
        <f t="shared" si="182"/>
        <v>Othello _ Sweet Corn</v>
      </c>
      <c r="D335" s="7" t="s">
        <v>608</v>
      </c>
      <c r="E335" s="32">
        <f t="shared" ref="E335:X335" si="196">E161*E$196*$AA$21</f>
        <v>213.56709073119467</v>
      </c>
      <c r="F335" s="32">
        <f t="shared" si="196"/>
        <v>431.68833830359512</v>
      </c>
      <c r="G335" s="32">
        <f t="shared" si="196"/>
        <v>654.61085294235409</v>
      </c>
      <c r="H335" s="32">
        <f t="shared" si="196"/>
        <v>882.5670913311767</v>
      </c>
      <c r="I335" s="32">
        <f t="shared" si="196"/>
        <v>1123.1928297846214</v>
      </c>
      <c r="J335" s="32">
        <f t="shared" si="196"/>
        <v>1341.8020823331831</v>
      </c>
      <c r="K335" s="32">
        <f t="shared" si="196"/>
        <v>1523.5234510754262</v>
      </c>
      <c r="L335" s="32">
        <f t="shared" si="196"/>
        <v>1676.4342291710325</v>
      </c>
      <c r="M335" s="32">
        <f t="shared" si="196"/>
        <v>1804.9096528892678</v>
      </c>
      <c r="N335" s="32">
        <f t="shared" si="196"/>
        <v>1929.0426812373792</v>
      </c>
      <c r="O335" s="32">
        <f t="shared" si="196"/>
        <v>2023.1131431980864</v>
      </c>
      <c r="P335" s="32">
        <f t="shared" si="196"/>
        <v>2103.672846227772</v>
      </c>
      <c r="Q335" s="32">
        <f t="shared" si="196"/>
        <v>2174.6446870432987</v>
      </c>
      <c r="R335" s="32">
        <f t="shared" si="196"/>
        <v>2236.4956634720634</v>
      </c>
      <c r="S335" s="32">
        <f t="shared" si="196"/>
        <v>2307.5096517393386</v>
      </c>
      <c r="T335" s="32">
        <f t="shared" si="196"/>
        <v>2359.612139149976</v>
      </c>
      <c r="U335" s="32">
        <f t="shared" si="196"/>
        <v>2388.0579428198012</v>
      </c>
      <c r="V335" s="32">
        <f t="shared" si="196"/>
        <v>2416.4489888337075</v>
      </c>
      <c r="W335" s="32">
        <f t="shared" si="196"/>
        <v>2444.0616037718369</v>
      </c>
      <c r="X335" s="32">
        <f t="shared" si="196"/>
        <v>2490.1103711919482</v>
      </c>
      <c r="Y335" s="32"/>
      <c r="AA335" s="32">
        <f t="shared" si="192"/>
        <v>34525.065337247055</v>
      </c>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row>
    <row r="336" spans="2:71">
      <c r="B336" s="7" t="str">
        <f t="shared" si="194"/>
        <v>Lind _ Sweet CornSIS</v>
      </c>
      <c r="C336" s="7" t="str">
        <f t="shared" si="182"/>
        <v>Lind _ Sweet Corn</v>
      </c>
      <c r="D336" s="7" t="s">
        <v>608</v>
      </c>
      <c r="E336" s="32">
        <f t="shared" ref="E336:X336" si="197">E162*E$196*$AA$21</f>
        <v>99.998836089029624</v>
      </c>
      <c r="F336" s="32">
        <f t="shared" si="197"/>
        <v>202.13007179978129</v>
      </c>
      <c r="G336" s="32">
        <f t="shared" si="197"/>
        <v>306.50941191999345</v>
      </c>
      <c r="H336" s="32">
        <f t="shared" si="197"/>
        <v>413.24569998792856</v>
      </c>
      <c r="I336" s="32">
        <f t="shared" si="197"/>
        <v>525.9142468882261</v>
      </c>
      <c r="J336" s="32">
        <f t="shared" si="197"/>
        <v>628.2739818937647</v>
      </c>
      <c r="K336" s="32">
        <f t="shared" si="197"/>
        <v>713.3616482777287</v>
      </c>
      <c r="L336" s="32">
        <f t="shared" si="197"/>
        <v>784.95928901290335</v>
      </c>
      <c r="M336" s="32">
        <f t="shared" si="197"/>
        <v>845.11552747587314</v>
      </c>
      <c r="N336" s="32">
        <f t="shared" si="197"/>
        <v>903.23851970523981</v>
      </c>
      <c r="O336" s="32">
        <f t="shared" si="197"/>
        <v>947.28527182524692</v>
      </c>
      <c r="P336" s="32">
        <f t="shared" si="197"/>
        <v>985.00586122441587</v>
      </c>
      <c r="Q336" s="32">
        <f t="shared" si="197"/>
        <v>1018.2371116588813</v>
      </c>
      <c r="R336" s="32">
        <f t="shared" si="197"/>
        <v>1047.1976862149641</v>
      </c>
      <c r="S336" s="32">
        <f t="shared" si="197"/>
        <v>1080.4486714133607</v>
      </c>
      <c r="T336" s="32">
        <f t="shared" si="197"/>
        <v>1104.8446964777502</v>
      </c>
      <c r="U336" s="32">
        <f t="shared" si="197"/>
        <v>1118.1639173785952</v>
      </c>
      <c r="V336" s="32">
        <f t="shared" si="197"/>
        <v>1131.4574990208816</v>
      </c>
      <c r="W336" s="32">
        <f t="shared" si="197"/>
        <v>1144.386594724409</v>
      </c>
      <c r="X336" s="32">
        <f t="shared" si="197"/>
        <v>1165.9480774864764</v>
      </c>
      <c r="Y336" s="32"/>
      <c r="AA336" s="32">
        <f>SUM(E336:X336)</f>
        <v>16165.72262047545</v>
      </c>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row>
    <row r="337" spans="2:71">
      <c r="B337" s="7" t="str">
        <f t="shared" si="194"/>
        <v>Eltopia _ Sweet CornSIS</v>
      </c>
      <c r="C337" s="7" t="str">
        <f t="shared" si="182"/>
        <v>Eltopia _ Sweet Corn</v>
      </c>
      <c r="D337" s="7" t="s">
        <v>608</v>
      </c>
      <c r="E337" s="32">
        <f t="shared" ref="E337:X337" si="198">E163*E$196*$AA$21</f>
        <v>213.22137306105111</v>
      </c>
      <c r="F337" s="32">
        <f t="shared" si="198"/>
        <v>430.98953079521226</v>
      </c>
      <c r="G337" s="32">
        <f t="shared" si="198"/>
        <v>653.5511834110838</v>
      </c>
      <c r="H337" s="32">
        <f t="shared" si="198"/>
        <v>881.13841129664627</v>
      </c>
      <c r="I337" s="32">
        <f t="shared" si="198"/>
        <v>1121.3746301411011</v>
      </c>
      <c r="J337" s="32">
        <f t="shared" si="198"/>
        <v>1339.6300028797903</v>
      </c>
      <c r="K337" s="32">
        <f t="shared" si="198"/>
        <v>1521.0572051003949</v>
      </c>
      <c r="L337" s="32">
        <f t="shared" si="198"/>
        <v>1673.7204546195612</v>
      </c>
      <c r="M337" s="32">
        <f t="shared" si="198"/>
        <v>1801.9879051711139</v>
      </c>
      <c r="N337" s="32">
        <f t="shared" si="198"/>
        <v>1925.9199897258654</v>
      </c>
      <c r="O337" s="32">
        <f t="shared" si="198"/>
        <v>2019.8381725089753</v>
      </c>
      <c r="P337" s="32">
        <f t="shared" si="198"/>
        <v>2100.2674672779895</v>
      </c>
      <c r="Q337" s="32">
        <f t="shared" si="198"/>
        <v>2171.1244204515642</v>
      </c>
      <c r="R337" s="32">
        <f t="shared" si="198"/>
        <v>2232.8752738913709</v>
      </c>
      <c r="S337" s="32">
        <f t="shared" si="198"/>
        <v>2303.7743062893351</v>
      </c>
      <c r="T337" s="32">
        <f t="shared" si="198"/>
        <v>2355.792451348842</v>
      </c>
      <c r="U337" s="32">
        <f t="shared" si="198"/>
        <v>2384.1922075825364</v>
      </c>
      <c r="V337" s="32">
        <f t="shared" si="198"/>
        <v>2412.5372948007907</v>
      </c>
      <c r="W337" s="32">
        <f t="shared" si="198"/>
        <v>2440.1052110502305</v>
      </c>
      <c r="X337" s="32">
        <f t="shared" si="198"/>
        <v>2486.0794357468772</v>
      </c>
      <c r="Y337" s="32"/>
      <c r="AA337" s="32">
        <f t="shared" ref="AA337:AA339" si="199">SUM(E337:X337)</f>
        <v>34469.176927150336</v>
      </c>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row>
    <row r="338" spans="2:71">
      <c r="B338" s="7" t="str">
        <f t="shared" si="194"/>
        <v>Odessa _ Sweet CornSIS</v>
      </c>
      <c r="C338" s="7" t="str">
        <f t="shared" si="182"/>
        <v>Odessa _ Sweet Corn</v>
      </c>
      <c r="D338" s="7" t="s">
        <v>608</v>
      </c>
      <c r="E338" s="32">
        <f t="shared" ref="E338:X338" si="200">E164*E$196*$AA$21</f>
        <v>12.013689037489298</v>
      </c>
      <c r="F338" s="32">
        <f t="shared" si="200"/>
        <v>24.283560916309071</v>
      </c>
      <c r="G338" s="32">
        <f t="shared" si="200"/>
        <v>36.823516211650031</v>
      </c>
      <c r="H338" s="32">
        <f t="shared" si="200"/>
        <v>49.646631199932635</v>
      </c>
      <c r="I338" s="32">
        <f t="shared" si="200"/>
        <v>63.182437612327938</v>
      </c>
      <c r="J338" s="32">
        <f t="shared" si="200"/>
        <v>75.479761005387459</v>
      </c>
      <c r="K338" s="32">
        <f t="shared" si="200"/>
        <v>85.702047632328686</v>
      </c>
      <c r="L338" s="32">
        <f t="shared" si="200"/>
        <v>94.303665663607219</v>
      </c>
      <c r="M338" s="32">
        <f t="shared" si="200"/>
        <v>101.53073320583091</v>
      </c>
      <c r="N338" s="32">
        <f t="shared" si="200"/>
        <v>108.51353002508928</v>
      </c>
      <c r="O338" s="32">
        <f t="shared" si="200"/>
        <v>113.80523144659406</v>
      </c>
      <c r="P338" s="32">
        <f t="shared" si="200"/>
        <v>118.33691850492116</v>
      </c>
      <c r="Q338" s="32">
        <f t="shared" si="200"/>
        <v>122.32926406273506</v>
      </c>
      <c r="R338" s="32">
        <f t="shared" si="200"/>
        <v>125.80853792902334</v>
      </c>
      <c r="S338" s="32">
        <f t="shared" si="200"/>
        <v>129.80325438760337</v>
      </c>
      <c r="T338" s="32">
        <f t="shared" si="200"/>
        <v>132.73415108937536</v>
      </c>
      <c r="U338" s="32">
        <f t="shared" si="200"/>
        <v>134.33429949492199</v>
      </c>
      <c r="V338" s="32">
        <f t="shared" si="200"/>
        <v>135.9313676438224</v>
      </c>
      <c r="W338" s="32">
        <f t="shared" si="200"/>
        <v>137.4846470757933</v>
      </c>
      <c r="X338" s="32">
        <f t="shared" si="200"/>
        <v>140.07500671617996</v>
      </c>
      <c r="Y338" s="32"/>
      <c r="AA338" s="32">
        <f t="shared" si="199"/>
        <v>1942.1222508609228</v>
      </c>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row>
    <row r="339" spans="2:71">
      <c r="B339" s="7" t="str">
        <f t="shared" si="194"/>
        <v>Ritzville _ Sweet CornSIS</v>
      </c>
      <c r="C339" s="7" t="str">
        <f t="shared" si="182"/>
        <v>Ritzville _ Sweet Corn</v>
      </c>
      <c r="D339" s="7" t="s">
        <v>608</v>
      </c>
      <c r="E339" s="32">
        <f t="shared" ref="E339:X339" si="201">E165*E$196*$AA$21</f>
        <v>0</v>
      </c>
      <c r="F339" s="32">
        <f t="shared" si="201"/>
        <v>0</v>
      </c>
      <c r="G339" s="32">
        <f t="shared" si="201"/>
        <v>0</v>
      </c>
      <c r="H339" s="32">
        <f t="shared" si="201"/>
        <v>0</v>
      </c>
      <c r="I339" s="32">
        <f t="shared" si="201"/>
        <v>0</v>
      </c>
      <c r="J339" s="32">
        <f t="shared" si="201"/>
        <v>0</v>
      </c>
      <c r="K339" s="32">
        <f t="shared" si="201"/>
        <v>0</v>
      </c>
      <c r="L339" s="32">
        <f t="shared" si="201"/>
        <v>0</v>
      </c>
      <c r="M339" s="32">
        <f t="shared" si="201"/>
        <v>0</v>
      </c>
      <c r="N339" s="32">
        <f t="shared" si="201"/>
        <v>0</v>
      </c>
      <c r="O339" s="32">
        <f t="shared" si="201"/>
        <v>0</v>
      </c>
      <c r="P339" s="32">
        <f t="shared" si="201"/>
        <v>0</v>
      </c>
      <c r="Q339" s="32">
        <f t="shared" si="201"/>
        <v>0</v>
      </c>
      <c r="R339" s="32">
        <f t="shared" si="201"/>
        <v>0</v>
      </c>
      <c r="S339" s="32">
        <f t="shared" si="201"/>
        <v>0</v>
      </c>
      <c r="T339" s="32">
        <f t="shared" si="201"/>
        <v>0</v>
      </c>
      <c r="U339" s="32">
        <f t="shared" si="201"/>
        <v>0</v>
      </c>
      <c r="V339" s="32">
        <f t="shared" si="201"/>
        <v>0</v>
      </c>
      <c r="W339" s="32">
        <f t="shared" si="201"/>
        <v>0</v>
      </c>
      <c r="X339" s="32">
        <f t="shared" si="201"/>
        <v>0</v>
      </c>
      <c r="Y339" s="32"/>
      <c r="AA339" s="32">
        <f t="shared" si="199"/>
        <v>0</v>
      </c>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row>
    <row r="340" spans="2:71">
      <c r="B340" s="7" t="str">
        <f t="shared" si="194"/>
        <v>Wilbur _ Sweet CornSIS</v>
      </c>
      <c r="C340" s="7" t="str">
        <f t="shared" si="182"/>
        <v>Wilbur _ Sweet Corn</v>
      </c>
      <c r="D340" s="7" t="s">
        <v>608</v>
      </c>
      <c r="E340" s="32">
        <f t="shared" ref="E340:X340" si="202">E166*E$196*$AA$21</f>
        <v>0</v>
      </c>
      <c r="F340" s="32">
        <f t="shared" si="202"/>
        <v>0</v>
      </c>
      <c r="G340" s="32">
        <f t="shared" si="202"/>
        <v>0</v>
      </c>
      <c r="H340" s="32">
        <f t="shared" si="202"/>
        <v>0</v>
      </c>
      <c r="I340" s="32">
        <f t="shared" si="202"/>
        <v>0</v>
      </c>
      <c r="J340" s="32">
        <f t="shared" si="202"/>
        <v>0</v>
      </c>
      <c r="K340" s="32">
        <f t="shared" si="202"/>
        <v>0</v>
      </c>
      <c r="L340" s="32">
        <f t="shared" si="202"/>
        <v>0</v>
      </c>
      <c r="M340" s="32">
        <f t="shared" si="202"/>
        <v>0</v>
      </c>
      <c r="N340" s="32">
        <f t="shared" si="202"/>
        <v>0</v>
      </c>
      <c r="O340" s="32">
        <f t="shared" si="202"/>
        <v>0</v>
      </c>
      <c r="P340" s="32">
        <f t="shared" si="202"/>
        <v>0</v>
      </c>
      <c r="Q340" s="32">
        <f t="shared" si="202"/>
        <v>0</v>
      </c>
      <c r="R340" s="32">
        <f t="shared" si="202"/>
        <v>0</v>
      </c>
      <c r="S340" s="32">
        <f t="shared" si="202"/>
        <v>0</v>
      </c>
      <c r="T340" s="32">
        <f t="shared" si="202"/>
        <v>0</v>
      </c>
      <c r="U340" s="32">
        <f t="shared" si="202"/>
        <v>0</v>
      </c>
      <c r="V340" s="32">
        <f t="shared" si="202"/>
        <v>0</v>
      </c>
      <c r="W340" s="32">
        <f t="shared" si="202"/>
        <v>0</v>
      </c>
      <c r="X340" s="32">
        <f t="shared" si="202"/>
        <v>0</v>
      </c>
      <c r="Y340" s="32"/>
      <c r="AA340" s="32">
        <f>SUM(E340:X340)</f>
        <v>0</v>
      </c>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row>
    <row r="341" spans="2:71">
      <c r="B341" s="7" t="str">
        <f t="shared" si="194"/>
        <v>Mattawa (PRD) _ Peas-DrySIS</v>
      </c>
      <c r="C341" s="7" t="str">
        <f t="shared" si="182"/>
        <v>Mattawa (PRD) _ Peas-Dry</v>
      </c>
      <c r="D341" s="7" t="s">
        <v>608</v>
      </c>
      <c r="E341" s="32">
        <f t="shared" ref="E341:X341" si="203">E167*E$196*$AA$21</f>
        <v>288.4149663172791</v>
      </c>
      <c r="F341" s="32">
        <f t="shared" si="203"/>
        <v>582.98016386851361</v>
      </c>
      <c r="G341" s="32">
        <f t="shared" si="203"/>
        <v>884.02930646241839</v>
      </c>
      <c r="H341" s="32">
        <f t="shared" si="203"/>
        <v>1191.8763188070161</v>
      </c>
      <c r="I341" s="32">
        <f t="shared" si="203"/>
        <v>1516.8330526067509</v>
      </c>
      <c r="J341" s="32">
        <f t="shared" si="203"/>
        <v>1812.0572839926474</v>
      </c>
      <c r="K341" s="32">
        <f t="shared" si="203"/>
        <v>2057.4657046696466</v>
      </c>
      <c r="L341" s="32">
        <f t="shared" si="203"/>
        <v>2263.9664195644418</v>
      </c>
      <c r="M341" s="32">
        <f t="shared" si="203"/>
        <v>2437.4680338694807</v>
      </c>
      <c r="N341" s="32">
        <f t="shared" si="203"/>
        <v>2605.105393480022</v>
      </c>
      <c r="O341" s="32">
        <f t="shared" si="203"/>
        <v>2732.1442973905355</v>
      </c>
      <c r="P341" s="32">
        <f t="shared" si="203"/>
        <v>2840.9373888555547</v>
      </c>
      <c r="Q341" s="32">
        <f t="shared" si="203"/>
        <v>2936.782404153576</v>
      </c>
      <c r="R341" s="32">
        <f t="shared" si="203"/>
        <v>3020.3100076917335</v>
      </c>
      <c r="S341" s="32">
        <f t="shared" si="203"/>
        <v>3116.2119416649825</v>
      </c>
      <c r="T341" s="32">
        <f t="shared" si="203"/>
        <v>3186.5745480952928</v>
      </c>
      <c r="U341" s="32">
        <f t="shared" si="203"/>
        <v>3224.9896216874445</v>
      </c>
      <c r="V341" s="32">
        <f t="shared" si="203"/>
        <v>3263.3307469599686</v>
      </c>
      <c r="W341" s="32">
        <f t="shared" si="203"/>
        <v>3300.6206279994412</v>
      </c>
      <c r="X341" s="32">
        <f t="shared" si="203"/>
        <v>3362.8078950495874</v>
      </c>
      <c r="Y341" s="32"/>
      <c r="AA341" s="32">
        <f t="shared" ref="AA341:AA343" si="204">SUM(E341:X341)</f>
        <v>46624.906123186331</v>
      </c>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row>
    <row r="342" spans="2:71">
      <c r="B342" s="7" t="str">
        <f t="shared" si="194"/>
        <v>Pasco (Richland) _ Peas-DrySIS</v>
      </c>
      <c r="C342" s="7" t="str">
        <f t="shared" si="182"/>
        <v>Pasco (Richland) _ Peas-Dry</v>
      </c>
      <c r="D342" s="7" t="s">
        <v>608</v>
      </c>
      <c r="E342" s="32">
        <f t="shared" ref="E342:X342" si="205">E168*E$196*$AA$21</f>
        <v>0</v>
      </c>
      <c r="F342" s="32">
        <f t="shared" si="205"/>
        <v>0</v>
      </c>
      <c r="G342" s="32">
        <f t="shared" si="205"/>
        <v>0</v>
      </c>
      <c r="H342" s="32">
        <f t="shared" si="205"/>
        <v>0</v>
      </c>
      <c r="I342" s="32">
        <f t="shared" si="205"/>
        <v>0</v>
      </c>
      <c r="J342" s="32">
        <f t="shared" si="205"/>
        <v>0</v>
      </c>
      <c r="K342" s="32">
        <f t="shared" si="205"/>
        <v>0</v>
      </c>
      <c r="L342" s="32">
        <f t="shared" si="205"/>
        <v>0</v>
      </c>
      <c r="M342" s="32">
        <f t="shared" si="205"/>
        <v>0</v>
      </c>
      <c r="N342" s="32">
        <f t="shared" si="205"/>
        <v>0</v>
      </c>
      <c r="O342" s="32">
        <f t="shared" si="205"/>
        <v>0</v>
      </c>
      <c r="P342" s="32">
        <f t="shared" si="205"/>
        <v>0</v>
      </c>
      <c r="Q342" s="32">
        <f t="shared" si="205"/>
        <v>0</v>
      </c>
      <c r="R342" s="32">
        <f t="shared" si="205"/>
        <v>0</v>
      </c>
      <c r="S342" s="32">
        <f t="shared" si="205"/>
        <v>0</v>
      </c>
      <c r="T342" s="32">
        <f t="shared" si="205"/>
        <v>0</v>
      </c>
      <c r="U342" s="32">
        <f t="shared" si="205"/>
        <v>0</v>
      </c>
      <c r="V342" s="32">
        <f t="shared" si="205"/>
        <v>0</v>
      </c>
      <c r="W342" s="32">
        <f t="shared" si="205"/>
        <v>0</v>
      </c>
      <c r="X342" s="32">
        <f t="shared" si="205"/>
        <v>0</v>
      </c>
      <c r="Y342" s="32"/>
      <c r="AA342" s="32">
        <f t="shared" si="204"/>
        <v>0</v>
      </c>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row>
    <row r="343" spans="2:71">
      <c r="B343" s="7" t="str">
        <f t="shared" si="194"/>
        <v>Moses Lake (Ephrata) _ Peas-DrySIS</v>
      </c>
      <c r="C343" s="7" t="str">
        <f t="shared" si="182"/>
        <v>Moses Lake (Ephrata) _ Peas-Dry</v>
      </c>
      <c r="D343" s="7" t="s">
        <v>608</v>
      </c>
      <c r="E343" s="32">
        <f t="shared" ref="E343:X343" si="206">E169*E$196*$AA$21</f>
        <v>1029.2879334349645</v>
      </c>
      <c r="F343" s="32">
        <f t="shared" si="206"/>
        <v>2080.5246543332719</v>
      </c>
      <c r="G343" s="32">
        <f t="shared" si="206"/>
        <v>3154.9011119751099</v>
      </c>
      <c r="H343" s="32">
        <f t="shared" si="206"/>
        <v>4253.53763280574</v>
      </c>
      <c r="I343" s="32">
        <f t="shared" si="206"/>
        <v>5413.2348886706004</v>
      </c>
      <c r="J343" s="32">
        <f t="shared" si="206"/>
        <v>6466.8235526126573</v>
      </c>
      <c r="K343" s="32">
        <f t="shared" si="206"/>
        <v>7342.6308291611695</v>
      </c>
      <c r="L343" s="32">
        <f t="shared" si="206"/>
        <v>8079.5852833661775</v>
      </c>
      <c r="M343" s="32">
        <f t="shared" si="206"/>
        <v>8698.773393872234</v>
      </c>
      <c r="N343" s="32">
        <f t="shared" si="206"/>
        <v>9297.0333026531553</v>
      </c>
      <c r="O343" s="32">
        <f t="shared" si="206"/>
        <v>9750.4064841545951</v>
      </c>
      <c r="P343" s="32">
        <f t="shared" si="206"/>
        <v>10138.664478238175</v>
      </c>
      <c r="Q343" s="32">
        <f t="shared" si="206"/>
        <v>10480.713710238218</v>
      </c>
      <c r="R343" s="32">
        <f t="shared" si="206"/>
        <v>10778.804879113231</v>
      </c>
      <c r="S343" s="32">
        <f t="shared" si="206"/>
        <v>11121.057241021357</v>
      </c>
      <c r="T343" s="32">
        <f t="shared" si="206"/>
        <v>11372.165505923535</v>
      </c>
      <c r="U343" s="32">
        <f t="shared" si="206"/>
        <v>11509.260235144073</v>
      </c>
      <c r="V343" s="32">
        <f t="shared" si="206"/>
        <v>11646.091059498429</v>
      </c>
      <c r="W343" s="32">
        <f t="shared" si="206"/>
        <v>11779.170230400163</v>
      </c>
      <c r="X343" s="32">
        <f t="shared" si="206"/>
        <v>12001.102553834442</v>
      </c>
      <c r="Y343" s="32"/>
      <c r="AA343" s="32">
        <f t="shared" si="204"/>
        <v>166393.76896045127</v>
      </c>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row>
    <row r="344" spans="2:71">
      <c r="B344" s="7" t="str">
        <f t="shared" si="194"/>
        <v>Royal City (Smyrna) _ Peas-DrySIS</v>
      </c>
      <c r="C344" s="7" t="str">
        <f t="shared" si="182"/>
        <v>Royal City (Smyrna) _ Peas-Dry</v>
      </c>
      <c r="D344" s="7" t="s">
        <v>608</v>
      </c>
      <c r="E344" s="32">
        <f t="shared" ref="E344:X344" si="207">E170*E$196*$AA$21</f>
        <v>838.71106776831766</v>
      </c>
      <c r="F344" s="32">
        <f t="shared" si="207"/>
        <v>1695.3070153371457</v>
      </c>
      <c r="G344" s="32">
        <f t="shared" si="207"/>
        <v>2570.7582828622435</v>
      </c>
      <c r="H344" s="32">
        <f t="shared" si="207"/>
        <v>3465.9777637708371</v>
      </c>
      <c r="I344" s="32">
        <f t="shared" si="207"/>
        <v>4410.9523351800744</v>
      </c>
      <c r="J344" s="32">
        <f t="shared" si="207"/>
        <v>5269.4647539300713</v>
      </c>
      <c r="K344" s="32">
        <f t="shared" si="207"/>
        <v>5983.1127354253067</v>
      </c>
      <c r="L344" s="32">
        <f t="shared" si="207"/>
        <v>6583.6170618679462</v>
      </c>
      <c r="M344" s="32">
        <f t="shared" si="207"/>
        <v>7088.159964240167</v>
      </c>
      <c r="N344" s="32">
        <f t="shared" si="207"/>
        <v>7575.6496069314144</v>
      </c>
      <c r="O344" s="32">
        <f t="shared" si="207"/>
        <v>7945.0788917823647</v>
      </c>
      <c r="P344" s="32">
        <f t="shared" si="207"/>
        <v>8261.4493321708978</v>
      </c>
      <c r="Q344" s="32">
        <f t="shared" si="207"/>
        <v>8540.1667515451882</v>
      </c>
      <c r="R344" s="32">
        <f t="shared" si="207"/>
        <v>8783.0651227571398</v>
      </c>
      <c r="S344" s="32">
        <f t="shared" si="207"/>
        <v>9061.9480617072149</v>
      </c>
      <c r="T344" s="32">
        <f t="shared" si="207"/>
        <v>9266.5626055489083</v>
      </c>
      <c r="U344" s="32">
        <f t="shared" si="207"/>
        <v>9378.2736856023239</v>
      </c>
      <c r="V344" s="32">
        <f t="shared" si="207"/>
        <v>9489.7697238536166</v>
      </c>
      <c r="W344" s="32">
        <f t="shared" si="207"/>
        <v>9598.2087426150956</v>
      </c>
      <c r="X344" s="32">
        <f t="shared" si="207"/>
        <v>9779.0493897396427</v>
      </c>
      <c r="Y344" s="32"/>
      <c r="AA344" s="32">
        <f>SUM(E344:X344)</f>
        <v>135585.28289463592</v>
      </c>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row>
    <row r="345" spans="2:71">
      <c r="B345" s="7" t="str">
        <f t="shared" si="194"/>
        <v>Quincy _ Peas-DrySIS</v>
      </c>
      <c r="C345" s="7" t="str">
        <f t="shared" si="182"/>
        <v>Quincy _ Peas-Dry</v>
      </c>
      <c r="D345" s="7" t="s">
        <v>608</v>
      </c>
      <c r="E345" s="32">
        <f t="shared" ref="E345:X345" si="208">E171*E$196*$AA$21</f>
        <v>732.14359594656014</v>
      </c>
      <c r="F345" s="32">
        <f t="shared" si="208"/>
        <v>1479.8996008780878</v>
      </c>
      <c r="G345" s="32">
        <f t="shared" si="208"/>
        <v>2244.1151498481108</v>
      </c>
      <c r="H345" s="32">
        <f t="shared" si="208"/>
        <v>3025.5871431268306</v>
      </c>
      <c r="I345" s="32">
        <f t="shared" si="208"/>
        <v>3850.4922950649648</v>
      </c>
      <c r="J345" s="32">
        <f t="shared" si="208"/>
        <v>4599.9212624218508</v>
      </c>
      <c r="K345" s="32">
        <f t="shared" si="208"/>
        <v>5222.8924136219894</v>
      </c>
      <c r="L345" s="32">
        <f t="shared" si="208"/>
        <v>5747.0960563771014</v>
      </c>
      <c r="M345" s="32">
        <f t="shared" si="208"/>
        <v>6187.5312301193799</v>
      </c>
      <c r="N345" s="32">
        <f t="shared" si="208"/>
        <v>6613.0799485074212</v>
      </c>
      <c r="O345" s="32">
        <f t="shared" si="208"/>
        <v>6935.5691768640163</v>
      </c>
      <c r="P345" s="32">
        <f t="shared" si="208"/>
        <v>7211.7412709006276</v>
      </c>
      <c r="Q345" s="32">
        <f t="shared" si="208"/>
        <v>7455.0445746433725</v>
      </c>
      <c r="R345" s="32">
        <f t="shared" si="208"/>
        <v>7667.0800345090393</v>
      </c>
      <c r="S345" s="32">
        <f t="shared" si="208"/>
        <v>7910.5278267437998</v>
      </c>
      <c r="T345" s="32">
        <f t="shared" si="208"/>
        <v>8089.1438408496306</v>
      </c>
      <c r="U345" s="32">
        <f t="shared" si="208"/>
        <v>8186.660798715714</v>
      </c>
      <c r="V345" s="32">
        <f t="shared" si="208"/>
        <v>8283.9900382073374</v>
      </c>
      <c r="W345" s="32">
        <f t="shared" si="208"/>
        <v>8378.6506861801809</v>
      </c>
      <c r="X345" s="32">
        <f t="shared" si="208"/>
        <v>8536.5135387968385</v>
      </c>
      <c r="Y345" s="32"/>
      <c r="AA345" s="32">
        <f t="shared" ref="AA345:AA346" si="209">SUM(E345:X345)</f>
        <v>118357.68048232284</v>
      </c>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row>
    <row r="346" spans="2:71">
      <c r="B346" s="7" t="str">
        <f t="shared" si="194"/>
        <v>Connell _ Peas-DrySIS</v>
      </c>
      <c r="C346" s="7" t="str">
        <f t="shared" si="182"/>
        <v>Connell _ Peas-Dry</v>
      </c>
      <c r="D346" s="7" t="s">
        <v>608</v>
      </c>
      <c r="E346" s="32">
        <f t="shared" ref="E346:X346" si="210">E172*E$196*$AA$21</f>
        <v>61.797033538164385</v>
      </c>
      <c r="F346" s="32">
        <f t="shared" si="210"/>
        <v>124.91184212346037</v>
      </c>
      <c r="G346" s="32">
        <f t="shared" si="210"/>
        <v>189.41592871460267</v>
      </c>
      <c r="H346" s="32">
        <f t="shared" si="210"/>
        <v>255.37655617231542</v>
      </c>
      <c r="I346" s="32">
        <f t="shared" si="210"/>
        <v>325.00318627924094</v>
      </c>
      <c r="J346" s="32">
        <f t="shared" si="210"/>
        <v>388.25920229389965</v>
      </c>
      <c r="K346" s="32">
        <f t="shared" si="210"/>
        <v>440.84146803679874</v>
      </c>
      <c r="L346" s="32">
        <f t="shared" si="210"/>
        <v>485.08720107538983</v>
      </c>
      <c r="M346" s="32">
        <f t="shared" si="210"/>
        <v>522.26240461992177</v>
      </c>
      <c r="N346" s="32">
        <f t="shared" si="210"/>
        <v>558.18110768301347</v>
      </c>
      <c r="O346" s="32">
        <f t="shared" si="210"/>
        <v>585.40101067852368</v>
      </c>
      <c r="P346" s="32">
        <f t="shared" si="210"/>
        <v>608.71148727351567</v>
      </c>
      <c r="Q346" s="32">
        <f t="shared" si="210"/>
        <v>629.24765327234263</v>
      </c>
      <c r="R346" s="32">
        <f t="shared" si="210"/>
        <v>647.14463754857354</v>
      </c>
      <c r="S346" s="32">
        <f t="shared" si="210"/>
        <v>667.69299918803199</v>
      </c>
      <c r="T346" s="32">
        <f t="shared" si="210"/>
        <v>682.76919445254259</v>
      </c>
      <c r="U346" s="32">
        <f t="shared" si="210"/>
        <v>691.00017366092993</v>
      </c>
      <c r="V346" s="32">
        <f t="shared" si="210"/>
        <v>699.21530838369119</v>
      </c>
      <c r="W346" s="32">
        <f t="shared" si="210"/>
        <v>707.20519898699456</v>
      </c>
      <c r="X346" s="32">
        <f t="shared" si="210"/>
        <v>720.5297108062498</v>
      </c>
      <c r="Y346" s="32"/>
      <c r="AA346" s="32">
        <f t="shared" si="209"/>
        <v>9990.0533047882018</v>
      </c>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row>
    <row r="347" spans="2:71">
      <c r="B347" s="7" t="str">
        <f t="shared" si="194"/>
        <v>Othello _ Peas-DrySIS</v>
      </c>
      <c r="C347" s="7" t="str">
        <f t="shared" si="182"/>
        <v>Othello _ Peas-Dry</v>
      </c>
      <c r="D347" s="7" t="s">
        <v>608</v>
      </c>
      <c r="E347" s="32">
        <f t="shared" ref="E347:X347" si="211">E173*E$196*$AA$21</f>
        <v>258.1646701797161</v>
      </c>
      <c r="F347" s="32">
        <f t="shared" si="211"/>
        <v>521.83450688500159</v>
      </c>
      <c r="G347" s="32">
        <f t="shared" si="211"/>
        <v>791.3082224762494</v>
      </c>
      <c r="H347" s="32">
        <f t="shared" si="211"/>
        <v>1066.8668157856032</v>
      </c>
      <c r="I347" s="32">
        <f t="shared" si="211"/>
        <v>1357.7405837987308</v>
      </c>
      <c r="J347" s="32">
        <f t="shared" si="211"/>
        <v>1622.0003318208085</v>
      </c>
      <c r="K347" s="32">
        <f t="shared" si="211"/>
        <v>1841.6691818544305</v>
      </c>
      <c r="L347" s="32">
        <f t="shared" si="211"/>
        <v>2026.5111463107542</v>
      </c>
      <c r="M347" s="32">
        <f t="shared" si="211"/>
        <v>2181.8151085310574</v>
      </c>
      <c r="N347" s="32">
        <f t="shared" si="211"/>
        <v>2331.8698862226024</v>
      </c>
      <c r="O347" s="32">
        <f t="shared" si="211"/>
        <v>2445.5843620933556</v>
      </c>
      <c r="P347" s="32">
        <f t="shared" si="211"/>
        <v>2542.966730749637</v>
      </c>
      <c r="Q347" s="32">
        <f t="shared" si="211"/>
        <v>2628.7590773769043</v>
      </c>
      <c r="R347" s="32">
        <f t="shared" si="211"/>
        <v>2703.5259193812431</v>
      </c>
      <c r="S347" s="32">
        <f t="shared" si="211"/>
        <v>2789.3692147897218</v>
      </c>
      <c r="T347" s="32">
        <f t="shared" si="211"/>
        <v>2852.3518654961458</v>
      </c>
      <c r="U347" s="32">
        <f t="shared" si="211"/>
        <v>2886.7377884268494</v>
      </c>
      <c r="V347" s="32">
        <f t="shared" si="211"/>
        <v>2921.0575190798395</v>
      </c>
      <c r="W347" s="32">
        <f t="shared" si="211"/>
        <v>2954.4362648589545</v>
      </c>
      <c r="X347" s="32">
        <f t="shared" si="211"/>
        <v>3010.1010436059682</v>
      </c>
      <c r="Y347" s="32"/>
      <c r="AA347" s="32">
        <f t="shared" ref="AA347:AA349" si="212">SUM(E347:X347)</f>
        <v>41734.670239723571</v>
      </c>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row>
    <row r="348" spans="2:71">
      <c r="B348" s="7" t="str">
        <f t="shared" si="194"/>
        <v>Lind _ Peas-DrySIS</v>
      </c>
      <c r="C348" s="7" t="str">
        <f t="shared" si="182"/>
        <v>Lind _ Peas-Dry</v>
      </c>
      <c r="D348" s="7" t="s">
        <v>608</v>
      </c>
      <c r="E348" s="32">
        <f t="shared" ref="E348:X348" si="213">E174*E$196*$AA$21</f>
        <v>466.71885469382886</v>
      </c>
      <c r="F348" s="32">
        <f t="shared" si="213"/>
        <v>943.39013631704324</v>
      </c>
      <c r="G348" s="32">
        <f t="shared" si="213"/>
        <v>1430.5538672151811</v>
      </c>
      <c r="H348" s="32">
        <f t="shared" si="213"/>
        <v>1928.7180466160883</v>
      </c>
      <c r="I348" s="32">
        <f t="shared" si="213"/>
        <v>2454.5695187523088</v>
      </c>
      <c r="J348" s="32">
        <f t="shared" si="213"/>
        <v>2932.3072620798011</v>
      </c>
      <c r="K348" s="32">
        <f t="shared" si="213"/>
        <v>3329.4320662919067</v>
      </c>
      <c r="L348" s="32">
        <f t="shared" si="213"/>
        <v>3663.5956444854605</v>
      </c>
      <c r="M348" s="32">
        <f t="shared" si="213"/>
        <v>3944.3594195071005</v>
      </c>
      <c r="N348" s="32">
        <f t="shared" si="213"/>
        <v>4215.6335405430373</v>
      </c>
      <c r="O348" s="32">
        <f t="shared" si="213"/>
        <v>4421.2104302993375</v>
      </c>
      <c r="P348" s="32">
        <f t="shared" si="213"/>
        <v>4597.2615822055714</v>
      </c>
      <c r="Q348" s="32">
        <f t="shared" si="213"/>
        <v>4752.3598988400681</v>
      </c>
      <c r="R348" s="32">
        <f t="shared" si="213"/>
        <v>4887.5259339332797</v>
      </c>
      <c r="S348" s="32">
        <f t="shared" si="213"/>
        <v>5042.7163575040158</v>
      </c>
      <c r="T348" s="32">
        <f t="shared" si="213"/>
        <v>5156.5785315296898</v>
      </c>
      <c r="U348" s="32">
        <f t="shared" si="213"/>
        <v>5218.7425703063218</v>
      </c>
      <c r="V348" s="32">
        <f t="shared" si="213"/>
        <v>5280.7869444362668</v>
      </c>
      <c r="W348" s="32">
        <f t="shared" si="213"/>
        <v>5341.1301741675088</v>
      </c>
      <c r="X348" s="32">
        <f t="shared" si="213"/>
        <v>5441.7628508444013</v>
      </c>
      <c r="Y348" s="32"/>
      <c r="AA348" s="32">
        <f t="shared" si="212"/>
        <v>75449.353630568221</v>
      </c>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row>
    <row r="349" spans="2:71">
      <c r="B349" s="7" t="str">
        <f t="shared" si="194"/>
        <v>Eltopia _ Peas-DrySIS</v>
      </c>
      <c r="C349" s="7" t="str">
        <f t="shared" si="182"/>
        <v>Eltopia _ Peas-Dry</v>
      </c>
      <c r="D349" s="7" t="s">
        <v>608</v>
      </c>
      <c r="E349" s="32">
        <f t="shared" ref="E349:X349" si="214">E175*E$196*$AA$21</f>
        <v>0</v>
      </c>
      <c r="F349" s="32">
        <f t="shared" si="214"/>
        <v>0</v>
      </c>
      <c r="G349" s="32">
        <f t="shared" si="214"/>
        <v>0</v>
      </c>
      <c r="H349" s="32">
        <f t="shared" si="214"/>
        <v>0</v>
      </c>
      <c r="I349" s="32">
        <f t="shared" si="214"/>
        <v>0</v>
      </c>
      <c r="J349" s="32">
        <f t="shared" si="214"/>
        <v>0</v>
      </c>
      <c r="K349" s="32">
        <f t="shared" si="214"/>
        <v>0</v>
      </c>
      <c r="L349" s="32">
        <f t="shared" si="214"/>
        <v>0</v>
      </c>
      <c r="M349" s="32">
        <f t="shared" si="214"/>
        <v>0</v>
      </c>
      <c r="N349" s="32">
        <f t="shared" si="214"/>
        <v>0</v>
      </c>
      <c r="O349" s="32">
        <f t="shared" si="214"/>
        <v>0</v>
      </c>
      <c r="P349" s="32">
        <f t="shared" si="214"/>
        <v>0</v>
      </c>
      <c r="Q349" s="32">
        <f t="shared" si="214"/>
        <v>0</v>
      </c>
      <c r="R349" s="32">
        <f t="shared" si="214"/>
        <v>0</v>
      </c>
      <c r="S349" s="32">
        <f t="shared" si="214"/>
        <v>0</v>
      </c>
      <c r="T349" s="32">
        <f t="shared" si="214"/>
        <v>0</v>
      </c>
      <c r="U349" s="32">
        <f t="shared" si="214"/>
        <v>0</v>
      </c>
      <c r="V349" s="32">
        <f t="shared" si="214"/>
        <v>0</v>
      </c>
      <c r="W349" s="32">
        <f t="shared" si="214"/>
        <v>0</v>
      </c>
      <c r="X349" s="32">
        <f t="shared" si="214"/>
        <v>0</v>
      </c>
      <c r="Y349" s="32"/>
      <c r="AA349" s="32">
        <f t="shared" si="212"/>
        <v>0</v>
      </c>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row>
    <row r="350" spans="2:71">
      <c r="B350" s="7" t="str">
        <f t="shared" si="194"/>
        <v>Odessa _ Peas-DrySIS</v>
      </c>
      <c r="C350" s="7" t="str">
        <f t="shared" si="182"/>
        <v>Odessa _ Peas-Dry</v>
      </c>
      <c r="D350" s="7" t="s">
        <v>608</v>
      </c>
      <c r="E350" s="32">
        <f t="shared" ref="E350:X350" si="215">E176*E$196*$AA$21</f>
        <v>296.2800433130455</v>
      </c>
      <c r="F350" s="32">
        <f t="shared" si="215"/>
        <v>598.8780346842268</v>
      </c>
      <c r="G350" s="32">
        <f t="shared" si="215"/>
        <v>908.13678829882247</v>
      </c>
      <c r="H350" s="32">
        <f t="shared" si="215"/>
        <v>1224.3787895925834</v>
      </c>
      <c r="I350" s="32">
        <f t="shared" si="215"/>
        <v>1558.1970944968361</v>
      </c>
      <c r="J350" s="32">
        <f t="shared" si="215"/>
        <v>1861.4720915573255</v>
      </c>
      <c r="K350" s="32">
        <f t="shared" si="215"/>
        <v>2113.5728006016029</v>
      </c>
      <c r="L350" s="32">
        <f t="shared" si="215"/>
        <v>2325.7047906104003</v>
      </c>
      <c r="M350" s="32">
        <f t="shared" si="215"/>
        <v>2503.9377944574708</v>
      </c>
      <c r="N350" s="32">
        <f t="shared" si="215"/>
        <v>2676.1466253669505</v>
      </c>
      <c r="O350" s="32">
        <f t="shared" si="215"/>
        <v>2806.6498805678016</v>
      </c>
      <c r="P350" s="32">
        <f t="shared" si="215"/>
        <v>2918.4097599630923</v>
      </c>
      <c r="Q350" s="32">
        <f t="shared" si="215"/>
        <v>3016.8684691155099</v>
      </c>
      <c r="R350" s="32">
        <f t="shared" si="215"/>
        <v>3102.6738706524602</v>
      </c>
      <c r="S350" s="32">
        <f t="shared" si="215"/>
        <v>3201.1910506525496</v>
      </c>
      <c r="T350" s="32">
        <f t="shared" si="215"/>
        <v>3273.4724455710698</v>
      </c>
      <c r="U350" s="32">
        <f t="shared" si="215"/>
        <v>3312.9350983351983</v>
      </c>
      <c r="V350" s="32">
        <f t="shared" si="215"/>
        <v>3352.3217862088009</v>
      </c>
      <c r="W350" s="32">
        <f t="shared" si="215"/>
        <v>3390.6285624159673</v>
      </c>
      <c r="X350" s="32">
        <f t="shared" si="215"/>
        <v>3454.5116764249278</v>
      </c>
      <c r="Y350" s="32"/>
      <c r="AA350" s="32">
        <f>SUM(E350:X350)</f>
        <v>47896.367452886632</v>
      </c>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row>
    <row r="351" spans="2:71">
      <c r="B351" s="7" t="str">
        <f t="shared" si="194"/>
        <v>Ritzville _ Peas-DrySIS</v>
      </c>
      <c r="C351" s="7" t="str">
        <f t="shared" si="182"/>
        <v>Ritzville _ Peas-Dry</v>
      </c>
      <c r="D351" s="7" t="s">
        <v>608</v>
      </c>
      <c r="E351" s="32">
        <f t="shared" ref="E351:X351" si="216">E177*E$196*$AA$21</f>
        <v>125.23622600951076</v>
      </c>
      <c r="F351" s="32">
        <f t="shared" si="216"/>
        <v>253.14301991173991</v>
      </c>
      <c r="G351" s="32">
        <f t="shared" si="216"/>
        <v>383.86528770274026</v>
      </c>
      <c r="H351" s="32">
        <f t="shared" si="216"/>
        <v>517.53934250865052</v>
      </c>
      <c r="I351" s="32">
        <f t="shared" si="216"/>
        <v>658.64282086520291</v>
      </c>
      <c r="J351" s="32">
        <f t="shared" si="216"/>
        <v>786.83578199141334</v>
      </c>
      <c r="K351" s="32">
        <f t="shared" si="216"/>
        <v>893.39760445499496</v>
      </c>
      <c r="L351" s="32">
        <f t="shared" si="216"/>
        <v>983.06483127026559</v>
      </c>
      <c r="M351" s="32">
        <f t="shared" si="216"/>
        <v>1058.4031109010723</v>
      </c>
      <c r="N351" s="32">
        <f t="shared" si="216"/>
        <v>1131.1950000457152</v>
      </c>
      <c r="O351" s="32">
        <f t="shared" si="216"/>
        <v>1186.3581321303227</v>
      </c>
      <c r="P351" s="32">
        <f t="shared" si="216"/>
        <v>1233.598524558495</v>
      </c>
      <c r="Q351" s="32">
        <f t="shared" si="216"/>
        <v>1275.2165728554187</v>
      </c>
      <c r="R351" s="32">
        <f t="shared" si="216"/>
        <v>1311.4861256054305</v>
      </c>
      <c r="S351" s="32">
        <f t="shared" si="216"/>
        <v>1353.128889263578</v>
      </c>
      <c r="T351" s="32">
        <f t="shared" si="216"/>
        <v>1383.6819059604672</v>
      </c>
      <c r="U351" s="32">
        <f t="shared" si="216"/>
        <v>1400.3625896988633</v>
      </c>
      <c r="V351" s="32">
        <f t="shared" si="216"/>
        <v>1417.0111634237321</v>
      </c>
      <c r="W351" s="32">
        <f t="shared" si="216"/>
        <v>1433.2032634016155</v>
      </c>
      <c r="X351" s="32">
        <f t="shared" si="216"/>
        <v>1460.2063649765814</v>
      </c>
      <c r="Y351" s="32"/>
      <c r="AA351" s="32">
        <f t="shared" ref="AA351:AA352" si="217">SUM(E351:X351)</f>
        <v>20245.576557535809</v>
      </c>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row>
    <row r="352" spans="2:71">
      <c r="B352" s="7" t="str">
        <f t="shared" si="194"/>
        <v>Wilbur _ Peas-DrySIS</v>
      </c>
      <c r="C352" s="7" t="str">
        <f t="shared" si="182"/>
        <v>Wilbur _ Peas-Dry</v>
      </c>
      <c r="D352" s="7" t="s">
        <v>608</v>
      </c>
      <c r="E352" s="32">
        <f t="shared" ref="E352:X352" si="218">E178*E$196*$AA$21</f>
        <v>174.41456458743457</v>
      </c>
      <c r="F352" s="32">
        <f t="shared" si="218"/>
        <v>352.54838797922099</v>
      </c>
      <c r="G352" s="32">
        <f t="shared" si="218"/>
        <v>534.60327852596947</v>
      </c>
      <c r="H352" s="32">
        <f t="shared" si="218"/>
        <v>720.76907742060496</v>
      </c>
      <c r="I352" s="32">
        <f t="shared" si="218"/>
        <v>917.28172015595533</v>
      </c>
      <c r="J352" s="32">
        <f t="shared" si="218"/>
        <v>1095.8140842364887</v>
      </c>
      <c r="K352" s="32">
        <f t="shared" si="218"/>
        <v>1244.2210944031608</v>
      </c>
      <c r="L352" s="32">
        <f t="shared" si="218"/>
        <v>1369.0992612169744</v>
      </c>
      <c r="M352" s="32">
        <f t="shared" si="218"/>
        <v>1474.0217238083944</v>
      </c>
      <c r="N352" s="32">
        <f t="shared" si="218"/>
        <v>1575.397867558491</v>
      </c>
      <c r="O352" s="32">
        <f t="shared" si="218"/>
        <v>1652.2227126563082</v>
      </c>
      <c r="P352" s="32">
        <f t="shared" si="218"/>
        <v>1718.0136801649712</v>
      </c>
      <c r="Q352" s="32">
        <f t="shared" si="218"/>
        <v>1775.9744955294925</v>
      </c>
      <c r="R352" s="32">
        <f t="shared" si="218"/>
        <v>1826.4865434587705</v>
      </c>
      <c r="S352" s="32">
        <f t="shared" si="218"/>
        <v>1884.481779526501</v>
      </c>
      <c r="T352" s="32">
        <f t="shared" si="218"/>
        <v>1927.0324956716511</v>
      </c>
      <c r="U352" s="32">
        <f t="shared" si="218"/>
        <v>1950.263427199659</v>
      </c>
      <c r="V352" s="32">
        <f t="shared" si="218"/>
        <v>1973.4496396059978</v>
      </c>
      <c r="W352" s="32">
        <f t="shared" si="218"/>
        <v>1996.0001280500064</v>
      </c>
      <c r="X352" s="32">
        <f t="shared" si="218"/>
        <v>2033.6069320377781</v>
      </c>
      <c r="Y352" s="32"/>
      <c r="AA352" s="32">
        <f t="shared" si="217"/>
        <v>28195.70289379383</v>
      </c>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row>
    <row r="353" spans="2:71">
      <c r="B353" s="7" t="str">
        <f t="shared" si="194"/>
        <v>Mattawa (PRD) _ 14Grass Seed***SIS</v>
      </c>
      <c r="C353" s="7" t="str">
        <f t="shared" si="182"/>
        <v>Mattawa (PRD) _ 14Grass Seed***</v>
      </c>
      <c r="D353" s="7" t="s">
        <v>608</v>
      </c>
      <c r="E353" s="32">
        <f t="shared" ref="E353:X353" si="219">E179*E$196*$AA$21</f>
        <v>262.91828814419029</v>
      </c>
      <c r="F353" s="32">
        <f t="shared" si="219"/>
        <v>531.44311012526759</v>
      </c>
      <c r="G353" s="32">
        <f t="shared" si="219"/>
        <v>805.87867853121872</v>
      </c>
      <c r="H353" s="32">
        <f t="shared" si="219"/>
        <v>1086.5111662603965</v>
      </c>
      <c r="I353" s="32">
        <f t="shared" si="219"/>
        <v>1382.740828897134</v>
      </c>
      <c r="J353" s="32">
        <f t="shared" si="219"/>
        <v>1651.8664243049548</v>
      </c>
      <c r="K353" s="32">
        <f t="shared" si="219"/>
        <v>1875.5800640111072</v>
      </c>
      <c r="L353" s="32">
        <f t="shared" si="219"/>
        <v>2063.8255463934761</v>
      </c>
      <c r="M353" s="32">
        <f t="shared" si="219"/>
        <v>2221.9891396556668</v>
      </c>
      <c r="N353" s="32">
        <f t="shared" si="219"/>
        <v>2374.8068945059113</v>
      </c>
      <c r="O353" s="32">
        <f t="shared" si="219"/>
        <v>2490.6152090686273</v>
      </c>
      <c r="P353" s="32">
        <f t="shared" si="219"/>
        <v>2589.7906913091379</v>
      </c>
      <c r="Q353" s="32">
        <f t="shared" si="219"/>
        <v>2677.1627430132385</v>
      </c>
      <c r="R353" s="32">
        <f t="shared" si="219"/>
        <v>2753.306276115748</v>
      </c>
      <c r="S353" s="32">
        <f t="shared" si="219"/>
        <v>2840.7302147272626</v>
      </c>
      <c r="T353" s="32">
        <f t="shared" si="219"/>
        <v>2904.8725727617252</v>
      </c>
      <c r="U353" s="32">
        <f t="shared" si="219"/>
        <v>2939.8916479392278</v>
      </c>
      <c r="V353" s="32">
        <f t="shared" si="219"/>
        <v>2974.8433120324303</v>
      </c>
      <c r="W353" s="32">
        <f t="shared" si="219"/>
        <v>3008.8366647810299</v>
      </c>
      <c r="X353" s="32">
        <f t="shared" si="219"/>
        <v>3065.5264059756792</v>
      </c>
      <c r="Y353" s="32"/>
      <c r="AA353" s="32">
        <f t="shared" si="174"/>
        <v>42503.135878553439</v>
      </c>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row>
    <row r="354" spans="2:71">
      <c r="B354" s="7" t="str">
        <f t="shared" si="194"/>
        <v>Pasco (Richland) _ 14Grass Seed***SIS</v>
      </c>
      <c r="C354" s="7" t="str">
        <f t="shared" si="182"/>
        <v>Pasco (Richland) _ 14Grass Seed***</v>
      </c>
      <c r="D354" s="7" t="s">
        <v>608</v>
      </c>
      <c r="E354" s="32">
        <f t="shared" ref="E354:X354" si="220">E180*E$196*$AA$21</f>
        <v>97.838100650632285</v>
      </c>
      <c r="F354" s="32">
        <f t="shared" si="220"/>
        <v>197.76252487238762</v>
      </c>
      <c r="G354" s="32">
        <f t="shared" si="220"/>
        <v>299.88647734955282</v>
      </c>
      <c r="H354" s="32">
        <f t="shared" si="220"/>
        <v>404.31644977211346</v>
      </c>
      <c r="I354" s="32">
        <f t="shared" si="220"/>
        <v>514.55049911622484</v>
      </c>
      <c r="J354" s="32">
        <f t="shared" si="220"/>
        <v>614.69848531006221</v>
      </c>
      <c r="K354" s="32">
        <f t="shared" si="220"/>
        <v>697.94761093378497</v>
      </c>
      <c r="L354" s="32">
        <f t="shared" si="220"/>
        <v>767.99819806621167</v>
      </c>
      <c r="M354" s="32">
        <f t="shared" si="220"/>
        <v>826.85460423741472</v>
      </c>
      <c r="N354" s="32">
        <f t="shared" si="220"/>
        <v>883.72169775828172</v>
      </c>
      <c r="O354" s="32">
        <f t="shared" si="220"/>
        <v>926.81670501830604</v>
      </c>
      <c r="P354" s="32">
        <f t="shared" si="220"/>
        <v>963.72224278827935</v>
      </c>
      <c r="Q354" s="32">
        <f t="shared" si="220"/>
        <v>996.23544546054802</v>
      </c>
      <c r="R354" s="32">
        <f t="shared" si="220"/>
        <v>1024.5702513356437</v>
      </c>
      <c r="S354" s="32">
        <f t="shared" si="220"/>
        <v>1057.1027623508423</v>
      </c>
      <c r="T354" s="32">
        <f t="shared" si="220"/>
        <v>1080.9716477206687</v>
      </c>
      <c r="U354" s="32">
        <f t="shared" si="220"/>
        <v>1094.003072145696</v>
      </c>
      <c r="V354" s="32">
        <f t="shared" si="220"/>
        <v>1107.0094113151586</v>
      </c>
      <c r="W354" s="32">
        <f t="shared" si="220"/>
        <v>1119.6591402143745</v>
      </c>
      <c r="X354" s="32">
        <f t="shared" si="220"/>
        <v>1140.7547309547897</v>
      </c>
      <c r="Y354" s="32"/>
      <c r="AA354" s="32">
        <f t="shared" si="174"/>
        <v>15816.420057370971</v>
      </c>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row>
    <row r="355" spans="2:71">
      <c r="B355" s="7" t="str">
        <f t="shared" si="194"/>
        <v>Moses Lake (Ephrata) _ 14Grass Seed***SIS</v>
      </c>
      <c r="C355" s="7" t="str">
        <f t="shared" si="182"/>
        <v>Moses Lake (Ephrata) _ 14Grass Seed***</v>
      </c>
      <c r="D355" s="7" t="s">
        <v>608</v>
      </c>
      <c r="E355" s="32">
        <f t="shared" ref="E355:X355" si="221">E181*E$196*$AA$21</f>
        <v>339.32189324592076</v>
      </c>
      <c r="F355" s="32">
        <f t="shared" si="221"/>
        <v>685.87956947790951</v>
      </c>
      <c r="G355" s="32">
        <f t="shared" si="221"/>
        <v>1040.0656449420001</v>
      </c>
      <c r="H355" s="32">
        <f t="shared" si="221"/>
        <v>1402.2494538916226</v>
      </c>
      <c r="I355" s="32">
        <f t="shared" si="221"/>
        <v>1784.5629501151045</v>
      </c>
      <c r="J355" s="32">
        <f t="shared" si="221"/>
        <v>2131.8959835046849</v>
      </c>
      <c r="K355" s="32">
        <f t="shared" si="221"/>
        <v>2420.6204244929677</v>
      </c>
      <c r="L355" s="32">
        <f t="shared" si="221"/>
        <v>2663.5697222685039</v>
      </c>
      <c r="M355" s="32">
        <f t="shared" si="221"/>
        <v>2867.69538536757</v>
      </c>
      <c r="N355" s="32">
        <f t="shared" si="221"/>
        <v>3064.9217185503639</v>
      </c>
      <c r="O355" s="32">
        <f t="shared" si="221"/>
        <v>3214.3837313620738</v>
      </c>
      <c r="P355" s="32">
        <f t="shared" si="221"/>
        <v>3342.3794392109389</v>
      </c>
      <c r="Q355" s="32">
        <f t="shared" si="221"/>
        <v>3455.1416597863163</v>
      </c>
      <c r="R355" s="32">
        <f t="shared" si="221"/>
        <v>3553.4123734485288</v>
      </c>
      <c r="S355" s="32">
        <f t="shared" si="221"/>
        <v>3666.241559177919</v>
      </c>
      <c r="T355" s="32">
        <f t="shared" si="221"/>
        <v>3749.0235768121406</v>
      </c>
      <c r="U355" s="32">
        <f t="shared" si="221"/>
        <v>3794.2191353745588</v>
      </c>
      <c r="V355" s="32">
        <f t="shared" si="221"/>
        <v>3839.3276933068119</v>
      </c>
      <c r="W355" s="32">
        <f t="shared" si="221"/>
        <v>3883.1994562558584</v>
      </c>
      <c r="X355" s="32">
        <f t="shared" si="221"/>
        <v>3956.3631393361325</v>
      </c>
      <c r="Y355" s="32"/>
      <c r="AA355" s="32">
        <f>SUM(E355:X355)</f>
        <v>54854.474509927932</v>
      </c>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row>
    <row r="356" spans="2:71">
      <c r="B356" s="7" t="str">
        <f t="shared" si="194"/>
        <v>Royal City (Smyrna) _ 14Grass Seed***SIS</v>
      </c>
      <c r="C356" s="7" t="str">
        <f t="shared" si="182"/>
        <v>Royal City (Smyrna) _ 14Grass Seed***</v>
      </c>
      <c r="D356" s="7" t="s">
        <v>608</v>
      </c>
      <c r="E356" s="32">
        <f t="shared" ref="E356:X356" si="222">E182*E$196*$AA$21</f>
        <v>398.43961484047247</v>
      </c>
      <c r="F356" s="32">
        <f t="shared" si="222"/>
        <v>805.3756534114018</v>
      </c>
      <c r="G356" s="32">
        <f t="shared" si="222"/>
        <v>1221.2691347892567</v>
      </c>
      <c r="H356" s="32">
        <f t="shared" si="222"/>
        <v>1646.5537397963278</v>
      </c>
      <c r="I356" s="32">
        <f t="shared" si="222"/>
        <v>2095.4750891570638</v>
      </c>
      <c r="J356" s="32">
        <f t="shared" si="222"/>
        <v>2503.3215700347937</v>
      </c>
      <c r="K356" s="32">
        <f t="shared" si="222"/>
        <v>2842.3484862232767</v>
      </c>
      <c r="L356" s="32">
        <f t="shared" si="222"/>
        <v>3127.6251705699965</v>
      </c>
      <c r="M356" s="32">
        <f t="shared" si="222"/>
        <v>3367.314245171804</v>
      </c>
      <c r="N356" s="32">
        <f t="shared" si="222"/>
        <v>3598.9019670191506</v>
      </c>
      <c r="O356" s="32">
        <f t="shared" si="222"/>
        <v>3774.4037191999919</v>
      </c>
      <c r="P356" s="32">
        <f t="shared" si="222"/>
        <v>3924.6992396236469</v>
      </c>
      <c r="Q356" s="32">
        <f t="shared" si="222"/>
        <v>4057.1072469727274</v>
      </c>
      <c r="R356" s="32">
        <f t="shared" si="222"/>
        <v>4172.4989917467474</v>
      </c>
      <c r="S356" s="32">
        <f t="shared" si="222"/>
        <v>4304.9856311284311</v>
      </c>
      <c r="T356" s="32">
        <f t="shared" si="222"/>
        <v>4402.1901908059044</v>
      </c>
      <c r="U356" s="32">
        <f t="shared" si="222"/>
        <v>4455.2598609466959</v>
      </c>
      <c r="V356" s="32">
        <f t="shared" si="222"/>
        <v>4508.2273729354083</v>
      </c>
      <c r="W356" s="32">
        <f t="shared" si="222"/>
        <v>4559.742611650413</v>
      </c>
      <c r="X356" s="32">
        <f t="shared" si="222"/>
        <v>4645.6531004430926</v>
      </c>
      <c r="Y356" s="32"/>
      <c r="AA356" s="32">
        <f t="shared" ref="AA356:AA358" si="223">SUM(E356:X356)</f>
        <v>64411.392636466597</v>
      </c>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row>
    <row r="357" spans="2:71">
      <c r="B357" s="7" t="str">
        <f t="shared" si="194"/>
        <v>Quincy _ 14Grass Seed***SIS</v>
      </c>
      <c r="C357" s="7" t="str">
        <f t="shared" ref="C357:C364" si="224">D183</f>
        <v>Quincy _ 14Grass Seed***</v>
      </c>
      <c r="D357" s="7" t="s">
        <v>608</v>
      </c>
      <c r="E357" s="32">
        <f t="shared" ref="E357:X357" si="225">E183*E$196*$AA$21</f>
        <v>241.48379259528852</v>
      </c>
      <c r="F357" s="32">
        <f t="shared" si="225"/>
        <v>488.11704460552204</v>
      </c>
      <c r="G357" s="32">
        <f t="shared" si="225"/>
        <v>740.17916759244747</v>
      </c>
      <c r="H357" s="32">
        <f t="shared" si="225"/>
        <v>997.93300411950941</v>
      </c>
      <c r="I357" s="32">
        <f t="shared" si="225"/>
        <v>1270.0124509988798</v>
      </c>
      <c r="J357" s="32">
        <f t="shared" si="225"/>
        <v>1517.197498194623</v>
      </c>
      <c r="K357" s="32">
        <f t="shared" si="225"/>
        <v>1722.6728135591829</v>
      </c>
      <c r="L357" s="32">
        <f t="shared" si="225"/>
        <v>1895.5715242022923</v>
      </c>
      <c r="M357" s="32">
        <f t="shared" si="225"/>
        <v>2040.8407811301554</v>
      </c>
      <c r="N357" s="32">
        <f t="shared" si="225"/>
        <v>2181.2000207920828</v>
      </c>
      <c r="O357" s="32">
        <f t="shared" si="225"/>
        <v>2287.5670263437682</v>
      </c>
      <c r="P357" s="32">
        <f t="shared" si="225"/>
        <v>2378.6571964226605</v>
      </c>
      <c r="Q357" s="32">
        <f t="shared" si="225"/>
        <v>2458.9062143257688</v>
      </c>
      <c r="R357" s="32">
        <f t="shared" si="225"/>
        <v>2528.8421221128865</v>
      </c>
      <c r="S357" s="32">
        <f t="shared" si="225"/>
        <v>2609.1387968270778</v>
      </c>
      <c r="T357" s="32">
        <f t="shared" si="225"/>
        <v>2668.0519290914735</v>
      </c>
      <c r="U357" s="32">
        <f t="shared" si="225"/>
        <v>2700.2160632288642</v>
      </c>
      <c r="V357" s="32">
        <f t="shared" si="225"/>
        <v>2732.3182819916542</v>
      </c>
      <c r="W357" s="32">
        <f t="shared" si="225"/>
        <v>2763.5403160414858</v>
      </c>
      <c r="X357" s="32">
        <f t="shared" si="225"/>
        <v>2815.6084083813444</v>
      </c>
      <c r="Y357" s="32"/>
      <c r="AA357" s="32">
        <f t="shared" si="223"/>
        <v>39038.054452556979</v>
      </c>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row>
    <row r="358" spans="2:71">
      <c r="B358" s="7" t="str">
        <f t="shared" si="194"/>
        <v>Connell _ 14Grass Seed***SIS</v>
      </c>
      <c r="C358" s="7" t="str">
        <f t="shared" si="224"/>
        <v>Connell _ 14Grass Seed***</v>
      </c>
      <c r="D358" s="7" t="s">
        <v>608</v>
      </c>
      <c r="E358" s="32">
        <f t="shared" ref="E358:X358" si="226">E184*E$196*$AA$21</f>
        <v>458.07591294023945</v>
      </c>
      <c r="F358" s="32">
        <f t="shared" si="226"/>
        <v>925.91994860746843</v>
      </c>
      <c r="G358" s="32">
        <f t="shared" si="226"/>
        <v>1404.0621289334185</v>
      </c>
      <c r="H358" s="32">
        <f t="shared" si="226"/>
        <v>1893.0010457528274</v>
      </c>
      <c r="I358" s="32">
        <f t="shared" si="226"/>
        <v>2409.1145276643033</v>
      </c>
      <c r="J358" s="32">
        <f t="shared" si="226"/>
        <v>2878.0052757449903</v>
      </c>
      <c r="K358" s="32">
        <f t="shared" si="226"/>
        <v>3267.7759169161309</v>
      </c>
      <c r="L358" s="32">
        <f t="shared" si="226"/>
        <v>3595.7512806986938</v>
      </c>
      <c r="M358" s="32">
        <f t="shared" si="226"/>
        <v>3871.3157265532659</v>
      </c>
      <c r="N358" s="32">
        <f t="shared" si="226"/>
        <v>4137.566252755204</v>
      </c>
      <c r="O358" s="32">
        <f t="shared" si="226"/>
        <v>4339.3361630715726</v>
      </c>
      <c r="P358" s="32">
        <f t="shared" si="226"/>
        <v>4512.1271084610225</v>
      </c>
      <c r="Q358" s="32">
        <f t="shared" si="226"/>
        <v>4664.3532340467336</v>
      </c>
      <c r="R358" s="32">
        <f t="shared" si="226"/>
        <v>4797.0161944159972</v>
      </c>
      <c r="S358" s="32">
        <f t="shared" si="226"/>
        <v>4949.3327212539416</v>
      </c>
      <c r="T358" s="32">
        <f t="shared" si="226"/>
        <v>5061.0863365013629</v>
      </c>
      <c r="U358" s="32">
        <f t="shared" si="226"/>
        <v>5122.0991893747232</v>
      </c>
      <c r="V358" s="32">
        <f t="shared" si="226"/>
        <v>5182.9945936133745</v>
      </c>
      <c r="W358" s="32">
        <f t="shared" si="226"/>
        <v>5242.2203561273709</v>
      </c>
      <c r="X358" s="32">
        <f t="shared" si="226"/>
        <v>5340.9894647176543</v>
      </c>
      <c r="Y358" s="32"/>
      <c r="AA358" s="32">
        <f t="shared" si="223"/>
        <v>74052.1433781503</v>
      </c>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row>
    <row r="359" spans="2:71">
      <c r="B359" s="7" t="str">
        <f t="shared" si="194"/>
        <v>Othello _ 14Grass Seed***SIS</v>
      </c>
      <c r="C359" s="7" t="str">
        <f t="shared" si="224"/>
        <v>Othello _ 14Grass Seed***</v>
      </c>
      <c r="D359" s="7" t="s">
        <v>608</v>
      </c>
      <c r="E359" s="32">
        <f t="shared" ref="E359:X359" si="227">E185*E$196*$AA$21</f>
        <v>39.930390901583138</v>
      </c>
      <c r="F359" s="32">
        <f t="shared" si="227"/>
        <v>80.712267218235922</v>
      </c>
      <c r="G359" s="32">
        <f t="shared" si="227"/>
        <v>122.39183086174324</v>
      </c>
      <c r="H359" s="32">
        <f t="shared" si="227"/>
        <v>165.01254398826535</v>
      </c>
      <c r="I359" s="32">
        <f t="shared" si="227"/>
        <v>210.00205882658642</v>
      </c>
      <c r="J359" s="32">
        <f t="shared" si="227"/>
        <v>250.87517686682742</v>
      </c>
      <c r="K359" s="32">
        <f t="shared" si="227"/>
        <v>284.85141011608539</v>
      </c>
      <c r="L359" s="32">
        <f t="shared" si="227"/>
        <v>313.44096069486721</v>
      </c>
      <c r="M359" s="32">
        <f t="shared" si="227"/>
        <v>337.46186144671867</v>
      </c>
      <c r="N359" s="32">
        <f t="shared" si="227"/>
        <v>360.6708695797933</v>
      </c>
      <c r="O359" s="32">
        <f t="shared" si="227"/>
        <v>378.25911459227672</v>
      </c>
      <c r="P359" s="32">
        <f t="shared" si="227"/>
        <v>393.32126869981005</v>
      </c>
      <c r="Q359" s="32">
        <f t="shared" si="227"/>
        <v>406.59079134520584</v>
      </c>
      <c r="R359" s="32">
        <f t="shared" si="227"/>
        <v>418.15499656984736</v>
      </c>
      <c r="S359" s="32">
        <f t="shared" si="227"/>
        <v>431.43239947534363</v>
      </c>
      <c r="T359" s="32">
        <f t="shared" si="227"/>
        <v>441.17394103087349</v>
      </c>
      <c r="U359" s="32">
        <f t="shared" si="227"/>
        <v>446.49241990398531</v>
      </c>
      <c r="V359" s="32">
        <f t="shared" si="227"/>
        <v>451.80066080176954</v>
      </c>
      <c r="W359" s="32">
        <f t="shared" si="227"/>
        <v>456.96335934544243</v>
      </c>
      <c r="X359" s="32">
        <f t="shared" si="227"/>
        <v>465.57304390557658</v>
      </c>
      <c r="Y359" s="32"/>
      <c r="AA359" s="32">
        <f>SUM(E359:X359)</f>
        <v>6455.1113661708378</v>
      </c>
      <c r="AC359"/>
      <c r="AD359"/>
      <c r="AE359"/>
      <c r="AF359"/>
      <c r="AG359"/>
      <c r="AH359"/>
      <c r="AI359"/>
      <c r="AJ359"/>
      <c r="AK359"/>
      <c r="AL359"/>
      <c r="AM359"/>
      <c r="AN359"/>
      <c r="AO359"/>
      <c r="AP359"/>
      <c r="AQ359"/>
      <c r="AR359"/>
      <c r="AS359"/>
      <c r="AT359"/>
      <c r="AU359"/>
      <c r="AV359"/>
      <c r="AW359"/>
      <c r="AX359"/>
      <c r="AY359"/>
      <c r="AZ359"/>
      <c r="BA359"/>
      <c r="BB359"/>
      <c r="BC359"/>
      <c r="BD359"/>
      <c r="BE359"/>
      <c r="BF359"/>
      <c r="BG359"/>
      <c r="BH359"/>
      <c r="BI359"/>
      <c r="BJ359"/>
      <c r="BK359"/>
      <c r="BL359"/>
      <c r="BM359"/>
      <c r="BN359"/>
      <c r="BO359"/>
      <c r="BP359"/>
      <c r="BQ359"/>
      <c r="BR359"/>
      <c r="BS359"/>
    </row>
    <row r="360" spans="2:71">
      <c r="B360" s="7" t="str">
        <f t="shared" si="194"/>
        <v>Lind _ 14Grass Seed***SIS</v>
      </c>
      <c r="C360" s="7" t="str">
        <f t="shared" si="224"/>
        <v>Lind _ 14Grass Seed***</v>
      </c>
      <c r="D360" s="7" t="s">
        <v>608</v>
      </c>
      <c r="E360" s="32">
        <f t="shared" ref="E360:X360" si="228">E186*E$196*$AA$21</f>
        <v>70.699263544361486</v>
      </c>
      <c r="F360" s="32">
        <f t="shared" si="228"/>
        <v>142.90613546432246</v>
      </c>
      <c r="G360" s="32">
        <f t="shared" si="228"/>
        <v>216.70241914481815</v>
      </c>
      <c r="H360" s="32">
        <f t="shared" si="228"/>
        <v>292.16506706147408</v>
      </c>
      <c r="I360" s="32">
        <f t="shared" si="228"/>
        <v>371.82182709988678</v>
      </c>
      <c r="J360" s="32">
        <f t="shared" si="228"/>
        <v>444.19024821875496</v>
      </c>
      <c r="K360" s="32">
        <f t="shared" si="228"/>
        <v>504.34730189384794</v>
      </c>
      <c r="L360" s="32">
        <f t="shared" si="228"/>
        <v>554.96689577576046</v>
      </c>
      <c r="M360" s="32">
        <f t="shared" si="228"/>
        <v>597.49740836237186</v>
      </c>
      <c r="N360" s="32">
        <f t="shared" si="228"/>
        <v>638.59041410448231</v>
      </c>
      <c r="O360" s="32">
        <f t="shared" si="228"/>
        <v>669.73150592312186</v>
      </c>
      <c r="P360" s="32">
        <f t="shared" si="228"/>
        <v>696.39999523039933</v>
      </c>
      <c r="Q360" s="32">
        <f t="shared" si="228"/>
        <v>719.89451800947688</v>
      </c>
      <c r="R360" s="32">
        <f t="shared" si="228"/>
        <v>740.3696692513746</v>
      </c>
      <c r="S360" s="32">
        <f t="shared" si="228"/>
        <v>763.87814452560826</v>
      </c>
      <c r="T360" s="32">
        <f t="shared" si="228"/>
        <v>781.1261553317197</v>
      </c>
      <c r="U360" s="32">
        <f t="shared" si="228"/>
        <v>790.54285602047605</v>
      </c>
      <c r="V360" s="32">
        <f t="shared" si="228"/>
        <v>799.94142973127157</v>
      </c>
      <c r="W360" s="32">
        <f t="shared" si="228"/>
        <v>809.08231156833745</v>
      </c>
      <c r="X360" s="32">
        <f t="shared" si="228"/>
        <v>824.32629851679997</v>
      </c>
      <c r="Y360" s="32"/>
      <c r="AA360" s="32">
        <f t="shared" ref="AA360:AA362" si="229">SUM(E360:X360)</f>
        <v>11429.179864778669</v>
      </c>
      <c r="AC360"/>
      <c r="AD360"/>
      <c r="AE360"/>
      <c r="AF360"/>
      <c r="AG360"/>
      <c r="AH360"/>
      <c r="AI360"/>
      <c r="AJ360"/>
      <c r="AK360"/>
      <c r="AL360"/>
      <c r="AM360"/>
      <c r="AN360"/>
      <c r="AO360"/>
      <c r="AP360"/>
      <c r="AQ360"/>
      <c r="AR360"/>
      <c r="AS360"/>
      <c r="AT360"/>
      <c r="AU360"/>
      <c r="AV360"/>
      <c r="AW360"/>
      <c r="AX360"/>
      <c r="AY360"/>
      <c r="AZ360"/>
      <c r="BA360"/>
      <c r="BB360"/>
      <c r="BC360"/>
      <c r="BD360"/>
      <c r="BE360"/>
      <c r="BF360"/>
      <c r="BG360"/>
      <c r="BH360"/>
      <c r="BI360"/>
      <c r="BJ360"/>
      <c r="BK360"/>
      <c r="BL360"/>
      <c r="BM360"/>
      <c r="BN360"/>
      <c r="BO360"/>
      <c r="BP360"/>
      <c r="BQ360"/>
      <c r="BR360"/>
      <c r="BS360"/>
    </row>
    <row r="361" spans="2:71">
      <c r="B361" s="7" t="str">
        <f t="shared" si="194"/>
        <v>Eltopia _ 14Grass Seed***SIS</v>
      </c>
      <c r="C361" s="7" t="str">
        <f t="shared" si="224"/>
        <v>Eltopia _ 14Grass Seed***</v>
      </c>
      <c r="D361" s="7" t="s">
        <v>608</v>
      </c>
      <c r="E361" s="32">
        <f t="shared" ref="E361:X361" si="230">E187*E$196*$AA$21</f>
        <v>189.88543032635965</v>
      </c>
      <c r="F361" s="32">
        <f t="shared" si="230"/>
        <v>383.82002397936003</v>
      </c>
      <c r="G361" s="32">
        <f t="shared" si="230"/>
        <v>582.02349005032465</v>
      </c>
      <c r="H361" s="32">
        <f t="shared" si="230"/>
        <v>784.70250896584207</v>
      </c>
      <c r="I361" s="32">
        <f t="shared" si="230"/>
        <v>998.64615420348582</v>
      </c>
      <c r="J361" s="32">
        <f t="shared" si="230"/>
        <v>1193.014639775801</v>
      </c>
      <c r="K361" s="32">
        <f t="shared" si="230"/>
        <v>1354.5856017858002</v>
      </c>
      <c r="L361" s="32">
        <f t="shared" si="230"/>
        <v>1490.540672395289</v>
      </c>
      <c r="M361" s="32">
        <f t="shared" si="230"/>
        <v>1604.7699341957598</v>
      </c>
      <c r="N361" s="32">
        <f t="shared" si="230"/>
        <v>1715.1383126987141</v>
      </c>
      <c r="O361" s="32">
        <f t="shared" si="230"/>
        <v>1798.7776509940088</v>
      </c>
      <c r="P361" s="32">
        <f t="shared" si="230"/>
        <v>1870.4043881677119</v>
      </c>
      <c r="Q361" s="32">
        <f t="shared" si="230"/>
        <v>1933.506425509562</v>
      </c>
      <c r="R361" s="32">
        <f t="shared" si="230"/>
        <v>1988.4989771947075</v>
      </c>
      <c r="S361" s="32">
        <f t="shared" si="230"/>
        <v>2051.6384884141348</v>
      </c>
      <c r="T361" s="32">
        <f t="shared" si="230"/>
        <v>2097.9635247723581</v>
      </c>
      <c r="U361" s="32">
        <f t="shared" si="230"/>
        <v>2123.2550790672208</v>
      </c>
      <c r="V361" s="32">
        <f t="shared" si="230"/>
        <v>2148.4979475789783</v>
      </c>
      <c r="W361" s="32">
        <f t="shared" si="230"/>
        <v>2173.0487023418559</v>
      </c>
      <c r="X361" s="32">
        <f t="shared" si="230"/>
        <v>2213.9912932046582</v>
      </c>
      <c r="Y361" s="32"/>
      <c r="AA361" s="32">
        <f t="shared" si="229"/>
        <v>30696.709245621936</v>
      </c>
      <c r="AC361"/>
      <c r="AD361"/>
      <c r="AE361"/>
      <c r="AF361"/>
      <c r="AG361"/>
      <c r="AH361"/>
      <c r="AI361"/>
      <c r="AJ361"/>
      <c r="AK361"/>
      <c r="AL361"/>
      <c r="AM361"/>
      <c r="AN361"/>
      <c r="AO361"/>
      <c r="AP361"/>
      <c r="AQ361"/>
      <c r="AR361"/>
      <c r="AS361"/>
      <c r="AT361"/>
      <c r="AU361"/>
      <c r="AV361"/>
      <c r="AW361"/>
      <c r="AX361"/>
      <c r="AY361"/>
      <c r="AZ361"/>
      <c r="BA361"/>
      <c r="BB361"/>
      <c r="BC361"/>
      <c r="BD361"/>
      <c r="BE361"/>
      <c r="BF361"/>
      <c r="BG361"/>
      <c r="BH361"/>
      <c r="BI361"/>
      <c r="BJ361"/>
      <c r="BK361"/>
      <c r="BL361"/>
      <c r="BM361"/>
      <c r="BN361"/>
      <c r="BO361"/>
      <c r="BP361"/>
      <c r="BQ361"/>
      <c r="BR361"/>
      <c r="BS361"/>
    </row>
    <row r="362" spans="2:71">
      <c r="B362" s="7" t="str">
        <f t="shared" si="194"/>
        <v>Odessa _ 14Grass Seed***SIS</v>
      </c>
      <c r="C362" s="7" t="str">
        <f t="shared" si="224"/>
        <v>Odessa _ 14Grass Seed***</v>
      </c>
      <c r="D362" s="7" t="s">
        <v>608</v>
      </c>
      <c r="E362" s="32">
        <f t="shared" ref="E362:X362" si="231">E188*E$196*$AA$21</f>
        <v>101.29527735206806</v>
      </c>
      <c r="F362" s="32">
        <f t="shared" si="231"/>
        <v>204.75059995621754</v>
      </c>
      <c r="G362" s="32">
        <f t="shared" si="231"/>
        <v>310.48317266225786</v>
      </c>
      <c r="H362" s="32">
        <f t="shared" si="231"/>
        <v>418.6032501174177</v>
      </c>
      <c r="I362" s="32">
        <f t="shared" si="231"/>
        <v>532.73249555142706</v>
      </c>
      <c r="J362" s="32">
        <f t="shared" si="231"/>
        <v>636.4192798439866</v>
      </c>
      <c r="K362" s="32">
        <f t="shared" si="231"/>
        <v>722.61007068409538</v>
      </c>
      <c r="L362" s="32">
        <f t="shared" si="231"/>
        <v>795.13594358091871</v>
      </c>
      <c r="M362" s="32">
        <f t="shared" si="231"/>
        <v>856.07208141894853</v>
      </c>
      <c r="N362" s="32">
        <f t="shared" si="231"/>
        <v>914.94861287341507</v>
      </c>
      <c r="O362" s="32">
        <f t="shared" si="231"/>
        <v>959.56641190941184</v>
      </c>
      <c r="P362" s="32">
        <f t="shared" si="231"/>
        <v>997.77603228609826</v>
      </c>
      <c r="Q362" s="32">
        <f t="shared" si="231"/>
        <v>1031.4381113778816</v>
      </c>
      <c r="R362" s="32">
        <f t="shared" si="231"/>
        <v>1060.7741471425566</v>
      </c>
      <c r="S362" s="32">
        <f t="shared" si="231"/>
        <v>1094.4562168508719</v>
      </c>
      <c r="T362" s="32">
        <f t="shared" si="231"/>
        <v>1119.1685257319996</v>
      </c>
      <c r="U362" s="32">
        <f t="shared" si="231"/>
        <v>1132.6604245183353</v>
      </c>
      <c r="V362" s="32">
        <f t="shared" si="231"/>
        <v>1146.1263516443159</v>
      </c>
      <c r="W362" s="32">
        <f t="shared" si="231"/>
        <v>1159.2230674304301</v>
      </c>
      <c r="X362" s="32">
        <f t="shared" si="231"/>
        <v>1181.0640854054889</v>
      </c>
      <c r="Y362" s="32"/>
      <c r="AA362" s="32">
        <f t="shared" si="229"/>
        <v>16375.30415833814</v>
      </c>
      <c r="AC362"/>
      <c r="AD362"/>
      <c r="AE362"/>
      <c r="AF362"/>
      <c r="AG362"/>
      <c r="AH362"/>
      <c r="AI362"/>
      <c r="AJ362"/>
      <c r="AK362"/>
      <c r="AL362"/>
      <c r="AM362"/>
      <c r="AN362"/>
      <c r="AO362"/>
      <c r="AP362"/>
      <c r="AQ362"/>
      <c r="AR362"/>
      <c r="AS362"/>
      <c r="AT362"/>
      <c r="AU362"/>
      <c r="AV362"/>
      <c r="AW362"/>
      <c r="AX362"/>
      <c r="AY362"/>
      <c r="AZ362"/>
      <c r="BA362"/>
      <c r="BB362"/>
      <c r="BC362"/>
      <c r="BD362"/>
      <c r="BE362"/>
      <c r="BF362"/>
      <c r="BG362"/>
      <c r="BH362"/>
      <c r="BI362"/>
      <c r="BJ362"/>
      <c r="BK362"/>
      <c r="BL362"/>
      <c r="BM362"/>
      <c r="BN362"/>
      <c r="BO362"/>
      <c r="BP362"/>
      <c r="BQ362"/>
      <c r="BR362"/>
      <c r="BS362"/>
    </row>
    <row r="363" spans="2:71">
      <c r="B363" s="7" t="str">
        <f t="shared" si="194"/>
        <v>Ritzville _ 14Grass Seed***SIS</v>
      </c>
      <c r="C363" s="7" t="str">
        <f t="shared" si="224"/>
        <v>Ritzville _ 14Grass Seed***</v>
      </c>
      <c r="D363" s="7" t="s">
        <v>608</v>
      </c>
      <c r="E363" s="32">
        <f t="shared" ref="E363:X363" si="232">E189*E$196*$AA$21</f>
        <v>33.102466916247494</v>
      </c>
      <c r="F363" s="32">
        <f t="shared" si="232"/>
        <v>66.91081892767177</v>
      </c>
      <c r="G363" s="32">
        <f t="shared" si="232"/>
        <v>101.46335761915083</v>
      </c>
      <c r="H363" s="32">
        <f t="shared" si="232"/>
        <v>136.79611330628924</v>
      </c>
      <c r="I363" s="32">
        <f t="shared" si="232"/>
        <v>174.09261586706194</v>
      </c>
      <c r="J363" s="32">
        <f t="shared" si="232"/>
        <v>207.97660766232664</v>
      </c>
      <c r="K363" s="32">
        <f t="shared" si="232"/>
        <v>236.14305210922222</v>
      </c>
      <c r="L363" s="32">
        <f t="shared" si="232"/>
        <v>259.84391330332062</v>
      </c>
      <c r="M363" s="32">
        <f t="shared" si="232"/>
        <v>279.7573440131888</v>
      </c>
      <c r="N363" s="32">
        <f t="shared" si="232"/>
        <v>298.99771222740435</v>
      </c>
      <c r="O363" s="32">
        <f t="shared" si="232"/>
        <v>313.57844348234192</v>
      </c>
      <c r="P363" s="32">
        <f t="shared" si="232"/>
        <v>326.06503444161734</v>
      </c>
      <c r="Q363" s="32">
        <f t="shared" si="232"/>
        <v>337.06552615847153</v>
      </c>
      <c r="R363" s="32">
        <f t="shared" si="232"/>
        <v>346.65230235119378</v>
      </c>
      <c r="S363" s="32">
        <f t="shared" si="232"/>
        <v>357.65932683778487</v>
      </c>
      <c r="T363" s="32">
        <f t="shared" si="232"/>
        <v>365.73510695849467</v>
      </c>
      <c r="U363" s="32">
        <f t="shared" si="232"/>
        <v>370.14414896802242</v>
      </c>
      <c r="V363" s="32">
        <f t="shared" si="232"/>
        <v>374.54470365168339</v>
      </c>
      <c r="W363" s="32">
        <f t="shared" si="232"/>
        <v>378.82460309373261</v>
      </c>
      <c r="X363" s="32">
        <f t="shared" si="232"/>
        <v>385.96206886544553</v>
      </c>
      <c r="Y363" s="32"/>
      <c r="AA363" s="32">
        <f>SUM(E363:X363)</f>
        <v>5351.3152667606728</v>
      </c>
      <c r="AC363"/>
      <c r="AD363"/>
      <c r="AE363"/>
      <c r="AF363"/>
      <c r="AG363"/>
      <c r="AH363"/>
      <c r="AI363"/>
      <c r="AJ363"/>
      <c r="AK363"/>
      <c r="AL363"/>
      <c r="AM363"/>
      <c r="AN363"/>
      <c r="AO363"/>
      <c r="AP363"/>
      <c r="AQ363"/>
      <c r="AR363"/>
      <c r="AS363"/>
      <c r="AT363"/>
      <c r="AU363"/>
      <c r="AV363"/>
      <c r="AW363"/>
      <c r="AX363"/>
      <c r="AY363"/>
      <c r="AZ363"/>
      <c r="BA363"/>
      <c r="BB363"/>
      <c r="BC363"/>
      <c r="BD363"/>
      <c r="BE363"/>
      <c r="BF363"/>
      <c r="BG363"/>
      <c r="BH363"/>
      <c r="BI363"/>
      <c r="BJ363"/>
      <c r="BK363"/>
      <c r="BL363"/>
      <c r="BM363"/>
      <c r="BN363"/>
      <c r="BO363"/>
      <c r="BP363"/>
      <c r="BQ363"/>
      <c r="BR363"/>
      <c r="BS363"/>
    </row>
    <row r="364" spans="2:71">
      <c r="B364" s="7" t="str">
        <f t="shared" si="194"/>
        <v>Wilbur _ 14Grass Seed***SIS</v>
      </c>
      <c r="C364" s="7" t="str">
        <f t="shared" si="224"/>
        <v>Wilbur _ 14Grass Seed***</v>
      </c>
      <c r="D364" s="7" t="s">
        <v>608</v>
      </c>
      <c r="E364" s="32">
        <f t="shared" ref="E364:X364" si="233">E190*E$196*$AA$21</f>
        <v>124.37193183415181</v>
      </c>
      <c r="F364" s="32">
        <f t="shared" si="233"/>
        <v>251.39600114078237</v>
      </c>
      <c r="G364" s="32">
        <f t="shared" si="233"/>
        <v>381.21611387456397</v>
      </c>
      <c r="H364" s="32">
        <f t="shared" si="233"/>
        <v>513.96764242232416</v>
      </c>
      <c r="I364" s="32">
        <f t="shared" si="233"/>
        <v>654.09732175640227</v>
      </c>
      <c r="J364" s="32">
        <f t="shared" si="233"/>
        <v>781.40558335793219</v>
      </c>
      <c r="K364" s="32">
        <f t="shared" si="233"/>
        <v>887.23198951741733</v>
      </c>
      <c r="L364" s="32">
        <f t="shared" si="233"/>
        <v>976.28039489158868</v>
      </c>
      <c r="M364" s="32">
        <f t="shared" si="233"/>
        <v>1051.0987416056887</v>
      </c>
      <c r="N364" s="32">
        <f t="shared" si="233"/>
        <v>1123.3882712669317</v>
      </c>
      <c r="O364" s="32">
        <f t="shared" si="233"/>
        <v>1178.1707054075459</v>
      </c>
      <c r="P364" s="32">
        <f t="shared" si="233"/>
        <v>1225.0850771840401</v>
      </c>
      <c r="Q364" s="32">
        <f t="shared" si="233"/>
        <v>1266.4159063760851</v>
      </c>
      <c r="R364" s="32">
        <f t="shared" si="233"/>
        <v>1302.4351516537022</v>
      </c>
      <c r="S364" s="32">
        <f t="shared" si="233"/>
        <v>1343.7905256385702</v>
      </c>
      <c r="T364" s="32">
        <f t="shared" si="233"/>
        <v>1374.1326864576342</v>
      </c>
      <c r="U364" s="32">
        <f t="shared" si="233"/>
        <v>1390.6982516057033</v>
      </c>
      <c r="V364" s="32">
        <f t="shared" si="233"/>
        <v>1407.2319283414424</v>
      </c>
      <c r="W364" s="32">
        <f t="shared" si="233"/>
        <v>1423.3122815976012</v>
      </c>
      <c r="X364" s="32">
        <f t="shared" si="233"/>
        <v>1450.1290263639064</v>
      </c>
      <c r="Y364" s="32"/>
      <c r="AA364" s="32">
        <f t="shared" ref="AA364" si="234">SUM(E364:X364)</f>
        <v>20105.855532294016</v>
      </c>
      <c r="AC364"/>
      <c r="AD364"/>
      <c r="AE364"/>
      <c r="AF364"/>
      <c r="AG364"/>
      <c r="AH364"/>
      <c r="AI364"/>
      <c r="AJ364"/>
      <c r="AK364"/>
      <c r="AL364"/>
      <c r="AM364"/>
      <c r="AN364"/>
      <c r="AO364"/>
      <c r="AP364"/>
      <c r="AQ364"/>
      <c r="AR364"/>
      <c r="AS364"/>
      <c r="AT364"/>
      <c r="AU364"/>
      <c r="AV364"/>
      <c r="AW364"/>
      <c r="AX364"/>
      <c r="AY364"/>
      <c r="AZ364"/>
      <c r="BA364"/>
      <c r="BB364"/>
      <c r="BC364"/>
      <c r="BD364"/>
      <c r="BE364"/>
      <c r="BF364"/>
      <c r="BG364"/>
      <c r="BH364"/>
      <c r="BI364"/>
      <c r="BJ364"/>
      <c r="BK364"/>
      <c r="BL364"/>
      <c r="BM364"/>
      <c r="BN364"/>
      <c r="BO364"/>
      <c r="BP364"/>
      <c r="BQ364"/>
      <c r="BR364"/>
      <c r="BS364"/>
    </row>
    <row r="365" spans="2:71">
      <c r="E365" s="32"/>
      <c r="F365" s="32"/>
      <c r="G365" s="32"/>
      <c r="H365" s="32"/>
      <c r="I365" s="32"/>
      <c r="J365" s="32"/>
      <c r="K365" s="32"/>
      <c r="L365" s="32"/>
      <c r="M365" s="32"/>
      <c r="N365" s="32"/>
      <c r="O365" s="32"/>
      <c r="P365" s="32"/>
      <c r="Q365" s="32"/>
      <c r="R365" s="32"/>
      <c r="S365" s="32"/>
      <c r="T365" s="32"/>
      <c r="U365" s="32"/>
      <c r="V365" s="32"/>
      <c r="W365" s="32"/>
      <c r="X365" s="32"/>
      <c r="Y365" s="32"/>
      <c r="AA365" s="32"/>
      <c r="AC365"/>
      <c r="AD365"/>
      <c r="AE365"/>
      <c r="AF365"/>
      <c r="AG365"/>
      <c r="AH365"/>
      <c r="AI365"/>
      <c r="AJ365"/>
      <c r="AK365"/>
      <c r="AL365"/>
      <c r="AM365"/>
      <c r="AN365"/>
      <c r="AO365"/>
      <c r="AP365"/>
      <c r="AQ365"/>
      <c r="AR365"/>
      <c r="AS365"/>
      <c r="AT365"/>
      <c r="AU365"/>
      <c r="AV365"/>
      <c r="AW365"/>
      <c r="AX365"/>
      <c r="AY365"/>
      <c r="AZ365"/>
      <c r="BA365"/>
      <c r="BB365"/>
      <c r="BC365"/>
      <c r="BD365"/>
      <c r="BE365"/>
      <c r="BF365"/>
      <c r="BG365"/>
      <c r="BH365"/>
      <c r="BI365"/>
      <c r="BJ365"/>
      <c r="BK365"/>
      <c r="BL365"/>
      <c r="BM365"/>
      <c r="BN365"/>
      <c r="BO365"/>
      <c r="BP365"/>
      <c r="BQ365"/>
      <c r="BR365"/>
      <c r="BS365"/>
    </row>
    <row r="366" spans="2:71">
      <c r="E366" s="32"/>
      <c r="F366" s="32"/>
      <c r="G366" s="32"/>
      <c r="H366" s="32"/>
      <c r="I366" s="32"/>
      <c r="J366" s="32"/>
      <c r="K366" s="32"/>
      <c r="L366" s="32"/>
      <c r="M366" s="32"/>
      <c r="N366" s="32"/>
      <c r="O366" s="32"/>
      <c r="P366" s="32"/>
      <c r="Q366" s="32"/>
      <c r="R366" s="32"/>
      <c r="S366" s="32"/>
      <c r="T366" s="32"/>
      <c r="U366" s="32"/>
      <c r="V366" s="32"/>
      <c r="W366" s="32"/>
      <c r="X366" s="32"/>
      <c r="Y366" s="32"/>
      <c r="AC366"/>
      <c r="AD366"/>
      <c r="AE366"/>
      <c r="AF366"/>
      <c r="AG366"/>
      <c r="AH366"/>
      <c r="AI366"/>
      <c r="AJ366"/>
      <c r="AK366"/>
      <c r="AL366"/>
      <c r="AM366"/>
      <c r="AN366"/>
      <c r="AO366"/>
      <c r="AP366"/>
      <c r="AQ366"/>
      <c r="AR366"/>
      <c r="AS366"/>
      <c r="AT366"/>
      <c r="AU366"/>
      <c r="AV366"/>
      <c r="AW366"/>
      <c r="AX366"/>
      <c r="AY366"/>
      <c r="AZ366"/>
      <c r="BA366"/>
      <c r="BB366"/>
      <c r="BC366"/>
      <c r="BD366"/>
      <c r="BE366"/>
      <c r="BF366"/>
      <c r="BG366"/>
      <c r="BH366"/>
      <c r="BI366"/>
      <c r="BJ366"/>
      <c r="BK366"/>
      <c r="BL366"/>
      <c r="BM366"/>
      <c r="BN366"/>
      <c r="BO366"/>
      <c r="BP366"/>
      <c r="BQ366"/>
      <c r="BR366"/>
      <c r="BS366"/>
    </row>
    <row r="367" spans="2:71">
      <c r="C367" s="7" t="s">
        <v>136</v>
      </c>
      <c r="E367" s="32">
        <f>SUM(E244:E247)</f>
        <v>4493.1197000209977</v>
      </c>
      <c r="F367" s="32">
        <f t="shared" ref="F367:X367" si="235">SUM(F244:F247)</f>
        <v>9082.0517826995947</v>
      </c>
      <c r="G367" s="32">
        <f t="shared" si="235"/>
        <v>13771.995063157112</v>
      </c>
      <c r="H367" s="32">
        <f t="shared" si="235"/>
        <v>18567.840068774811</v>
      </c>
      <c r="I367" s="32">
        <f t="shared" si="235"/>
        <v>23630.231667010652</v>
      </c>
      <c r="J367" s="32">
        <f t="shared" si="235"/>
        <v>28229.430616014917</v>
      </c>
      <c r="K367" s="32">
        <f t="shared" si="235"/>
        <v>32052.565814490939</v>
      </c>
      <c r="L367" s="32">
        <f t="shared" si="235"/>
        <v>35269.570958189106</v>
      </c>
      <c r="M367" s="32">
        <f t="shared" si="235"/>
        <v>37972.494218980763</v>
      </c>
      <c r="N367" s="32">
        <f t="shared" si="235"/>
        <v>40584.060229383402</v>
      </c>
      <c r="O367" s="32">
        <f t="shared" si="235"/>
        <v>42563.156561026182</v>
      </c>
      <c r="P367" s="32">
        <f t="shared" si="235"/>
        <v>44258.007520840525</v>
      </c>
      <c r="Q367" s="32">
        <f t="shared" si="235"/>
        <v>45751.144759462928</v>
      </c>
      <c r="R367" s="32">
        <f t="shared" si="235"/>
        <v>47052.393185454741</v>
      </c>
      <c r="S367" s="32">
        <f t="shared" si="235"/>
        <v>48546.417140963677</v>
      </c>
      <c r="T367" s="32">
        <f t="shared" si="235"/>
        <v>49642.57250742639</v>
      </c>
      <c r="U367" s="32">
        <f t="shared" si="235"/>
        <v>50241.028011100832</v>
      </c>
      <c r="V367" s="32">
        <f t="shared" si="235"/>
        <v>50838.331498789601</v>
      </c>
      <c r="W367" s="32">
        <f t="shared" si="235"/>
        <v>51419.258006346703</v>
      </c>
      <c r="X367" s="32">
        <f t="shared" si="235"/>
        <v>52388.052511851318</v>
      </c>
      <c r="Y367" s="32"/>
      <c r="AA367" s="32">
        <f t="shared" ref="AA367" si="236">SUM(E367:Y367)</f>
        <v>726353.72182198497</v>
      </c>
      <c r="AC367"/>
      <c r="AD367"/>
      <c r="AE367"/>
      <c r="AF367"/>
      <c r="AG367"/>
      <c r="AH367"/>
      <c r="AI367"/>
      <c r="AJ367"/>
      <c r="AK367"/>
      <c r="AL367"/>
      <c r="AM367"/>
      <c r="AN367"/>
      <c r="AO367"/>
      <c r="AP367"/>
      <c r="AQ367"/>
      <c r="AR367"/>
      <c r="AS367"/>
      <c r="AT367"/>
      <c r="AU367"/>
      <c r="AV367"/>
      <c r="AW367"/>
      <c r="AX367"/>
      <c r="AY367"/>
      <c r="AZ367"/>
      <c r="BA367"/>
      <c r="BB367"/>
      <c r="BC367"/>
      <c r="BD367"/>
      <c r="BE367"/>
      <c r="BF367"/>
      <c r="BG367"/>
      <c r="BH367"/>
      <c r="BI367"/>
      <c r="BJ367"/>
      <c r="BK367"/>
      <c r="BL367"/>
      <c r="BM367"/>
      <c r="BN367"/>
      <c r="BO367"/>
      <c r="BP367"/>
      <c r="BQ367"/>
      <c r="BR367"/>
      <c r="BS367"/>
    </row>
    <row r="368" spans="2:71">
      <c r="AC368"/>
      <c r="AD368"/>
      <c r="AE368"/>
      <c r="AF368"/>
      <c r="AG368"/>
      <c r="AH368"/>
      <c r="AI368"/>
      <c r="AJ368"/>
      <c r="AK368"/>
      <c r="AL368"/>
      <c r="AM368"/>
      <c r="AN368"/>
      <c r="AO368"/>
      <c r="AP368"/>
      <c r="AQ368"/>
      <c r="AR368"/>
      <c r="AS368"/>
      <c r="AT368"/>
      <c r="AU368"/>
      <c r="AV368"/>
      <c r="AW368"/>
      <c r="AX368"/>
      <c r="AY368"/>
      <c r="AZ368"/>
      <c r="BA368"/>
      <c r="BB368"/>
      <c r="BC368"/>
      <c r="BD368"/>
      <c r="BE368"/>
      <c r="BF368"/>
      <c r="BG368"/>
      <c r="BH368"/>
      <c r="BI368"/>
      <c r="BJ368"/>
      <c r="BK368"/>
      <c r="BL368"/>
      <c r="BM368"/>
      <c r="BN368"/>
      <c r="BO368"/>
      <c r="BP368"/>
      <c r="BQ368"/>
      <c r="BR368"/>
      <c r="BS368"/>
    </row>
    <row r="369" spans="1:80">
      <c r="AB369"/>
      <c r="AC369"/>
      <c r="AD369"/>
      <c r="AE369"/>
      <c r="AF369"/>
      <c r="AG369"/>
      <c r="AH369"/>
      <c r="AI369"/>
      <c r="AJ369"/>
      <c r="AK369"/>
      <c r="AL369"/>
      <c r="AM369"/>
      <c r="AN369"/>
      <c r="AO369"/>
      <c r="AP369"/>
      <c r="AQ369"/>
      <c r="AR369"/>
      <c r="AS369"/>
      <c r="AT369"/>
      <c r="AU369"/>
      <c r="AV369"/>
      <c r="AW369"/>
      <c r="AX369"/>
      <c r="AY369"/>
      <c r="AZ369"/>
      <c r="BA369"/>
      <c r="BB369"/>
      <c r="BC369"/>
      <c r="BD369"/>
      <c r="BE369"/>
      <c r="BF369"/>
      <c r="BG369"/>
      <c r="BH369"/>
      <c r="BI369"/>
      <c r="BJ369"/>
      <c r="BK369"/>
      <c r="BL369"/>
      <c r="BM369"/>
      <c r="BN369"/>
      <c r="BO369"/>
      <c r="BP369"/>
      <c r="BQ369"/>
      <c r="BR369"/>
      <c r="BS369"/>
    </row>
    <row r="370" spans="1:80">
      <c r="AB370"/>
      <c r="AC370"/>
      <c r="AD370"/>
      <c r="AE370"/>
      <c r="AF370"/>
      <c r="AG370"/>
      <c r="AH370"/>
      <c r="AI370"/>
      <c r="AJ370"/>
      <c r="AK370"/>
      <c r="AL370"/>
      <c r="AM370"/>
      <c r="AN370"/>
      <c r="AO370"/>
      <c r="AP370"/>
      <c r="AQ370"/>
      <c r="AR370"/>
      <c r="AS370"/>
      <c r="AT370"/>
      <c r="AU370"/>
      <c r="AV370"/>
      <c r="AW370"/>
      <c r="AX370"/>
      <c r="AY370"/>
      <c r="AZ370"/>
      <c r="BA370"/>
      <c r="BB370"/>
      <c r="BC370"/>
      <c r="BD370"/>
      <c r="BE370"/>
      <c r="BF370"/>
      <c r="BG370"/>
      <c r="BH370"/>
      <c r="BI370"/>
      <c r="BJ370"/>
      <c r="BK370"/>
      <c r="BL370"/>
      <c r="BM370"/>
      <c r="BN370"/>
      <c r="BO370"/>
      <c r="BP370"/>
      <c r="BQ370"/>
      <c r="BR370"/>
      <c r="BS370"/>
    </row>
    <row r="371" spans="1:80" ht="15">
      <c r="A371" s="49" t="s">
        <v>31</v>
      </c>
      <c r="C371" s="57" t="str">
        <f>C8</f>
        <v>Irrigation Water Mgmt</v>
      </c>
      <c r="D371" s="57"/>
      <c r="E371" s="7" t="s">
        <v>124</v>
      </c>
      <c r="AA371"/>
      <c r="AB371"/>
      <c r="AC371"/>
      <c r="AD371"/>
      <c r="AE371"/>
      <c r="AF371"/>
      <c r="AG371"/>
      <c r="AH371"/>
      <c r="AI371"/>
      <c r="AJ371"/>
      <c r="AK371"/>
      <c r="AL371"/>
      <c r="AM371"/>
      <c r="AN371"/>
      <c r="AO371"/>
      <c r="AP371"/>
      <c r="AQ371"/>
      <c r="AR371"/>
      <c r="AS371"/>
      <c r="AT371"/>
      <c r="AU371"/>
      <c r="AV371"/>
      <c r="AW371"/>
      <c r="AX371"/>
      <c r="AY371"/>
      <c r="AZ371"/>
      <c r="BA371"/>
      <c r="BB371"/>
      <c r="BC371"/>
      <c r="BD371"/>
      <c r="BE371"/>
      <c r="BF371"/>
      <c r="BG371"/>
      <c r="BH371"/>
      <c r="BI371"/>
      <c r="BJ371"/>
      <c r="BK371"/>
      <c r="BL371"/>
      <c r="BM371"/>
      <c r="BN371"/>
      <c r="BO371"/>
      <c r="BP371"/>
      <c r="BQ371"/>
      <c r="BR371"/>
      <c r="BS371"/>
      <c r="BT371"/>
      <c r="BU371"/>
      <c r="BV371"/>
      <c r="BW371"/>
      <c r="BX371"/>
      <c r="BY371"/>
      <c r="BZ371"/>
      <c r="CA371"/>
      <c r="CB371"/>
    </row>
    <row r="372" spans="1:80" ht="15">
      <c r="A372" s="57" t="s">
        <v>32</v>
      </c>
      <c r="B372" s="57" t="s">
        <v>21</v>
      </c>
      <c r="C372" s="57">
        <v>1</v>
      </c>
      <c r="D372" s="57"/>
      <c r="E372" s="51">
        <f t="shared" ref="E372:X372" si="237">E11</f>
        <v>2016</v>
      </c>
      <c r="F372" s="52">
        <f t="shared" si="237"/>
        <v>2017</v>
      </c>
      <c r="G372" s="52">
        <f t="shared" si="237"/>
        <v>2018</v>
      </c>
      <c r="H372" s="52">
        <f t="shared" si="237"/>
        <v>2019</v>
      </c>
      <c r="I372" s="52">
        <f t="shared" si="237"/>
        <v>2020</v>
      </c>
      <c r="J372" s="52">
        <f t="shared" si="237"/>
        <v>2021</v>
      </c>
      <c r="K372" s="52">
        <f t="shared" si="237"/>
        <v>2022</v>
      </c>
      <c r="L372" s="52">
        <f t="shared" si="237"/>
        <v>2023</v>
      </c>
      <c r="M372" s="52">
        <f t="shared" si="237"/>
        <v>2024</v>
      </c>
      <c r="N372" s="52">
        <f t="shared" si="237"/>
        <v>2025</v>
      </c>
      <c r="O372" s="52">
        <f t="shared" si="237"/>
        <v>2026</v>
      </c>
      <c r="P372" s="52">
        <f t="shared" si="237"/>
        <v>2027</v>
      </c>
      <c r="Q372" s="52">
        <f t="shared" si="237"/>
        <v>2028</v>
      </c>
      <c r="R372" s="52">
        <f t="shared" si="237"/>
        <v>2029</v>
      </c>
      <c r="S372" s="52">
        <f t="shared" si="237"/>
        <v>2030</v>
      </c>
      <c r="T372" s="52">
        <f t="shared" si="237"/>
        <v>2031</v>
      </c>
      <c r="U372" s="52">
        <f t="shared" si="237"/>
        <v>2032</v>
      </c>
      <c r="V372" s="52">
        <f t="shared" si="237"/>
        <v>2033</v>
      </c>
      <c r="W372" s="52">
        <f t="shared" si="237"/>
        <v>2034</v>
      </c>
      <c r="X372" s="52">
        <f t="shared" si="237"/>
        <v>2035</v>
      </c>
      <c r="Y372" s="53" t="s">
        <v>29</v>
      </c>
      <c r="AA372"/>
      <c r="AB372"/>
      <c r="AC372"/>
      <c r="AD372"/>
      <c r="AE372"/>
      <c r="AF372"/>
      <c r="AG372"/>
      <c r="AH372"/>
      <c r="AI372"/>
      <c r="AJ372"/>
      <c r="AK372"/>
      <c r="AL372"/>
      <c r="AM372"/>
      <c r="AN372"/>
      <c r="AO372"/>
      <c r="AP372"/>
      <c r="AQ372"/>
      <c r="AR372"/>
      <c r="AS372"/>
      <c r="AT372"/>
      <c r="AU372"/>
      <c r="AV372"/>
      <c r="AW372"/>
      <c r="AX372"/>
      <c r="AY372"/>
      <c r="AZ372"/>
      <c r="BA372"/>
      <c r="BB372"/>
      <c r="BC372"/>
      <c r="BD372"/>
      <c r="BE372"/>
      <c r="BF372"/>
      <c r="BG372"/>
      <c r="BH372"/>
      <c r="BI372"/>
      <c r="BJ372"/>
      <c r="BK372"/>
      <c r="BL372"/>
      <c r="BM372"/>
      <c r="BN372"/>
      <c r="BO372"/>
      <c r="BP372"/>
      <c r="BQ372"/>
      <c r="BR372"/>
      <c r="BS372"/>
      <c r="BT372"/>
      <c r="BU372"/>
      <c r="BV372"/>
      <c r="BW372"/>
      <c r="BX372"/>
      <c r="BY372"/>
      <c r="BZ372"/>
      <c r="CA372"/>
      <c r="CB372"/>
    </row>
    <row r="373" spans="1:80" ht="15">
      <c r="A373" s="57" t="s">
        <v>22</v>
      </c>
      <c r="B373" s="57" t="s">
        <v>33</v>
      </c>
      <c r="C373" s="57" t="s">
        <v>34</v>
      </c>
      <c r="D373" s="57" t="s">
        <v>135</v>
      </c>
      <c r="E373" s="54" t="str">
        <f>CONCATENATE("Units_",E$11)</f>
        <v>Units_2016</v>
      </c>
      <c r="F373" s="55" t="str">
        <f t="shared" ref="F373:X373" si="238">CONCATENATE("Units_",F$11)</f>
        <v>Units_2017</v>
      </c>
      <c r="G373" s="55" t="str">
        <f t="shared" si="238"/>
        <v>Units_2018</v>
      </c>
      <c r="H373" s="55" t="str">
        <f t="shared" si="238"/>
        <v>Units_2019</v>
      </c>
      <c r="I373" s="55" t="str">
        <f t="shared" si="238"/>
        <v>Units_2020</v>
      </c>
      <c r="J373" s="55" t="str">
        <f t="shared" si="238"/>
        <v>Units_2021</v>
      </c>
      <c r="K373" s="55" t="str">
        <f t="shared" si="238"/>
        <v>Units_2022</v>
      </c>
      <c r="L373" s="55" t="str">
        <f t="shared" si="238"/>
        <v>Units_2023</v>
      </c>
      <c r="M373" s="55" t="str">
        <f t="shared" si="238"/>
        <v>Units_2024</v>
      </c>
      <c r="N373" s="55" t="str">
        <f t="shared" si="238"/>
        <v>Units_2025</v>
      </c>
      <c r="O373" s="55" t="str">
        <f t="shared" si="238"/>
        <v>Units_2026</v>
      </c>
      <c r="P373" s="55" t="str">
        <f t="shared" si="238"/>
        <v>Units_2027</v>
      </c>
      <c r="Q373" s="55" t="str">
        <f t="shared" si="238"/>
        <v>Units_2028</v>
      </c>
      <c r="R373" s="55" t="str">
        <f t="shared" si="238"/>
        <v>Units_2029</v>
      </c>
      <c r="S373" s="55" t="str">
        <f t="shared" si="238"/>
        <v>Units_2030</v>
      </c>
      <c r="T373" s="55" t="str">
        <f t="shared" si="238"/>
        <v>Units_2031</v>
      </c>
      <c r="U373" s="55" t="str">
        <f t="shared" si="238"/>
        <v>Units_2032</v>
      </c>
      <c r="V373" s="55" t="str">
        <f t="shared" si="238"/>
        <v>Units_2033</v>
      </c>
      <c r="W373" s="55" t="str">
        <f t="shared" si="238"/>
        <v>Units_2034</v>
      </c>
      <c r="X373" s="55" t="str">
        <f t="shared" si="238"/>
        <v>Units_2035</v>
      </c>
      <c r="Y373" s="56" t="s">
        <v>29</v>
      </c>
      <c r="AA373"/>
      <c r="AB373"/>
      <c r="AC373"/>
      <c r="AD373"/>
      <c r="AE373"/>
      <c r="AF373"/>
      <c r="AG373"/>
      <c r="AH373"/>
      <c r="AI373"/>
      <c r="AJ373"/>
      <c r="AK373"/>
      <c r="AL373"/>
      <c r="AM373"/>
      <c r="AN373"/>
      <c r="AO373"/>
      <c r="AP373"/>
      <c r="AQ373"/>
      <c r="AR373"/>
      <c r="AS373"/>
      <c r="AT373"/>
      <c r="AU373"/>
      <c r="AV373"/>
      <c r="AW373"/>
      <c r="AX373"/>
      <c r="AY373"/>
      <c r="AZ373"/>
      <c r="BA373"/>
      <c r="BB373"/>
      <c r="BC373"/>
      <c r="BD373"/>
      <c r="BE373"/>
      <c r="BF373"/>
      <c r="BG373"/>
      <c r="BH373"/>
      <c r="BI373"/>
      <c r="BJ373"/>
      <c r="BK373"/>
      <c r="BL373"/>
      <c r="BM373"/>
      <c r="BN373"/>
      <c r="BO373"/>
      <c r="BP373"/>
      <c r="BQ373"/>
      <c r="BR373"/>
      <c r="BS373"/>
      <c r="BT373"/>
      <c r="BU373"/>
      <c r="BV373"/>
      <c r="BW373"/>
      <c r="BX373"/>
      <c r="BY373"/>
      <c r="BZ373"/>
      <c r="CA373"/>
      <c r="CB373"/>
    </row>
    <row r="374" spans="1:80">
      <c r="A374" s="62">
        <f t="shared" ref="A374:A401" si="239">VLOOKUP($C374,MeasureOutput,3,FALSE)</f>
        <v>277.97692527768464</v>
      </c>
      <c r="B374" s="62">
        <f t="shared" ref="B374:B401" si="240">VLOOKUP($C374,MeasureOutput,11,FALSE)</f>
        <v>24.28352105009159</v>
      </c>
      <c r="C374" s="7" t="s">
        <v>614</v>
      </c>
      <c r="D374" s="7" t="s">
        <v>608</v>
      </c>
      <c r="E374" s="42">
        <f t="shared" ref="E374:N383" si="241">VLOOKUP(CONCATENATE($C374&amp;$D374),$B$197:$Y$365,E$22+1,FALSE)*$C$372*$A374/8760/1000</f>
        <v>7.596519164785423E-2</v>
      </c>
      <c r="F374" s="42">
        <f t="shared" si="241"/>
        <v>0.15355028360924525</v>
      </c>
      <c r="G374" s="42">
        <f t="shared" si="241"/>
        <v>0.23284317227095983</v>
      </c>
      <c r="H374" s="42">
        <f t="shared" si="241"/>
        <v>0.31392654179780566</v>
      </c>
      <c r="I374" s="42">
        <f t="shared" si="241"/>
        <v>0.39951641556739964</v>
      </c>
      <c r="J374" s="42">
        <f t="shared" si="241"/>
        <v>0.47727508947632874</v>
      </c>
      <c r="K374" s="42">
        <f t="shared" si="241"/>
        <v>0.54191285063958705</v>
      </c>
      <c r="L374" s="42">
        <f t="shared" si="241"/>
        <v>0.5963027686896275</v>
      </c>
      <c r="M374" s="42">
        <f t="shared" si="241"/>
        <v>0.64200110241408226</v>
      </c>
      <c r="N374" s="42">
        <f t="shared" si="241"/>
        <v>0.68615485876300208</v>
      </c>
      <c r="O374" s="42">
        <f t="shared" ref="O374:X383" si="242">VLOOKUP(CONCATENATE($C374&amp;$D374),$B$197:$Y$365,O$22+1,FALSE)*$C$372*$A374/8760/1000</f>
        <v>0.71961544787708831</v>
      </c>
      <c r="P374" s="42">
        <f t="shared" si="242"/>
        <v>0.74827029942182788</v>
      </c>
      <c r="Q374" s="42">
        <f t="shared" si="242"/>
        <v>0.77351477632458387</v>
      </c>
      <c r="R374" s="42">
        <f t="shared" si="242"/>
        <v>0.79551498835131329</v>
      </c>
      <c r="S374" s="42">
        <f t="shared" si="242"/>
        <v>0.82077445697980111</v>
      </c>
      <c r="T374" s="42">
        <f t="shared" si="242"/>
        <v>0.83930715987858562</v>
      </c>
      <c r="U374" s="42">
        <f t="shared" si="242"/>
        <v>0.84942524932746677</v>
      </c>
      <c r="V374" s="42">
        <f t="shared" si="242"/>
        <v>0.85952386163774985</v>
      </c>
      <c r="W374" s="42">
        <f t="shared" si="242"/>
        <v>0.8693455882834229</v>
      </c>
      <c r="X374" s="42">
        <f t="shared" si="242"/>
        <v>0.88572500062752357</v>
      </c>
      <c r="Y374" s="244">
        <f>VLOOKUP($C374,$Z$23:$AA$190,2,FALSE)*$C$372*$A374/8760/1000</f>
        <v>0.88848846463353848</v>
      </c>
      <c r="AA374" s="26">
        <f t="shared" ref="AA374:AA385" si="243">SUM(E374:X374)</f>
        <v>12.280465103585254</v>
      </c>
      <c r="AB374"/>
      <c r="AC374"/>
      <c r="AD374"/>
      <c r="AE374"/>
      <c r="AF374"/>
      <c r="AG374"/>
      <c r="AH374"/>
      <c r="AI374"/>
      <c r="AJ374"/>
      <c r="AK374"/>
      <c r="AL374"/>
      <c r="AM374"/>
      <c r="AN374"/>
      <c r="AO374"/>
      <c r="AP374"/>
      <c r="AQ374"/>
      <c r="AR374"/>
      <c r="AS374"/>
      <c r="AT374"/>
      <c r="AU374"/>
      <c r="AV374"/>
      <c r="AW374"/>
      <c r="AX374"/>
      <c r="AY374"/>
      <c r="AZ374"/>
      <c r="BA374"/>
      <c r="BB374"/>
      <c r="BC374"/>
      <c r="BD374"/>
      <c r="BE374"/>
      <c r="BF374"/>
      <c r="BG374"/>
      <c r="BH374"/>
      <c r="BI374"/>
      <c r="BJ374"/>
      <c r="BK374"/>
      <c r="BL374"/>
      <c r="BM374"/>
      <c r="BN374"/>
      <c r="BO374"/>
      <c r="BP374"/>
      <c r="BQ374"/>
      <c r="BR374"/>
      <c r="BS374"/>
      <c r="BT374"/>
      <c r="BU374"/>
      <c r="BV374"/>
      <c r="BW374"/>
      <c r="BX374"/>
      <c r="BY374"/>
      <c r="BZ374"/>
      <c r="CA374"/>
      <c r="CB374"/>
    </row>
    <row r="375" spans="1:80">
      <c r="A375" s="62">
        <f t="shared" si="239"/>
        <v>271.12859652260323</v>
      </c>
      <c r="B375" s="62">
        <f t="shared" si="240"/>
        <v>24.900703220141612</v>
      </c>
      <c r="C375" s="7" t="s">
        <v>615</v>
      </c>
      <c r="D375" s="7" t="s">
        <v>608</v>
      </c>
      <c r="E375" s="42">
        <f t="shared" si="241"/>
        <v>4.9023068128069794E-2</v>
      </c>
      <c r="F375" s="42">
        <f t="shared" si="241"/>
        <v>9.9091516142750274E-2</v>
      </c>
      <c r="G375" s="42">
        <f t="shared" si="241"/>
        <v>0.15026206674116355</v>
      </c>
      <c r="H375" s="42">
        <f t="shared" si="241"/>
        <v>0.20258807898627715</v>
      </c>
      <c r="I375" s="42">
        <f t="shared" si="241"/>
        <v>0.25782230036927833</v>
      </c>
      <c r="J375" s="42">
        <f t="shared" si="241"/>
        <v>0.30800276705271196</v>
      </c>
      <c r="K375" s="42">
        <f t="shared" si="241"/>
        <v>0.34971583721570715</v>
      </c>
      <c r="L375" s="42">
        <f t="shared" si="241"/>
        <v>0.38481560594146114</v>
      </c>
      <c r="M375" s="42">
        <f t="shared" si="241"/>
        <v>0.41430638295283584</v>
      </c>
      <c r="N375" s="42">
        <f t="shared" si="241"/>
        <v>0.44280038867636945</v>
      </c>
      <c r="O375" s="42">
        <f t="shared" si="242"/>
        <v>0.46439370930339025</v>
      </c>
      <c r="P375" s="42">
        <f t="shared" si="242"/>
        <v>0.48288571477333458</v>
      </c>
      <c r="Q375" s="42">
        <f t="shared" si="242"/>
        <v>0.4991768829283254</v>
      </c>
      <c r="R375" s="42">
        <f t="shared" si="242"/>
        <v>0.5133744103698139</v>
      </c>
      <c r="S375" s="42">
        <f t="shared" si="242"/>
        <v>0.5296752532241763</v>
      </c>
      <c r="T375" s="42">
        <f t="shared" si="242"/>
        <v>0.54163507241368058</v>
      </c>
      <c r="U375" s="42">
        <f t="shared" si="242"/>
        <v>0.54816463914837343</v>
      </c>
      <c r="V375" s="42">
        <f t="shared" si="242"/>
        <v>0.55468163658558023</v>
      </c>
      <c r="W375" s="42">
        <f t="shared" si="242"/>
        <v>0.56101994975298597</v>
      </c>
      <c r="X375" s="42">
        <f t="shared" si="242"/>
        <v>0.57159017316484628</v>
      </c>
      <c r="Y375" s="244">
        <f t="shared" ref="Y375:Y405" si="244">VLOOKUP($C375,$Z$23:$AA$190,2,FALSE)*$C$372*$A375/8760/1000</f>
        <v>0.57337353579841066</v>
      </c>
      <c r="AA375" s="26">
        <f t="shared" si="243"/>
        <v>7.9250254538711324</v>
      </c>
      <c r="AB375"/>
      <c r="AC375"/>
      <c r="AD375"/>
      <c r="AE375"/>
      <c r="AF375"/>
      <c r="AG375"/>
      <c r="AH375"/>
      <c r="AI375"/>
      <c r="AJ375"/>
      <c r="AK375"/>
      <c r="AL375"/>
      <c r="AM375"/>
      <c r="AN375"/>
      <c r="AO375"/>
      <c r="AP375"/>
      <c r="AQ375"/>
      <c r="AR375"/>
      <c r="AS375"/>
      <c r="AT375"/>
      <c r="AU375"/>
      <c r="AV375"/>
      <c r="AW375"/>
      <c r="AX375"/>
      <c r="AY375"/>
      <c r="AZ375"/>
      <c r="BA375"/>
      <c r="BB375"/>
      <c r="BC375"/>
      <c r="BD375"/>
      <c r="BE375"/>
      <c r="BF375"/>
      <c r="BG375"/>
      <c r="BH375"/>
      <c r="BI375"/>
      <c r="BJ375"/>
      <c r="BK375"/>
      <c r="BL375"/>
      <c r="BM375"/>
      <c r="BN375"/>
      <c r="BO375"/>
      <c r="BP375"/>
      <c r="BQ375"/>
      <c r="BR375"/>
      <c r="BS375"/>
      <c r="BT375"/>
      <c r="BU375"/>
      <c r="BV375"/>
      <c r="BW375"/>
      <c r="BX375"/>
      <c r="BY375"/>
      <c r="BZ375"/>
      <c r="CA375"/>
      <c r="CB375"/>
    </row>
    <row r="376" spans="1:80">
      <c r="A376" s="62">
        <f t="shared" si="239"/>
        <v>267.0848214481743</v>
      </c>
      <c r="B376" s="62">
        <f t="shared" si="240"/>
        <v>25.279996633346318</v>
      </c>
      <c r="C376" s="7" t="s">
        <v>616</v>
      </c>
      <c r="D376" s="7" t="s">
        <v>608</v>
      </c>
      <c r="E376" s="42">
        <f t="shared" si="241"/>
        <v>0.17994177549224544</v>
      </c>
      <c r="F376" s="42">
        <f t="shared" si="241"/>
        <v>0.36372067338509595</v>
      </c>
      <c r="G376" s="42">
        <f t="shared" si="241"/>
        <v>0.55154489735124301</v>
      </c>
      <c r="H376" s="42">
        <f t="shared" si="241"/>
        <v>0.74361030466554923</v>
      </c>
      <c r="I376" s="42">
        <f t="shared" si="241"/>
        <v>0.9463504480940288</v>
      </c>
      <c r="J376" s="42">
        <f t="shared" si="241"/>
        <v>1.130540516460564</v>
      </c>
      <c r="K376" s="42">
        <f t="shared" si="241"/>
        <v>1.2836505561413363</v>
      </c>
      <c r="L376" s="42">
        <f t="shared" si="241"/>
        <v>1.4124861216220488</v>
      </c>
      <c r="M376" s="42">
        <f t="shared" si="241"/>
        <v>1.5207335850857679</v>
      </c>
      <c r="N376" s="42">
        <f t="shared" si="241"/>
        <v>1.6253223465925792</v>
      </c>
      <c r="O376" s="42">
        <f t="shared" si="242"/>
        <v>1.704581776913193</v>
      </c>
      <c r="P376" s="42">
        <f t="shared" si="242"/>
        <v>1.7724576652191073</v>
      </c>
      <c r="Q376" s="42">
        <f t="shared" si="242"/>
        <v>1.832255263259962</v>
      </c>
      <c r="R376" s="42">
        <f t="shared" si="242"/>
        <v>1.8843680418552802</v>
      </c>
      <c r="S376" s="42">
        <f t="shared" si="242"/>
        <v>1.944201151394064</v>
      </c>
      <c r="T376" s="42">
        <f t="shared" si="242"/>
        <v>1.9881003029915016</v>
      </c>
      <c r="U376" s="42">
        <f t="shared" si="242"/>
        <v>2.0120674245181722</v>
      </c>
      <c r="V376" s="42">
        <f t="shared" si="242"/>
        <v>2.0359884097707854</v>
      </c>
      <c r="W376" s="42">
        <f t="shared" si="242"/>
        <v>2.0592535249200314</v>
      </c>
      <c r="X376" s="42">
        <f t="shared" si="242"/>
        <v>2.098052091405322</v>
      </c>
      <c r="Y376" s="244">
        <f t="shared" si="244"/>
        <v>2.1045980186775961</v>
      </c>
      <c r="AA376" s="26">
        <f t="shared" si="243"/>
        <v>29.089226877137875</v>
      </c>
      <c r="AB376"/>
      <c r="AC376"/>
      <c r="AD376"/>
      <c r="AE376"/>
      <c r="AF376"/>
      <c r="AG376"/>
      <c r="AH376"/>
      <c r="AI376"/>
      <c r="AJ376"/>
      <c r="AK376"/>
      <c r="AL376"/>
      <c r="AM376"/>
      <c r="AN376"/>
      <c r="AO376"/>
      <c r="AP376"/>
      <c r="AQ376"/>
      <c r="AR376"/>
      <c r="AS376"/>
      <c r="AT376"/>
      <c r="AU376"/>
      <c r="AV376"/>
      <c r="AW376"/>
      <c r="AX376"/>
      <c r="AY376"/>
      <c r="AZ376"/>
      <c r="BA376"/>
      <c r="BB376"/>
      <c r="BC376"/>
      <c r="BD376"/>
      <c r="BE376"/>
      <c r="BF376"/>
      <c r="BG376"/>
      <c r="BH376"/>
      <c r="BI376"/>
      <c r="BJ376"/>
      <c r="BK376"/>
      <c r="BL376"/>
      <c r="BM376"/>
      <c r="BN376"/>
      <c r="BO376"/>
      <c r="BP376"/>
      <c r="BQ376"/>
      <c r="BR376"/>
      <c r="BS376"/>
      <c r="BT376"/>
      <c r="BU376"/>
      <c r="BV376"/>
      <c r="BW376"/>
      <c r="BX376"/>
      <c r="BY376"/>
      <c r="BZ376"/>
      <c r="CA376"/>
      <c r="CB376"/>
    </row>
    <row r="377" spans="1:80">
      <c r="A377" s="62">
        <f t="shared" si="239"/>
        <v>257.04060594072155</v>
      </c>
      <c r="B377" s="62">
        <f t="shared" si="240"/>
        <v>26.273748418461313</v>
      </c>
      <c r="C377" s="7" t="s">
        <v>617</v>
      </c>
      <c r="D377" s="7" t="s">
        <v>608</v>
      </c>
      <c r="E377" s="42">
        <f t="shared" si="241"/>
        <v>8.2807372430377821E-2</v>
      </c>
      <c r="F377" s="42">
        <f t="shared" si="241"/>
        <v>0.16738054950961298</v>
      </c>
      <c r="G377" s="42">
        <f t="shared" si="241"/>
        <v>0.25381534444738829</v>
      </c>
      <c r="H377" s="42">
        <f t="shared" si="241"/>
        <v>0.34220188876684998</v>
      </c>
      <c r="I377" s="42">
        <f t="shared" si="241"/>
        <v>0.43550083792717881</v>
      </c>
      <c r="J377" s="42">
        <f t="shared" si="241"/>
        <v>0.52026323147076026</v>
      </c>
      <c r="K377" s="42">
        <f t="shared" si="241"/>
        <v>0.59072291235360219</v>
      </c>
      <c r="L377" s="42">
        <f t="shared" si="241"/>
        <v>0.65001172743756497</v>
      </c>
      <c r="M377" s="42">
        <f t="shared" si="241"/>
        <v>0.69982610765673881</v>
      </c>
      <c r="N377" s="42">
        <f t="shared" si="241"/>
        <v>0.74795679049808772</v>
      </c>
      <c r="O377" s="42">
        <f t="shared" si="242"/>
        <v>0.78443117309892785</v>
      </c>
      <c r="P377" s="42">
        <f t="shared" si="242"/>
        <v>0.81566696560244689</v>
      </c>
      <c r="Q377" s="42">
        <f t="shared" si="242"/>
        <v>0.84318521120086554</v>
      </c>
      <c r="R377" s="42">
        <f t="shared" si="242"/>
        <v>0.86716698115794966</v>
      </c>
      <c r="S377" s="42">
        <f t="shared" si="242"/>
        <v>0.89470156878604179</v>
      </c>
      <c r="T377" s="42">
        <f t="shared" si="242"/>
        <v>0.91490351125194391</v>
      </c>
      <c r="U377" s="42">
        <f t="shared" si="242"/>
        <v>0.92593293648082153</v>
      </c>
      <c r="V377" s="42">
        <f t="shared" si="242"/>
        <v>0.93694113026626125</v>
      </c>
      <c r="W377" s="42">
        <f t="shared" si="242"/>
        <v>0.94764749930996495</v>
      </c>
      <c r="X377" s="42">
        <f t="shared" si="242"/>
        <v>0.96550220445513379</v>
      </c>
      <c r="Y377" s="244">
        <f t="shared" si="244"/>
        <v>0.96851457351759584</v>
      </c>
      <c r="AA377" s="26">
        <f t="shared" si="243"/>
        <v>13.38656594410852</v>
      </c>
      <c r="AB377"/>
      <c r="AC377"/>
      <c r="AD377"/>
      <c r="AE377"/>
      <c r="AF377"/>
      <c r="AG377"/>
      <c r="AH377"/>
      <c r="AI377"/>
      <c r="AJ377"/>
      <c r="AK377"/>
      <c r="AL377"/>
      <c r="AM377"/>
      <c r="AN377"/>
      <c r="AO377"/>
      <c r="AP377"/>
      <c r="AQ377"/>
      <c r="AR377"/>
      <c r="AS377"/>
      <c r="AT377"/>
      <c r="AU377"/>
      <c r="AV377"/>
      <c r="AW377"/>
      <c r="AX377"/>
      <c r="AY377"/>
      <c r="AZ377"/>
      <c r="BA377"/>
      <c r="BB377"/>
      <c r="BC377"/>
      <c r="BD377"/>
      <c r="BE377"/>
      <c r="BF377"/>
      <c r="BG377"/>
      <c r="BH377"/>
      <c r="BI377"/>
      <c r="BJ377"/>
      <c r="BK377"/>
      <c r="BL377"/>
      <c r="BM377"/>
      <c r="BN377"/>
      <c r="BO377"/>
      <c r="BP377"/>
      <c r="BQ377"/>
      <c r="BR377"/>
      <c r="BS377"/>
      <c r="BT377"/>
      <c r="BU377"/>
      <c r="BV377"/>
      <c r="BW377"/>
      <c r="BX377"/>
      <c r="BY377"/>
      <c r="BZ377"/>
      <c r="CA377"/>
      <c r="CB377"/>
    </row>
    <row r="378" spans="1:80">
      <c r="A378" s="62">
        <f t="shared" si="239"/>
        <v>250.84449897183836</v>
      </c>
      <c r="B378" s="62">
        <f t="shared" si="240"/>
        <v>26.926466182581841</v>
      </c>
      <c r="C378" s="7" t="s">
        <v>618</v>
      </c>
      <c r="D378" s="7" t="s">
        <v>608</v>
      </c>
      <c r="E378" s="42">
        <f t="shared" si="241"/>
        <v>0.10904520021894276</v>
      </c>
      <c r="F378" s="42">
        <f t="shared" si="241"/>
        <v>0.22041570693935772</v>
      </c>
      <c r="G378" s="42">
        <f t="shared" si="241"/>
        <v>0.33423769214722682</v>
      </c>
      <c r="H378" s="42">
        <f t="shared" si="241"/>
        <v>0.45062984587822008</v>
      </c>
      <c r="I378" s="42">
        <f t="shared" si="241"/>
        <v>0.57349091842292477</v>
      </c>
      <c r="J378" s="42">
        <f t="shared" si="241"/>
        <v>0.68511059555696086</v>
      </c>
      <c r="K378" s="42">
        <f t="shared" si="241"/>
        <v>0.77789569166289296</v>
      </c>
      <c r="L378" s="42">
        <f t="shared" si="241"/>
        <v>0.85597039107459483</v>
      </c>
      <c r="M378" s="42">
        <f t="shared" si="241"/>
        <v>0.92156864525600168</v>
      </c>
      <c r="N378" s="42">
        <f t="shared" si="241"/>
        <v>0.98494971620499283</v>
      </c>
      <c r="O378" s="42">
        <f t="shared" si="242"/>
        <v>1.032981144287257</v>
      </c>
      <c r="P378" s="42">
        <f t="shared" si="242"/>
        <v>1.0741141152725076</v>
      </c>
      <c r="Q378" s="42">
        <f t="shared" si="242"/>
        <v>1.1103516206163289</v>
      </c>
      <c r="R378" s="42">
        <f t="shared" si="242"/>
        <v>1.1419321046942843</v>
      </c>
      <c r="S378" s="42">
        <f t="shared" si="242"/>
        <v>1.1781911301014212</v>
      </c>
      <c r="T378" s="42">
        <f t="shared" si="242"/>
        <v>1.2047941341136306</v>
      </c>
      <c r="U378" s="42">
        <f t="shared" si="242"/>
        <v>1.2193182742606208</v>
      </c>
      <c r="V378" s="42">
        <f t="shared" si="242"/>
        <v>1.2338144557013668</v>
      </c>
      <c r="W378" s="42">
        <f t="shared" si="242"/>
        <v>1.2479131780943533</v>
      </c>
      <c r="X378" s="42">
        <f t="shared" si="242"/>
        <v>1.2714252138015856</v>
      </c>
      <c r="Y378" s="244">
        <f t="shared" si="244"/>
        <v>1.2753920633453955</v>
      </c>
      <c r="AA378" s="26">
        <f t="shared" si="243"/>
        <v>17.62814977430547</v>
      </c>
      <c r="AB378"/>
      <c r="AC378"/>
      <c r="AD378"/>
      <c r="AE378"/>
      <c r="AF378"/>
      <c r="AG378"/>
      <c r="AH378"/>
      <c r="AI378"/>
      <c r="AJ378"/>
      <c r="AK378"/>
      <c r="AL378"/>
      <c r="AM378"/>
      <c r="AN378"/>
      <c r="AO378"/>
      <c r="AP378"/>
      <c r="AQ378"/>
      <c r="AR378"/>
      <c r="AS378"/>
      <c r="AT378"/>
      <c r="AU378"/>
      <c r="AV378"/>
      <c r="AW378"/>
      <c r="AX378"/>
      <c r="AY378"/>
      <c r="AZ378"/>
      <c r="BA378"/>
      <c r="BB378"/>
      <c r="BC378"/>
      <c r="BD378"/>
      <c r="BE378"/>
      <c r="BF378"/>
      <c r="BG378"/>
      <c r="BH378"/>
      <c r="BI378"/>
      <c r="BJ378"/>
      <c r="BK378"/>
      <c r="BL378"/>
      <c r="BM378"/>
      <c r="BN378"/>
      <c r="BO378"/>
      <c r="BP378"/>
      <c r="BQ378"/>
      <c r="BR378"/>
      <c r="BS378"/>
      <c r="BT378"/>
      <c r="BU378"/>
      <c r="BV378"/>
      <c r="BW378"/>
      <c r="BX378"/>
      <c r="BY378"/>
      <c r="BZ378"/>
      <c r="CA378"/>
      <c r="CB378"/>
    </row>
    <row r="379" spans="1:80">
      <c r="A379" s="62">
        <f t="shared" si="239"/>
        <v>248.88783361324369</v>
      </c>
      <c r="B379" s="62">
        <f t="shared" si="240"/>
        <v>27.139339461992545</v>
      </c>
      <c r="C379" s="7" t="s">
        <v>619</v>
      </c>
      <c r="D379" s="7" t="s">
        <v>608</v>
      </c>
      <c r="E379" s="42">
        <f t="shared" si="241"/>
        <v>1.0966798558520742E-2</v>
      </c>
      <c r="F379" s="42">
        <f t="shared" si="241"/>
        <v>2.2167455809925379E-2</v>
      </c>
      <c r="G379" s="42">
        <f t="shared" si="241"/>
        <v>3.3614661012899429E-2</v>
      </c>
      <c r="H379" s="42">
        <f t="shared" si="241"/>
        <v>4.5320350957961705E-2</v>
      </c>
      <c r="I379" s="42">
        <f t="shared" si="241"/>
        <v>5.7676627351386282E-2</v>
      </c>
      <c r="J379" s="42">
        <f t="shared" si="241"/>
        <v>6.8902343951826359E-2</v>
      </c>
      <c r="K379" s="42">
        <f t="shared" si="241"/>
        <v>7.8233845532672458E-2</v>
      </c>
      <c r="L379" s="42">
        <f t="shared" si="241"/>
        <v>8.6085905955745112E-2</v>
      </c>
      <c r="M379" s="42">
        <f t="shared" si="241"/>
        <v>9.2683196234947696E-2</v>
      </c>
      <c r="N379" s="42">
        <f t="shared" si="241"/>
        <v>9.9057501900169917E-2</v>
      </c>
      <c r="O379" s="42">
        <f t="shared" si="242"/>
        <v>0.10388807670033208</v>
      </c>
      <c r="P379" s="42">
        <f t="shared" si="242"/>
        <v>0.10802486590336902</v>
      </c>
      <c r="Q379" s="42">
        <f t="shared" si="242"/>
        <v>0.11166931261510947</v>
      </c>
      <c r="R379" s="42">
        <f t="shared" si="242"/>
        <v>0.11484539745486518</v>
      </c>
      <c r="S379" s="42">
        <f t="shared" si="242"/>
        <v>0.11849200846360244</v>
      </c>
      <c r="T379" s="42">
        <f t="shared" si="242"/>
        <v>0.12116750252906924</v>
      </c>
      <c r="U379" s="42">
        <f t="shared" si="242"/>
        <v>0.12262821165618309</v>
      </c>
      <c r="V379" s="42">
        <f t="shared" si="242"/>
        <v>0.12408610894473163</v>
      </c>
      <c r="W379" s="42">
        <f t="shared" si="242"/>
        <v>0.12550403332935325</v>
      </c>
      <c r="X379" s="42">
        <f t="shared" si="242"/>
        <v>0.1278686652323095</v>
      </c>
      <c r="Y379" s="244">
        <f t="shared" si="244"/>
        <v>0.12826761575715218</v>
      </c>
      <c r="AA379" s="26">
        <f t="shared" si="243"/>
        <v>1.7728828700949801</v>
      </c>
      <c r="AB379"/>
      <c r="AC379"/>
      <c r="AD379"/>
      <c r="AE379"/>
      <c r="AF379"/>
      <c r="AG379"/>
      <c r="AH379"/>
      <c r="AI379"/>
      <c r="AJ379"/>
      <c r="AK379"/>
      <c r="AL379"/>
      <c r="AM379"/>
      <c r="AN379"/>
      <c r="AO379"/>
      <c r="AP379"/>
      <c r="AQ379"/>
      <c r="AR379"/>
      <c r="AS379"/>
      <c r="AT379"/>
      <c r="AU379"/>
      <c r="AV379"/>
      <c r="AW379"/>
      <c r="AX379"/>
      <c r="AY379"/>
      <c r="AZ379"/>
      <c r="BA379"/>
      <c r="BB379"/>
      <c r="BC379"/>
      <c r="BD379"/>
      <c r="BE379"/>
      <c r="BF379"/>
      <c r="BG379"/>
      <c r="BH379"/>
      <c r="BI379"/>
      <c r="BJ379"/>
      <c r="BK379"/>
      <c r="BL379"/>
      <c r="BM379"/>
      <c r="BN379"/>
      <c r="BO379"/>
      <c r="BP379"/>
      <c r="BQ379"/>
      <c r="BR379"/>
      <c r="BS379"/>
      <c r="BT379"/>
      <c r="BU379"/>
      <c r="BV379"/>
      <c r="BW379"/>
      <c r="BX379"/>
      <c r="BY379"/>
      <c r="BZ379"/>
      <c r="CA379"/>
      <c r="CB379"/>
    </row>
    <row r="380" spans="1:80">
      <c r="A380" s="62">
        <f t="shared" si="239"/>
        <v>246.67027954016973</v>
      </c>
      <c r="B380" s="62">
        <f t="shared" si="240"/>
        <v>27.384678449378942</v>
      </c>
      <c r="C380" s="7" t="s">
        <v>620</v>
      </c>
      <c r="D380" s="7" t="s">
        <v>608</v>
      </c>
      <c r="E380" s="42">
        <f t="shared" si="241"/>
        <v>6.0524697616131676E-2</v>
      </c>
      <c r="F380" s="42">
        <f t="shared" si="241"/>
        <v>0.12234003867721878</v>
      </c>
      <c r="G380" s="42">
        <f t="shared" si="241"/>
        <v>0.18551605397126344</v>
      </c>
      <c r="H380" s="42">
        <f t="shared" si="241"/>
        <v>0.25011862148743486</v>
      </c>
      <c r="I380" s="42">
        <f t="shared" si="241"/>
        <v>0.31831171251419699</v>
      </c>
      <c r="J380" s="42">
        <f t="shared" si="241"/>
        <v>0.3802653536921991</v>
      </c>
      <c r="K380" s="42">
        <f t="shared" si="241"/>
        <v>0.43176500588981787</v>
      </c>
      <c r="L380" s="42">
        <f t="shared" si="241"/>
        <v>0.47509976582309132</v>
      </c>
      <c r="M380" s="42">
        <f t="shared" si="241"/>
        <v>0.51150957102776007</v>
      </c>
      <c r="N380" s="42">
        <f t="shared" si="241"/>
        <v>0.54668874577430593</v>
      </c>
      <c r="O380" s="42">
        <f t="shared" si="242"/>
        <v>0.57334821959720783</v>
      </c>
      <c r="P380" s="42">
        <f t="shared" si="242"/>
        <v>0.59617875799721842</v>
      </c>
      <c r="Q380" s="42">
        <f t="shared" si="242"/>
        <v>0.61629210593820116</v>
      </c>
      <c r="R380" s="42">
        <f t="shared" si="242"/>
        <v>0.63382061013234792</v>
      </c>
      <c r="S380" s="42">
        <f t="shared" si="242"/>
        <v>0.65394590261854924</v>
      </c>
      <c r="T380" s="42">
        <f t="shared" si="242"/>
        <v>0.66871169487980275</v>
      </c>
      <c r="U380" s="42">
        <f t="shared" si="242"/>
        <v>0.67677320688368647</v>
      </c>
      <c r="V380" s="42">
        <f t="shared" si="242"/>
        <v>0.68481920062323776</v>
      </c>
      <c r="W380" s="42">
        <f t="shared" si="242"/>
        <v>0.69264458778283733</v>
      </c>
      <c r="X380" s="42">
        <f t="shared" si="242"/>
        <v>0.70569476191854152</v>
      </c>
      <c r="Y380" s="244">
        <f t="shared" si="244"/>
        <v>0.70789653117244478</v>
      </c>
      <c r="AA380" s="26">
        <f t="shared" si="243"/>
        <v>9.7843686148450502</v>
      </c>
      <c r="AB380"/>
      <c r="AC380"/>
      <c r="AD380"/>
      <c r="AE380"/>
      <c r="AF380"/>
      <c r="AG380"/>
      <c r="AH380"/>
      <c r="AI380"/>
      <c r="AJ380"/>
      <c r="AK380"/>
      <c r="AL380"/>
      <c r="AM380"/>
      <c r="AN380"/>
      <c r="AO380"/>
      <c r="AP380"/>
      <c r="AQ380"/>
      <c r="AR380"/>
      <c r="AS380"/>
      <c r="AT380"/>
      <c r="AU380"/>
      <c r="AV380"/>
      <c r="AW380"/>
      <c r="AX380"/>
      <c r="AY380"/>
      <c r="AZ380"/>
      <c r="BA380"/>
      <c r="BB380"/>
      <c r="BC380"/>
      <c r="BD380"/>
      <c r="BE380"/>
      <c r="BF380"/>
      <c r="BG380"/>
      <c r="BH380"/>
      <c r="BI380"/>
      <c r="BJ380"/>
      <c r="BK380"/>
      <c r="BL380"/>
      <c r="BM380"/>
      <c r="BN380"/>
      <c r="BO380"/>
      <c r="BP380"/>
      <c r="BQ380"/>
      <c r="BR380"/>
      <c r="BS380"/>
      <c r="BT380"/>
      <c r="BU380"/>
      <c r="BV380"/>
      <c r="BW380"/>
      <c r="BX380"/>
      <c r="BY380"/>
      <c r="BZ380"/>
      <c r="CA380"/>
      <c r="CB380"/>
    </row>
    <row r="381" spans="1:80">
      <c r="A381" s="62">
        <f t="shared" si="239"/>
        <v>241.25683871472444</v>
      </c>
      <c r="B381" s="62">
        <f t="shared" si="240"/>
        <v>28.002538020303692</v>
      </c>
      <c r="C381" s="7" t="s">
        <v>621</v>
      </c>
      <c r="D381" s="7" t="s">
        <v>608</v>
      </c>
      <c r="E381" s="42">
        <f t="shared" si="241"/>
        <v>1.5136516471317531E-2</v>
      </c>
      <c r="F381" s="42">
        <f t="shared" si="241"/>
        <v>3.0595807719422365E-2</v>
      </c>
      <c r="G381" s="42">
        <f t="shared" si="241"/>
        <v>4.6395387622414581E-2</v>
      </c>
      <c r="H381" s="42">
        <f t="shared" si="241"/>
        <v>6.2551731492149223E-2</v>
      </c>
      <c r="I381" s="42">
        <f t="shared" si="241"/>
        <v>7.960602314847838E-2</v>
      </c>
      <c r="J381" s="42">
        <f t="shared" si="241"/>
        <v>9.5099901632540132E-2</v>
      </c>
      <c r="K381" s="42">
        <f t="shared" si="241"/>
        <v>0.10797936017523944</v>
      </c>
      <c r="L381" s="42">
        <f t="shared" si="241"/>
        <v>0.11881687499721784</v>
      </c>
      <c r="M381" s="42">
        <f t="shared" si="241"/>
        <v>0.12792253992252331</v>
      </c>
      <c r="N381" s="42">
        <f t="shared" si="241"/>
        <v>0.13672043861465202</v>
      </c>
      <c r="O381" s="42">
        <f t="shared" si="242"/>
        <v>0.14338766010489964</v>
      </c>
      <c r="P381" s="42">
        <f t="shared" si="242"/>
        <v>0.14909730978762192</v>
      </c>
      <c r="Q381" s="42">
        <f t="shared" si="242"/>
        <v>0.15412742202928781</v>
      </c>
      <c r="R381" s="42">
        <f t="shared" si="242"/>
        <v>0.15851109518921028</v>
      </c>
      <c r="S381" s="42">
        <f t="shared" si="242"/>
        <v>0.16354419462143732</v>
      </c>
      <c r="T381" s="42">
        <f t="shared" si="242"/>
        <v>0.16723694595399333</v>
      </c>
      <c r="U381" s="42">
        <f t="shared" si="242"/>
        <v>0.1692530354849881</v>
      </c>
      <c r="V381" s="42">
        <f t="shared" si="242"/>
        <v>0.1712652440802174</v>
      </c>
      <c r="W381" s="42">
        <f t="shared" si="242"/>
        <v>0.17322228155914812</v>
      </c>
      <c r="X381" s="42">
        <f t="shared" si="242"/>
        <v>0.17648597693539728</v>
      </c>
      <c r="Y381" s="244">
        <f t="shared" si="244"/>
        <v>0.17703661358275599</v>
      </c>
      <c r="AA381" s="26">
        <f t="shared" si="243"/>
        <v>2.4469557475421562</v>
      </c>
      <c r="AB381"/>
      <c r="AC381"/>
      <c r="AD381"/>
      <c r="AE381"/>
      <c r="AF381"/>
      <c r="AG381"/>
      <c r="AH381"/>
      <c r="AI381"/>
      <c r="AJ381"/>
      <c r="AK381"/>
      <c r="AL381"/>
      <c r="AM381"/>
      <c r="AN381"/>
      <c r="AO381"/>
      <c r="AP381"/>
      <c r="AQ381"/>
      <c r="AR381"/>
      <c r="AS381"/>
      <c r="AT381"/>
      <c r="AU381"/>
      <c r="AV381"/>
      <c r="AW381"/>
      <c r="AX381"/>
      <c r="AY381"/>
      <c r="AZ381"/>
      <c r="BA381"/>
      <c r="BB381"/>
      <c r="BC381"/>
      <c r="BD381"/>
      <c r="BE381"/>
      <c r="BF381"/>
      <c r="BG381"/>
      <c r="BH381"/>
      <c r="BI381"/>
      <c r="BJ381"/>
      <c r="BK381"/>
      <c r="BL381"/>
      <c r="BM381"/>
      <c r="BN381"/>
      <c r="BO381"/>
      <c r="BP381"/>
      <c r="BQ381"/>
      <c r="BR381"/>
      <c r="BS381"/>
      <c r="BT381"/>
      <c r="BU381"/>
      <c r="BV381"/>
      <c r="BW381"/>
      <c r="BX381"/>
      <c r="BY381"/>
      <c r="BZ381"/>
      <c r="CA381"/>
      <c r="CB381"/>
    </row>
    <row r="382" spans="1:80">
      <c r="A382" s="62">
        <f t="shared" si="239"/>
        <v>240.21328385680724</v>
      </c>
      <c r="B382" s="62">
        <f t="shared" si="240"/>
        <v>28.124845065554915</v>
      </c>
      <c r="C382" s="7" t="s">
        <v>622</v>
      </c>
      <c r="D382" s="7" t="s">
        <v>608</v>
      </c>
      <c r="E382" s="42">
        <f t="shared" si="241"/>
        <v>6.5976994950442347E-2</v>
      </c>
      <c r="F382" s="42">
        <f t="shared" si="241"/>
        <v>0.13336089946680627</v>
      </c>
      <c r="G382" s="42">
        <f t="shared" si="241"/>
        <v>0.20222805297957835</v>
      </c>
      <c r="H382" s="42">
        <f t="shared" si="241"/>
        <v>0.27265026802033593</v>
      </c>
      <c r="I382" s="42">
        <f t="shared" si="241"/>
        <v>0.34698645472651407</v>
      </c>
      <c r="J382" s="42">
        <f t="shared" si="241"/>
        <v>0.41452111796575869</v>
      </c>
      <c r="K382" s="42">
        <f t="shared" si="241"/>
        <v>0.47066005672662281</v>
      </c>
      <c r="L382" s="42">
        <f t="shared" si="241"/>
        <v>0.51789857835344011</v>
      </c>
      <c r="M382" s="42">
        <f t="shared" si="241"/>
        <v>0.5575883187197721</v>
      </c>
      <c r="N382" s="42">
        <f t="shared" si="241"/>
        <v>0.59593656870747591</v>
      </c>
      <c r="O382" s="42">
        <f t="shared" si="242"/>
        <v>0.62499763037441181</v>
      </c>
      <c r="P382" s="42">
        <f t="shared" si="242"/>
        <v>0.64988483140244147</v>
      </c>
      <c r="Q382" s="42">
        <f t="shared" si="242"/>
        <v>0.6718100670137801</v>
      </c>
      <c r="R382" s="42">
        <f t="shared" si="242"/>
        <v>0.69091760622101084</v>
      </c>
      <c r="S382" s="42">
        <f t="shared" si="242"/>
        <v>0.7128558623880995</v>
      </c>
      <c r="T382" s="42">
        <f t="shared" si="242"/>
        <v>0.72895181395548658</v>
      </c>
      <c r="U382" s="42">
        <f t="shared" si="242"/>
        <v>0.73773953793795888</v>
      </c>
      <c r="V382" s="42">
        <f t="shared" si="242"/>
        <v>0.74651034571121677</v>
      </c>
      <c r="W382" s="42">
        <f t="shared" si="242"/>
        <v>0.75504067381609563</v>
      </c>
      <c r="X382" s="42">
        <f t="shared" si="242"/>
        <v>0.76926645778472547</v>
      </c>
      <c r="Y382" s="244">
        <f t="shared" si="244"/>
        <v>0.7716665708735696</v>
      </c>
      <c r="AA382" s="26">
        <f t="shared" si="243"/>
        <v>10.665782137221974</v>
      </c>
      <c r="AB382"/>
      <c r="AC382"/>
      <c r="AD382"/>
      <c r="AE382"/>
      <c r="AF382"/>
      <c r="AG382"/>
      <c r="AH382"/>
      <c r="AI382"/>
      <c r="AJ382"/>
      <c r="AK382"/>
      <c r="AL382"/>
      <c r="AM382"/>
      <c r="AN382"/>
      <c r="AO382"/>
      <c r="AP382"/>
      <c r="AQ382"/>
      <c r="AR382"/>
      <c r="AS382"/>
      <c r="AT382"/>
      <c r="AU382"/>
      <c r="AV382"/>
      <c r="AW382"/>
      <c r="AX382"/>
      <c r="AY382"/>
      <c r="AZ382"/>
      <c r="BA382"/>
      <c r="BB382"/>
      <c r="BC382"/>
      <c r="BD382"/>
      <c r="BE382"/>
      <c r="BF382"/>
      <c r="BG382"/>
      <c r="BH382"/>
      <c r="BI382"/>
      <c r="BJ382"/>
      <c r="BK382"/>
      <c r="BL382"/>
      <c r="BM382"/>
      <c r="BN382"/>
      <c r="BO382"/>
      <c r="BP382"/>
      <c r="BQ382"/>
      <c r="BR382"/>
      <c r="BS382"/>
      <c r="BT382"/>
      <c r="BU382"/>
      <c r="BV382"/>
      <c r="BW382"/>
      <c r="BX382"/>
      <c r="BY382"/>
      <c r="BZ382"/>
      <c r="CA382"/>
      <c r="CB382"/>
    </row>
    <row r="383" spans="1:80">
      <c r="A383" s="62">
        <f t="shared" si="239"/>
        <v>240.21328385680724</v>
      </c>
      <c r="B383" s="62">
        <f t="shared" si="240"/>
        <v>28.124845065554915</v>
      </c>
      <c r="C383" s="7" t="s">
        <v>623</v>
      </c>
      <c r="D383" s="7" t="s">
        <v>608</v>
      </c>
      <c r="E383" s="42">
        <f t="shared" si="241"/>
        <v>7.6575785144363546E-3</v>
      </c>
      <c r="F383" s="42">
        <f t="shared" si="241"/>
        <v>1.5478449104722005E-2</v>
      </c>
      <c r="G383" s="42">
        <f t="shared" si="241"/>
        <v>2.3471472058948843E-2</v>
      </c>
      <c r="H383" s="42">
        <f t="shared" si="241"/>
        <v>3.1644982253527756E-2</v>
      </c>
      <c r="I383" s="42">
        <f t="shared" si="241"/>
        <v>4.0272765113203796E-2</v>
      </c>
      <c r="J383" s="42">
        <f t="shared" si="241"/>
        <v>4.8111133420050543E-2</v>
      </c>
      <c r="K383" s="42">
        <f t="shared" si="241"/>
        <v>5.4626864116808643E-2</v>
      </c>
      <c r="L383" s="42">
        <f t="shared" si="241"/>
        <v>6.0109573484444498E-2</v>
      </c>
      <c r="M383" s="42">
        <f t="shared" si="241"/>
        <v>6.4716138292391145E-2</v>
      </c>
      <c r="N383" s="42">
        <f t="shared" si="241"/>
        <v>6.9167003861407242E-2</v>
      </c>
      <c r="O383" s="42">
        <f t="shared" si="242"/>
        <v>7.2539957746236255E-2</v>
      </c>
      <c r="P383" s="42">
        <f t="shared" si="242"/>
        <v>7.5428475115356303E-2</v>
      </c>
      <c r="Q383" s="42">
        <f t="shared" si="242"/>
        <v>7.7973213827197491E-2</v>
      </c>
      <c r="R383" s="42">
        <f t="shared" si="242"/>
        <v>8.0190918374167933E-2</v>
      </c>
      <c r="S383" s="42">
        <f t="shared" si="242"/>
        <v>8.2737168308641071E-2</v>
      </c>
      <c r="T383" s="42">
        <f t="shared" si="242"/>
        <v>8.4605334826143352E-2</v>
      </c>
      <c r="U383" s="42">
        <f t="shared" si="242"/>
        <v>8.5625276495349734E-2</v>
      </c>
      <c r="V383" s="42">
        <f t="shared" si="242"/>
        <v>8.664325479534965E-2</v>
      </c>
      <c r="W383" s="42">
        <f t="shared" si="242"/>
        <v>8.7633321973554362E-2</v>
      </c>
      <c r="X383" s="42">
        <f t="shared" si="242"/>
        <v>8.9284428662348217E-2</v>
      </c>
      <c r="Y383" s="244">
        <f t="shared" si="244"/>
        <v>8.9562996281791263E-2</v>
      </c>
      <c r="AA383" s="26">
        <f t="shared" si="243"/>
        <v>1.2379173103442853</v>
      </c>
      <c r="AB383"/>
      <c r="AC383"/>
      <c r="AD383"/>
      <c r="AE383"/>
      <c r="AF383"/>
      <c r="AG383"/>
      <c r="AH383"/>
      <c r="AI383"/>
      <c r="AJ383"/>
      <c r="AK383"/>
      <c r="AL383"/>
      <c r="AM383"/>
      <c r="AN383"/>
      <c r="AO383"/>
      <c r="AP383"/>
      <c r="AQ383"/>
      <c r="AR383"/>
      <c r="AS383"/>
      <c r="AT383"/>
      <c r="AU383"/>
      <c r="AV383"/>
      <c r="AW383"/>
      <c r="AX383"/>
      <c r="AY383"/>
      <c r="AZ383"/>
      <c r="BA383"/>
      <c r="BB383"/>
      <c r="BC383"/>
      <c r="BD383"/>
      <c r="BE383"/>
      <c r="BF383"/>
      <c r="BG383"/>
      <c r="BH383"/>
      <c r="BI383"/>
      <c r="BJ383"/>
      <c r="BK383"/>
      <c r="BL383"/>
      <c r="BM383"/>
      <c r="BN383"/>
      <c r="BO383"/>
      <c r="BP383"/>
      <c r="BQ383"/>
      <c r="BR383"/>
      <c r="BS383"/>
      <c r="BT383"/>
      <c r="BU383"/>
      <c r="BV383"/>
      <c r="BW383"/>
      <c r="BX383"/>
      <c r="BY383"/>
      <c r="BZ383"/>
      <c r="CA383"/>
      <c r="CB383"/>
    </row>
    <row r="384" spans="1:80">
      <c r="A384" s="62">
        <f t="shared" si="239"/>
        <v>183.07865538584255</v>
      </c>
      <c r="B384" s="62">
        <f t="shared" si="240"/>
        <v>36.949089234075409</v>
      </c>
      <c r="C384" s="7" t="s">
        <v>624</v>
      </c>
      <c r="D384" s="7" t="s">
        <v>608</v>
      </c>
      <c r="E384" s="42">
        <f t="shared" ref="E384:N393" si="245">VLOOKUP(CONCATENATE($C384&amp;$D384),$B$197:$Y$365,E$22+1,FALSE)*$C$372*$A384/8760/1000</f>
        <v>4.4706471840098598E-3</v>
      </c>
      <c r="F384" s="42">
        <f t="shared" si="245"/>
        <v>9.036627541253334E-3</v>
      </c>
      <c r="G384" s="42">
        <f t="shared" si="245"/>
        <v>1.3703113884772151E-2</v>
      </c>
      <c r="H384" s="42">
        <f t="shared" si="245"/>
        <v>1.847497228178132E-2</v>
      </c>
      <c r="I384" s="42">
        <f t="shared" si="245"/>
        <v>2.3512044128076112E-2</v>
      </c>
      <c r="J384" s="42">
        <f t="shared" si="245"/>
        <v>2.8088240001506969E-2</v>
      </c>
      <c r="K384" s="42">
        <f t="shared" si="245"/>
        <v>3.1892253637973392E-2</v>
      </c>
      <c r="L384" s="42">
        <f t="shared" si="245"/>
        <v>3.5093168803120731E-2</v>
      </c>
      <c r="M384" s="42">
        <f t="shared" si="245"/>
        <v>3.7782573286245562E-2</v>
      </c>
      <c r="N384" s="42">
        <f t="shared" si="245"/>
        <v>4.0381077445884983E-2</v>
      </c>
      <c r="O384" s="42">
        <f t="shared" ref="O384:X393" si="246">VLOOKUP(CONCATENATE($C384&amp;$D384),$B$197:$Y$365,O$22+1,FALSE)*$C$372*$A384/8760/1000</f>
        <v>4.2350275248895147E-2</v>
      </c>
      <c r="P384" s="42">
        <f t="shared" si="246"/>
        <v>4.4036649344554112E-2</v>
      </c>
      <c r="Q384" s="42">
        <f t="shared" si="246"/>
        <v>4.5522318598181226E-2</v>
      </c>
      <c r="R384" s="42">
        <f t="shared" si="246"/>
        <v>4.6817058778668826E-2</v>
      </c>
      <c r="S384" s="42">
        <f t="shared" si="246"/>
        <v>4.8303610314232873E-2</v>
      </c>
      <c r="T384" s="42">
        <f t="shared" si="246"/>
        <v>4.9394283216245914E-2</v>
      </c>
      <c r="U384" s="42">
        <f t="shared" si="246"/>
        <v>4.9989745521032684E-2</v>
      </c>
      <c r="V384" s="42">
        <f t="shared" si="246"/>
        <v>5.0584061571687329E-2</v>
      </c>
      <c r="W384" s="42">
        <f t="shared" si="246"/>
        <v>5.1162082552324621E-2</v>
      </c>
      <c r="X384" s="42">
        <f t="shared" si="246"/>
        <v>5.21260315937664E-2</v>
      </c>
      <c r="Y384" s="244">
        <f t="shared" si="244"/>
        <v>5.228866493028022E-2</v>
      </c>
      <c r="AA384" s="26">
        <f t="shared" si="243"/>
        <v>0.72272083493421346</v>
      </c>
      <c r="AB384"/>
      <c r="AC384"/>
      <c r="AD384"/>
      <c r="AE384"/>
      <c r="AF384"/>
      <c r="AG384"/>
      <c r="AH384"/>
      <c r="AI384"/>
      <c r="AJ384"/>
      <c r="AK384"/>
      <c r="AL384"/>
      <c r="AM384"/>
      <c r="AN384"/>
      <c r="AO384"/>
      <c r="AP384"/>
      <c r="AQ384"/>
      <c r="AR384"/>
      <c r="AS384"/>
      <c r="AT384"/>
      <c r="AU384"/>
      <c r="AV384"/>
      <c r="AW384"/>
      <c r="AX384"/>
      <c r="AY384"/>
      <c r="AZ384"/>
      <c r="BA384"/>
      <c r="BB384"/>
      <c r="BC384"/>
      <c r="BD384"/>
      <c r="BE384"/>
      <c r="BF384"/>
      <c r="BG384"/>
      <c r="BH384"/>
      <c r="BI384"/>
      <c r="BJ384"/>
      <c r="BK384"/>
      <c r="BL384"/>
      <c r="BM384"/>
      <c r="BN384"/>
      <c r="BO384"/>
      <c r="BP384"/>
      <c r="BQ384"/>
      <c r="BR384"/>
      <c r="BS384"/>
      <c r="BT384"/>
      <c r="BU384"/>
      <c r="BV384"/>
      <c r="BW384"/>
      <c r="BX384"/>
      <c r="BY384"/>
      <c r="BZ384"/>
      <c r="CA384"/>
      <c r="CB384"/>
    </row>
    <row r="385" spans="1:80">
      <c r="A385" s="62">
        <f t="shared" si="239"/>
        <v>172.57788462805109</v>
      </c>
      <c r="B385" s="62">
        <f t="shared" si="240"/>
        <v>39.206502981240263</v>
      </c>
      <c r="C385" s="7" t="s">
        <v>625</v>
      </c>
      <c r="D385" s="7" t="s">
        <v>608</v>
      </c>
      <c r="E385" s="42">
        <f t="shared" si="245"/>
        <v>5.0706929692787778E-3</v>
      </c>
      <c r="F385" s="42">
        <f t="shared" si="245"/>
        <v>1.0249514634774901E-2</v>
      </c>
      <c r="G385" s="42">
        <f t="shared" si="245"/>
        <v>1.5542332099313194E-2</v>
      </c>
      <c r="H385" s="42">
        <f t="shared" si="245"/>
        <v>2.095466454877426E-2</v>
      </c>
      <c r="I385" s="42">
        <f t="shared" si="245"/>
        <v>2.6667807130929477E-2</v>
      </c>
      <c r="J385" s="42">
        <f t="shared" si="245"/>
        <v>3.1858215428959308E-2</v>
      </c>
      <c r="K385" s="42">
        <f t="shared" si="245"/>
        <v>3.6172799963937081E-2</v>
      </c>
      <c r="L385" s="42">
        <f t="shared" si="245"/>
        <v>3.9803338755104327E-2</v>
      </c>
      <c r="M385" s="42">
        <f t="shared" si="245"/>
        <v>4.2853712413062364E-2</v>
      </c>
      <c r="N385" s="42">
        <f t="shared" si="245"/>
        <v>4.5800985197202555E-2</v>
      </c>
      <c r="O385" s="42">
        <f t="shared" si="246"/>
        <v>4.803448675611708E-2</v>
      </c>
      <c r="P385" s="42">
        <f t="shared" si="246"/>
        <v>4.9947204293080513E-2</v>
      </c>
      <c r="Q385" s="42">
        <f t="shared" si="246"/>
        <v>5.1632278585228911E-2</v>
      </c>
      <c r="R385" s="42">
        <f t="shared" si="246"/>
        <v>5.3100797495359627E-2</v>
      </c>
      <c r="S385" s="42">
        <f t="shared" si="246"/>
        <v>5.478687248844246E-2</v>
      </c>
      <c r="T385" s="42">
        <f t="shared" si="246"/>
        <v>5.6023934414465439E-2</v>
      </c>
      <c r="U385" s="42">
        <f t="shared" si="246"/>
        <v>5.6699319073123429E-2</v>
      </c>
      <c r="V385" s="42">
        <f t="shared" si="246"/>
        <v>5.737340362856827E-2</v>
      </c>
      <c r="W385" s="42">
        <f t="shared" si="246"/>
        <v>5.8029006006026347E-2</v>
      </c>
      <c r="X385" s="42">
        <f t="shared" si="246"/>
        <v>5.9122335321894606E-2</v>
      </c>
      <c r="Y385" s="244">
        <f t="shared" si="244"/>
        <v>5.9306797141870156E-2</v>
      </c>
      <c r="AA385" s="26">
        <f t="shared" si="243"/>
        <v>0.81972370120364291</v>
      </c>
      <c r="AB385"/>
      <c r="AC385"/>
      <c r="AD385"/>
      <c r="AE385"/>
      <c r="AF385"/>
      <c r="AG385"/>
      <c r="AH385"/>
      <c r="AI385"/>
      <c r="AJ385"/>
      <c r="AK385"/>
      <c r="AL385"/>
      <c r="AM385"/>
      <c r="AN385"/>
      <c r="AO385"/>
      <c r="AP385"/>
      <c r="AQ385"/>
      <c r="AR385"/>
      <c r="AS385"/>
      <c r="AT385"/>
      <c r="AU385"/>
      <c r="AV385"/>
      <c r="AW385"/>
      <c r="AX385"/>
      <c r="AY385"/>
      <c r="AZ385"/>
      <c r="BA385"/>
      <c r="BB385"/>
      <c r="BC385"/>
      <c r="BD385"/>
      <c r="BE385"/>
      <c r="BF385"/>
      <c r="BG385"/>
      <c r="BH385"/>
      <c r="BI385"/>
      <c r="BJ385"/>
      <c r="BK385"/>
      <c r="BL385"/>
      <c r="BM385"/>
      <c r="BN385"/>
      <c r="BO385"/>
      <c r="BP385"/>
      <c r="BQ385"/>
      <c r="BR385"/>
      <c r="BS385"/>
      <c r="BT385"/>
      <c r="BU385"/>
      <c r="BV385"/>
      <c r="BW385"/>
      <c r="BX385"/>
      <c r="BY385"/>
      <c r="BZ385"/>
      <c r="CA385"/>
      <c r="CB385"/>
    </row>
    <row r="386" spans="1:80">
      <c r="A386" s="62">
        <f t="shared" si="239"/>
        <v>277.19425913424675</v>
      </c>
      <c r="B386" s="62">
        <f t="shared" si="240"/>
        <v>24.35251268117457</v>
      </c>
      <c r="C386" s="7" t="s">
        <v>449</v>
      </c>
      <c r="D386" s="7" t="s">
        <v>608</v>
      </c>
      <c r="E386" s="42">
        <f t="shared" si="245"/>
        <v>4.6493327870038076E-4</v>
      </c>
      <c r="F386" s="42">
        <f t="shared" si="245"/>
        <v>9.3978090827124595E-4</v>
      </c>
      <c r="G386" s="42">
        <f t="shared" si="245"/>
        <v>1.4250808450371733E-3</v>
      </c>
      <c r="H386" s="42">
        <f t="shared" si="245"/>
        <v>1.9213391447192984E-3</v>
      </c>
      <c r="I386" s="42">
        <f t="shared" si="245"/>
        <v>2.4451788109142707E-3</v>
      </c>
      <c r="J386" s="42">
        <f t="shared" si="245"/>
        <v>2.9210888221133718E-3</v>
      </c>
      <c r="K386" s="42">
        <f t="shared" si="245"/>
        <v>3.3166943036975777E-3</v>
      </c>
      <c r="L386" s="42">
        <f t="shared" si="245"/>
        <v>3.6495794367263261E-3</v>
      </c>
      <c r="M386" s="42">
        <f t="shared" si="245"/>
        <v>3.9292690638932848E-3</v>
      </c>
      <c r="N386" s="42">
        <f t="shared" si="245"/>
        <v>4.1995053426537405E-3</v>
      </c>
      <c r="O386" s="42">
        <f t="shared" si="246"/>
        <v>4.404295735024163E-3</v>
      </c>
      <c r="P386" s="42">
        <f t="shared" si="246"/>
        <v>4.5796733493021196E-3</v>
      </c>
      <c r="Q386" s="42">
        <f t="shared" si="246"/>
        <v>4.7341782898001651E-3</v>
      </c>
      <c r="R386" s="42">
        <f t="shared" si="246"/>
        <v>4.8688272058077346E-3</v>
      </c>
      <c r="S386" s="42">
        <f t="shared" si="246"/>
        <v>5.0234239008587114E-3</v>
      </c>
      <c r="T386" s="42">
        <f t="shared" si="246"/>
        <v>5.1368504602473143E-3</v>
      </c>
      <c r="U386" s="42">
        <f t="shared" si="246"/>
        <v>5.1987766714449235E-3</v>
      </c>
      <c r="V386" s="42">
        <f t="shared" si="246"/>
        <v>5.2605836758096219E-3</v>
      </c>
      <c r="W386" s="42">
        <f t="shared" si="246"/>
        <v>5.3206960440247896E-3</v>
      </c>
      <c r="X386" s="42">
        <f t="shared" si="246"/>
        <v>5.4209437195605805E-3</v>
      </c>
      <c r="Y386" s="244">
        <f t="shared" si="244"/>
        <v>5.4378570762311325E-3</v>
      </c>
      <c r="AA386" s="26">
        <f t="shared" ref="AA386:AA443" si="247">SUM(E386:X386)</f>
        <v>7.5160699008606793E-2</v>
      </c>
      <c r="AB386"/>
      <c r="AC386"/>
      <c r="AD386"/>
      <c r="AE386"/>
      <c r="AF386"/>
      <c r="AG386"/>
      <c r="AH386"/>
      <c r="AI386"/>
      <c r="AJ386"/>
      <c r="AK386"/>
      <c r="AL386"/>
      <c r="AM386"/>
      <c r="AN386"/>
      <c r="AO386"/>
      <c r="AP386"/>
      <c r="AQ386"/>
      <c r="AR386"/>
      <c r="AS386"/>
      <c r="AT386"/>
      <c r="AU386"/>
      <c r="AV386"/>
      <c r="AW386"/>
      <c r="AX386"/>
      <c r="AY386"/>
      <c r="AZ386"/>
      <c r="BA386"/>
      <c r="BB386"/>
      <c r="BC386"/>
      <c r="BD386"/>
      <c r="BE386"/>
      <c r="BF386"/>
      <c r="BG386"/>
      <c r="BH386"/>
      <c r="BI386"/>
      <c r="BJ386"/>
      <c r="BK386"/>
      <c r="BL386"/>
      <c r="BM386"/>
      <c r="BN386"/>
      <c r="BO386"/>
      <c r="BP386"/>
      <c r="BQ386"/>
      <c r="BR386"/>
      <c r="BS386"/>
      <c r="BT386"/>
      <c r="BU386"/>
      <c r="BV386"/>
      <c r="BW386"/>
      <c r="BX386"/>
      <c r="BY386"/>
      <c r="BZ386"/>
      <c r="CA386"/>
      <c r="CB386"/>
    </row>
    <row r="387" spans="1:80">
      <c r="A387" s="62">
        <f t="shared" si="239"/>
        <v>269.43281987848786</v>
      </c>
      <c r="B387" s="62">
        <f t="shared" si="240"/>
        <v>25.05837561729572</v>
      </c>
      <c r="C387" s="7" t="s">
        <v>450</v>
      </c>
      <c r="D387" s="7" t="s">
        <v>608</v>
      </c>
      <c r="E387" s="42">
        <f t="shared" si="245"/>
        <v>0</v>
      </c>
      <c r="F387" s="42">
        <f t="shared" si="245"/>
        <v>0</v>
      </c>
      <c r="G387" s="42">
        <f t="shared" si="245"/>
        <v>0</v>
      </c>
      <c r="H387" s="42">
        <f t="shared" si="245"/>
        <v>0</v>
      </c>
      <c r="I387" s="42">
        <f t="shared" si="245"/>
        <v>0</v>
      </c>
      <c r="J387" s="42">
        <f t="shared" si="245"/>
        <v>0</v>
      </c>
      <c r="K387" s="42">
        <f t="shared" si="245"/>
        <v>0</v>
      </c>
      <c r="L387" s="42">
        <f t="shared" si="245"/>
        <v>0</v>
      </c>
      <c r="M387" s="42">
        <f t="shared" si="245"/>
        <v>0</v>
      </c>
      <c r="N387" s="42">
        <f t="shared" si="245"/>
        <v>0</v>
      </c>
      <c r="O387" s="42">
        <f t="shared" si="246"/>
        <v>0</v>
      </c>
      <c r="P387" s="42">
        <f t="shared" si="246"/>
        <v>0</v>
      </c>
      <c r="Q387" s="42">
        <f t="shared" si="246"/>
        <v>0</v>
      </c>
      <c r="R387" s="42">
        <f t="shared" si="246"/>
        <v>0</v>
      </c>
      <c r="S387" s="42">
        <f t="shared" si="246"/>
        <v>0</v>
      </c>
      <c r="T387" s="42">
        <f t="shared" si="246"/>
        <v>0</v>
      </c>
      <c r="U387" s="42">
        <f t="shared" si="246"/>
        <v>0</v>
      </c>
      <c r="V387" s="42">
        <f t="shared" si="246"/>
        <v>0</v>
      </c>
      <c r="W387" s="42">
        <f t="shared" si="246"/>
        <v>0</v>
      </c>
      <c r="X387" s="42">
        <f t="shared" si="246"/>
        <v>0</v>
      </c>
      <c r="Y387" s="244">
        <f t="shared" si="244"/>
        <v>0</v>
      </c>
      <c r="AA387" s="26">
        <f t="shared" si="247"/>
        <v>0</v>
      </c>
      <c r="AB387"/>
      <c r="AC387"/>
      <c r="AD387"/>
      <c r="AE387"/>
      <c r="AF387"/>
      <c r="AG387"/>
      <c r="AH387"/>
      <c r="AI387"/>
      <c r="AJ387"/>
      <c r="AK387"/>
      <c r="AL387"/>
      <c r="AM387"/>
      <c r="AN387"/>
      <c r="AO387"/>
      <c r="AP387"/>
      <c r="AQ387"/>
      <c r="AR387"/>
      <c r="AS387"/>
      <c r="AT387"/>
      <c r="AU387"/>
      <c r="AV387"/>
      <c r="AW387"/>
      <c r="AX387"/>
      <c r="AY387"/>
      <c r="AZ387"/>
      <c r="BA387"/>
      <c r="BB387"/>
      <c r="BC387"/>
      <c r="BD387"/>
      <c r="BE387"/>
      <c r="BF387"/>
      <c r="BG387"/>
      <c r="BH387"/>
      <c r="BI387"/>
      <c r="BJ387"/>
      <c r="BK387"/>
      <c r="BL387"/>
      <c r="BM387"/>
      <c r="BN387"/>
      <c r="BO387"/>
      <c r="BP387"/>
      <c r="BQ387"/>
      <c r="BR387"/>
      <c r="BS387"/>
      <c r="BT387"/>
      <c r="BU387"/>
      <c r="BV387"/>
      <c r="BW387"/>
      <c r="BX387"/>
      <c r="BY387"/>
      <c r="BZ387"/>
      <c r="CA387"/>
      <c r="CB387"/>
    </row>
    <row r="388" spans="1:80">
      <c r="A388" s="62">
        <f t="shared" si="239"/>
        <v>265.91082223301748</v>
      </c>
      <c r="B388" s="62">
        <f t="shared" si="240"/>
        <v>25.392274830219641</v>
      </c>
      <c r="C388" s="7" t="s">
        <v>451</v>
      </c>
      <c r="D388" s="7" t="s">
        <v>608</v>
      </c>
      <c r="E388" s="42">
        <f t="shared" si="245"/>
        <v>7.3774930547532242E-3</v>
      </c>
      <c r="F388" s="42">
        <f t="shared" si="245"/>
        <v>1.491230557455709E-2</v>
      </c>
      <c r="G388" s="42">
        <f t="shared" si="245"/>
        <v>2.2612973771444923E-2</v>
      </c>
      <c r="H388" s="42">
        <f t="shared" si="245"/>
        <v>3.0487527663354847E-2</v>
      </c>
      <c r="I388" s="42">
        <f t="shared" si="245"/>
        <v>3.879973863255104E-2</v>
      </c>
      <c r="J388" s="42">
        <f t="shared" si="245"/>
        <v>4.6351408868166771E-2</v>
      </c>
      <c r="K388" s="42">
        <f t="shared" si="245"/>
        <v>5.2628818609555948E-2</v>
      </c>
      <c r="L388" s="42">
        <f t="shared" si="245"/>
        <v>5.7910991061945263E-2</v>
      </c>
      <c r="M388" s="42">
        <f t="shared" si="245"/>
        <v>6.2349065031781448E-2</v>
      </c>
      <c r="N388" s="42">
        <f t="shared" si="245"/>
        <v>6.6637134656030494E-2</v>
      </c>
      <c r="O388" s="42">
        <f t="shared" si="246"/>
        <v>6.9886718556791905E-2</v>
      </c>
      <c r="P388" s="42">
        <f t="shared" si="246"/>
        <v>7.2669584810013177E-2</v>
      </c>
      <c r="Q388" s="42">
        <f t="shared" si="246"/>
        <v>7.5121246537983341E-2</v>
      </c>
      <c r="R388" s="42">
        <f t="shared" si="246"/>
        <v>7.7257835782471571E-2</v>
      </c>
      <c r="S388" s="42">
        <f t="shared" si="246"/>
        <v>7.9710953458226055E-2</v>
      </c>
      <c r="T388" s="42">
        <f t="shared" si="246"/>
        <v>8.1510789461475983E-2</v>
      </c>
      <c r="U388" s="42">
        <f t="shared" si="246"/>
        <v>8.249342549539164E-2</v>
      </c>
      <c r="V388" s="42">
        <f t="shared" si="246"/>
        <v>8.3474169972771836E-2</v>
      </c>
      <c r="W388" s="42">
        <f t="shared" si="246"/>
        <v>8.4428024212356095E-2</v>
      </c>
      <c r="X388" s="42">
        <f t="shared" si="246"/>
        <v>8.6018739620140575E-2</v>
      </c>
      <c r="Y388" s="244">
        <f t="shared" si="244"/>
        <v>8.6287118282382946E-2</v>
      </c>
      <c r="AA388" s="26">
        <f t="shared" si="247"/>
        <v>1.1926389448317634</v>
      </c>
      <c r="AB388"/>
      <c r="AC388"/>
      <c r="AD388"/>
      <c r="AE388"/>
      <c r="AF388"/>
      <c r="AG388"/>
      <c r="AH388"/>
      <c r="AI388"/>
      <c r="AJ388"/>
      <c r="AK388"/>
      <c r="AL388"/>
      <c r="AM388"/>
      <c r="AN388"/>
      <c r="AO388"/>
      <c r="AP388"/>
      <c r="AQ388"/>
      <c r="AR388"/>
      <c r="AS388"/>
      <c r="AT388"/>
      <c r="AU388"/>
      <c r="AV388"/>
      <c r="AW388"/>
      <c r="AX388"/>
      <c r="AY388"/>
      <c r="AZ388"/>
      <c r="BA388"/>
      <c r="BB388"/>
      <c r="BC388"/>
      <c r="BD388"/>
      <c r="BE388"/>
      <c r="BF388"/>
      <c r="BG388"/>
      <c r="BH388"/>
      <c r="BI388"/>
      <c r="BJ388"/>
      <c r="BK388"/>
      <c r="BL388"/>
      <c r="BM388"/>
      <c r="BN388"/>
      <c r="BO388"/>
      <c r="BP388"/>
      <c r="BQ388"/>
      <c r="BR388"/>
      <c r="BS388"/>
      <c r="BT388"/>
      <c r="BU388"/>
      <c r="BV388"/>
      <c r="BW388"/>
      <c r="BX388"/>
      <c r="BY388"/>
      <c r="BZ388"/>
      <c r="CA388"/>
      <c r="CB388"/>
    </row>
    <row r="389" spans="1:80">
      <c r="A389" s="62">
        <f t="shared" si="239"/>
        <v>255.60571801108543</v>
      </c>
      <c r="B389" s="62">
        <f t="shared" si="240"/>
        <v>26.422088503761714</v>
      </c>
      <c r="C389" s="7" t="s">
        <v>452</v>
      </c>
      <c r="D389" s="7" t="s">
        <v>608</v>
      </c>
      <c r="E389" s="42">
        <f t="shared" si="245"/>
        <v>5.3640835645610892E-3</v>
      </c>
      <c r="F389" s="42">
        <f t="shared" si="245"/>
        <v>1.0842552158101634E-2</v>
      </c>
      <c r="G389" s="42">
        <f t="shared" si="245"/>
        <v>1.6441612354363117E-2</v>
      </c>
      <c r="H389" s="42">
        <f t="shared" si="245"/>
        <v>2.2167102679647804E-2</v>
      </c>
      <c r="I389" s="42">
        <f t="shared" si="245"/>
        <v>2.8210808029706061E-2</v>
      </c>
      <c r="J389" s="42">
        <f t="shared" si="245"/>
        <v>3.3701533659024389E-2</v>
      </c>
      <c r="K389" s="42">
        <f t="shared" si="245"/>
        <v>3.8265760310529889E-2</v>
      </c>
      <c r="L389" s="42">
        <f t="shared" si="245"/>
        <v>4.2106362291006658E-2</v>
      </c>
      <c r="M389" s="42">
        <f t="shared" si="245"/>
        <v>4.5333230749332994E-2</v>
      </c>
      <c r="N389" s="42">
        <f t="shared" si="245"/>
        <v>4.8451032911180955E-2</v>
      </c>
      <c r="O389" s="42">
        <f t="shared" si="246"/>
        <v>5.0813765002471235E-2</v>
      </c>
      <c r="P389" s="42">
        <f t="shared" si="246"/>
        <v>5.2837152489316558E-2</v>
      </c>
      <c r="Q389" s="42">
        <f t="shared" si="246"/>
        <v>5.4619725279730115E-2</v>
      </c>
      <c r="R389" s="42">
        <f t="shared" si="246"/>
        <v>5.617321278090686E-2</v>
      </c>
      <c r="S389" s="42">
        <f t="shared" si="246"/>
        <v>5.7956844172870128E-2</v>
      </c>
      <c r="T389" s="42">
        <f t="shared" si="246"/>
        <v>5.92654825751412E-2</v>
      </c>
      <c r="U389" s="42">
        <f t="shared" si="246"/>
        <v>5.9979945030117887E-2</v>
      </c>
      <c r="V389" s="42">
        <f t="shared" si="246"/>
        <v>6.0693032157832602E-2</v>
      </c>
      <c r="W389" s="42">
        <f t="shared" si="246"/>
        <v>6.1386567727648451E-2</v>
      </c>
      <c r="X389" s="42">
        <f t="shared" si="246"/>
        <v>6.254315714243526E-2</v>
      </c>
      <c r="Y389" s="244">
        <f t="shared" si="244"/>
        <v>6.2738291934230903E-2</v>
      </c>
      <c r="AA389" s="26">
        <f t="shared" si="247"/>
        <v>0.86715296306592493</v>
      </c>
      <c r="AB389"/>
      <c r="AC389"/>
      <c r="AD389"/>
      <c r="AE389"/>
      <c r="AF389"/>
      <c r="AG389"/>
      <c r="AH389"/>
      <c r="AI389"/>
      <c r="AJ389"/>
      <c r="AK389"/>
      <c r="AL389"/>
      <c r="AM389"/>
      <c r="AN389"/>
      <c r="AO389"/>
      <c r="AP389"/>
      <c r="AQ389"/>
      <c r="AR389"/>
      <c r="AS389"/>
      <c r="AT389"/>
      <c r="AU389"/>
      <c r="AV389"/>
      <c r="AW389"/>
      <c r="AX389"/>
      <c r="AY389"/>
      <c r="AZ389"/>
      <c r="BA389"/>
      <c r="BB389"/>
      <c r="BC389"/>
      <c r="BD389"/>
      <c r="BE389"/>
      <c r="BF389"/>
      <c r="BG389"/>
      <c r="BH389"/>
      <c r="BI389"/>
      <c r="BJ389"/>
      <c r="BK389"/>
      <c r="BL389"/>
      <c r="BM389"/>
      <c r="BN389"/>
      <c r="BO389"/>
      <c r="BP389"/>
      <c r="BQ389"/>
      <c r="BR389"/>
      <c r="BS389"/>
      <c r="BT389"/>
      <c r="BU389"/>
      <c r="BV389"/>
      <c r="BW389"/>
      <c r="BX389"/>
      <c r="BY389"/>
      <c r="BZ389"/>
      <c r="CA389"/>
      <c r="CB389"/>
    </row>
    <row r="390" spans="1:80">
      <c r="A390" s="62">
        <f t="shared" si="239"/>
        <v>249.08350014910317</v>
      </c>
      <c r="B390" s="62">
        <f t="shared" si="240"/>
        <v>27.117901634482362</v>
      </c>
      <c r="C390" s="7" t="s">
        <v>453</v>
      </c>
      <c r="D390" s="7" t="s">
        <v>608</v>
      </c>
      <c r="E390" s="42">
        <f t="shared" si="245"/>
        <v>3.0252445890106084E-3</v>
      </c>
      <c r="F390" s="42">
        <f t="shared" si="245"/>
        <v>6.115000233044691E-3</v>
      </c>
      <c r="G390" s="42">
        <f t="shared" si="245"/>
        <v>9.2727673256739977E-3</v>
      </c>
      <c r="H390" s="42">
        <f t="shared" si="245"/>
        <v>1.2501838688475816E-2</v>
      </c>
      <c r="I390" s="42">
        <f t="shared" si="245"/>
        <v>1.5910377479450861E-2</v>
      </c>
      <c r="J390" s="42">
        <f t="shared" si="245"/>
        <v>1.9007045866494588E-2</v>
      </c>
      <c r="K390" s="42">
        <f t="shared" si="245"/>
        <v>2.1581185850388526E-2</v>
      </c>
      <c r="L390" s="42">
        <f t="shared" si="245"/>
        <v>2.3747214813237369E-2</v>
      </c>
      <c r="M390" s="42">
        <f t="shared" si="245"/>
        <v>2.5567109344242781E-2</v>
      </c>
      <c r="N390" s="42">
        <f t="shared" si="245"/>
        <v>2.7325492487647058E-2</v>
      </c>
      <c r="O390" s="42">
        <f t="shared" si="246"/>
        <v>2.865802998234258E-2</v>
      </c>
      <c r="P390" s="42">
        <f t="shared" si="246"/>
        <v>2.9799183354093123E-2</v>
      </c>
      <c r="Q390" s="42">
        <f t="shared" si="246"/>
        <v>3.0804521660965204E-2</v>
      </c>
      <c r="R390" s="42">
        <f t="shared" si="246"/>
        <v>3.1680660073140576E-2</v>
      </c>
      <c r="S390" s="42">
        <f t="shared" si="246"/>
        <v>3.2686595411839547E-2</v>
      </c>
      <c r="T390" s="42">
        <f t="shared" si="246"/>
        <v>3.3424643430255523E-2</v>
      </c>
      <c r="U390" s="42">
        <f t="shared" si="246"/>
        <v>3.382758712976263E-2</v>
      </c>
      <c r="V390" s="42">
        <f t="shared" si="246"/>
        <v>3.4229755169959547E-2</v>
      </c>
      <c r="W390" s="42">
        <f t="shared" si="246"/>
        <v>3.4620896490675249E-2</v>
      </c>
      <c r="X390" s="42">
        <f t="shared" si="246"/>
        <v>3.5273191673380347E-2</v>
      </c>
      <c r="Y390" s="244">
        <f t="shared" si="244"/>
        <v>3.5383244111211035E-2</v>
      </c>
      <c r="AA390" s="26">
        <f t="shared" si="247"/>
        <v>0.48905834105408058</v>
      </c>
      <c r="AB390"/>
      <c r="AC390"/>
      <c r="AD390"/>
      <c r="AE390"/>
      <c r="AF390"/>
      <c r="AG390"/>
      <c r="AH390"/>
      <c r="AI390"/>
      <c r="AJ390"/>
      <c r="AK390"/>
      <c r="AL390"/>
      <c r="AM390"/>
      <c r="AN390"/>
      <c r="AO390"/>
      <c r="AP390"/>
      <c r="AQ390"/>
      <c r="AR390"/>
      <c r="AS390"/>
      <c r="AT390"/>
      <c r="AU390"/>
      <c r="AV390"/>
      <c r="AW390"/>
      <c r="AX390"/>
      <c r="AY390"/>
      <c r="AZ390"/>
      <c r="BA390"/>
      <c r="BB390"/>
      <c r="BC390"/>
      <c r="BD390"/>
      <c r="BE390"/>
      <c r="BF390"/>
      <c r="BG390"/>
      <c r="BH390"/>
      <c r="BI390"/>
      <c r="BJ390"/>
      <c r="BK390"/>
      <c r="BL390"/>
      <c r="BM390"/>
      <c r="BN390"/>
      <c r="BO390"/>
      <c r="BP390"/>
      <c r="BQ390"/>
      <c r="BR390"/>
      <c r="BS390"/>
      <c r="BT390"/>
      <c r="BU390"/>
      <c r="BV390"/>
      <c r="BW390"/>
      <c r="BX390"/>
      <c r="BY390"/>
      <c r="BZ390"/>
      <c r="CA390"/>
      <c r="CB390"/>
    </row>
    <row r="391" spans="1:80">
      <c r="A391" s="62">
        <f t="shared" si="239"/>
        <v>248.4965005415248</v>
      </c>
      <c r="B391" s="62">
        <f t="shared" si="240"/>
        <v>27.182316398087735</v>
      </c>
      <c r="C391" s="7" t="s">
        <v>454</v>
      </c>
      <c r="D391" s="7" t="s">
        <v>608</v>
      </c>
      <c r="E391" s="42">
        <f t="shared" si="245"/>
        <v>0</v>
      </c>
      <c r="F391" s="42">
        <f t="shared" si="245"/>
        <v>0</v>
      </c>
      <c r="G391" s="42">
        <f t="shared" si="245"/>
        <v>0</v>
      </c>
      <c r="H391" s="42">
        <f t="shared" si="245"/>
        <v>0</v>
      </c>
      <c r="I391" s="42">
        <f t="shared" si="245"/>
        <v>0</v>
      </c>
      <c r="J391" s="42">
        <f t="shared" si="245"/>
        <v>0</v>
      </c>
      <c r="K391" s="42">
        <f t="shared" si="245"/>
        <v>0</v>
      </c>
      <c r="L391" s="42">
        <f t="shared" si="245"/>
        <v>0</v>
      </c>
      <c r="M391" s="42">
        <f t="shared" si="245"/>
        <v>0</v>
      </c>
      <c r="N391" s="42">
        <f t="shared" si="245"/>
        <v>0</v>
      </c>
      <c r="O391" s="42">
        <f t="shared" si="246"/>
        <v>0</v>
      </c>
      <c r="P391" s="42">
        <f t="shared" si="246"/>
        <v>0</v>
      </c>
      <c r="Q391" s="42">
        <f t="shared" si="246"/>
        <v>0</v>
      </c>
      <c r="R391" s="42">
        <f t="shared" si="246"/>
        <v>0</v>
      </c>
      <c r="S391" s="42">
        <f t="shared" si="246"/>
        <v>0</v>
      </c>
      <c r="T391" s="42">
        <f t="shared" si="246"/>
        <v>0</v>
      </c>
      <c r="U391" s="42">
        <f t="shared" si="246"/>
        <v>0</v>
      </c>
      <c r="V391" s="42">
        <f t="shared" si="246"/>
        <v>0</v>
      </c>
      <c r="W391" s="42">
        <f t="shared" si="246"/>
        <v>0</v>
      </c>
      <c r="X391" s="42">
        <f t="shared" si="246"/>
        <v>0</v>
      </c>
      <c r="Y391" s="244">
        <f t="shared" si="244"/>
        <v>0</v>
      </c>
      <c r="AA391" s="26">
        <f t="shared" si="247"/>
        <v>0</v>
      </c>
      <c r="AB391"/>
      <c r="AC391"/>
      <c r="AD391"/>
      <c r="AE391"/>
      <c r="AF391"/>
      <c r="AG391"/>
      <c r="AH391"/>
      <c r="AI391"/>
      <c r="AJ391"/>
      <c r="AK391"/>
      <c r="AL391"/>
      <c r="AM391"/>
      <c r="AN391"/>
      <c r="AO391"/>
      <c r="AP391"/>
      <c r="AQ391"/>
      <c r="AR391"/>
      <c r="AS391"/>
      <c r="AT391"/>
      <c r="AU391"/>
      <c r="AV391"/>
      <c r="AW391"/>
      <c r="AX391"/>
      <c r="AY391"/>
      <c r="AZ391"/>
      <c r="BA391"/>
      <c r="BB391"/>
      <c r="BC391"/>
      <c r="BD391"/>
      <c r="BE391"/>
      <c r="BF391"/>
      <c r="BG391"/>
      <c r="BH391"/>
      <c r="BI391"/>
      <c r="BJ391"/>
      <c r="BK391"/>
      <c r="BL391"/>
      <c r="BM391"/>
      <c r="BN391"/>
      <c r="BO391"/>
      <c r="BP391"/>
      <c r="BQ391"/>
      <c r="BR391"/>
      <c r="BS391"/>
      <c r="BT391"/>
      <c r="BU391"/>
      <c r="BV391"/>
      <c r="BW391"/>
      <c r="BX391"/>
      <c r="BY391"/>
      <c r="BZ391"/>
      <c r="CA391"/>
      <c r="CB391"/>
    </row>
    <row r="392" spans="1:80">
      <c r="A392" s="62">
        <f t="shared" si="239"/>
        <v>245.36583596777325</v>
      </c>
      <c r="B392" s="62">
        <f t="shared" si="240"/>
        <v>27.531067037405734</v>
      </c>
      <c r="C392" s="7" t="s">
        <v>455</v>
      </c>
      <c r="D392" s="7" t="s">
        <v>608</v>
      </c>
      <c r="E392" s="42">
        <f t="shared" si="245"/>
        <v>4.018645163766895E-4</v>
      </c>
      <c r="F392" s="42">
        <f t="shared" si="245"/>
        <v>8.1229848992128272E-4</v>
      </c>
      <c r="G392" s="42">
        <f t="shared" si="245"/>
        <v>1.2317669025314246E-3</v>
      </c>
      <c r="H392" s="42">
        <f t="shared" si="245"/>
        <v>1.6607071628568085E-3</v>
      </c>
      <c r="I392" s="42">
        <f t="shared" si="245"/>
        <v>2.1134873439245323E-3</v>
      </c>
      <c r="J392" s="42">
        <f t="shared" si="245"/>
        <v>2.5248395857428705E-3</v>
      </c>
      <c r="K392" s="42">
        <f t="shared" si="245"/>
        <v>2.8667807046431938E-3</v>
      </c>
      <c r="L392" s="42">
        <f t="shared" si="245"/>
        <v>3.1545095662285074E-3</v>
      </c>
      <c r="M392" s="42">
        <f t="shared" si="245"/>
        <v>3.3962589567458064E-3</v>
      </c>
      <c r="N392" s="42">
        <f t="shared" si="245"/>
        <v>3.6298373570166375E-3</v>
      </c>
      <c r="O392" s="42">
        <f t="shared" si="246"/>
        <v>3.8068476846459653E-3</v>
      </c>
      <c r="P392" s="42">
        <f t="shared" si="246"/>
        <v>3.9584351131520812E-3</v>
      </c>
      <c r="Q392" s="42">
        <f t="shared" si="246"/>
        <v>4.0919812713548585E-3</v>
      </c>
      <c r="R392" s="42">
        <f t="shared" si="246"/>
        <v>4.2083648988363786E-3</v>
      </c>
      <c r="S392" s="42">
        <f t="shared" si="246"/>
        <v>4.341990364975859E-3</v>
      </c>
      <c r="T392" s="42">
        <f t="shared" si="246"/>
        <v>4.4400304742155906E-3</v>
      </c>
      <c r="U392" s="42">
        <f t="shared" si="246"/>
        <v>4.4935563198671043E-3</v>
      </c>
      <c r="V392" s="42">
        <f t="shared" si="246"/>
        <v>4.5469791292369584E-3</v>
      </c>
      <c r="W392" s="42">
        <f t="shared" si="246"/>
        <v>4.5989371819032928E-3</v>
      </c>
      <c r="X392" s="42">
        <f t="shared" si="246"/>
        <v>4.6855861388454337E-3</v>
      </c>
      <c r="Y392" s="244">
        <f t="shared" si="244"/>
        <v>4.7002051782003207E-3</v>
      </c>
      <c r="AA392" s="26">
        <f t="shared" si="247"/>
        <v>6.4965059163021283E-2</v>
      </c>
      <c r="AB392"/>
      <c r="AC392"/>
      <c r="AD392"/>
      <c r="AE392"/>
      <c r="AF392"/>
      <c r="AG392"/>
      <c r="AH392"/>
      <c r="AI392"/>
      <c r="AJ392"/>
      <c r="AK392"/>
      <c r="AL392"/>
      <c r="AM392"/>
      <c r="AN392"/>
      <c r="AO392"/>
      <c r="AP392"/>
      <c r="AQ392"/>
      <c r="AR392"/>
      <c r="AS392"/>
      <c r="AT392"/>
      <c r="AU392"/>
      <c r="AV392"/>
      <c r="AW392"/>
      <c r="AX392"/>
      <c r="AY392"/>
      <c r="AZ392"/>
      <c r="BA392"/>
      <c r="BB392"/>
      <c r="BC392"/>
      <c r="BD392"/>
      <c r="BE392"/>
      <c r="BF392"/>
      <c r="BG392"/>
      <c r="BH392"/>
      <c r="BI392"/>
      <c r="BJ392"/>
      <c r="BK392"/>
      <c r="BL392"/>
      <c r="BM392"/>
      <c r="BN392"/>
      <c r="BO392"/>
      <c r="BP392"/>
      <c r="BQ392"/>
      <c r="BR392"/>
      <c r="BS392"/>
      <c r="BT392"/>
      <c r="BU392"/>
      <c r="BV392"/>
      <c r="BW392"/>
      <c r="BX392"/>
      <c r="BY392"/>
      <c r="BZ392"/>
      <c r="CA392"/>
      <c r="CB392"/>
    </row>
    <row r="393" spans="1:80">
      <c r="A393" s="62">
        <f t="shared" si="239"/>
        <v>240.53939474990642</v>
      </c>
      <c r="B393" s="62">
        <f t="shared" si="240"/>
        <v>28.086510114329293</v>
      </c>
      <c r="C393" s="7" t="s">
        <v>456</v>
      </c>
      <c r="D393" s="7" t="s">
        <v>608</v>
      </c>
      <c r="E393" s="42">
        <f t="shared" si="245"/>
        <v>0</v>
      </c>
      <c r="F393" s="42">
        <f t="shared" si="245"/>
        <v>0</v>
      </c>
      <c r="G393" s="42">
        <f t="shared" si="245"/>
        <v>0</v>
      </c>
      <c r="H393" s="42">
        <f t="shared" si="245"/>
        <v>0</v>
      </c>
      <c r="I393" s="42">
        <f t="shared" si="245"/>
        <v>0</v>
      </c>
      <c r="J393" s="42">
        <f t="shared" si="245"/>
        <v>0</v>
      </c>
      <c r="K393" s="42">
        <f t="shared" si="245"/>
        <v>0</v>
      </c>
      <c r="L393" s="42">
        <f t="shared" si="245"/>
        <v>0</v>
      </c>
      <c r="M393" s="42">
        <f t="shared" si="245"/>
        <v>0</v>
      </c>
      <c r="N393" s="42">
        <f t="shared" si="245"/>
        <v>0</v>
      </c>
      <c r="O393" s="42">
        <f t="shared" si="246"/>
        <v>0</v>
      </c>
      <c r="P393" s="42">
        <f t="shared" si="246"/>
        <v>0</v>
      </c>
      <c r="Q393" s="42">
        <f t="shared" si="246"/>
        <v>0</v>
      </c>
      <c r="R393" s="42">
        <f t="shared" si="246"/>
        <v>0</v>
      </c>
      <c r="S393" s="42">
        <f t="shared" si="246"/>
        <v>0</v>
      </c>
      <c r="T393" s="42">
        <f t="shared" si="246"/>
        <v>0</v>
      </c>
      <c r="U393" s="42">
        <f t="shared" si="246"/>
        <v>0</v>
      </c>
      <c r="V393" s="42">
        <f t="shared" si="246"/>
        <v>0</v>
      </c>
      <c r="W393" s="42">
        <f t="shared" si="246"/>
        <v>0</v>
      </c>
      <c r="X393" s="42">
        <f t="shared" si="246"/>
        <v>0</v>
      </c>
      <c r="Y393" s="244">
        <f t="shared" si="244"/>
        <v>0</v>
      </c>
      <c r="AA393" s="26">
        <f t="shared" si="247"/>
        <v>0</v>
      </c>
      <c r="AB393"/>
      <c r="AC393"/>
      <c r="AD393"/>
      <c r="AE393"/>
      <c r="AF393"/>
      <c r="AG393"/>
      <c r="AH393"/>
      <c r="AI393"/>
      <c r="AJ393"/>
      <c r="AK393"/>
      <c r="AL393"/>
      <c r="AM393"/>
      <c r="AN393"/>
      <c r="AO393"/>
      <c r="AP393"/>
      <c r="AQ393"/>
      <c r="AR393"/>
      <c r="AS393"/>
      <c r="AT393"/>
      <c r="AU393"/>
      <c r="AV393"/>
      <c r="AW393"/>
      <c r="AX393"/>
      <c r="AY393"/>
      <c r="AZ393"/>
      <c r="BA393"/>
      <c r="BB393"/>
      <c r="BC393"/>
      <c r="BD393"/>
      <c r="BE393"/>
      <c r="BF393"/>
      <c r="BG393"/>
      <c r="BH393"/>
      <c r="BI393"/>
      <c r="BJ393"/>
      <c r="BK393"/>
      <c r="BL393"/>
      <c r="BM393"/>
      <c r="BN393"/>
      <c r="BO393"/>
      <c r="BP393"/>
      <c r="BQ393"/>
      <c r="BR393"/>
      <c r="BS393"/>
      <c r="BT393"/>
      <c r="BU393"/>
      <c r="BV393"/>
      <c r="BW393"/>
      <c r="BX393"/>
      <c r="BY393"/>
      <c r="BZ393"/>
      <c r="CA393"/>
      <c r="CB393"/>
    </row>
    <row r="394" spans="1:80">
      <c r="A394" s="62">
        <f t="shared" si="239"/>
        <v>237.08261928305578</v>
      </c>
      <c r="B394" s="62">
        <f t="shared" si="240"/>
        <v>28.498226435885776</v>
      </c>
      <c r="C394" s="7" t="s">
        <v>457</v>
      </c>
      <c r="D394" s="7" t="s">
        <v>608</v>
      </c>
      <c r="E394" s="42">
        <f t="shared" ref="E394:N403" si="248">VLOOKUP(CONCATENATE($C394&amp;$D394),$B$197:$Y$365,E$22+1,FALSE)*$C$372*$A394/8760/1000</f>
        <v>0</v>
      </c>
      <c r="F394" s="42">
        <f t="shared" si="248"/>
        <v>0</v>
      </c>
      <c r="G394" s="42">
        <f t="shared" si="248"/>
        <v>0</v>
      </c>
      <c r="H394" s="42">
        <f t="shared" si="248"/>
        <v>0</v>
      </c>
      <c r="I394" s="42">
        <f t="shared" si="248"/>
        <v>0</v>
      </c>
      <c r="J394" s="42">
        <f t="shared" si="248"/>
        <v>0</v>
      </c>
      <c r="K394" s="42">
        <f t="shared" si="248"/>
        <v>0</v>
      </c>
      <c r="L394" s="42">
        <f t="shared" si="248"/>
        <v>0</v>
      </c>
      <c r="M394" s="42">
        <f t="shared" si="248"/>
        <v>0</v>
      </c>
      <c r="N394" s="42">
        <f t="shared" si="248"/>
        <v>0</v>
      </c>
      <c r="O394" s="42">
        <f t="shared" ref="O394:X403" si="249">VLOOKUP(CONCATENATE($C394&amp;$D394),$B$197:$Y$365,O$22+1,FALSE)*$C$372*$A394/8760/1000</f>
        <v>0</v>
      </c>
      <c r="P394" s="42">
        <f t="shared" si="249"/>
        <v>0</v>
      </c>
      <c r="Q394" s="42">
        <f t="shared" si="249"/>
        <v>0</v>
      </c>
      <c r="R394" s="42">
        <f t="shared" si="249"/>
        <v>0</v>
      </c>
      <c r="S394" s="42">
        <f t="shared" si="249"/>
        <v>0</v>
      </c>
      <c r="T394" s="42">
        <f t="shared" si="249"/>
        <v>0</v>
      </c>
      <c r="U394" s="42">
        <f t="shared" si="249"/>
        <v>0</v>
      </c>
      <c r="V394" s="42">
        <f t="shared" si="249"/>
        <v>0</v>
      </c>
      <c r="W394" s="42">
        <f t="shared" si="249"/>
        <v>0</v>
      </c>
      <c r="X394" s="42">
        <f t="shared" si="249"/>
        <v>0</v>
      </c>
      <c r="Y394" s="244">
        <f t="shared" si="244"/>
        <v>0</v>
      </c>
      <c r="AA394" s="26">
        <f t="shared" si="247"/>
        <v>0</v>
      </c>
      <c r="AB394"/>
      <c r="AC394"/>
      <c r="AD394"/>
      <c r="AE394"/>
      <c r="AF394"/>
      <c r="AG394"/>
      <c r="AH394"/>
      <c r="AI394"/>
      <c r="AJ394"/>
      <c r="AK394"/>
      <c r="AL394"/>
      <c r="AM394"/>
      <c r="AN394"/>
      <c r="AO394"/>
      <c r="AP394"/>
      <c r="AQ394"/>
      <c r="AR394"/>
      <c r="AS394"/>
      <c r="AT394"/>
      <c r="AU394"/>
      <c r="AV394"/>
      <c r="AW394"/>
      <c r="AX394"/>
      <c r="AY394"/>
      <c r="AZ394"/>
      <c r="BA394"/>
      <c r="BB394"/>
      <c r="BC394"/>
      <c r="BD394"/>
      <c r="BE394"/>
      <c r="BF394"/>
      <c r="BG394"/>
      <c r="BH394"/>
      <c r="BI394"/>
      <c r="BJ394"/>
      <c r="BK394"/>
      <c r="BL394"/>
      <c r="BM394"/>
      <c r="BN394"/>
      <c r="BO394"/>
      <c r="BP394"/>
      <c r="BQ394"/>
      <c r="BR394"/>
      <c r="BS394"/>
      <c r="BT394"/>
      <c r="BU394"/>
      <c r="BV394"/>
      <c r="BW394"/>
      <c r="BX394"/>
      <c r="BY394"/>
      <c r="BZ394"/>
      <c r="CA394"/>
      <c r="CB394"/>
    </row>
    <row r="395" spans="1:80">
      <c r="A395" s="62">
        <f t="shared" si="239"/>
        <v>239.03928464165045</v>
      </c>
      <c r="B395" s="62">
        <f t="shared" si="240"/>
        <v>28.263716956532335</v>
      </c>
      <c r="C395" s="7" t="s">
        <v>458</v>
      </c>
      <c r="D395" s="7" t="s">
        <v>608</v>
      </c>
      <c r="E395" s="42">
        <f t="shared" si="248"/>
        <v>2.334865967851248E-4</v>
      </c>
      <c r="F395" s="42">
        <f t="shared" si="248"/>
        <v>4.719521188271245E-4</v>
      </c>
      <c r="G395" s="42">
        <f t="shared" si="248"/>
        <v>7.1566672444160935E-4</v>
      </c>
      <c r="H395" s="42">
        <f t="shared" si="248"/>
        <v>9.6488455165982942E-4</v>
      </c>
      <c r="I395" s="42">
        <f t="shared" si="248"/>
        <v>1.2279535693537431E-3</v>
      </c>
      <c r="J395" s="42">
        <f t="shared" si="248"/>
        <v>1.4669526128325337E-3</v>
      </c>
      <c r="K395" s="42">
        <f t="shared" si="248"/>
        <v>1.6656232217053433E-3</v>
      </c>
      <c r="L395" s="42">
        <f t="shared" si="248"/>
        <v>1.8327960621793724E-3</v>
      </c>
      <c r="M395" s="42">
        <f t="shared" si="248"/>
        <v>1.9732544509311009E-3</v>
      </c>
      <c r="N395" s="42">
        <f t="shared" si="248"/>
        <v>2.1089654269920693E-3</v>
      </c>
      <c r="O395" s="42">
        <f t="shared" si="249"/>
        <v>2.211809886529401E-3</v>
      </c>
      <c r="P395" s="42">
        <f t="shared" si="249"/>
        <v>2.2998834321024697E-3</v>
      </c>
      <c r="Q395" s="42">
        <f t="shared" si="249"/>
        <v>2.3774748509060809E-3</v>
      </c>
      <c r="R395" s="42">
        <f t="shared" si="249"/>
        <v>2.445094697881314E-3</v>
      </c>
      <c r="S395" s="42">
        <f t="shared" si="249"/>
        <v>2.5227321952499245E-3</v>
      </c>
      <c r="T395" s="42">
        <f t="shared" si="249"/>
        <v>2.5796943069118813E-3</v>
      </c>
      <c r="U395" s="42">
        <f t="shared" si="249"/>
        <v>2.6107932644757362E-3</v>
      </c>
      <c r="V395" s="42">
        <f t="shared" si="249"/>
        <v>2.641832357110567E-3</v>
      </c>
      <c r="W395" s="42">
        <f t="shared" si="249"/>
        <v>2.6720204140259305E-3</v>
      </c>
      <c r="X395" s="42">
        <f t="shared" si="249"/>
        <v>2.7223641723000186E-3</v>
      </c>
      <c r="Y395" s="244">
        <f t="shared" si="244"/>
        <v>2.7308579546772632E-3</v>
      </c>
      <c r="AA395" s="26">
        <f t="shared" si="247"/>
        <v>3.774523491320117E-2</v>
      </c>
      <c r="AB395"/>
      <c r="AC395"/>
      <c r="AD395"/>
      <c r="AE395"/>
      <c r="AF395"/>
      <c r="AG395"/>
      <c r="AH395"/>
      <c r="AI395"/>
      <c r="AJ395"/>
      <c r="AK395"/>
      <c r="AL395"/>
      <c r="AM395"/>
      <c r="AN395"/>
      <c r="AO395"/>
      <c r="AP395"/>
      <c r="AQ395"/>
      <c r="AR395"/>
      <c r="AS395"/>
      <c r="AT395"/>
      <c r="AU395"/>
      <c r="AV395"/>
      <c r="AW395"/>
      <c r="AX395"/>
      <c r="AY395"/>
      <c r="AZ395"/>
      <c r="BA395"/>
      <c r="BB395"/>
      <c r="BC395"/>
      <c r="BD395"/>
      <c r="BE395"/>
      <c r="BF395"/>
      <c r="BG395"/>
      <c r="BH395"/>
      <c r="BI395"/>
      <c r="BJ395"/>
      <c r="BK395"/>
      <c r="BL395"/>
      <c r="BM395"/>
      <c r="BN395"/>
      <c r="BO395"/>
      <c r="BP395"/>
      <c r="BQ395"/>
      <c r="BR395"/>
      <c r="BS395"/>
      <c r="BT395"/>
      <c r="BU395"/>
      <c r="BV395"/>
      <c r="BW395"/>
      <c r="BX395"/>
      <c r="BY395"/>
      <c r="BZ395"/>
      <c r="CA395"/>
      <c r="CB395"/>
    </row>
    <row r="396" spans="1:80">
      <c r="A396" s="62">
        <f t="shared" si="239"/>
        <v>190.77487246298162</v>
      </c>
      <c r="B396" s="62">
        <f t="shared" si="240"/>
        <v>35.452401270068862</v>
      </c>
      <c r="C396" s="7" t="s">
        <v>459</v>
      </c>
      <c r="D396" s="7" t="s">
        <v>608</v>
      </c>
      <c r="E396" s="42">
        <f t="shared" si="248"/>
        <v>0</v>
      </c>
      <c r="F396" s="42">
        <f t="shared" si="248"/>
        <v>0</v>
      </c>
      <c r="G396" s="42">
        <f t="shared" si="248"/>
        <v>0</v>
      </c>
      <c r="H396" s="42">
        <f t="shared" si="248"/>
        <v>0</v>
      </c>
      <c r="I396" s="42">
        <f t="shared" si="248"/>
        <v>0</v>
      </c>
      <c r="J396" s="42">
        <f t="shared" si="248"/>
        <v>0</v>
      </c>
      <c r="K396" s="42">
        <f t="shared" si="248"/>
        <v>0</v>
      </c>
      <c r="L396" s="42">
        <f t="shared" si="248"/>
        <v>0</v>
      </c>
      <c r="M396" s="42">
        <f t="shared" si="248"/>
        <v>0</v>
      </c>
      <c r="N396" s="42">
        <f t="shared" si="248"/>
        <v>0</v>
      </c>
      <c r="O396" s="42">
        <f t="shared" si="249"/>
        <v>0</v>
      </c>
      <c r="P396" s="42">
        <f t="shared" si="249"/>
        <v>0</v>
      </c>
      <c r="Q396" s="42">
        <f t="shared" si="249"/>
        <v>0</v>
      </c>
      <c r="R396" s="42">
        <f t="shared" si="249"/>
        <v>0</v>
      </c>
      <c r="S396" s="42">
        <f t="shared" si="249"/>
        <v>0</v>
      </c>
      <c r="T396" s="42">
        <f t="shared" si="249"/>
        <v>0</v>
      </c>
      <c r="U396" s="42">
        <f t="shared" si="249"/>
        <v>0</v>
      </c>
      <c r="V396" s="42">
        <f t="shared" si="249"/>
        <v>0</v>
      </c>
      <c r="W396" s="42">
        <f t="shared" si="249"/>
        <v>0</v>
      </c>
      <c r="X396" s="42">
        <f t="shared" si="249"/>
        <v>0</v>
      </c>
      <c r="Y396" s="244">
        <f t="shared" si="244"/>
        <v>0</v>
      </c>
      <c r="AA396" s="26">
        <f t="shared" si="247"/>
        <v>0</v>
      </c>
      <c r="AB396"/>
      <c r="AC396"/>
      <c r="AD396"/>
      <c r="AE396"/>
      <c r="AF396"/>
      <c r="AG396"/>
      <c r="AH396"/>
      <c r="AI396"/>
      <c r="AJ396"/>
      <c r="AK396"/>
      <c r="AL396"/>
      <c r="AM396"/>
      <c r="AN396"/>
      <c r="AO396"/>
      <c r="AP396"/>
      <c r="AQ396"/>
      <c r="AR396"/>
      <c r="AS396"/>
      <c r="AT396"/>
      <c r="AU396"/>
      <c r="AV396"/>
      <c r="AW396"/>
      <c r="AX396"/>
      <c r="AY396"/>
      <c r="AZ396"/>
      <c r="BA396"/>
      <c r="BB396"/>
      <c r="BC396"/>
      <c r="BD396"/>
      <c r="BE396"/>
      <c r="BF396"/>
      <c r="BG396"/>
      <c r="BH396"/>
      <c r="BI396"/>
      <c r="BJ396"/>
      <c r="BK396"/>
      <c r="BL396"/>
      <c r="BM396"/>
      <c r="BN396"/>
      <c r="BO396"/>
      <c r="BP396"/>
      <c r="BQ396"/>
      <c r="BR396"/>
      <c r="BS396"/>
      <c r="BT396"/>
      <c r="BU396"/>
      <c r="BV396"/>
      <c r="BW396"/>
      <c r="BX396"/>
      <c r="BY396"/>
      <c r="BZ396"/>
      <c r="CA396"/>
      <c r="CB396"/>
    </row>
    <row r="397" spans="1:80">
      <c r="A397" s="62">
        <f t="shared" si="239"/>
        <v>179.55665774037209</v>
      </c>
      <c r="B397" s="62">
        <f t="shared" si="240"/>
        <v>37.67680649756867</v>
      </c>
      <c r="C397" s="7" t="s">
        <v>460</v>
      </c>
      <c r="D397" s="7" t="s">
        <v>608</v>
      </c>
      <c r="E397" s="42">
        <f t="shared" si="248"/>
        <v>0</v>
      </c>
      <c r="F397" s="42">
        <f t="shared" si="248"/>
        <v>0</v>
      </c>
      <c r="G397" s="42">
        <f t="shared" si="248"/>
        <v>0</v>
      </c>
      <c r="H397" s="42">
        <f t="shared" si="248"/>
        <v>0</v>
      </c>
      <c r="I397" s="42">
        <f t="shared" si="248"/>
        <v>0</v>
      </c>
      <c r="J397" s="42">
        <f t="shared" si="248"/>
        <v>0</v>
      </c>
      <c r="K397" s="42">
        <f t="shared" si="248"/>
        <v>0</v>
      </c>
      <c r="L397" s="42">
        <f t="shared" si="248"/>
        <v>0</v>
      </c>
      <c r="M397" s="42">
        <f t="shared" si="248"/>
        <v>0</v>
      </c>
      <c r="N397" s="42">
        <f t="shared" si="248"/>
        <v>0</v>
      </c>
      <c r="O397" s="42">
        <f t="shared" si="249"/>
        <v>0</v>
      </c>
      <c r="P397" s="42">
        <f t="shared" si="249"/>
        <v>0</v>
      </c>
      <c r="Q397" s="42">
        <f t="shared" si="249"/>
        <v>0</v>
      </c>
      <c r="R397" s="42">
        <f t="shared" si="249"/>
        <v>0</v>
      </c>
      <c r="S397" s="42">
        <f t="shared" si="249"/>
        <v>0</v>
      </c>
      <c r="T397" s="42">
        <f t="shared" si="249"/>
        <v>0</v>
      </c>
      <c r="U397" s="42">
        <f t="shared" si="249"/>
        <v>0</v>
      </c>
      <c r="V397" s="42">
        <f t="shared" si="249"/>
        <v>0</v>
      </c>
      <c r="W397" s="42">
        <f t="shared" si="249"/>
        <v>0</v>
      </c>
      <c r="X397" s="42">
        <f t="shared" si="249"/>
        <v>0</v>
      </c>
      <c r="Y397" s="244">
        <f t="shared" si="244"/>
        <v>0</v>
      </c>
      <c r="AA397" s="26">
        <f t="shared" si="247"/>
        <v>0</v>
      </c>
      <c r="AB397"/>
      <c r="AC397"/>
      <c r="AD397"/>
      <c r="AE397"/>
      <c r="AF397"/>
      <c r="AG397"/>
      <c r="AH397"/>
      <c r="AI397"/>
      <c r="AJ397"/>
      <c r="AK397"/>
      <c r="AL397"/>
      <c r="AM397"/>
      <c r="AN397"/>
      <c r="AO397"/>
      <c r="AP397"/>
      <c r="AQ397"/>
      <c r="AR397"/>
      <c r="AS397"/>
      <c r="AT397"/>
      <c r="AU397"/>
      <c r="AV397"/>
      <c r="AW397"/>
      <c r="AX397"/>
      <c r="AY397"/>
      <c r="AZ397"/>
      <c r="BA397"/>
      <c r="BB397"/>
      <c r="BC397"/>
      <c r="BD397"/>
      <c r="BE397"/>
      <c r="BF397"/>
      <c r="BG397"/>
      <c r="BH397"/>
      <c r="BI397"/>
      <c r="BJ397"/>
      <c r="BK397"/>
      <c r="BL397"/>
      <c r="BM397"/>
      <c r="BN397"/>
      <c r="BO397"/>
      <c r="BP397"/>
      <c r="BQ397"/>
      <c r="BR397"/>
      <c r="BS397"/>
      <c r="BT397"/>
      <c r="BU397"/>
      <c r="BV397"/>
      <c r="BW397"/>
      <c r="BX397"/>
      <c r="BY397"/>
      <c r="BZ397"/>
      <c r="CA397"/>
      <c r="CB397"/>
    </row>
    <row r="398" spans="1:80">
      <c r="A398" s="62">
        <f t="shared" si="239"/>
        <v>251.49672075803662</v>
      </c>
      <c r="B398" s="62">
        <f t="shared" si="240"/>
        <v>26.856244499124777</v>
      </c>
      <c r="C398" s="7" t="s">
        <v>461</v>
      </c>
      <c r="D398" s="7" t="s">
        <v>608</v>
      </c>
      <c r="E398" s="42">
        <f t="shared" si="248"/>
        <v>4.2729022123674009E-3</v>
      </c>
      <c r="F398" s="42">
        <f t="shared" si="248"/>
        <v>8.6369208358617802E-3</v>
      </c>
      <c r="G398" s="42">
        <f t="shared" si="248"/>
        <v>1.3096999880462108E-2</v>
      </c>
      <c r="H398" s="42">
        <f t="shared" si="248"/>
        <v>1.7657790178254362E-2</v>
      </c>
      <c r="I398" s="42">
        <f t="shared" si="248"/>
        <v>2.2472063045249419E-2</v>
      </c>
      <c r="J398" s="42">
        <f t="shared" si="248"/>
        <v>2.6845845333806365E-2</v>
      </c>
      <c r="K398" s="42">
        <f t="shared" si="248"/>
        <v>3.0481600430130977E-2</v>
      </c>
      <c r="L398" s="42">
        <f t="shared" si="248"/>
        <v>3.3540933213017002E-2</v>
      </c>
      <c r="M398" s="42">
        <f t="shared" si="248"/>
        <v>3.6111380374894753E-2</v>
      </c>
      <c r="N398" s="42">
        <f t="shared" si="248"/>
        <v>3.8594947902272393E-2</v>
      </c>
      <c r="O398" s="42">
        <f t="shared" si="249"/>
        <v>4.0477044454012408E-2</v>
      </c>
      <c r="P398" s="42">
        <f t="shared" si="249"/>
        <v>4.2088827112682692E-2</v>
      </c>
      <c r="Q398" s="42">
        <f t="shared" si="249"/>
        <v>4.3508782474710551E-2</v>
      </c>
      <c r="R398" s="42">
        <f t="shared" si="249"/>
        <v>4.4746253908697499E-2</v>
      </c>
      <c r="S398" s="42">
        <f t="shared" si="249"/>
        <v>4.6167052527704734E-2</v>
      </c>
      <c r="T398" s="42">
        <f t="shared" si="249"/>
        <v>4.7209482955372868E-2</v>
      </c>
      <c r="U398" s="42">
        <f t="shared" si="249"/>
        <v>4.7778606864010774E-2</v>
      </c>
      <c r="V398" s="42">
        <f t="shared" si="249"/>
        <v>4.8346635219451241E-2</v>
      </c>
      <c r="W398" s="42">
        <f t="shared" si="249"/>
        <v>4.889908926587961E-2</v>
      </c>
      <c r="X398" s="42">
        <f t="shared" si="249"/>
        <v>4.9820401063088285E-2</v>
      </c>
      <c r="Y398" s="244">
        <f t="shared" si="244"/>
        <v>4.9975840827129643E-2</v>
      </c>
      <c r="AA398" s="26">
        <f t="shared" si="247"/>
        <v>0.69075355925192727</v>
      </c>
      <c r="AB398"/>
      <c r="AC398"/>
      <c r="AD398"/>
      <c r="AE398"/>
      <c r="AF398"/>
      <c r="AG398"/>
      <c r="AH398"/>
      <c r="AI398"/>
      <c r="AJ398"/>
      <c r="AK398"/>
      <c r="AL398"/>
      <c r="AM398"/>
      <c r="AN398"/>
      <c r="AO398"/>
      <c r="AP398"/>
      <c r="AQ398"/>
      <c r="AR398"/>
      <c r="AS398"/>
      <c r="AT398"/>
      <c r="AU398"/>
      <c r="AV398"/>
      <c r="AW398"/>
      <c r="AX398"/>
      <c r="AY398"/>
      <c r="AZ398"/>
      <c r="BA398"/>
      <c r="BB398"/>
      <c r="BC398"/>
      <c r="BD398"/>
      <c r="BE398"/>
      <c r="BF398"/>
      <c r="BG398"/>
      <c r="BH398"/>
      <c r="BI398"/>
      <c r="BJ398"/>
      <c r="BK398"/>
      <c r="BL398"/>
      <c r="BM398"/>
      <c r="BN398"/>
      <c r="BO398"/>
      <c r="BP398"/>
      <c r="BQ398"/>
      <c r="BR398"/>
      <c r="BS398"/>
      <c r="BT398"/>
      <c r="BU398"/>
      <c r="BV398"/>
      <c r="BW398"/>
      <c r="BX398"/>
      <c r="BY398"/>
      <c r="BZ398"/>
      <c r="CA398"/>
      <c r="CB398"/>
    </row>
    <row r="399" spans="1:80">
      <c r="A399" s="62">
        <f t="shared" si="239"/>
        <v>244.32228110985614</v>
      </c>
      <c r="B399" s="62">
        <f t="shared" si="240"/>
        <v>27.649303372679054</v>
      </c>
      <c r="C399" s="7" t="s">
        <v>462</v>
      </c>
      <c r="D399" s="7" t="s">
        <v>608</v>
      </c>
      <c r="E399" s="42">
        <f t="shared" si="248"/>
        <v>5.8649277105526469E-3</v>
      </c>
      <c r="F399" s="42">
        <f t="shared" si="248"/>
        <v>1.1854920573066415E-2</v>
      </c>
      <c r="G399" s="42">
        <f t="shared" si="248"/>
        <v>1.7976764668683753E-2</v>
      </c>
      <c r="H399" s="42">
        <f t="shared" si="248"/>
        <v>2.4236843666541587E-2</v>
      </c>
      <c r="I399" s="42">
        <f t="shared" si="248"/>
        <v>3.0844849406077873E-2</v>
      </c>
      <c r="J399" s="42">
        <f t="shared" si="248"/>
        <v>3.684824374303125E-2</v>
      </c>
      <c r="K399" s="42">
        <f t="shared" si="248"/>
        <v>4.1838631950722759E-2</v>
      </c>
      <c r="L399" s="42">
        <f t="shared" si="248"/>
        <v>4.6037830697236812E-2</v>
      </c>
      <c r="M399" s="42">
        <f t="shared" si="248"/>
        <v>4.9565991661130175E-2</v>
      </c>
      <c r="N399" s="42">
        <f t="shared" si="248"/>
        <v>5.2974902815283539E-2</v>
      </c>
      <c r="O399" s="42">
        <f t="shared" si="249"/>
        <v>5.5558243053748714E-2</v>
      </c>
      <c r="P399" s="42">
        <f t="shared" si="249"/>
        <v>5.7770554103335349E-2</v>
      </c>
      <c r="Q399" s="42">
        <f t="shared" si="249"/>
        <v>5.9719565603388147E-2</v>
      </c>
      <c r="R399" s="42">
        <f t="shared" si="249"/>
        <v>6.1418102135116122E-2</v>
      </c>
      <c r="S399" s="42">
        <f t="shared" si="249"/>
        <v>6.3368271078278915E-2</v>
      </c>
      <c r="T399" s="42">
        <f t="shared" si="249"/>
        <v>6.479909696609315E-2</v>
      </c>
      <c r="U399" s="42">
        <f t="shared" si="249"/>
        <v>6.5580268735680444E-2</v>
      </c>
      <c r="V399" s="42">
        <f t="shared" si="249"/>
        <v>6.6359936763785543E-2</v>
      </c>
      <c r="W399" s="42">
        <f t="shared" si="249"/>
        <v>6.7118227706257055E-2</v>
      </c>
      <c r="X399" s="42">
        <f t="shared" si="249"/>
        <v>6.8382807802162049E-2</v>
      </c>
      <c r="Y399" s="244">
        <f t="shared" si="244"/>
        <v>6.859616231722894E-2</v>
      </c>
      <c r="AA399" s="26">
        <f t="shared" si="247"/>
        <v>0.94811898084017243</v>
      </c>
      <c r="AB399"/>
      <c r="AC399"/>
      <c r="AD399"/>
      <c r="AE399"/>
      <c r="AF399"/>
      <c r="AG399"/>
      <c r="AH399"/>
      <c r="AI399"/>
      <c r="AJ399"/>
      <c r="AK399"/>
      <c r="AL399"/>
      <c r="AM399"/>
      <c r="AN399"/>
      <c r="AO399"/>
      <c r="AP399"/>
      <c r="AQ399"/>
      <c r="AR399"/>
      <c r="AS399"/>
      <c r="AT399"/>
      <c r="AU399"/>
      <c r="AV399"/>
      <c r="AW399"/>
      <c r="AX399"/>
      <c r="AY399"/>
      <c r="AZ399"/>
      <c r="BA399"/>
      <c r="BB399"/>
      <c r="BC399"/>
      <c r="BD399"/>
      <c r="BE399"/>
      <c r="BF399"/>
      <c r="BG399"/>
      <c r="BH399"/>
      <c r="BI399"/>
      <c r="BJ399"/>
      <c r="BK399"/>
      <c r="BL399"/>
      <c r="BM399"/>
      <c r="BN399"/>
      <c r="BO399"/>
      <c r="BP399"/>
      <c r="BQ399"/>
      <c r="BR399"/>
      <c r="BS399"/>
      <c r="BT399"/>
      <c r="BU399"/>
      <c r="BV399"/>
      <c r="BW399"/>
      <c r="BX399"/>
      <c r="BY399"/>
      <c r="BZ399"/>
      <c r="CA399"/>
      <c r="CB399"/>
    </row>
    <row r="400" spans="1:80">
      <c r="A400" s="62">
        <f t="shared" si="239"/>
        <v>241.38728307196408</v>
      </c>
      <c r="B400" s="62">
        <f t="shared" si="240"/>
        <v>27.987323995457032</v>
      </c>
      <c r="C400" s="7" t="s">
        <v>463</v>
      </c>
      <c r="D400" s="7" t="s">
        <v>608</v>
      </c>
      <c r="E400" s="42">
        <f t="shared" si="248"/>
        <v>9.9241967815182647E-3</v>
      </c>
      <c r="F400" s="42">
        <f t="shared" si="248"/>
        <v>2.0060019560802778E-2</v>
      </c>
      <c r="G400" s="42">
        <f t="shared" si="248"/>
        <v>3.0418951242325128E-2</v>
      </c>
      <c r="H400" s="42">
        <f t="shared" si="248"/>
        <v>4.1011793798731801E-2</v>
      </c>
      <c r="I400" s="42">
        <f t="shared" si="248"/>
        <v>5.2193372247612765E-2</v>
      </c>
      <c r="J400" s="42">
        <f t="shared" si="248"/>
        <v>6.2351872010496204E-2</v>
      </c>
      <c r="K400" s="42">
        <f t="shared" si="248"/>
        <v>7.0796237744141718E-2</v>
      </c>
      <c r="L400" s="42">
        <f t="shared" si="248"/>
        <v>7.7901811204173929E-2</v>
      </c>
      <c r="M400" s="42">
        <f t="shared" si="248"/>
        <v>8.3871904172165418E-2</v>
      </c>
      <c r="N400" s="42">
        <f t="shared" si="248"/>
        <v>8.9640211434275349E-2</v>
      </c>
      <c r="O400" s="42">
        <f t="shared" si="249"/>
        <v>9.4011548669006045E-2</v>
      </c>
      <c r="P400" s="42">
        <f t="shared" si="249"/>
        <v>9.7755057759241065E-2</v>
      </c>
      <c r="Q400" s="42">
        <f t="shared" si="249"/>
        <v>0.10105303083078693</v>
      </c>
      <c r="R400" s="42">
        <f t="shared" si="249"/>
        <v>0.10392716869119675</v>
      </c>
      <c r="S400" s="42">
        <f t="shared" si="249"/>
        <v>0.10722710030234518</v>
      </c>
      <c r="T400" s="42">
        <f t="shared" si="249"/>
        <v>0.10964823801649119</v>
      </c>
      <c r="U400" s="42">
        <f t="shared" si="249"/>
        <v>0.11097007909350946</v>
      </c>
      <c r="V400" s="42">
        <f t="shared" si="249"/>
        <v>0.11228937565043913</v>
      </c>
      <c r="W400" s="42">
        <f t="shared" si="249"/>
        <v>0.11357249948454705</v>
      </c>
      <c r="X400" s="42">
        <f t="shared" si="249"/>
        <v>0.11571232836857091</v>
      </c>
      <c r="Y400" s="244">
        <f t="shared" si="244"/>
        <v>0.1160733510948936</v>
      </c>
      <c r="AA400" s="26">
        <f t="shared" si="247"/>
        <v>1.604336797062377</v>
      </c>
      <c r="AB400"/>
      <c r="AC400"/>
      <c r="AD400"/>
      <c r="AE400"/>
      <c r="AF400"/>
      <c r="AG400"/>
      <c r="AH400"/>
      <c r="AI400"/>
      <c r="AJ400"/>
      <c r="AK400"/>
      <c r="AL400"/>
      <c r="AM400"/>
      <c r="AN400"/>
      <c r="AO400"/>
      <c r="AP400"/>
      <c r="AQ400"/>
      <c r="AR400"/>
      <c r="AS400"/>
      <c r="AT400"/>
      <c r="AU400"/>
      <c r="AV400"/>
      <c r="AW400"/>
      <c r="AX400"/>
      <c r="AY400"/>
      <c r="AZ400"/>
      <c r="BA400"/>
      <c r="BB400"/>
      <c r="BC400"/>
      <c r="BD400"/>
      <c r="BE400"/>
      <c r="BF400"/>
      <c r="BG400"/>
      <c r="BH400"/>
      <c r="BI400"/>
      <c r="BJ400"/>
      <c r="BK400"/>
      <c r="BL400"/>
      <c r="BM400"/>
      <c r="BN400"/>
      <c r="BO400"/>
      <c r="BP400"/>
      <c r="BQ400"/>
      <c r="BR400"/>
      <c r="BS400"/>
      <c r="BT400"/>
      <c r="BU400"/>
      <c r="BV400"/>
      <c r="BW400"/>
      <c r="BX400"/>
      <c r="BY400"/>
      <c r="BZ400"/>
      <c r="CA400"/>
      <c r="CB400"/>
    </row>
    <row r="401" spans="1:80">
      <c r="A401" s="62">
        <f t="shared" si="239"/>
        <v>234.01717688792414</v>
      </c>
      <c r="B401" s="62">
        <f t="shared" si="240"/>
        <v>28.873509140884178</v>
      </c>
      <c r="C401" s="7" t="s">
        <v>464</v>
      </c>
      <c r="D401" s="7" t="s">
        <v>608</v>
      </c>
      <c r="E401" s="42">
        <f t="shared" si="248"/>
        <v>5.0703454758940052E-3</v>
      </c>
      <c r="F401" s="42">
        <f t="shared" si="248"/>
        <v>1.0248812237971484E-2</v>
      </c>
      <c r="G401" s="42">
        <f t="shared" si="248"/>
        <v>1.5541266986986097E-2</v>
      </c>
      <c r="H401" s="42">
        <f t="shared" si="248"/>
        <v>2.0953228530589958E-2</v>
      </c>
      <c r="I401" s="42">
        <f t="shared" si="248"/>
        <v>2.6665979592441033E-2</v>
      </c>
      <c r="J401" s="42">
        <f t="shared" si="248"/>
        <v>3.1856032193023034E-2</v>
      </c>
      <c r="K401" s="42">
        <f t="shared" si="248"/>
        <v>3.6170321050547453E-2</v>
      </c>
      <c r="L401" s="42">
        <f t="shared" si="248"/>
        <v>3.9800611041753683E-2</v>
      </c>
      <c r="M401" s="42">
        <f t="shared" si="248"/>
        <v>4.2850775658329468E-2</v>
      </c>
      <c r="N401" s="42">
        <f t="shared" si="248"/>
        <v>4.5797846466565817E-2</v>
      </c>
      <c r="O401" s="42">
        <f t="shared" si="249"/>
        <v>4.8031194964149024E-2</v>
      </c>
      <c r="P401" s="42">
        <f t="shared" si="249"/>
        <v>4.9943781423033948E-2</v>
      </c>
      <c r="Q401" s="42">
        <f t="shared" si="249"/>
        <v>5.1628740237441358E-2</v>
      </c>
      <c r="R401" s="42">
        <f t="shared" si="249"/>
        <v>5.3097158510319972E-2</v>
      </c>
      <c r="S401" s="42">
        <f t="shared" si="249"/>
        <v>5.4783117957084015E-2</v>
      </c>
      <c r="T401" s="42">
        <f t="shared" si="249"/>
        <v>5.6020095107547012E-2</v>
      </c>
      <c r="U401" s="42">
        <f t="shared" si="249"/>
        <v>5.669543348225476E-2</v>
      </c>
      <c r="V401" s="42">
        <f t="shared" si="249"/>
        <v>5.7369471842845146E-2</v>
      </c>
      <c r="W401" s="42">
        <f t="shared" si="249"/>
        <v>5.8025029292028012E-2</v>
      </c>
      <c r="X401" s="42">
        <f t="shared" si="249"/>
        <v>5.9118283682297934E-2</v>
      </c>
      <c r="Y401" s="244">
        <f t="shared" si="244"/>
        <v>5.9302732861148781E-2</v>
      </c>
      <c r="AA401" s="26">
        <f t="shared" si="247"/>
        <v>0.8196675257331032</v>
      </c>
      <c r="AB401"/>
      <c r="AC401"/>
      <c r="AD401"/>
      <c r="AE401"/>
      <c r="AF401"/>
      <c r="AG401"/>
      <c r="AH401"/>
      <c r="AI401"/>
      <c r="AJ401"/>
      <c r="AK401"/>
      <c r="AL401"/>
      <c r="AM401"/>
      <c r="AN401"/>
      <c r="AO401"/>
      <c r="AP401"/>
      <c r="AQ401"/>
      <c r="AR401"/>
      <c r="AS401"/>
      <c r="AT401"/>
      <c r="AU401"/>
      <c r="AV401"/>
      <c r="AW401"/>
      <c r="AX401"/>
      <c r="AY401"/>
      <c r="AZ401"/>
      <c r="BA401"/>
      <c r="BB401"/>
      <c r="BC401"/>
      <c r="BD401"/>
      <c r="BE401"/>
      <c r="BF401"/>
      <c r="BG401"/>
      <c r="BH401"/>
      <c r="BI401"/>
      <c r="BJ401"/>
      <c r="BK401"/>
      <c r="BL401"/>
      <c r="BM401"/>
      <c r="BN401"/>
      <c r="BO401"/>
      <c r="BP401"/>
      <c r="BQ401"/>
      <c r="BR401"/>
      <c r="BS401"/>
      <c r="BT401"/>
      <c r="BU401"/>
      <c r="BV401"/>
      <c r="BW401"/>
      <c r="BX401"/>
      <c r="BY401"/>
      <c r="BZ401"/>
      <c r="CA401"/>
      <c r="CB401"/>
    </row>
    <row r="402" spans="1:80">
      <c r="A402" s="62">
        <f t="shared" ref="A402:A433" si="250">VLOOKUP($C402,MeasureOutput,3,FALSE)</f>
        <v>227.1688481328427</v>
      </c>
      <c r="B402" s="62">
        <f t="shared" ref="B402:B433" si="251">VLOOKUP($C402,MeasureOutput,11,FALSE)</f>
        <v>29.748494794180516</v>
      </c>
      <c r="C402" s="7" t="s">
        <v>465</v>
      </c>
      <c r="D402" s="7" t="s">
        <v>608</v>
      </c>
      <c r="E402" s="42">
        <f t="shared" si="248"/>
        <v>3.6869916857835104E-3</v>
      </c>
      <c r="F402" s="42">
        <f t="shared" si="248"/>
        <v>7.4526056834213041E-3</v>
      </c>
      <c r="G402" s="42">
        <f t="shared" si="248"/>
        <v>1.1301108068470671E-2</v>
      </c>
      <c r="H402" s="42">
        <f t="shared" si="248"/>
        <v>1.5236511939846766E-2</v>
      </c>
      <c r="I402" s="42">
        <f t="shared" si="248"/>
        <v>1.9390640246908925E-2</v>
      </c>
      <c r="J402" s="42">
        <f t="shared" si="248"/>
        <v>2.3164679092605313E-2</v>
      </c>
      <c r="K402" s="42">
        <f t="shared" si="248"/>
        <v>2.6301890792160415E-2</v>
      </c>
      <c r="L402" s="42">
        <f t="shared" si="248"/>
        <v>2.8941720578551929E-2</v>
      </c>
      <c r="M402" s="42">
        <f t="shared" si="248"/>
        <v>3.1159701904489707E-2</v>
      </c>
      <c r="N402" s="42">
        <f t="shared" si="248"/>
        <v>3.3302716738299779E-2</v>
      </c>
      <c r="O402" s="42">
        <f t="shared" si="249"/>
        <v>3.4926735728957325E-2</v>
      </c>
      <c r="P402" s="42">
        <f t="shared" si="249"/>
        <v>3.6317506911271571E-2</v>
      </c>
      <c r="Q402" s="42">
        <f t="shared" si="249"/>
        <v>3.7542754612664618E-2</v>
      </c>
      <c r="R402" s="42">
        <f t="shared" si="249"/>
        <v>3.861054101678562E-2</v>
      </c>
      <c r="S402" s="42">
        <f t="shared" si="249"/>
        <v>3.9836516345752956E-2</v>
      </c>
      <c r="T402" s="42">
        <f t="shared" si="249"/>
        <v>4.0736006230800113E-2</v>
      </c>
      <c r="U402" s="42">
        <f t="shared" si="249"/>
        <v>4.1227090513809253E-2</v>
      </c>
      <c r="V402" s="42">
        <f t="shared" si="249"/>
        <v>4.171722946848426E-2</v>
      </c>
      <c r="W402" s="42">
        <f t="shared" si="249"/>
        <v>4.2193929700486597E-2</v>
      </c>
      <c r="X402" s="42">
        <f t="shared" si="249"/>
        <v>4.2988909030107304E-2</v>
      </c>
      <c r="Y402" s="244">
        <f t="shared" si="244"/>
        <v>4.3123034523548695E-2</v>
      </c>
      <c r="AA402" s="26">
        <f t="shared" si="247"/>
        <v>0.59603578628965792</v>
      </c>
      <c r="AB402"/>
      <c r="AC402"/>
      <c r="AD402"/>
      <c r="AE402"/>
      <c r="AF402"/>
      <c r="AG402"/>
      <c r="AH402"/>
      <c r="AI402"/>
      <c r="AJ402"/>
      <c r="AK402"/>
      <c r="AL402"/>
      <c r="AM402"/>
      <c r="AN402"/>
      <c r="AO402"/>
      <c r="AP402"/>
      <c r="AQ402"/>
      <c r="AR402"/>
      <c r="AS402"/>
      <c r="AT402"/>
      <c r="AU402"/>
      <c r="AV402"/>
      <c r="AW402"/>
      <c r="AX402"/>
      <c r="AY402"/>
      <c r="AZ402"/>
      <c r="BA402"/>
      <c r="BB402"/>
      <c r="BC402"/>
      <c r="BD402"/>
      <c r="BE402"/>
      <c r="BF402"/>
      <c r="BG402"/>
      <c r="BH402"/>
      <c r="BI402"/>
      <c r="BJ402"/>
      <c r="BK402"/>
      <c r="BL402"/>
      <c r="BM402"/>
      <c r="BN402"/>
      <c r="BO402"/>
      <c r="BP402"/>
      <c r="BQ402"/>
      <c r="BR402"/>
      <c r="BS402"/>
      <c r="BT402"/>
      <c r="BU402"/>
      <c r="BV402"/>
      <c r="BW402"/>
      <c r="BX402"/>
      <c r="BY402"/>
      <c r="BZ402"/>
      <c r="CA402"/>
      <c r="CB402"/>
    </row>
    <row r="403" spans="1:80">
      <c r="A403" s="62">
        <f t="shared" si="250"/>
        <v>227.03840377560309</v>
      </c>
      <c r="B403" s="62">
        <f t="shared" si="251"/>
        <v>29.765673484069989</v>
      </c>
      <c r="C403" s="7" t="s">
        <v>466</v>
      </c>
      <c r="D403" s="7" t="s">
        <v>608</v>
      </c>
      <c r="E403" s="42">
        <f t="shared" si="248"/>
        <v>2.779896241185644E-3</v>
      </c>
      <c r="F403" s="42">
        <f t="shared" si="248"/>
        <v>5.6190716692595547E-3</v>
      </c>
      <c r="G403" s="42">
        <f t="shared" si="248"/>
        <v>8.520742794704262E-3</v>
      </c>
      <c r="H403" s="42">
        <f t="shared" si="248"/>
        <v>1.1487935390166003E-2</v>
      </c>
      <c r="I403" s="42">
        <f t="shared" si="248"/>
        <v>1.4620040545361366E-2</v>
      </c>
      <c r="J403" s="42">
        <f t="shared" si="248"/>
        <v>1.7465568090675183E-2</v>
      </c>
      <c r="K403" s="42">
        <f t="shared" si="248"/>
        <v>1.9830944461070647E-2</v>
      </c>
      <c r="L403" s="42">
        <f t="shared" si="248"/>
        <v>2.1821307750702044E-2</v>
      </c>
      <c r="M403" s="42">
        <f t="shared" si="248"/>
        <v>2.3493608226661508E-2</v>
      </c>
      <c r="N403" s="42">
        <f t="shared" si="248"/>
        <v>2.5109385909123993E-2</v>
      </c>
      <c r="O403" s="42">
        <f t="shared" si="249"/>
        <v>2.6333854167392822E-2</v>
      </c>
      <c r="P403" s="42">
        <f t="shared" si="249"/>
        <v>2.7382459619087272E-2</v>
      </c>
      <c r="Q403" s="42">
        <f t="shared" si="249"/>
        <v>2.83062646530821E-2</v>
      </c>
      <c r="R403" s="42">
        <f t="shared" si="249"/>
        <v>2.9111347947045181E-2</v>
      </c>
      <c r="S403" s="42">
        <f t="shared" si="249"/>
        <v>3.0035701593386102E-2</v>
      </c>
      <c r="T403" s="42">
        <f t="shared" si="249"/>
        <v>3.0713893670701771E-2</v>
      </c>
      <c r="U403" s="42">
        <f t="shared" si="249"/>
        <v>3.1084158501432549E-2</v>
      </c>
      <c r="V403" s="42">
        <f t="shared" si="249"/>
        <v>3.145371057908259E-2</v>
      </c>
      <c r="W403" s="42">
        <f t="shared" si="249"/>
        <v>3.1813130207888722E-2</v>
      </c>
      <c r="X403" s="42">
        <f t="shared" si="249"/>
        <v>3.2412524033145818E-2</v>
      </c>
      <c r="Y403" s="244">
        <f t="shared" si="244"/>
        <v>3.2513651181466381E-2</v>
      </c>
      <c r="AA403" s="26">
        <f t="shared" si="247"/>
        <v>0.44939554605115506</v>
      </c>
      <c r="AB403"/>
      <c r="AC403"/>
      <c r="AD403"/>
      <c r="AE403"/>
      <c r="AF403"/>
      <c r="AG403"/>
      <c r="AH403"/>
      <c r="AI403"/>
      <c r="AJ403"/>
      <c r="AK403"/>
      <c r="AL403"/>
      <c r="AM403"/>
      <c r="AN403"/>
      <c r="AO403"/>
      <c r="AP403"/>
      <c r="AQ403"/>
      <c r="AR403"/>
      <c r="AS403"/>
      <c r="AT403"/>
      <c r="AU403"/>
      <c r="AV403"/>
      <c r="AW403"/>
      <c r="AX403"/>
      <c r="AY403"/>
      <c r="AZ403"/>
      <c r="BA403"/>
      <c r="BB403"/>
      <c r="BC403"/>
      <c r="BD403"/>
      <c r="BE403"/>
      <c r="BF403"/>
      <c r="BG403"/>
      <c r="BH403"/>
      <c r="BI403"/>
      <c r="BJ403"/>
      <c r="BK403"/>
      <c r="BL403"/>
      <c r="BM403"/>
      <c r="BN403"/>
      <c r="BO403"/>
      <c r="BP403"/>
      <c r="BQ403"/>
      <c r="BR403"/>
      <c r="BS403"/>
      <c r="BT403"/>
      <c r="BU403"/>
      <c r="BV403"/>
      <c r="BW403"/>
      <c r="BX403"/>
      <c r="BY403"/>
      <c r="BZ403"/>
      <c r="CA403"/>
      <c r="CB403"/>
    </row>
    <row r="404" spans="1:80">
      <c r="A404" s="62">
        <f t="shared" si="250"/>
        <v>224.49473880943</v>
      </c>
      <c r="B404" s="62">
        <f t="shared" si="251"/>
        <v>30.104648164272977</v>
      </c>
      <c r="C404" s="7" t="s">
        <v>467</v>
      </c>
      <c r="D404" s="7" t="s">
        <v>608</v>
      </c>
      <c r="E404" s="42">
        <f t="shared" ref="E404:N413" si="252">VLOOKUP(CONCATENATE($C404&amp;$D404),$B$197:$Y$365,E$22+1,FALSE)*$C$372*$A404/8760/1000</f>
        <v>3.1341522333296823E-3</v>
      </c>
      <c r="F404" s="42">
        <f t="shared" si="252"/>
        <v>6.335137894908683E-3</v>
      </c>
      <c r="G404" s="42">
        <f t="shared" si="252"/>
        <v>9.6065833911341183E-3</v>
      </c>
      <c r="H404" s="42">
        <f t="shared" si="252"/>
        <v>1.2951900083896489E-2</v>
      </c>
      <c r="I404" s="42">
        <f t="shared" si="252"/>
        <v>1.6483144963378812E-2</v>
      </c>
      <c r="J404" s="42">
        <f t="shared" si="252"/>
        <v>1.969129222406316E-2</v>
      </c>
      <c r="K404" s="42">
        <f t="shared" si="252"/>
        <v>2.2358100259595563E-2</v>
      </c>
      <c r="L404" s="42">
        <f t="shared" si="252"/>
        <v>2.46021054339308E-2</v>
      </c>
      <c r="M404" s="42">
        <f t="shared" si="252"/>
        <v>2.6487515469699338E-2</v>
      </c>
      <c r="N404" s="42">
        <f t="shared" si="252"/>
        <v>2.8309199731517035E-2</v>
      </c>
      <c r="O404" s="42">
        <f t="shared" ref="O404:X413" si="253">VLOOKUP(CONCATENATE($C404&amp;$D404),$B$197:$Y$365,O$22+1,FALSE)*$C$372*$A404/8760/1000</f>
        <v>2.9689708064683368E-2</v>
      </c>
      <c r="P404" s="42">
        <f t="shared" si="253"/>
        <v>3.0871942519919055E-2</v>
      </c>
      <c r="Q404" s="42">
        <f t="shared" si="253"/>
        <v>3.1913472620057323E-2</v>
      </c>
      <c r="R404" s="42">
        <f t="shared" si="253"/>
        <v>3.2821151678868052E-2</v>
      </c>
      <c r="S404" s="42">
        <f t="shared" si="253"/>
        <v>3.3863300303749878E-2</v>
      </c>
      <c r="T404" s="42">
        <f t="shared" si="253"/>
        <v>3.462791776761566E-2</v>
      </c>
      <c r="U404" s="42">
        <f t="shared" si="253"/>
        <v>3.504536728568234E-2</v>
      </c>
      <c r="V404" s="42">
        <f t="shared" si="253"/>
        <v>3.5462013221001322E-2</v>
      </c>
      <c r="W404" s="42">
        <f t="shared" si="253"/>
        <v>3.586723547916907E-2</v>
      </c>
      <c r="X404" s="42">
        <f t="shared" si="253"/>
        <v>3.6543013038144542E-2</v>
      </c>
      <c r="Y404" s="244">
        <f t="shared" si="244"/>
        <v>3.665702732150642E-2</v>
      </c>
      <c r="AA404" s="26">
        <f t="shared" si="247"/>
        <v>0.50666425366434442</v>
      </c>
      <c r="AB404"/>
      <c r="AC404"/>
      <c r="AD404"/>
      <c r="AE404"/>
      <c r="AF404"/>
      <c r="AG404"/>
      <c r="AH404"/>
      <c r="AI404"/>
      <c r="AJ404"/>
      <c r="AK404"/>
      <c r="AL404"/>
      <c r="AM404"/>
      <c r="AN404"/>
      <c r="AO404"/>
      <c r="AP404"/>
      <c r="AQ404"/>
      <c r="AR404"/>
      <c r="AS404"/>
      <c r="AT404"/>
      <c r="AU404"/>
      <c r="AV404"/>
      <c r="AW404"/>
      <c r="AX404"/>
      <c r="AY404"/>
      <c r="AZ404"/>
      <c r="BA404"/>
      <c r="BB404"/>
      <c r="BC404"/>
      <c r="BD404"/>
      <c r="BE404"/>
      <c r="BF404"/>
      <c r="BG404"/>
      <c r="BH404"/>
      <c r="BI404"/>
      <c r="BJ404"/>
      <c r="BK404"/>
      <c r="BL404"/>
      <c r="BM404"/>
      <c r="BN404"/>
      <c r="BO404"/>
      <c r="BP404"/>
      <c r="BQ404"/>
      <c r="BR404"/>
      <c r="BS404"/>
      <c r="BT404"/>
      <c r="BU404"/>
      <c r="BV404"/>
      <c r="BW404"/>
      <c r="BX404"/>
      <c r="BY404"/>
      <c r="BZ404"/>
      <c r="CA404"/>
      <c r="CB404"/>
    </row>
    <row r="405" spans="1:80">
      <c r="A405" s="62">
        <f t="shared" si="250"/>
        <v>219.34218669846402</v>
      </c>
      <c r="B405" s="62">
        <f t="shared" si="251"/>
        <v>30.815381850474541</v>
      </c>
      <c r="C405" s="7" t="s">
        <v>468</v>
      </c>
      <c r="D405" s="7" t="s">
        <v>608</v>
      </c>
      <c r="E405" s="42">
        <f t="shared" si="252"/>
        <v>1.4326418657028791E-3</v>
      </c>
      <c r="F405" s="42">
        <f t="shared" si="252"/>
        <v>2.8958337367055013E-3</v>
      </c>
      <c r="G405" s="42">
        <f t="shared" si="252"/>
        <v>4.3912332675312528E-3</v>
      </c>
      <c r="H405" s="42">
        <f t="shared" si="252"/>
        <v>5.920399814426912E-3</v>
      </c>
      <c r="I405" s="42">
        <f t="shared" si="252"/>
        <v>7.5345553741332982E-3</v>
      </c>
      <c r="J405" s="42">
        <f t="shared" si="252"/>
        <v>9.0010208597978321E-3</v>
      </c>
      <c r="K405" s="42">
        <f t="shared" si="252"/>
        <v>1.0220036579221787E-2</v>
      </c>
      <c r="L405" s="42">
        <f t="shared" si="252"/>
        <v>1.1245786294062898E-2</v>
      </c>
      <c r="M405" s="42">
        <f t="shared" si="252"/>
        <v>1.2107619782089974E-2</v>
      </c>
      <c r="N405" s="42">
        <f t="shared" si="252"/>
        <v>1.2940323794300461E-2</v>
      </c>
      <c r="O405" s="42">
        <f t="shared" si="253"/>
        <v>1.3571363350392676E-2</v>
      </c>
      <c r="P405" s="42">
        <f t="shared" si="253"/>
        <v>1.4111770595974269E-2</v>
      </c>
      <c r="Q405" s="42">
        <f t="shared" si="253"/>
        <v>1.4587860943462774E-2</v>
      </c>
      <c r="R405" s="42">
        <f t="shared" si="253"/>
        <v>1.5002767088239445E-2</v>
      </c>
      <c r="S405" s="42">
        <f t="shared" si="253"/>
        <v>1.547914016750887E-2</v>
      </c>
      <c r="T405" s="42">
        <f t="shared" si="253"/>
        <v>1.5828651904154129E-2</v>
      </c>
      <c r="U405" s="42">
        <f t="shared" si="253"/>
        <v>1.6019470859927842E-2</v>
      </c>
      <c r="V405" s="42">
        <f t="shared" si="253"/>
        <v>1.6209922492674077E-2</v>
      </c>
      <c r="W405" s="42">
        <f t="shared" si="253"/>
        <v>1.6395152286489491E-2</v>
      </c>
      <c r="X405" s="42">
        <f t="shared" si="253"/>
        <v>1.6704054710754385E-2</v>
      </c>
      <c r="Y405" s="244">
        <f t="shared" si="244"/>
        <v>1.6756171399246823E-2</v>
      </c>
      <c r="AA405" s="26">
        <f t="shared" si="247"/>
        <v>0.23159960576755079</v>
      </c>
      <c r="AB405"/>
      <c r="AC405"/>
      <c r="AD405"/>
      <c r="AE405"/>
      <c r="AF405"/>
      <c r="AG405"/>
      <c r="AH405"/>
      <c r="AI405"/>
      <c r="AJ405"/>
      <c r="AK405"/>
      <c r="AL405"/>
      <c r="AM405"/>
      <c r="AN405"/>
      <c r="AO405"/>
      <c r="AP405"/>
      <c r="AQ405"/>
      <c r="AR405"/>
      <c r="AS405"/>
      <c r="AT405"/>
      <c r="AU405"/>
      <c r="AV405"/>
      <c r="AW405"/>
      <c r="AX405"/>
      <c r="AY405"/>
      <c r="AZ405"/>
      <c r="BA405"/>
      <c r="BB405"/>
      <c r="BC405"/>
      <c r="BD405"/>
      <c r="BE405"/>
      <c r="BF405"/>
      <c r="BG405"/>
      <c r="BH405"/>
      <c r="BI405"/>
      <c r="BJ405"/>
      <c r="BK405"/>
      <c r="BL405"/>
      <c r="BM405"/>
      <c r="BN405"/>
      <c r="BO405"/>
      <c r="BP405"/>
      <c r="BQ405"/>
      <c r="BR405"/>
      <c r="BS405"/>
      <c r="BT405"/>
      <c r="BU405"/>
      <c r="BV405"/>
      <c r="BW405"/>
      <c r="BX405"/>
      <c r="BY405"/>
      <c r="BZ405"/>
      <c r="CA405"/>
      <c r="CB405"/>
    </row>
    <row r="406" spans="1:80">
      <c r="A406" s="62">
        <f t="shared" si="250"/>
        <v>217.51596569710898</v>
      </c>
      <c r="B406" s="62">
        <f t="shared" si="251"/>
        <v>31.075369589799937</v>
      </c>
      <c r="C406" s="7" t="s">
        <v>469</v>
      </c>
      <c r="D406" s="7" t="s">
        <v>608</v>
      </c>
      <c r="E406" s="42">
        <f t="shared" si="252"/>
        <v>2.206184019419809E-3</v>
      </c>
      <c r="F406" s="42">
        <f t="shared" si="252"/>
        <v>4.459413246088546E-3</v>
      </c>
      <c r="G406" s="42">
        <f t="shared" si="252"/>
        <v>6.7622403702540419E-3</v>
      </c>
      <c r="H406" s="42">
        <f t="shared" si="252"/>
        <v>9.1170667086128039E-3</v>
      </c>
      <c r="I406" s="42">
        <f t="shared" si="252"/>
        <v>1.1602771116625978E-2</v>
      </c>
      <c r="J406" s="42">
        <f t="shared" si="252"/>
        <v>1.386104151689556E-2</v>
      </c>
      <c r="K406" s="42">
        <f t="shared" si="252"/>
        <v>1.5738253864236267E-2</v>
      </c>
      <c r="L406" s="42">
        <f t="shared" si="252"/>
        <v>1.731784795748623E-2</v>
      </c>
      <c r="M406" s="42">
        <f t="shared" si="252"/>
        <v>1.864502072424977E-2</v>
      </c>
      <c r="N406" s="42">
        <f t="shared" si="252"/>
        <v>1.9927335815428691E-2</v>
      </c>
      <c r="O406" s="42">
        <f t="shared" si="253"/>
        <v>2.0899099532238251E-2</v>
      </c>
      <c r="P406" s="42">
        <f t="shared" si="253"/>
        <v>2.1731294833606085E-2</v>
      </c>
      <c r="Q406" s="42">
        <f t="shared" si="253"/>
        <v>2.2464445903370368E-2</v>
      </c>
      <c r="R406" s="42">
        <f t="shared" si="253"/>
        <v>2.3103376907746873E-2</v>
      </c>
      <c r="S406" s="42">
        <f t="shared" si="253"/>
        <v>2.3836963367786831E-2</v>
      </c>
      <c r="T406" s="42">
        <f t="shared" si="253"/>
        <v>2.4375190838619634E-2</v>
      </c>
      <c r="U406" s="42">
        <f t="shared" si="253"/>
        <v>2.4669040781797019E-2</v>
      </c>
      <c r="V406" s="42">
        <f t="shared" si="253"/>
        <v>2.496232506916567E-2</v>
      </c>
      <c r="W406" s="42">
        <f t="shared" si="253"/>
        <v>2.5247568032406516E-2</v>
      </c>
      <c r="X406" s="42">
        <f t="shared" si="253"/>
        <v>2.5723259556079032E-2</v>
      </c>
      <c r="Y406" s="244">
        <f t="shared" ref="Y406:Y437" si="254">VLOOKUP($C406,$Z$23:$AA$190,2,FALSE)*$C$372*$A406/8760/1000</f>
        <v>2.5803516184095897E-2</v>
      </c>
      <c r="AA406" s="26">
        <f t="shared" si="247"/>
        <v>0.35664974016211393</v>
      </c>
      <c r="AB406"/>
      <c r="AC406"/>
      <c r="AD406"/>
      <c r="AE406"/>
      <c r="AF406"/>
      <c r="AG406"/>
      <c r="AH406"/>
      <c r="AI406"/>
      <c r="AJ406"/>
      <c r="AK406"/>
      <c r="AL406"/>
      <c r="AM406"/>
      <c r="AN406"/>
      <c r="AO406"/>
      <c r="AP406"/>
      <c r="AQ406"/>
      <c r="AR406"/>
      <c r="AS406"/>
      <c r="AT406"/>
      <c r="AU406"/>
      <c r="AV406"/>
      <c r="AW406"/>
      <c r="AX406"/>
      <c r="AY406"/>
      <c r="AZ406"/>
      <c r="BA406"/>
      <c r="BB406"/>
      <c r="BC406"/>
      <c r="BD406"/>
      <c r="BE406"/>
      <c r="BF406"/>
      <c r="BG406"/>
      <c r="BH406"/>
      <c r="BI406"/>
      <c r="BJ406"/>
      <c r="BK406"/>
      <c r="BL406"/>
      <c r="BM406"/>
      <c r="BN406"/>
      <c r="BO406"/>
      <c r="BP406"/>
      <c r="BQ406"/>
      <c r="BR406"/>
      <c r="BS406"/>
      <c r="BT406"/>
      <c r="BU406"/>
      <c r="BV406"/>
      <c r="BW406"/>
      <c r="BX406"/>
      <c r="BY406"/>
      <c r="BZ406"/>
      <c r="CA406"/>
      <c r="CB406"/>
    </row>
    <row r="407" spans="1:80">
      <c r="A407" s="62">
        <f t="shared" si="250"/>
        <v>219.27696451984414</v>
      </c>
      <c r="B407" s="62">
        <f t="shared" si="251"/>
        <v>30.824592557437363</v>
      </c>
      <c r="C407" s="7" t="s">
        <v>470</v>
      </c>
      <c r="D407" s="7" t="s">
        <v>608</v>
      </c>
      <c r="E407" s="42">
        <f t="shared" si="252"/>
        <v>0</v>
      </c>
      <c r="F407" s="42">
        <f t="shared" si="252"/>
        <v>0</v>
      </c>
      <c r="G407" s="42">
        <f t="shared" si="252"/>
        <v>0</v>
      </c>
      <c r="H407" s="42">
        <f t="shared" si="252"/>
        <v>0</v>
      </c>
      <c r="I407" s="42">
        <f t="shared" si="252"/>
        <v>0</v>
      </c>
      <c r="J407" s="42">
        <f t="shared" si="252"/>
        <v>0</v>
      </c>
      <c r="K407" s="42">
        <f t="shared" si="252"/>
        <v>0</v>
      </c>
      <c r="L407" s="42">
        <f t="shared" si="252"/>
        <v>0</v>
      </c>
      <c r="M407" s="42">
        <f t="shared" si="252"/>
        <v>0</v>
      </c>
      <c r="N407" s="42">
        <f t="shared" si="252"/>
        <v>0</v>
      </c>
      <c r="O407" s="42">
        <f t="shared" si="253"/>
        <v>0</v>
      </c>
      <c r="P407" s="42">
        <f t="shared" si="253"/>
        <v>0</v>
      </c>
      <c r="Q407" s="42">
        <f t="shared" si="253"/>
        <v>0</v>
      </c>
      <c r="R407" s="42">
        <f t="shared" si="253"/>
        <v>0</v>
      </c>
      <c r="S407" s="42">
        <f t="shared" si="253"/>
        <v>0</v>
      </c>
      <c r="T407" s="42">
        <f t="shared" si="253"/>
        <v>0</v>
      </c>
      <c r="U407" s="42">
        <f t="shared" si="253"/>
        <v>0</v>
      </c>
      <c r="V407" s="42">
        <f t="shared" si="253"/>
        <v>0</v>
      </c>
      <c r="W407" s="42">
        <f t="shared" si="253"/>
        <v>0</v>
      </c>
      <c r="X407" s="42">
        <f t="shared" si="253"/>
        <v>0</v>
      </c>
      <c r="Y407" s="244">
        <f t="shared" si="254"/>
        <v>0</v>
      </c>
      <c r="AA407" s="26">
        <f t="shared" si="247"/>
        <v>0</v>
      </c>
      <c r="AB407"/>
      <c r="AC407"/>
      <c r="AD407"/>
      <c r="AE407"/>
      <c r="AF407"/>
      <c r="AG407"/>
      <c r="AH407"/>
      <c r="AI407"/>
      <c r="AJ407"/>
      <c r="AK407"/>
      <c r="AL407"/>
      <c r="AM407"/>
      <c r="AN407"/>
      <c r="AO407"/>
      <c r="AP407"/>
      <c r="AQ407"/>
      <c r="AR407"/>
      <c r="AS407"/>
      <c r="AT407"/>
      <c r="AU407"/>
      <c r="AV407"/>
      <c r="AW407"/>
      <c r="AX407"/>
      <c r="AY407"/>
      <c r="AZ407"/>
      <c r="BA407"/>
      <c r="BB407"/>
      <c r="BC407"/>
      <c r="BD407"/>
      <c r="BE407"/>
      <c r="BF407"/>
      <c r="BG407"/>
      <c r="BH407"/>
      <c r="BI407"/>
      <c r="BJ407"/>
      <c r="BK407"/>
      <c r="BL407"/>
      <c r="BM407"/>
      <c r="BN407"/>
      <c r="BO407"/>
      <c r="BP407"/>
      <c r="BQ407"/>
      <c r="BR407"/>
      <c r="BS407"/>
      <c r="BT407"/>
      <c r="BU407"/>
      <c r="BV407"/>
      <c r="BW407"/>
      <c r="BX407"/>
      <c r="BY407"/>
      <c r="BZ407"/>
      <c r="CA407"/>
      <c r="CB407"/>
    </row>
    <row r="408" spans="1:80">
      <c r="A408" s="62">
        <f t="shared" si="250"/>
        <v>191.10098335608075</v>
      </c>
      <c r="B408" s="62">
        <f t="shared" si="251"/>
        <v>35.391644587085018</v>
      </c>
      <c r="C408" s="7" t="s">
        <v>471</v>
      </c>
      <c r="D408" s="7" t="s">
        <v>608</v>
      </c>
      <c r="E408" s="42">
        <f t="shared" si="252"/>
        <v>0</v>
      </c>
      <c r="F408" s="42">
        <f t="shared" si="252"/>
        <v>0</v>
      </c>
      <c r="G408" s="42">
        <f t="shared" si="252"/>
        <v>0</v>
      </c>
      <c r="H408" s="42">
        <f t="shared" si="252"/>
        <v>0</v>
      </c>
      <c r="I408" s="42">
        <f t="shared" si="252"/>
        <v>0</v>
      </c>
      <c r="J408" s="42">
        <f t="shared" si="252"/>
        <v>0</v>
      </c>
      <c r="K408" s="42">
        <f t="shared" si="252"/>
        <v>0</v>
      </c>
      <c r="L408" s="42">
        <f t="shared" si="252"/>
        <v>0</v>
      </c>
      <c r="M408" s="42">
        <f t="shared" si="252"/>
        <v>0</v>
      </c>
      <c r="N408" s="42">
        <f t="shared" si="252"/>
        <v>0</v>
      </c>
      <c r="O408" s="42">
        <f t="shared" si="253"/>
        <v>0</v>
      </c>
      <c r="P408" s="42">
        <f t="shared" si="253"/>
        <v>0</v>
      </c>
      <c r="Q408" s="42">
        <f t="shared" si="253"/>
        <v>0</v>
      </c>
      <c r="R408" s="42">
        <f t="shared" si="253"/>
        <v>0</v>
      </c>
      <c r="S408" s="42">
        <f t="shared" si="253"/>
        <v>0</v>
      </c>
      <c r="T408" s="42">
        <f t="shared" si="253"/>
        <v>0</v>
      </c>
      <c r="U408" s="42">
        <f t="shared" si="253"/>
        <v>0</v>
      </c>
      <c r="V408" s="42">
        <f t="shared" si="253"/>
        <v>0</v>
      </c>
      <c r="W408" s="42">
        <f t="shared" si="253"/>
        <v>0</v>
      </c>
      <c r="X408" s="42">
        <f t="shared" si="253"/>
        <v>0</v>
      </c>
      <c r="Y408" s="244">
        <f t="shared" si="254"/>
        <v>0</v>
      </c>
      <c r="AA408" s="26">
        <f t="shared" si="247"/>
        <v>0</v>
      </c>
      <c r="AB408"/>
      <c r="AC408"/>
      <c r="AD408"/>
      <c r="AE408"/>
      <c r="AF408"/>
      <c r="AG408"/>
      <c r="AH408"/>
      <c r="AI408"/>
      <c r="AJ408"/>
      <c r="AK408"/>
      <c r="AL408"/>
      <c r="AM408"/>
      <c r="AN408"/>
      <c r="AO408"/>
      <c r="AP408"/>
      <c r="AQ408"/>
      <c r="AR408"/>
      <c r="AS408"/>
      <c r="AT408"/>
      <c r="AU408"/>
      <c r="AV408"/>
      <c r="AW408"/>
      <c r="AX408"/>
      <c r="AY408"/>
      <c r="AZ408"/>
      <c r="BA408"/>
      <c r="BB408"/>
      <c r="BC408"/>
      <c r="BD408"/>
      <c r="BE408"/>
      <c r="BF408"/>
      <c r="BG408"/>
      <c r="BH408"/>
      <c r="BI408"/>
      <c r="BJ408"/>
      <c r="BK408"/>
      <c r="BL408"/>
      <c r="BM408"/>
      <c r="BN408"/>
      <c r="BO408"/>
      <c r="BP408"/>
      <c r="BQ408"/>
      <c r="BR408"/>
      <c r="BS408"/>
      <c r="BT408"/>
      <c r="BU408"/>
      <c r="BV408"/>
      <c r="BW408"/>
      <c r="BX408"/>
      <c r="BY408"/>
      <c r="BZ408"/>
      <c r="CA408"/>
      <c r="CB408"/>
    </row>
    <row r="409" spans="1:80">
      <c r="A409" s="62">
        <f t="shared" si="250"/>
        <v>180.33932388380998</v>
      </c>
      <c r="B409" s="62">
        <f t="shared" si="251"/>
        <v>37.512635120544324</v>
      </c>
      <c r="C409" s="7" t="s">
        <v>472</v>
      </c>
      <c r="D409" s="7" t="s">
        <v>608</v>
      </c>
      <c r="E409" s="42">
        <f t="shared" si="252"/>
        <v>0</v>
      </c>
      <c r="F409" s="42">
        <f t="shared" si="252"/>
        <v>0</v>
      </c>
      <c r="G409" s="42">
        <f t="shared" si="252"/>
        <v>0</v>
      </c>
      <c r="H409" s="42">
        <f t="shared" si="252"/>
        <v>0</v>
      </c>
      <c r="I409" s="42">
        <f t="shared" si="252"/>
        <v>0</v>
      </c>
      <c r="J409" s="42">
        <f t="shared" si="252"/>
        <v>0</v>
      </c>
      <c r="K409" s="42">
        <f t="shared" si="252"/>
        <v>0</v>
      </c>
      <c r="L409" s="42">
        <f t="shared" si="252"/>
        <v>0</v>
      </c>
      <c r="M409" s="42">
        <f t="shared" si="252"/>
        <v>0</v>
      </c>
      <c r="N409" s="42">
        <f t="shared" si="252"/>
        <v>0</v>
      </c>
      <c r="O409" s="42">
        <f t="shared" si="253"/>
        <v>0</v>
      </c>
      <c r="P409" s="42">
        <f t="shared" si="253"/>
        <v>0</v>
      </c>
      <c r="Q409" s="42">
        <f t="shared" si="253"/>
        <v>0</v>
      </c>
      <c r="R409" s="42">
        <f t="shared" si="253"/>
        <v>0</v>
      </c>
      <c r="S409" s="42">
        <f t="shared" si="253"/>
        <v>0</v>
      </c>
      <c r="T409" s="42">
        <f t="shared" si="253"/>
        <v>0</v>
      </c>
      <c r="U409" s="42">
        <f t="shared" si="253"/>
        <v>0</v>
      </c>
      <c r="V409" s="42">
        <f t="shared" si="253"/>
        <v>0</v>
      </c>
      <c r="W409" s="42">
        <f t="shared" si="253"/>
        <v>0</v>
      </c>
      <c r="X409" s="42">
        <f t="shared" si="253"/>
        <v>0</v>
      </c>
      <c r="Y409" s="244">
        <f t="shared" si="254"/>
        <v>0</v>
      </c>
      <c r="AA409" s="26">
        <f t="shared" si="247"/>
        <v>0</v>
      </c>
      <c r="AB409"/>
      <c r="AC409"/>
      <c r="AD409"/>
      <c r="AE409"/>
      <c r="AF409"/>
      <c r="AG409"/>
      <c r="AH409"/>
      <c r="AI409"/>
      <c r="AJ409"/>
      <c r="AK409"/>
      <c r="AL409"/>
      <c r="AM409"/>
      <c r="AN409"/>
      <c r="AO409"/>
      <c r="AP409"/>
      <c r="AQ409"/>
      <c r="AR409"/>
      <c r="AS409"/>
      <c r="AT409"/>
      <c r="AU409"/>
      <c r="AV409"/>
      <c r="AW409"/>
      <c r="AX409"/>
      <c r="AY409"/>
      <c r="AZ409"/>
      <c r="BA409"/>
      <c r="BB409"/>
      <c r="BC409"/>
      <c r="BD409"/>
      <c r="BE409"/>
      <c r="BF409"/>
      <c r="BG409"/>
      <c r="BH409"/>
      <c r="BI409"/>
      <c r="BJ409"/>
      <c r="BK409"/>
      <c r="BL409"/>
      <c r="BM409"/>
      <c r="BN409"/>
      <c r="BO409"/>
      <c r="BP409"/>
      <c r="BQ409"/>
      <c r="BR409"/>
      <c r="BS409"/>
      <c r="BT409"/>
      <c r="BU409"/>
      <c r="BV409"/>
      <c r="BW409"/>
      <c r="BX409"/>
      <c r="BY409"/>
      <c r="BZ409"/>
      <c r="CA409"/>
      <c r="CB409"/>
    </row>
    <row r="410" spans="1:80">
      <c r="A410" s="62">
        <f t="shared" si="250"/>
        <v>244.64839200295523</v>
      </c>
      <c r="B410" s="62">
        <f t="shared" si="251"/>
        <v>27.612246163493317</v>
      </c>
      <c r="C410" s="7" t="s">
        <v>473</v>
      </c>
      <c r="D410" s="7" t="s">
        <v>608</v>
      </c>
      <c r="E410" s="42">
        <f t="shared" si="252"/>
        <v>5.8942387132075905E-2</v>
      </c>
      <c r="F410" s="42">
        <f t="shared" si="252"/>
        <v>0.11914167613360886</v>
      </c>
      <c r="G410" s="42">
        <f t="shared" si="252"/>
        <v>0.18066606696230481</v>
      </c>
      <c r="H410" s="42">
        <f t="shared" si="252"/>
        <v>0.24357971534457021</v>
      </c>
      <c r="I410" s="42">
        <f t="shared" si="252"/>
        <v>0.30999001939144238</v>
      </c>
      <c r="J410" s="42">
        <f t="shared" si="252"/>
        <v>0.37032399289951046</v>
      </c>
      <c r="K410" s="42">
        <f t="shared" si="252"/>
        <v>0.42047727836078741</v>
      </c>
      <c r="L410" s="42">
        <f t="shared" si="252"/>
        <v>0.46267912813230594</v>
      </c>
      <c r="M410" s="42">
        <f t="shared" si="252"/>
        <v>0.49813706379004746</v>
      </c>
      <c r="N410" s="42">
        <f t="shared" si="252"/>
        <v>0.53239654163244798</v>
      </c>
      <c r="O410" s="42">
        <f t="shared" si="253"/>
        <v>0.55835905096662286</v>
      </c>
      <c r="P410" s="42">
        <f t="shared" si="253"/>
        <v>0.58059272557895969</v>
      </c>
      <c r="Q410" s="42">
        <f t="shared" si="253"/>
        <v>0.60018024584016894</v>
      </c>
      <c r="R410" s="42">
        <f t="shared" si="253"/>
        <v>0.6172504984932321</v>
      </c>
      <c r="S410" s="42">
        <f t="shared" si="253"/>
        <v>0.63684965103078661</v>
      </c>
      <c r="T410" s="42">
        <f t="shared" si="253"/>
        <v>0.65122941793676214</v>
      </c>
      <c r="U410" s="42">
        <f t="shared" si="253"/>
        <v>0.65908017605894953</v>
      </c>
      <c r="V410" s="42">
        <f t="shared" si="253"/>
        <v>0.66691582161420282</v>
      </c>
      <c r="W410" s="42">
        <f t="shared" si="253"/>
        <v>0.67453662795585367</v>
      </c>
      <c r="X410" s="42">
        <f t="shared" si="253"/>
        <v>0.68724562851833892</v>
      </c>
      <c r="Y410" s="244">
        <f t="shared" si="254"/>
        <v>0.6893898364342903</v>
      </c>
      <c r="AA410" s="26">
        <f t="shared" si="247"/>
        <v>9.5285737137729782</v>
      </c>
      <c r="AB410"/>
      <c r="AC410"/>
      <c r="AD410"/>
      <c r="AE410"/>
      <c r="AF410"/>
      <c r="AG410"/>
      <c r="AH410"/>
      <c r="AI410"/>
      <c r="AJ410"/>
      <c r="AK410"/>
      <c r="AL410"/>
      <c r="AM410"/>
      <c r="AN410"/>
      <c r="AO410"/>
      <c r="AP410"/>
      <c r="AQ410"/>
      <c r="AR410"/>
      <c r="AS410"/>
      <c r="AT410"/>
      <c r="AU410"/>
      <c r="AV410"/>
      <c r="AW410"/>
      <c r="AX410"/>
      <c r="AY410"/>
      <c r="AZ410"/>
      <c r="BA410"/>
      <c r="BB410"/>
      <c r="BC410"/>
      <c r="BD410"/>
      <c r="BE410"/>
      <c r="BF410"/>
      <c r="BG410"/>
      <c r="BH410"/>
      <c r="BI410"/>
      <c r="BJ410"/>
      <c r="BK410"/>
      <c r="BL410"/>
      <c r="BM410"/>
      <c r="BN410"/>
      <c r="BO410"/>
      <c r="BP410"/>
      <c r="BQ410"/>
      <c r="BR410"/>
      <c r="BS410"/>
      <c r="BT410"/>
      <c r="BU410"/>
      <c r="BV410"/>
      <c r="BW410"/>
      <c r="BX410"/>
      <c r="BY410"/>
      <c r="BZ410"/>
      <c r="CA410"/>
      <c r="CB410"/>
    </row>
    <row r="411" spans="1:80">
      <c r="A411" s="62">
        <f t="shared" si="250"/>
        <v>238.12617414097292</v>
      </c>
      <c r="B411" s="62">
        <f t="shared" si="251"/>
        <v>28.372675117805933</v>
      </c>
      <c r="C411" s="7" t="s">
        <v>474</v>
      </c>
      <c r="D411" s="7" t="s">
        <v>608</v>
      </c>
      <c r="E411" s="42">
        <f t="shared" si="252"/>
        <v>1.0993036239589879E-2</v>
      </c>
      <c r="F411" s="42">
        <f t="shared" si="252"/>
        <v>2.2220490670787584E-2</v>
      </c>
      <c r="G411" s="42">
        <f t="shared" si="252"/>
        <v>3.3695082910885167E-2</v>
      </c>
      <c r="H411" s="42">
        <f t="shared" si="252"/>
        <v>4.5428778308754282E-2</v>
      </c>
      <c r="I411" s="42">
        <f t="shared" si="252"/>
        <v>5.7814616660254656E-2</v>
      </c>
      <c r="J411" s="42">
        <f t="shared" si="252"/>
        <v>6.9067190394101835E-2</v>
      </c>
      <c r="K411" s="42">
        <f t="shared" si="252"/>
        <v>7.8421017265329421E-2</v>
      </c>
      <c r="L411" s="42">
        <f t="shared" si="252"/>
        <v>8.6291863467680932E-2</v>
      </c>
      <c r="M411" s="42">
        <f t="shared" si="252"/>
        <v>9.2904937532583845E-2</v>
      </c>
      <c r="N411" s="42">
        <f t="shared" si="252"/>
        <v>9.9294493500634975E-2</v>
      </c>
      <c r="O411" s="42">
        <f t="shared" si="253"/>
        <v>0.10413662528165271</v>
      </c>
      <c r="P411" s="42">
        <f t="shared" si="253"/>
        <v>0.10828331160782727</v>
      </c>
      <c r="Q411" s="42">
        <f t="shared" si="253"/>
        <v>0.11193647753055588</v>
      </c>
      <c r="R411" s="42">
        <f t="shared" si="253"/>
        <v>0.11512016104194116</v>
      </c>
      <c r="S411" s="42">
        <f t="shared" si="253"/>
        <v>0.11877549643967125</v>
      </c>
      <c r="T411" s="42">
        <f t="shared" si="253"/>
        <v>0.12145739153089025</v>
      </c>
      <c r="U411" s="42">
        <f t="shared" si="253"/>
        <v>0.12292159535338003</v>
      </c>
      <c r="V411" s="42">
        <f t="shared" si="253"/>
        <v>0.12438298061007939</v>
      </c>
      <c r="W411" s="42">
        <f t="shared" si="253"/>
        <v>0.12580429732908066</v>
      </c>
      <c r="X411" s="42">
        <f t="shared" si="253"/>
        <v>0.12817458653096367</v>
      </c>
      <c r="Y411" s="244">
        <f t="shared" si="254"/>
        <v>0.12857449153095035</v>
      </c>
      <c r="AA411" s="26">
        <f t="shared" si="247"/>
        <v>1.7771244302066447</v>
      </c>
      <c r="AB411"/>
      <c r="AC411"/>
      <c r="AD411"/>
      <c r="AE411"/>
      <c r="AF411"/>
      <c r="AG411"/>
      <c r="AH411"/>
      <c r="AI411"/>
      <c r="AJ411"/>
      <c r="AK411"/>
      <c r="AL411"/>
      <c r="AM411"/>
      <c r="AN411"/>
      <c r="AO411"/>
      <c r="AP411"/>
      <c r="AQ411"/>
      <c r="AR411"/>
      <c r="AS411"/>
      <c r="AT411"/>
      <c r="AU411"/>
      <c r="AV411"/>
      <c r="AW411"/>
      <c r="AX411"/>
      <c r="AY411"/>
      <c r="AZ411"/>
      <c r="BA411"/>
      <c r="BB411"/>
      <c r="BC411"/>
      <c r="BD411"/>
      <c r="BE411"/>
      <c r="BF411"/>
      <c r="BG411"/>
      <c r="BH411"/>
      <c r="BI411"/>
      <c r="BJ411"/>
      <c r="BK411"/>
      <c r="BL411"/>
      <c r="BM411"/>
      <c r="BN411"/>
      <c r="BO411"/>
      <c r="BP411"/>
      <c r="BQ411"/>
      <c r="BR411"/>
      <c r="BS411"/>
      <c r="BT411"/>
      <c r="BU411"/>
      <c r="BV411"/>
      <c r="BW411"/>
      <c r="BX411"/>
      <c r="BY411"/>
      <c r="BZ411"/>
      <c r="CA411"/>
      <c r="CB411"/>
    </row>
    <row r="412" spans="1:80">
      <c r="A412" s="62">
        <f t="shared" si="250"/>
        <v>234.03022132364811</v>
      </c>
      <c r="B412" s="62">
        <f t="shared" si="251"/>
        <v>28.871891364611987</v>
      </c>
      <c r="C412" s="7" t="s">
        <v>475</v>
      </c>
      <c r="D412" s="7" t="s">
        <v>608</v>
      </c>
      <c r="E412" s="42">
        <f t="shared" si="252"/>
        <v>3.281130480676922E-2</v>
      </c>
      <c r="F412" s="42">
        <f t="shared" si="252"/>
        <v>6.6322285896729061E-2</v>
      </c>
      <c r="G412" s="42">
        <f t="shared" si="252"/>
        <v>0.10057090796233564</v>
      </c>
      <c r="H412" s="42">
        <f t="shared" si="252"/>
        <v>0.1355928844043629</v>
      </c>
      <c r="I412" s="42">
        <f t="shared" si="252"/>
        <v>0.17256133502902971</v>
      </c>
      <c r="J412" s="42">
        <f t="shared" si="252"/>
        <v>0.20614729059171952</v>
      </c>
      <c r="K412" s="42">
        <f t="shared" si="252"/>
        <v>0.23406598911072377</v>
      </c>
      <c r="L412" s="42">
        <f t="shared" si="252"/>
        <v>0.25755838267734338</v>
      </c>
      <c r="M412" s="42">
        <f t="shared" si="252"/>
        <v>0.2772966591756808</v>
      </c>
      <c r="N412" s="42">
        <f t="shared" si="252"/>
        <v>0.29636779328989521</v>
      </c>
      <c r="O412" s="42">
        <f t="shared" si="253"/>
        <v>0.31082027559949993</v>
      </c>
      <c r="P412" s="42">
        <f t="shared" si="253"/>
        <v>0.32319703721665738</v>
      </c>
      <c r="Q412" s="42">
        <f t="shared" si="253"/>
        <v>0.3341007709975643</v>
      </c>
      <c r="R412" s="42">
        <f t="shared" si="253"/>
        <v>0.34360322398904503</v>
      </c>
      <c r="S412" s="42">
        <f t="shared" si="253"/>
        <v>0.35451343307886513</v>
      </c>
      <c r="T412" s="42">
        <f t="shared" si="253"/>
        <v>0.3625181803916101</v>
      </c>
      <c r="U412" s="42">
        <f t="shared" si="253"/>
        <v>0.36688844142522076</v>
      </c>
      <c r="V412" s="42">
        <f t="shared" si="253"/>
        <v>0.37125028978563968</v>
      </c>
      <c r="W412" s="42">
        <f t="shared" si="253"/>
        <v>0.37549254416174699</v>
      </c>
      <c r="X412" s="42">
        <f t="shared" si="253"/>
        <v>0.38256723033471646</v>
      </c>
      <c r="Y412" s="244">
        <f t="shared" si="254"/>
        <v>0.38376084095896401</v>
      </c>
      <c r="AA412" s="26">
        <f t="shared" si="247"/>
        <v>5.3042462599251552</v>
      </c>
      <c r="AB412"/>
      <c r="AC412"/>
      <c r="AD412"/>
      <c r="AE412"/>
      <c r="AF412"/>
      <c r="AG412"/>
      <c r="AH412"/>
      <c r="AI412"/>
      <c r="AJ412"/>
      <c r="AK412"/>
      <c r="AL412"/>
      <c r="AM412"/>
      <c r="AN412"/>
      <c r="AO412"/>
      <c r="AP412"/>
      <c r="AQ412"/>
      <c r="AR412"/>
      <c r="AS412"/>
      <c r="AT412"/>
      <c r="AU412"/>
      <c r="AV412"/>
      <c r="AW412"/>
      <c r="AX412"/>
      <c r="AY412"/>
      <c r="AZ412"/>
      <c r="BA412"/>
      <c r="BB412"/>
      <c r="BC412"/>
      <c r="BD412"/>
      <c r="BE412"/>
      <c r="BF412"/>
      <c r="BG412"/>
      <c r="BH412"/>
      <c r="BI412"/>
      <c r="BJ412"/>
      <c r="BK412"/>
      <c r="BL412"/>
      <c r="BM412"/>
      <c r="BN412"/>
      <c r="BO412"/>
      <c r="BP412"/>
      <c r="BQ412"/>
      <c r="BR412"/>
      <c r="BS412"/>
      <c r="BT412"/>
      <c r="BU412"/>
      <c r="BV412"/>
      <c r="BW412"/>
      <c r="BX412"/>
      <c r="BY412"/>
      <c r="BZ412"/>
      <c r="CA412"/>
      <c r="CB412"/>
    </row>
    <row r="413" spans="1:80">
      <c r="A413" s="62">
        <f t="shared" si="250"/>
        <v>225.59047141024303</v>
      </c>
      <c r="B413" s="62">
        <f t="shared" si="251"/>
        <v>29.957691086540258</v>
      </c>
      <c r="C413" s="7" t="s">
        <v>476</v>
      </c>
      <c r="D413" s="7" t="s">
        <v>608</v>
      </c>
      <c r="E413" s="42">
        <f t="shared" si="252"/>
        <v>4.6099930351734521E-2</v>
      </c>
      <c r="F413" s="42">
        <f t="shared" si="252"/>
        <v>9.3182906885685896E-2</v>
      </c>
      <c r="G413" s="42">
        <f t="shared" si="252"/>
        <v>0.1413022700492505</v>
      </c>
      <c r="H413" s="42">
        <f t="shared" si="252"/>
        <v>0.19050819722177978</v>
      </c>
      <c r="I413" s="42">
        <f t="shared" si="252"/>
        <v>0.24244892341493857</v>
      </c>
      <c r="J413" s="42">
        <f t="shared" si="252"/>
        <v>0.28963723919069601</v>
      </c>
      <c r="K413" s="42">
        <f t="shared" si="252"/>
        <v>0.32886305068514288</v>
      </c>
      <c r="L413" s="42">
        <f t="shared" si="252"/>
        <v>0.36186989736785291</v>
      </c>
      <c r="M413" s="42">
        <f t="shared" si="252"/>
        <v>0.38960220418086666</v>
      </c>
      <c r="N413" s="42">
        <f t="shared" si="252"/>
        <v>0.41639717498655343</v>
      </c>
      <c r="O413" s="42">
        <f t="shared" si="253"/>
        <v>0.43670293337702742</v>
      </c>
      <c r="P413" s="42">
        <f t="shared" si="253"/>
        <v>0.45409230121506794</v>
      </c>
      <c r="Q413" s="42">
        <f t="shared" si="253"/>
        <v>0.46941206282875308</v>
      </c>
      <c r="R413" s="42">
        <f t="shared" si="253"/>
        <v>0.48276302292185852</v>
      </c>
      <c r="S413" s="42">
        <f t="shared" si="253"/>
        <v>0.49809188235386137</v>
      </c>
      <c r="T413" s="42">
        <f t="shared" si="253"/>
        <v>0.50933856381849618</v>
      </c>
      <c r="U413" s="42">
        <f t="shared" si="253"/>
        <v>0.5154787868439088</v>
      </c>
      <c r="V413" s="42">
        <f t="shared" si="253"/>
        <v>0.5216071900514111</v>
      </c>
      <c r="W413" s="42">
        <f t="shared" si="253"/>
        <v>0.52756756353928702</v>
      </c>
      <c r="X413" s="42">
        <f t="shared" si="253"/>
        <v>0.53750750776750267</v>
      </c>
      <c r="Y413" s="244">
        <f t="shared" si="254"/>
        <v>0.5391845324079112</v>
      </c>
      <c r="AA413" s="26">
        <f t="shared" ref="AA413:AA422" si="255">SUM(E413:X413)</f>
        <v>7.4524736090516761</v>
      </c>
      <c r="AB413"/>
      <c r="AC413"/>
      <c r="AD413"/>
      <c r="AE413"/>
      <c r="AF413"/>
      <c r="AG413"/>
      <c r="AH413"/>
      <c r="AI413"/>
      <c r="AJ413"/>
      <c r="AK413"/>
      <c r="AL413"/>
      <c r="AM413"/>
      <c r="AN413"/>
      <c r="AO413"/>
      <c r="AP413"/>
      <c r="AQ413"/>
      <c r="AR413"/>
      <c r="AS413"/>
      <c r="AT413"/>
      <c r="AU413"/>
      <c r="AV413"/>
      <c r="AW413"/>
      <c r="AX413"/>
      <c r="AY413"/>
      <c r="AZ413"/>
      <c r="BA413"/>
      <c r="BB413"/>
      <c r="BC413"/>
      <c r="BD413"/>
      <c r="BE413"/>
      <c r="BF413"/>
      <c r="BG413"/>
      <c r="BH413"/>
      <c r="BI413"/>
      <c r="BJ413"/>
      <c r="BK413"/>
      <c r="BL413"/>
      <c r="BM413"/>
      <c r="BN413"/>
      <c r="BO413"/>
      <c r="BP413"/>
      <c r="BQ413"/>
      <c r="BR413"/>
      <c r="BS413"/>
      <c r="BT413"/>
      <c r="BU413"/>
      <c r="BV413"/>
      <c r="BW413"/>
      <c r="BX413"/>
      <c r="BY413"/>
      <c r="BZ413"/>
      <c r="CA413"/>
      <c r="CB413"/>
    </row>
    <row r="414" spans="1:80">
      <c r="A414" s="62">
        <f t="shared" si="250"/>
        <v>219.42045331280775</v>
      </c>
      <c r="B414" s="62">
        <f t="shared" si="251"/>
        <v>30.804336230068301</v>
      </c>
      <c r="C414" s="7" t="s">
        <v>477</v>
      </c>
      <c r="D414" s="7" t="s">
        <v>608</v>
      </c>
      <c r="E414" s="42">
        <f t="shared" ref="E414:N423" si="256">VLOOKUP(CONCATENATE($C414&amp;$D414),$B$197:$Y$365,E$22+1,FALSE)*$C$372*$A414/8760/1000</f>
        <v>3.1265251653779351E-2</v>
      </c>
      <c r="F414" s="42">
        <f t="shared" si="256"/>
        <v>6.3197211175440346E-2</v>
      </c>
      <c r="G414" s="42">
        <f t="shared" si="256"/>
        <v>9.5832054379099155E-2</v>
      </c>
      <c r="H414" s="42">
        <f t="shared" si="256"/>
        <v>0.12920381186698837</v>
      </c>
      <c r="I414" s="42">
        <f t="shared" si="256"/>
        <v>0.16443032659529222</v>
      </c>
      <c r="J414" s="42">
        <f t="shared" si="256"/>
        <v>0.19643372782801335</v>
      </c>
      <c r="K414" s="42">
        <f t="shared" si="256"/>
        <v>0.22303691048664939</v>
      </c>
      <c r="L414" s="42">
        <f t="shared" si="256"/>
        <v>0.24542235358729858</v>
      </c>
      <c r="M414" s="42">
        <f t="shared" si="256"/>
        <v>0.26423057183910925</v>
      </c>
      <c r="N414" s="42">
        <f t="shared" si="256"/>
        <v>0.28240308314017998</v>
      </c>
      <c r="O414" s="42">
        <f t="shared" ref="O414:X423" si="257">VLOOKUP(CONCATENATE($C414&amp;$D414),$B$197:$Y$365,O$22+1,FALSE)*$C$372*$A414/8760/1000</f>
        <v>0.29617457132367836</v>
      </c>
      <c r="P414" s="42">
        <f t="shared" si="257"/>
        <v>0.30796814579132437</v>
      </c>
      <c r="Q414" s="42">
        <f t="shared" si="257"/>
        <v>0.31835810079718374</v>
      </c>
      <c r="R414" s="42">
        <f t="shared" si="257"/>
        <v>0.32741280270119227</v>
      </c>
      <c r="S414" s="42">
        <f t="shared" si="257"/>
        <v>0.33780892790247352</v>
      </c>
      <c r="T414" s="42">
        <f t="shared" si="257"/>
        <v>0.34543649531046794</v>
      </c>
      <c r="U414" s="42">
        <f t="shared" si="257"/>
        <v>0.34960083171260814</v>
      </c>
      <c r="V414" s="42">
        <f t="shared" si="257"/>
        <v>0.35375715184273554</v>
      </c>
      <c r="W414" s="42">
        <f t="shared" si="257"/>
        <v>0.35779951320048853</v>
      </c>
      <c r="X414" s="42">
        <f t="shared" si="257"/>
        <v>0.36454084350941829</v>
      </c>
      <c r="Y414" s="244">
        <f t="shared" si="254"/>
        <v>0.36567821176598408</v>
      </c>
      <c r="AA414" s="26">
        <f t="shared" si="255"/>
        <v>5.0543126866434207</v>
      </c>
      <c r="AB414"/>
      <c r="AC414"/>
      <c r="AD414"/>
      <c r="AE414"/>
      <c r="AF414"/>
      <c r="AG414"/>
      <c r="AH414"/>
      <c r="AI414"/>
      <c r="AJ414"/>
      <c r="AK414"/>
      <c r="AL414"/>
      <c r="AM414"/>
      <c r="AN414"/>
      <c r="AO414"/>
      <c r="AP414"/>
      <c r="AQ414"/>
      <c r="AR414"/>
      <c r="AS414"/>
      <c r="AT414"/>
      <c r="AU414"/>
      <c r="AV414"/>
      <c r="AW414"/>
      <c r="AX414"/>
      <c r="AY414"/>
      <c r="AZ414"/>
      <c r="BA414"/>
      <c r="BB414"/>
      <c r="BC414"/>
      <c r="BD414"/>
      <c r="BE414"/>
      <c r="BF414"/>
      <c r="BG414"/>
      <c r="BH414"/>
      <c r="BI414"/>
      <c r="BJ414"/>
      <c r="BK414"/>
      <c r="BL414"/>
      <c r="BM414"/>
      <c r="BN414"/>
      <c r="BO414"/>
      <c r="BP414"/>
      <c r="BQ414"/>
      <c r="BR414"/>
      <c r="BS414"/>
      <c r="BT414"/>
      <c r="BU414"/>
      <c r="BV414"/>
      <c r="BW414"/>
      <c r="BX414"/>
      <c r="BY414"/>
      <c r="BZ414"/>
      <c r="CA414"/>
      <c r="CB414"/>
    </row>
    <row r="415" spans="1:80">
      <c r="A415" s="62">
        <f t="shared" si="250"/>
        <v>217.99860981889563</v>
      </c>
      <c r="B415" s="62">
        <f t="shared" si="251"/>
        <v>31.006235062018376</v>
      </c>
      <c r="C415" s="7" t="s">
        <v>478</v>
      </c>
      <c r="D415" s="7" t="s">
        <v>608</v>
      </c>
      <c r="E415" s="42">
        <f t="shared" si="256"/>
        <v>5.3405738352636728E-3</v>
      </c>
      <c r="F415" s="42">
        <f t="shared" si="256"/>
        <v>1.0795031372293193E-2</v>
      </c>
      <c r="G415" s="42">
        <f t="shared" si="256"/>
        <v>1.6369551982631049E-2</v>
      </c>
      <c r="H415" s="42">
        <f t="shared" si="256"/>
        <v>2.2069948603460478E-2</v>
      </c>
      <c r="I415" s="42">
        <f t="shared" si="256"/>
        <v>2.8087165574837997E-2</v>
      </c>
      <c r="J415" s="42">
        <f t="shared" si="256"/>
        <v>3.35538264274544E-2</v>
      </c>
      <c r="K415" s="42">
        <f t="shared" si="256"/>
        <v>3.8098048966097475E-2</v>
      </c>
      <c r="L415" s="42">
        <f t="shared" si="256"/>
        <v>4.1921818339137509E-2</v>
      </c>
      <c r="M415" s="42">
        <f t="shared" si="256"/>
        <v>4.5134544064036851E-2</v>
      </c>
      <c r="N415" s="42">
        <f t="shared" si="256"/>
        <v>4.8238681508707006E-2</v>
      </c>
      <c r="O415" s="42">
        <f t="shared" si="257"/>
        <v>5.0591058207282012E-2</v>
      </c>
      <c r="P415" s="42">
        <f t="shared" si="257"/>
        <v>5.2605577582453274E-2</v>
      </c>
      <c r="Q415" s="42">
        <f t="shared" si="257"/>
        <v>5.4380337704915044E-2</v>
      </c>
      <c r="R415" s="42">
        <f t="shared" si="257"/>
        <v>5.5927016574164254E-2</v>
      </c>
      <c r="S415" s="42">
        <f t="shared" si="257"/>
        <v>5.7702830658532156E-2</v>
      </c>
      <c r="T415" s="42">
        <f t="shared" si="257"/>
        <v>5.9005733554595069E-2</v>
      </c>
      <c r="U415" s="42">
        <f t="shared" si="257"/>
        <v>5.9717064660347347E-2</v>
      </c>
      <c r="V415" s="42">
        <f t="shared" si="257"/>
        <v>6.0427026466628057E-2</v>
      </c>
      <c r="W415" s="42">
        <f t="shared" si="257"/>
        <v>6.1117522405664829E-2</v>
      </c>
      <c r="X415" s="42">
        <f t="shared" si="257"/>
        <v>6.2269042715221892E-2</v>
      </c>
      <c r="Y415" s="244">
        <f t="shared" si="254"/>
        <v>6.2463322269384412E-2</v>
      </c>
      <c r="AA415" s="26">
        <f t="shared" si="255"/>
        <v>0.86335240120372347</v>
      </c>
      <c r="AB415"/>
      <c r="AC415"/>
      <c r="AD415"/>
      <c r="AE415"/>
      <c r="AF415"/>
      <c r="AG415"/>
      <c r="AH415"/>
      <c r="AI415"/>
      <c r="AJ415"/>
      <c r="AK415"/>
      <c r="AL415"/>
      <c r="AM415"/>
      <c r="AN415"/>
      <c r="AO415"/>
      <c r="AP415"/>
      <c r="AQ415"/>
      <c r="AR415"/>
      <c r="AS415"/>
      <c r="AT415"/>
      <c r="AU415"/>
      <c r="AV415"/>
      <c r="AW415"/>
      <c r="AX415"/>
      <c r="AY415"/>
      <c r="AZ415"/>
      <c r="BA415"/>
      <c r="BB415"/>
      <c r="BC415"/>
      <c r="BD415"/>
      <c r="BE415"/>
      <c r="BF415"/>
      <c r="BG415"/>
      <c r="BH415"/>
      <c r="BI415"/>
      <c r="BJ415"/>
      <c r="BK415"/>
      <c r="BL415"/>
      <c r="BM415"/>
      <c r="BN415"/>
      <c r="BO415"/>
      <c r="BP415"/>
      <c r="BQ415"/>
      <c r="BR415"/>
      <c r="BS415"/>
      <c r="BT415"/>
      <c r="BU415"/>
      <c r="BV415"/>
      <c r="BW415"/>
      <c r="BX415"/>
      <c r="BY415"/>
      <c r="BZ415"/>
      <c r="CA415"/>
      <c r="CB415"/>
    </row>
    <row r="416" spans="1:80">
      <c r="A416" s="62">
        <f t="shared" si="250"/>
        <v>215.97672228168116</v>
      </c>
      <c r="B416" s="62">
        <f t="shared" si="251"/>
        <v>31.29791675273373</v>
      </c>
      <c r="C416" s="7" t="s">
        <v>479</v>
      </c>
      <c r="D416" s="7" t="s">
        <v>608</v>
      </c>
      <c r="E416" s="42">
        <f t="shared" si="256"/>
        <v>1.1193652664901844E-2</v>
      </c>
      <c r="F416" s="42">
        <f t="shared" si="256"/>
        <v>2.262600151509802E-2</v>
      </c>
      <c r="G416" s="42">
        <f t="shared" si="256"/>
        <v>3.4309998293391382E-2</v>
      </c>
      <c r="H416" s="42">
        <f t="shared" si="256"/>
        <v>4.6257826709210761E-2</v>
      </c>
      <c r="I416" s="42">
        <f t="shared" si="256"/>
        <v>5.886969930279079E-2</v>
      </c>
      <c r="J416" s="42">
        <f t="shared" si="256"/>
        <v>7.0327625868088994E-2</v>
      </c>
      <c r="K416" s="42">
        <f t="shared" si="256"/>
        <v>7.9852154560814723E-2</v>
      </c>
      <c r="L416" s="42">
        <f t="shared" si="256"/>
        <v>8.7866639062438745E-2</v>
      </c>
      <c r="M416" s="42">
        <f t="shared" si="256"/>
        <v>9.4600397827210664E-2</v>
      </c>
      <c r="N416" s="42">
        <f t="shared" si="256"/>
        <v>0.1011065594217424</v>
      </c>
      <c r="O416" s="42">
        <f t="shared" si="257"/>
        <v>0.10603705725083143</v>
      </c>
      <c r="P416" s="42">
        <f t="shared" si="257"/>
        <v>0.11025941815584994</v>
      </c>
      <c r="Q416" s="42">
        <f t="shared" si="257"/>
        <v>0.1139792522012442</v>
      </c>
      <c r="R416" s="42">
        <f t="shared" si="257"/>
        <v>0.11722103605829</v>
      </c>
      <c r="S416" s="42">
        <f t="shared" si="257"/>
        <v>0.12094307917032453</v>
      </c>
      <c r="T416" s="42">
        <f t="shared" si="257"/>
        <v>0.12367391726459888</v>
      </c>
      <c r="U416" s="42">
        <f t="shared" si="257"/>
        <v>0.12516484194294639</v>
      </c>
      <c r="V416" s="42">
        <f t="shared" si="257"/>
        <v>0.1266528966183407</v>
      </c>
      <c r="W416" s="42">
        <f t="shared" si="257"/>
        <v>0.12810015152886495</v>
      </c>
      <c r="X416" s="42">
        <f t="shared" si="257"/>
        <v>0.1305136971101753</v>
      </c>
      <c r="Y416" s="244">
        <f t="shared" si="254"/>
        <v>0.13092090014046162</v>
      </c>
      <c r="AA416" s="26">
        <f t="shared" si="255"/>
        <v>1.8095559025271544</v>
      </c>
      <c r="AB416"/>
      <c r="AC416"/>
      <c r="AD416"/>
      <c r="AE416"/>
      <c r="AF416"/>
      <c r="AG416"/>
      <c r="AH416"/>
      <c r="AI416"/>
      <c r="AJ416"/>
      <c r="AK416"/>
      <c r="AL416"/>
      <c r="AM416"/>
      <c r="AN416"/>
      <c r="AO416"/>
      <c r="AP416"/>
      <c r="AQ416"/>
      <c r="AR416"/>
      <c r="AS416"/>
      <c r="AT416"/>
      <c r="AU416"/>
      <c r="AV416"/>
      <c r="AW416"/>
      <c r="AX416"/>
      <c r="AY416"/>
      <c r="AZ416"/>
      <c r="BA416"/>
      <c r="BB416"/>
      <c r="BC416"/>
      <c r="BD416"/>
      <c r="BE416"/>
      <c r="BF416"/>
      <c r="BG416"/>
      <c r="BH416"/>
      <c r="BI416"/>
      <c r="BJ416"/>
      <c r="BK416"/>
      <c r="BL416"/>
      <c r="BM416"/>
      <c r="BN416"/>
      <c r="BO416"/>
      <c r="BP416"/>
      <c r="BQ416"/>
      <c r="BR416"/>
      <c r="BS416"/>
      <c r="BT416"/>
      <c r="BU416"/>
      <c r="BV416"/>
      <c r="BW416"/>
      <c r="BX416"/>
      <c r="BY416"/>
      <c r="BZ416"/>
      <c r="CA416"/>
      <c r="CB416"/>
    </row>
    <row r="417" spans="1:80">
      <c r="A417" s="62">
        <f t="shared" si="250"/>
        <v>210.78503686354321</v>
      </c>
      <c r="B417" s="62">
        <f t="shared" si="251"/>
        <v>32.072511394794198</v>
      </c>
      <c r="C417" s="7" t="s">
        <v>480</v>
      </c>
      <c r="D417" s="7" t="s">
        <v>608</v>
      </c>
      <c r="E417" s="42">
        <f t="shared" si="256"/>
        <v>1.8446793152694131E-3</v>
      </c>
      <c r="F417" s="42">
        <f t="shared" si="256"/>
        <v>3.7286950231202039E-3</v>
      </c>
      <c r="G417" s="42">
        <f t="shared" si="256"/>
        <v>5.6541815306811599E-3</v>
      </c>
      <c r="H417" s="42">
        <f t="shared" si="256"/>
        <v>7.6231466755580565E-3</v>
      </c>
      <c r="I417" s="42">
        <f t="shared" si="256"/>
        <v>9.7015442457397925E-3</v>
      </c>
      <c r="J417" s="42">
        <f t="shared" si="256"/>
        <v>1.1589775081877397E-2</v>
      </c>
      <c r="K417" s="42">
        <f t="shared" si="256"/>
        <v>1.3159387932403987E-2</v>
      </c>
      <c r="L417" s="42">
        <f t="shared" si="256"/>
        <v>1.4480150173763279E-2</v>
      </c>
      <c r="M417" s="42">
        <f t="shared" si="256"/>
        <v>1.558985277748417E-2</v>
      </c>
      <c r="N417" s="42">
        <f t="shared" si="256"/>
        <v>1.6662048071953598E-2</v>
      </c>
      <c r="O417" s="42">
        <f t="shared" si="257"/>
        <v>1.7474578854494278E-2</v>
      </c>
      <c r="P417" s="42">
        <f t="shared" si="257"/>
        <v>1.8170410863603544E-2</v>
      </c>
      <c r="Q417" s="42">
        <f t="shared" si="257"/>
        <v>1.8783428001547222E-2</v>
      </c>
      <c r="R417" s="42">
        <f t="shared" si="257"/>
        <v>1.9317663947997242E-2</v>
      </c>
      <c r="S417" s="42">
        <f t="shared" si="257"/>
        <v>1.9931045133286265E-2</v>
      </c>
      <c r="T417" s="42">
        <f t="shared" si="257"/>
        <v>2.0381078799388216E-2</v>
      </c>
      <c r="U417" s="42">
        <f t="shared" si="257"/>
        <v>2.0626778572027753E-2</v>
      </c>
      <c r="V417" s="42">
        <f t="shared" si="257"/>
        <v>2.0872005377063147E-2</v>
      </c>
      <c r="W417" s="42">
        <f t="shared" si="257"/>
        <v>2.1110508507121598E-2</v>
      </c>
      <c r="X417" s="42">
        <f t="shared" si="257"/>
        <v>2.1508253349094692E-2</v>
      </c>
      <c r="Y417" s="244">
        <f t="shared" si="254"/>
        <v>2.1575359148208816E-2</v>
      </c>
      <c r="AA417" s="26">
        <f t="shared" si="255"/>
        <v>0.29820921223347502</v>
      </c>
      <c r="AB417"/>
      <c r="AC417"/>
      <c r="AD417"/>
      <c r="AE417"/>
      <c r="AF417"/>
      <c r="AG417"/>
      <c r="AH417"/>
      <c r="AI417"/>
      <c r="AJ417"/>
      <c r="AK417"/>
      <c r="AL417"/>
      <c r="AM417"/>
      <c r="AN417"/>
      <c r="AO417"/>
      <c r="AP417"/>
      <c r="AQ417"/>
      <c r="AR417"/>
      <c r="AS417"/>
      <c r="AT417"/>
      <c r="AU417"/>
      <c r="AV417"/>
      <c r="AW417"/>
      <c r="AX417"/>
      <c r="AY417"/>
      <c r="AZ417"/>
      <c r="BA417"/>
      <c r="BB417"/>
      <c r="BC417"/>
      <c r="BD417"/>
      <c r="BE417"/>
      <c r="BF417"/>
      <c r="BG417"/>
      <c r="BH417"/>
      <c r="BI417"/>
      <c r="BJ417"/>
      <c r="BK417"/>
      <c r="BL417"/>
      <c r="BM417"/>
      <c r="BN417"/>
      <c r="BO417"/>
      <c r="BP417"/>
      <c r="BQ417"/>
      <c r="BR417"/>
      <c r="BS417"/>
      <c r="BT417"/>
      <c r="BU417"/>
      <c r="BV417"/>
      <c r="BW417"/>
      <c r="BX417"/>
      <c r="BY417"/>
      <c r="BZ417"/>
      <c r="CA417"/>
      <c r="CB417"/>
    </row>
    <row r="418" spans="1:80">
      <c r="A418" s="62">
        <f t="shared" si="250"/>
        <v>209.62408208411043</v>
      </c>
      <c r="B418" s="62">
        <f t="shared" si="251"/>
        <v>32.250973986296344</v>
      </c>
      <c r="C418" s="7" t="s">
        <v>481</v>
      </c>
      <c r="D418" s="7" t="s">
        <v>608</v>
      </c>
      <c r="E418" s="42">
        <f t="shared" si="256"/>
        <v>1.6235598793470918E-2</v>
      </c>
      <c r="F418" s="42">
        <f t="shared" si="256"/>
        <v>3.2817409463796132E-2</v>
      </c>
      <c r="G418" s="42">
        <f t="shared" si="256"/>
        <v>4.9764217594745162E-2</v>
      </c>
      <c r="H418" s="42">
        <f t="shared" si="256"/>
        <v>6.7093694792184688E-2</v>
      </c>
      <c r="I418" s="42">
        <f t="shared" si="256"/>
        <v>8.5386320943233174E-2</v>
      </c>
      <c r="J418" s="42">
        <f t="shared" si="256"/>
        <v>0.10200523027410129</v>
      </c>
      <c r="K418" s="42">
        <f t="shared" si="256"/>
        <v>0.11581988320118966</v>
      </c>
      <c r="L418" s="42">
        <f t="shared" si="256"/>
        <v>0.12744432419468729</v>
      </c>
      <c r="M418" s="42">
        <f t="shared" si="256"/>
        <v>0.13721116339809167</v>
      </c>
      <c r="N418" s="42">
        <f t="shared" si="256"/>
        <v>0.14664788905829709</v>
      </c>
      <c r="O418" s="42">
        <f t="shared" si="257"/>
        <v>0.15379922624925421</v>
      </c>
      <c r="P418" s="42">
        <f t="shared" si="257"/>
        <v>0.15992346108727692</v>
      </c>
      <c r="Q418" s="42">
        <f t="shared" si="257"/>
        <v>0.16531881637900242</v>
      </c>
      <c r="R418" s="42">
        <f t="shared" si="257"/>
        <v>0.17002079379904309</v>
      </c>
      <c r="S418" s="42">
        <f t="shared" si="257"/>
        <v>0.17541935318515606</v>
      </c>
      <c r="T418" s="42">
        <f t="shared" si="257"/>
        <v>0.17938024003736161</v>
      </c>
      <c r="U418" s="42">
        <f t="shared" si="257"/>
        <v>0.18154272047458594</v>
      </c>
      <c r="V418" s="42">
        <f t="shared" si="257"/>
        <v>0.18370103817620659</v>
      </c>
      <c r="W418" s="42">
        <f t="shared" si="257"/>
        <v>0.18580017871438212</v>
      </c>
      <c r="X418" s="42">
        <f t="shared" si="257"/>
        <v>0.18930085529431359</v>
      </c>
      <c r="Y418" s="244">
        <f t="shared" si="254"/>
        <v>0.18989147439114729</v>
      </c>
      <c r="AA418" s="26">
        <f t="shared" si="255"/>
        <v>2.6246324151103795</v>
      </c>
      <c r="AB418"/>
      <c r="AC418"/>
      <c r="AD418"/>
      <c r="AE418"/>
      <c r="AF418"/>
      <c r="AG418"/>
      <c r="AH418"/>
      <c r="AI418"/>
      <c r="AJ418"/>
      <c r="AK418"/>
      <c r="AL418"/>
      <c r="AM418"/>
      <c r="AN418"/>
      <c r="AO418"/>
      <c r="AP418"/>
      <c r="AQ418"/>
      <c r="AR418"/>
      <c r="AS418"/>
      <c r="AT418"/>
      <c r="AU418"/>
      <c r="AV418"/>
      <c r="AW418"/>
      <c r="AX418"/>
      <c r="AY418"/>
      <c r="AZ418"/>
      <c r="BA418"/>
      <c r="BB418"/>
      <c r="BC418"/>
      <c r="BD418"/>
      <c r="BE418"/>
      <c r="BF418"/>
      <c r="BG418"/>
      <c r="BH418"/>
      <c r="BI418"/>
      <c r="BJ418"/>
      <c r="BK418"/>
      <c r="BL418"/>
      <c r="BM418"/>
      <c r="BN418"/>
      <c r="BO418"/>
      <c r="BP418"/>
      <c r="BQ418"/>
      <c r="BR418"/>
      <c r="BS418"/>
      <c r="BT418"/>
      <c r="BU418"/>
      <c r="BV418"/>
      <c r="BW418"/>
      <c r="BX418"/>
      <c r="BY418"/>
      <c r="BZ418"/>
      <c r="CA418"/>
      <c r="CB418"/>
    </row>
    <row r="419" spans="1:80">
      <c r="A419" s="62">
        <f t="shared" si="250"/>
        <v>210.21108169168878</v>
      </c>
      <c r="B419" s="62">
        <f t="shared" si="251"/>
        <v>32.160493719308214</v>
      </c>
      <c r="C419" s="7" t="s">
        <v>482</v>
      </c>
      <c r="D419" s="7" t="s">
        <v>608</v>
      </c>
      <c r="E419" s="42">
        <f t="shared" si="256"/>
        <v>1.1220451998241769E-3</v>
      </c>
      <c r="F419" s="42">
        <f t="shared" si="256"/>
        <v>2.2680171657312102E-3</v>
      </c>
      <c r="G419" s="42">
        <f t="shared" si="256"/>
        <v>3.4392141728486515E-3</v>
      </c>
      <c r="H419" s="42">
        <f t="shared" si="256"/>
        <v>4.6368575090875996E-3</v>
      </c>
      <c r="I419" s="42">
        <f t="shared" si="256"/>
        <v>5.9010642455349337E-3</v>
      </c>
      <c r="J419" s="42">
        <f t="shared" si="256"/>
        <v>7.0496001066522145E-3</v>
      </c>
      <c r="K419" s="42">
        <f t="shared" si="256"/>
        <v>8.0043332952002139E-3</v>
      </c>
      <c r="L419" s="42">
        <f t="shared" si="256"/>
        <v>8.8077005367360565E-3</v>
      </c>
      <c r="M419" s="42">
        <f t="shared" si="256"/>
        <v>9.4826885790644678E-3</v>
      </c>
      <c r="N419" s="42">
        <f t="shared" si="256"/>
        <v>1.0134862414091063E-2</v>
      </c>
      <c r="O419" s="42">
        <f t="shared" si="257"/>
        <v>1.0629092634331811E-2</v>
      </c>
      <c r="P419" s="42">
        <f t="shared" si="257"/>
        <v>1.1052339623248707E-2</v>
      </c>
      <c r="Q419" s="42">
        <f t="shared" si="257"/>
        <v>1.1425213613511457E-2</v>
      </c>
      <c r="R419" s="42">
        <f t="shared" si="257"/>
        <v>1.1750168132340779E-2</v>
      </c>
      <c r="S419" s="42">
        <f t="shared" si="257"/>
        <v>1.2123263558152226E-2</v>
      </c>
      <c r="T419" s="42">
        <f t="shared" si="257"/>
        <v>1.2397001172397235E-2</v>
      </c>
      <c r="U419" s="42">
        <f t="shared" si="257"/>
        <v>1.2546450590627319E-2</v>
      </c>
      <c r="V419" s="42">
        <f t="shared" si="257"/>
        <v>1.2695612321439051E-2</v>
      </c>
      <c r="W419" s="42">
        <f t="shared" si="257"/>
        <v>1.2840684307669914E-2</v>
      </c>
      <c r="X419" s="42">
        <f t="shared" si="257"/>
        <v>1.3082616705890334E-2</v>
      </c>
      <c r="Y419" s="244">
        <f t="shared" si="254"/>
        <v>1.3123434499613671E-2</v>
      </c>
      <c r="AA419" s="26">
        <f t="shared" si="255"/>
        <v>0.18138882588437941</v>
      </c>
      <c r="AB419"/>
      <c r="AC419"/>
      <c r="AD419"/>
      <c r="AE419"/>
      <c r="AF419"/>
      <c r="AG419"/>
      <c r="AH419"/>
      <c r="AI419"/>
      <c r="AJ419"/>
      <c r="AK419"/>
      <c r="AL419"/>
      <c r="AM419"/>
      <c r="AN419"/>
      <c r="AO419"/>
      <c r="AP419"/>
      <c r="AQ419"/>
      <c r="AR419"/>
      <c r="AS419"/>
      <c r="AT419"/>
      <c r="AU419"/>
      <c r="AV419"/>
      <c r="AW419"/>
      <c r="AX419"/>
      <c r="AY419"/>
      <c r="AZ419"/>
      <c r="BA419"/>
      <c r="BB419"/>
      <c r="BC419"/>
      <c r="BD419"/>
      <c r="BE419"/>
      <c r="BF419"/>
      <c r="BG419"/>
      <c r="BH419"/>
      <c r="BI419"/>
      <c r="BJ419"/>
      <c r="BK419"/>
      <c r="BL419"/>
      <c r="BM419"/>
      <c r="BN419"/>
      <c r="BO419"/>
      <c r="BP419"/>
      <c r="BQ419"/>
      <c r="BR419"/>
      <c r="BS419"/>
      <c r="BT419"/>
      <c r="BU419"/>
      <c r="BV419"/>
      <c r="BW419"/>
      <c r="BX419"/>
      <c r="BY419"/>
      <c r="BZ419"/>
      <c r="CA419"/>
      <c r="CB419"/>
    </row>
    <row r="420" spans="1:80">
      <c r="A420" s="62">
        <f t="shared" si="250"/>
        <v>167.94710994604367</v>
      </c>
      <c r="B420" s="62">
        <f t="shared" si="251"/>
        <v>40.291700563266957</v>
      </c>
      <c r="C420" s="7" t="s">
        <v>483</v>
      </c>
      <c r="D420" s="7" t="s">
        <v>608</v>
      </c>
      <c r="E420" s="42">
        <f t="shared" si="256"/>
        <v>1.5377225782455782E-3</v>
      </c>
      <c r="F420" s="42">
        <f t="shared" si="256"/>
        <v>3.1082359285881924E-3</v>
      </c>
      <c r="G420" s="42">
        <f t="shared" si="256"/>
        <v>4.7133192903817712E-3</v>
      </c>
      <c r="H420" s="42">
        <f t="shared" si="256"/>
        <v>6.3546463947698776E-3</v>
      </c>
      <c r="I420" s="42">
        <f t="shared" si="256"/>
        <v>8.0871962443747284E-3</v>
      </c>
      <c r="J420" s="42">
        <f t="shared" si="256"/>
        <v>9.6612233208610582E-3</v>
      </c>
      <c r="K420" s="42">
        <f t="shared" si="256"/>
        <v>1.0969650807080601E-2</v>
      </c>
      <c r="L420" s="42">
        <f t="shared" si="256"/>
        <v>1.2070636708652221E-2</v>
      </c>
      <c r="M420" s="42">
        <f t="shared" si="256"/>
        <v>1.2995683536442071E-2</v>
      </c>
      <c r="N420" s="42">
        <f t="shared" si="256"/>
        <v>1.3889464313917481E-2</v>
      </c>
      <c r="O420" s="42">
        <f t="shared" si="257"/>
        <v>1.4566789049707599E-2</v>
      </c>
      <c r="P420" s="42">
        <f t="shared" si="257"/>
        <v>1.5146833820750652E-2</v>
      </c>
      <c r="Q420" s="42">
        <f t="shared" si="257"/>
        <v>1.5657844209420731E-2</v>
      </c>
      <c r="R420" s="42">
        <f t="shared" si="257"/>
        <v>1.6103182686502654E-2</v>
      </c>
      <c r="S420" s="42">
        <f t="shared" si="257"/>
        <v>1.6614496544625577E-2</v>
      </c>
      <c r="T420" s="42">
        <f t="shared" si="257"/>
        <v>1.6989644096618663E-2</v>
      </c>
      <c r="U420" s="42">
        <f t="shared" si="257"/>
        <v>1.7194459147522208E-2</v>
      </c>
      <c r="V420" s="42">
        <f t="shared" si="257"/>
        <v>1.7398879933169107E-2</v>
      </c>
      <c r="W420" s="42">
        <f t="shared" si="257"/>
        <v>1.7597695871005733E-2</v>
      </c>
      <c r="X420" s="42">
        <f t="shared" si="257"/>
        <v>1.7929255518701684E-2</v>
      </c>
      <c r="Y420" s="244">
        <f t="shared" si="254"/>
        <v>1.7985194836487087E-2</v>
      </c>
      <c r="AA420" s="26">
        <f t="shared" si="255"/>
        <v>0.24858686000133817</v>
      </c>
      <c r="AB420"/>
      <c r="AC420"/>
      <c r="AD420"/>
      <c r="AE420"/>
      <c r="AF420"/>
      <c r="AG420"/>
      <c r="AH420"/>
      <c r="AI420"/>
      <c r="AJ420"/>
      <c r="AK420"/>
      <c r="AL420"/>
      <c r="AM420"/>
      <c r="AN420"/>
      <c r="AO420"/>
      <c r="AP420"/>
      <c r="AQ420"/>
      <c r="AR420"/>
      <c r="AS420"/>
      <c r="AT420"/>
      <c r="AU420"/>
      <c r="AV420"/>
      <c r="AW420"/>
      <c r="AX420"/>
      <c r="AY420"/>
      <c r="AZ420"/>
      <c r="BA420"/>
      <c r="BB420"/>
      <c r="BC420"/>
      <c r="BD420"/>
      <c r="BE420"/>
      <c r="BF420"/>
      <c r="BG420"/>
      <c r="BH420"/>
      <c r="BI420"/>
      <c r="BJ420"/>
      <c r="BK420"/>
      <c r="BL420"/>
      <c r="BM420"/>
      <c r="BN420"/>
      <c r="BO420"/>
      <c r="BP420"/>
      <c r="BQ420"/>
      <c r="BR420"/>
      <c r="BS420"/>
      <c r="BT420"/>
      <c r="BU420"/>
      <c r="BV420"/>
      <c r="BW420"/>
      <c r="BX420"/>
      <c r="BY420"/>
      <c r="BZ420"/>
      <c r="CA420"/>
      <c r="CB420"/>
    </row>
    <row r="421" spans="1:80">
      <c r="A421" s="62">
        <f t="shared" si="250"/>
        <v>157.49851693114806</v>
      </c>
      <c r="B421" s="62">
        <f t="shared" si="251"/>
        <v>42.974706620323715</v>
      </c>
      <c r="C421" s="7" t="s">
        <v>484</v>
      </c>
      <c r="D421" s="7" t="s">
        <v>608</v>
      </c>
      <c r="E421" s="42">
        <f t="shared" si="256"/>
        <v>5.6563377277739444E-4</v>
      </c>
      <c r="F421" s="42">
        <f t="shared" si="256"/>
        <v>1.1433292583734247E-3</v>
      </c>
      <c r="G421" s="42">
        <f t="shared" si="256"/>
        <v>1.733740929761743E-3</v>
      </c>
      <c r="H421" s="42">
        <f t="shared" si="256"/>
        <v>2.3374844499200157E-3</v>
      </c>
      <c r="I421" s="42">
        <f t="shared" si="256"/>
        <v>2.9747832200759379E-3</v>
      </c>
      <c r="J421" s="42">
        <f t="shared" si="256"/>
        <v>3.5537711898972072E-3</v>
      </c>
      <c r="K421" s="42">
        <f t="shared" si="256"/>
        <v>4.0350613692222634E-3</v>
      </c>
      <c r="L421" s="42">
        <f t="shared" si="256"/>
        <v>4.4400465193988265E-3</v>
      </c>
      <c r="M421" s="42">
        <f t="shared" si="256"/>
        <v>4.7803144809940232E-3</v>
      </c>
      <c r="N421" s="42">
        <f t="shared" si="256"/>
        <v>5.1090815813484474E-3</v>
      </c>
      <c r="O421" s="42">
        <f t="shared" si="257"/>
        <v>5.3582277869907722E-3</v>
      </c>
      <c r="P421" s="42">
        <f t="shared" si="257"/>
        <v>5.5715906632770856E-3</v>
      </c>
      <c r="Q421" s="42">
        <f t="shared" si="257"/>
        <v>5.7595600266466965E-3</v>
      </c>
      <c r="R421" s="42">
        <f t="shared" si="257"/>
        <v>5.9233727237602302E-3</v>
      </c>
      <c r="S421" s="42">
        <f t="shared" si="257"/>
        <v>6.111453714918863E-3</v>
      </c>
      <c r="T421" s="42">
        <f t="shared" si="257"/>
        <v>6.2494474780228374E-3</v>
      </c>
      <c r="U421" s="42">
        <f t="shared" si="257"/>
        <v>6.3247863665864303E-3</v>
      </c>
      <c r="V421" s="42">
        <f t="shared" si="257"/>
        <v>6.3999802291565535E-3</v>
      </c>
      <c r="W421" s="42">
        <f t="shared" si="257"/>
        <v>6.4731124121639146E-3</v>
      </c>
      <c r="X421" s="42">
        <f t="shared" si="257"/>
        <v>6.5950728600887784E-3</v>
      </c>
      <c r="Y421" s="244">
        <f t="shared" si="254"/>
        <v>6.6156495023343828E-3</v>
      </c>
      <c r="AA421" s="26">
        <f t="shared" si="255"/>
        <v>9.1439851033381453E-2</v>
      </c>
      <c r="AB421"/>
      <c r="AC421"/>
      <c r="AD421"/>
      <c r="AE421"/>
      <c r="AF421"/>
      <c r="AG421"/>
      <c r="AH421"/>
      <c r="AI421"/>
      <c r="AJ421"/>
      <c r="AK421"/>
      <c r="AL421"/>
      <c r="AM421"/>
      <c r="AN421"/>
      <c r="AO421"/>
      <c r="AP421"/>
      <c r="AQ421"/>
      <c r="AR421"/>
      <c r="AS421"/>
      <c r="AT421"/>
      <c r="AU421"/>
      <c r="AV421"/>
      <c r="AW421"/>
      <c r="AX421"/>
      <c r="AY421"/>
      <c r="AZ421"/>
      <c r="BA421"/>
      <c r="BB421"/>
      <c r="BC421"/>
      <c r="BD421"/>
      <c r="BE421"/>
      <c r="BF421"/>
      <c r="BG421"/>
      <c r="BH421"/>
      <c r="BI421"/>
      <c r="BJ421"/>
      <c r="BK421"/>
      <c r="BL421"/>
      <c r="BM421"/>
      <c r="BN421"/>
      <c r="BO421"/>
      <c r="BP421"/>
      <c r="BQ421"/>
      <c r="BR421"/>
      <c r="BS421"/>
      <c r="BT421"/>
      <c r="BU421"/>
      <c r="BV421"/>
      <c r="BW421"/>
      <c r="BX421"/>
      <c r="BY421"/>
      <c r="BZ421"/>
      <c r="CA421"/>
      <c r="CB421"/>
    </row>
    <row r="422" spans="1:80">
      <c r="A422" s="62">
        <f t="shared" si="250"/>
        <v>217.97252094744772</v>
      </c>
      <c r="B422" s="62">
        <f t="shared" si="251"/>
        <v>31.009964236168045</v>
      </c>
      <c r="C422" s="7" t="s">
        <v>485</v>
      </c>
      <c r="D422" s="7" t="s">
        <v>608</v>
      </c>
      <c r="E422" s="42">
        <f t="shared" si="256"/>
        <v>1.5742376979224974E-2</v>
      </c>
      <c r="F422" s="42">
        <f t="shared" si="256"/>
        <v>3.1820448252787716E-2</v>
      </c>
      <c r="G422" s="42">
        <f t="shared" si="256"/>
        <v>4.8252428716562192E-2</v>
      </c>
      <c r="H422" s="42">
        <f t="shared" si="256"/>
        <v>6.5055453130092575E-2</v>
      </c>
      <c r="I422" s="42">
        <f t="shared" si="256"/>
        <v>8.2792366962038219E-2</v>
      </c>
      <c r="J422" s="42">
        <f t="shared" si="256"/>
        <v>9.8906409874659026E-2</v>
      </c>
      <c r="K422" s="42">
        <f t="shared" si="256"/>
        <v>0.11230138698525599</v>
      </c>
      <c r="L422" s="42">
        <f t="shared" si="256"/>
        <v>0.12357268868593532</v>
      </c>
      <c r="M422" s="42">
        <f t="shared" si="256"/>
        <v>0.13304282074520352</v>
      </c>
      <c r="N422" s="42">
        <f t="shared" si="256"/>
        <v>0.14219286779195742</v>
      </c>
      <c r="O422" s="42">
        <f t="shared" si="257"/>
        <v>0.14912695426438688</v>
      </c>
      <c r="P422" s="42">
        <f t="shared" si="257"/>
        <v>0.15506514076159367</v>
      </c>
      <c r="Q422" s="42">
        <f t="shared" si="257"/>
        <v>0.16029659036931346</v>
      </c>
      <c r="R422" s="42">
        <f t="shared" si="257"/>
        <v>0.16485572625556427</v>
      </c>
      <c r="S422" s="42">
        <f t="shared" si="257"/>
        <v>0.1700902826203779</v>
      </c>
      <c r="T422" s="42">
        <f t="shared" si="257"/>
        <v>0.17393084155464714</v>
      </c>
      <c r="U422" s="42">
        <f t="shared" si="257"/>
        <v>0.17602762792428045</v>
      </c>
      <c r="V422" s="42">
        <f t="shared" si="257"/>
        <v>0.17812037801819813</v>
      </c>
      <c r="W422" s="42">
        <f t="shared" si="257"/>
        <v>0.18015574869375472</v>
      </c>
      <c r="X422" s="42">
        <f t="shared" si="257"/>
        <v>0.18355007809944235</v>
      </c>
      <c r="Y422" s="244">
        <f t="shared" si="254"/>
        <v>0.18412275475841625</v>
      </c>
      <c r="AA422" s="26">
        <f t="shared" si="255"/>
        <v>2.5448986166852761</v>
      </c>
      <c r="AB422"/>
      <c r="AC422"/>
      <c r="AD422"/>
      <c r="AE422"/>
      <c r="AF422"/>
      <c r="AG422"/>
      <c r="AH422"/>
      <c r="AI422"/>
      <c r="AJ422"/>
      <c r="AK422"/>
      <c r="AL422"/>
      <c r="AM422"/>
      <c r="AN422"/>
      <c r="AO422"/>
      <c r="AP422"/>
      <c r="AQ422"/>
      <c r="AR422"/>
      <c r="AS422"/>
      <c r="AT422"/>
      <c r="AU422"/>
      <c r="AV422"/>
      <c r="AW422"/>
      <c r="AX422"/>
      <c r="AY422"/>
      <c r="AZ422"/>
      <c r="BA422"/>
      <c r="BB422"/>
      <c r="BC422"/>
      <c r="BD422"/>
      <c r="BE422"/>
      <c r="BF422"/>
      <c r="BG422"/>
      <c r="BH422"/>
      <c r="BI422"/>
      <c r="BJ422"/>
      <c r="BK422"/>
      <c r="BL422"/>
      <c r="BM422"/>
      <c r="BN422"/>
      <c r="BO422"/>
      <c r="BP422"/>
      <c r="BQ422"/>
      <c r="BR422"/>
      <c r="BS422"/>
      <c r="BT422"/>
      <c r="BU422"/>
      <c r="BV422"/>
      <c r="BW422"/>
      <c r="BX422"/>
      <c r="BY422"/>
      <c r="BZ422"/>
      <c r="CA422"/>
      <c r="CB422"/>
    </row>
    <row r="423" spans="1:80">
      <c r="A423" s="62">
        <f t="shared" si="250"/>
        <v>212.03730269304384</v>
      </c>
      <c r="B423" s="62">
        <f t="shared" si="251"/>
        <v>31.882203272375712</v>
      </c>
      <c r="C423" s="7" t="s">
        <v>486</v>
      </c>
      <c r="D423" s="7" t="s">
        <v>608</v>
      </c>
      <c r="E423" s="42">
        <f t="shared" si="256"/>
        <v>2.9181850303428836E-2</v>
      </c>
      <c r="F423" s="42">
        <f t="shared" si="256"/>
        <v>5.898598151513524E-2</v>
      </c>
      <c r="G423" s="42">
        <f t="shared" si="256"/>
        <v>8.9446158826067698E-2</v>
      </c>
      <c r="H423" s="42">
        <f t="shared" si="256"/>
        <v>0.12059414516431914</v>
      </c>
      <c r="I423" s="42">
        <f t="shared" si="256"/>
        <v>0.15347329454383909</v>
      </c>
      <c r="J423" s="42">
        <f t="shared" si="256"/>
        <v>0.18334410685380326</v>
      </c>
      <c r="K423" s="42">
        <f t="shared" si="256"/>
        <v>0.20817455128891929</v>
      </c>
      <c r="L423" s="42">
        <f t="shared" si="256"/>
        <v>0.22906831081380399</v>
      </c>
      <c r="M423" s="42">
        <f t="shared" si="256"/>
        <v>0.24662321859373898</v>
      </c>
      <c r="N423" s="42">
        <f t="shared" si="256"/>
        <v>0.26358478059546725</v>
      </c>
      <c r="O423" s="42">
        <f t="shared" si="257"/>
        <v>0.27643858746951844</v>
      </c>
      <c r="P423" s="42">
        <f t="shared" si="257"/>
        <v>0.28744628152131363</v>
      </c>
      <c r="Q423" s="42">
        <f t="shared" si="257"/>
        <v>0.29714388814856424</v>
      </c>
      <c r="R423" s="42">
        <f t="shared" si="257"/>
        <v>0.30559521802848882</v>
      </c>
      <c r="S423" s="42">
        <f t="shared" si="257"/>
        <v>0.31529858369203767</v>
      </c>
      <c r="T423" s="42">
        <f t="shared" si="257"/>
        <v>0.32241787806856315</v>
      </c>
      <c r="U423" s="42">
        <f t="shared" si="257"/>
        <v>0.32630471841279191</v>
      </c>
      <c r="V423" s="42">
        <f t="shared" si="257"/>
        <v>0.33018407665988431</v>
      </c>
      <c r="W423" s="42">
        <f t="shared" si="257"/>
        <v>0.33395706992795721</v>
      </c>
      <c r="X423" s="42">
        <f t="shared" si="257"/>
        <v>0.34024918278537508</v>
      </c>
      <c r="Y423" s="244">
        <f t="shared" si="254"/>
        <v>0.34131076100551927</v>
      </c>
      <c r="AA423" s="26">
        <f t="shared" si="247"/>
        <v>4.7175118832130183</v>
      </c>
      <c r="AB423"/>
      <c r="AC423"/>
      <c r="AD423"/>
      <c r="AE423"/>
      <c r="AF423"/>
      <c r="AG423"/>
      <c r="AH423"/>
      <c r="AI423"/>
      <c r="AJ423"/>
      <c r="AK423"/>
      <c r="AL423"/>
      <c r="AM423"/>
      <c r="AN423"/>
      <c r="AO423"/>
      <c r="AP423"/>
      <c r="AQ423"/>
      <c r="AR423"/>
      <c r="AS423"/>
      <c r="AT423"/>
      <c r="AU423"/>
      <c r="AV423"/>
      <c r="AW423"/>
      <c r="AX423"/>
      <c r="AY423"/>
      <c r="AZ423"/>
      <c r="BA423"/>
      <c r="BB423"/>
      <c r="BC423"/>
      <c r="BD423"/>
      <c r="BE423"/>
      <c r="BF423"/>
      <c r="BG423"/>
      <c r="BH423"/>
      <c r="BI423"/>
      <c r="BJ423"/>
      <c r="BK423"/>
      <c r="BL423"/>
      <c r="BM423"/>
      <c r="BN423"/>
      <c r="BO423"/>
      <c r="BP423"/>
      <c r="BQ423"/>
      <c r="BR423"/>
      <c r="BS423"/>
      <c r="BT423"/>
      <c r="BU423"/>
      <c r="BV423"/>
      <c r="BW423"/>
      <c r="BX423"/>
      <c r="BY423"/>
      <c r="BZ423"/>
      <c r="CA423"/>
      <c r="CB423"/>
    </row>
    <row r="424" spans="1:80">
      <c r="A424" s="62">
        <f t="shared" si="250"/>
        <v>211.18941437098616</v>
      </c>
      <c r="B424" s="62">
        <f t="shared" si="251"/>
        <v>32.010811004618098</v>
      </c>
      <c r="C424" s="7" t="s">
        <v>487</v>
      </c>
      <c r="D424" s="7" t="s">
        <v>608</v>
      </c>
      <c r="E424" s="42">
        <f t="shared" ref="E424:N433" si="258">VLOOKUP(CONCATENATE($C424&amp;$D424),$B$197:$Y$365,E$22+1,FALSE)*$C$372*$A424/8760/1000</f>
        <v>6.3245735556505783E-2</v>
      </c>
      <c r="F424" s="42">
        <f t="shared" si="258"/>
        <v>0.12784013863606308</v>
      </c>
      <c r="G424" s="42">
        <f t="shared" si="258"/>
        <v>0.19385638843449177</v>
      </c>
      <c r="H424" s="42">
        <f t="shared" si="258"/>
        <v>0.26136332464940465</v>
      </c>
      <c r="I424" s="42">
        <f t="shared" si="258"/>
        <v>0.33262220526725345</v>
      </c>
      <c r="J424" s="42">
        <f t="shared" si="258"/>
        <v>0.39736112608859808</v>
      </c>
      <c r="K424" s="42">
        <f t="shared" si="258"/>
        <v>0.45117607291907175</v>
      </c>
      <c r="L424" s="42">
        <f t="shared" si="258"/>
        <v>0.4964590544967275</v>
      </c>
      <c r="M424" s="42">
        <f t="shared" si="258"/>
        <v>0.53450575282545409</v>
      </c>
      <c r="N424" s="42">
        <f t="shared" si="258"/>
        <v>0.57126649465067469</v>
      </c>
      <c r="O424" s="42">
        <f t="shared" ref="O424:X433" si="259">VLOOKUP(CONCATENATE($C424&amp;$D424),$B$197:$Y$365,O$22+1,FALSE)*$C$372*$A424/8760/1000</f>
        <v>0.59912451126023536</v>
      </c>
      <c r="P424" s="42">
        <f t="shared" si="259"/>
        <v>0.62298145315555309</v>
      </c>
      <c r="Q424" s="42">
        <f t="shared" si="259"/>
        <v>0.64399904655353057</v>
      </c>
      <c r="R424" s="42">
        <f t="shared" si="259"/>
        <v>0.66231558814115221</v>
      </c>
      <c r="S424" s="42">
        <f t="shared" si="259"/>
        <v>0.6833456630810123</v>
      </c>
      <c r="T424" s="42">
        <f t="shared" si="259"/>
        <v>0.69877528816663426</v>
      </c>
      <c r="U424" s="42">
        <f t="shared" si="259"/>
        <v>0.7071992254428997</v>
      </c>
      <c r="V424" s="42">
        <f t="shared" si="259"/>
        <v>0.71560694679275938</v>
      </c>
      <c r="W424" s="42">
        <f t="shared" si="259"/>
        <v>0.72378414364655108</v>
      </c>
      <c r="X424" s="42">
        <f t="shared" si="259"/>
        <v>0.73742102073741844</v>
      </c>
      <c r="Y424" s="244">
        <f t="shared" si="254"/>
        <v>0.73972177599062094</v>
      </c>
      <c r="AA424" s="26">
        <f t="shared" si="247"/>
        <v>10.224249180501991</v>
      </c>
      <c r="AB424"/>
      <c r="AC424"/>
      <c r="AD424"/>
      <c r="AE424"/>
      <c r="AF424"/>
      <c r="AG424"/>
      <c r="AH424"/>
      <c r="AI424"/>
      <c r="AJ424"/>
      <c r="AK424"/>
      <c r="AL424"/>
      <c r="AM424"/>
      <c r="AN424"/>
      <c r="AO424"/>
      <c r="AP424"/>
      <c r="AQ424"/>
      <c r="AR424"/>
      <c r="AS424"/>
      <c r="AT424"/>
      <c r="AU424"/>
      <c r="AV424"/>
      <c r="AW424"/>
      <c r="AX424"/>
      <c r="AY424"/>
      <c r="AZ424"/>
      <c r="BA424"/>
      <c r="BB424"/>
      <c r="BC424"/>
      <c r="BD424"/>
      <c r="BE424"/>
      <c r="BF424"/>
      <c r="BG424"/>
      <c r="BH424"/>
      <c r="BI424"/>
      <c r="BJ424"/>
      <c r="BK424"/>
      <c r="BL424"/>
      <c r="BM424"/>
      <c r="BN424"/>
      <c r="BO424"/>
      <c r="BP424"/>
      <c r="BQ424"/>
      <c r="BR424"/>
      <c r="BS424"/>
      <c r="BT424"/>
      <c r="BU424"/>
      <c r="BV424"/>
      <c r="BW424"/>
      <c r="BX424"/>
      <c r="BY424"/>
      <c r="BZ424"/>
      <c r="CA424"/>
      <c r="CB424"/>
    </row>
    <row r="425" spans="1:80">
      <c r="A425" s="62">
        <f t="shared" si="250"/>
        <v>202.38442025731007</v>
      </c>
      <c r="B425" s="62">
        <f t="shared" si="251"/>
        <v>33.410052546679196</v>
      </c>
      <c r="C425" s="7" t="s">
        <v>488</v>
      </c>
      <c r="D425" s="7" t="s">
        <v>608</v>
      </c>
      <c r="E425" s="42">
        <f t="shared" si="258"/>
        <v>1.406745564708969E-2</v>
      </c>
      <c r="F425" s="42">
        <f t="shared" si="258"/>
        <v>2.843488915665909E-2</v>
      </c>
      <c r="G425" s="42">
        <f t="shared" si="258"/>
        <v>4.3118577437853578E-2</v>
      </c>
      <c r="H425" s="42">
        <f t="shared" si="258"/>
        <v>5.8133832185357476E-2</v>
      </c>
      <c r="I425" s="42">
        <f t="shared" si="258"/>
        <v>7.3983614526132738E-2</v>
      </c>
      <c r="J425" s="42">
        <f t="shared" si="258"/>
        <v>8.8383192446782513E-2</v>
      </c>
      <c r="K425" s="42">
        <f t="shared" si="258"/>
        <v>0.10035300149441097</v>
      </c>
      <c r="L425" s="42">
        <f t="shared" si="258"/>
        <v>0.11042508507928003</v>
      </c>
      <c r="M425" s="42">
        <f t="shared" si="258"/>
        <v>0.11888763574057136</v>
      </c>
      <c r="N425" s="42">
        <f t="shared" si="258"/>
        <v>0.12706415706062751</v>
      </c>
      <c r="O425" s="42">
        <f t="shared" si="259"/>
        <v>0.13326048649885117</v>
      </c>
      <c r="P425" s="42">
        <f t="shared" si="259"/>
        <v>0.13856687544404314</v>
      </c>
      <c r="Q425" s="42">
        <f t="shared" si="259"/>
        <v>0.14324172127092827</v>
      </c>
      <c r="R425" s="42">
        <f t="shared" si="259"/>
        <v>0.14731578467021839</v>
      </c>
      <c r="S425" s="42">
        <f t="shared" si="259"/>
        <v>0.15199340670857922</v>
      </c>
      <c r="T425" s="42">
        <f t="shared" si="259"/>
        <v>0.15542534665889074</v>
      </c>
      <c r="U425" s="42">
        <f t="shared" si="259"/>
        <v>0.15729904395982341</v>
      </c>
      <c r="V425" s="42">
        <f t="shared" si="259"/>
        <v>0.15916913442744984</v>
      </c>
      <c r="W425" s="42">
        <f t="shared" si="259"/>
        <v>0.16098795040051195</v>
      </c>
      <c r="X425" s="42">
        <f t="shared" si="259"/>
        <v>0.16402113772852076</v>
      </c>
      <c r="Y425" s="244">
        <f t="shared" si="254"/>
        <v>0.16453288404935085</v>
      </c>
      <c r="AA425" s="26">
        <f t="shared" si="247"/>
        <v>2.2741323285425818</v>
      </c>
      <c r="AB425"/>
      <c r="AC425"/>
      <c r="AD425"/>
      <c r="AE425"/>
      <c r="AF425"/>
      <c r="AG425"/>
      <c r="AH425"/>
      <c r="AI425"/>
      <c r="AJ425"/>
      <c r="AK425"/>
      <c r="AL425"/>
      <c r="AM425"/>
      <c r="AN425"/>
      <c r="AO425"/>
      <c r="AP425"/>
      <c r="AQ425"/>
      <c r="AR425"/>
      <c r="AS425"/>
      <c r="AT425"/>
      <c r="AU425"/>
      <c r="AV425"/>
      <c r="AW425"/>
      <c r="AX425"/>
      <c r="AY425"/>
      <c r="AZ425"/>
      <c r="BA425"/>
      <c r="BB425"/>
      <c r="BC425"/>
      <c r="BD425"/>
      <c r="BE425"/>
      <c r="BF425"/>
      <c r="BG425"/>
      <c r="BH425"/>
      <c r="BI425"/>
      <c r="BJ425"/>
      <c r="BK425"/>
      <c r="BL425"/>
      <c r="BM425"/>
      <c r="BN425"/>
      <c r="BO425"/>
      <c r="BP425"/>
      <c r="BQ425"/>
      <c r="BR425"/>
      <c r="BS425"/>
      <c r="BT425"/>
      <c r="BU425"/>
      <c r="BV425"/>
      <c r="BW425"/>
      <c r="BX425"/>
      <c r="BY425"/>
      <c r="BZ425"/>
      <c r="CA425"/>
      <c r="CB425"/>
    </row>
    <row r="426" spans="1:80">
      <c r="A426" s="62">
        <f t="shared" si="250"/>
        <v>197.94931211116213</v>
      </c>
      <c r="B426" s="62">
        <f t="shared" si="251"/>
        <v>34.161997386992027</v>
      </c>
      <c r="C426" s="7" t="s">
        <v>489</v>
      </c>
      <c r="D426" s="7" t="s">
        <v>608</v>
      </c>
      <c r="E426" s="42">
        <f t="shared" si="258"/>
        <v>1.2089327031552259E-2</v>
      </c>
      <c r="F426" s="42">
        <f t="shared" si="258"/>
        <v>2.443644982750726E-2</v>
      </c>
      <c r="G426" s="42">
        <f t="shared" si="258"/>
        <v>3.7055356480854819E-2</v>
      </c>
      <c r="H426" s="42">
        <f t="shared" si="258"/>
        <v>4.9959205596042638E-2</v>
      </c>
      <c r="I426" s="42">
        <f t="shared" si="258"/>
        <v>6.3580233229152364E-2</v>
      </c>
      <c r="J426" s="42">
        <f t="shared" si="258"/>
        <v>7.5954980373641762E-2</v>
      </c>
      <c r="K426" s="42">
        <f t="shared" si="258"/>
        <v>8.6241626353716377E-2</v>
      </c>
      <c r="L426" s="42">
        <f t="shared" si="258"/>
        <v>9.4897400034566953E-2</v>
      </c>
      <c r="M426" s="42">
        <f t="shared" si="258"/>
        <v>0.10216996907846472</v>
      </c>
      <c r="N426" s="42">
        <f t="shared" si="258"/>
        <v>0.10919672947483165</v>
      </c>
      <c r="O426" s="42">
        <f t="shared" si="259"/>
        <v>0.11452174736386392</v>
      </c>
      <c r="P426" s="42">
        <f t="shared" si="259"/>
        <v>0.11908196585144172</v>
      </c>
      <c r="Q426" s="42">
        <f t="shared" si="259"/>
        <v>0.12309944715304395</v>
      </c>
      <c r="R426" s="42">
        <f t="shared" si="259"/>
        <v>0.1266006264719555</v>
      </c>
      <c r="S426" s="42">
        <f t="shared" si="259"/>
        <v>0.13062049360147723</v>
      </c>
      <c r="T426" s="42">
        <f t="shared" si="259"/>
        <v>0.13356984318201409</v>
      </c>
      <c r="U426" s="42">
        <f t="shared" si="259"/>
        <v>0.13518006609633321</v>
      </c>
      <c r="V426" s="42">
        <f t="shared" si="259"/>
        <v>0.13678718936075959</v>
      </c>
      <c r="W426" s="42">
        <f t="shared" si="259"/>
        <v>0.13835024821519484</v>
      </c>
      <c r="X426" s="42">
        <f t="shared" si="259"/>
        <v>0.14095691671845367</v>
      </c>
      <c r="Y426" s="244">
        <f t="shared" si="254"/>
        <v>0.14139670261754683</v>
      </c>
      <c r="AA426" s="26">
        <f t="shared" si="247"/>
        <v>1.9543498214948682</v>
      </c>
      <c r="AB426"/>
      <c r="AC426"/>
      <c r="AD426"/>
      <c r="AE426"/>
      <c r="AF426"/>
      <c r="AG426"/>
      <c r="AH426"/>
      <c r="AI426"/>
      <c r="AJ426"/>
      <c r="AK426"/>
      <c r="AL426"/>
      <c r="AM426"/>
      <c r="AN426"/>
      <c r="AO426"/>
      <c r="AP426"/>
      <c r="AQ426"/>
      <c r="AR426"/>
      <c r="AS426"/>
      <c r="AT426"/>
      <c r="AU426"/>
      <c r="AV426"/>
      <c r="AW426"/>
      <c r="AX426"/>
      <c r="AY426"/>
      <c r="AZ426"/>
      <c r="BA426"/>
      <c r="BB426"/>
      <c r="BC426"/>
      <c r="BD426"/>
      <c r="BE426"/>
      <c r="BF426"/>
      <c r="BG426"/>
      <c r="BH426"/>
      <c r="BI426"/>
      <c r="BJ426"/>
      <c r="BK426"/>
      <c r="BL426"/>
      <c r="BM426"/>
      <c r="BN426"/>
      <c r="BO426"/>
      <c r="BP426"/>
      <c r="BQ426"/>
      <c r="BR426"/>
      <c r="BS426"/>
      <c r="BT426"/>
      <c r="BU426"/>
      <c r="BV426"/>
      <c r="BW426"/>
      <c r="BX426"/>
      <c r="BY426"/>
      <c r="BZ426"/>
      <c r="CA426"/>
      <c r="CB426"/>
    </row>
    <row r="427" spans="1:80">
      <c r="A427" s="62">
        <f t="shared" si="250"/>
        <v>199.51464439803789</v>
      </c>
      <c r="B427" s="62">
        <f t="shared" si="251"/>
        <v>33.89278774453016</v>
      </c>
      <c r="C427" s="7" t="s">
        <v>490</v>
      </c>
      <c r="D427" s="7" t="s">
        <v>608</v>
      </c>
      <c r="E427" s="42">
        <f t="shared" si="258"/>
        <v>8.3503162295745607E-3</v>
      </c>
      <c r="F427" s="42">
        <f t="shared" si="258"/>
        <v>1.687869664334974E-2</v>
      </c>
      <c r="G427" s="42">
        <f t="shared" si="258"/>
        <v>2.5594803069449529E-2</v>
      </c>
      <c r="H427" s="42">
        <f t="shared" si="258"/>
        <v>3.450772439330084E-2</v>
      </c>
      <c r="I427" s="42">
        <f t="shared" si="258"/>
        <v>4.3916013854855385E-2</v>
      </c>
      <c r="J427" s="42">
        <f t="shared" si="258"/>
        <v>5.2463474904409238E-2</v>
      </c>
      <c r="K427" s="42">
        <f t="shared" si="258"/>
        <v>5.9568646817710999E-2</v>
      </c>
      <c r="L427" s="42">
        <f t="shared" si="258"/>
        <v>6.5547345818746341E-2</v>
      </c>
      <c r="M427" s="42">
        <f t="shared" si="258"/>
        <v>7.0570640428898324E-2</v>
      </c>
      <c r="N427" s="42">
        <f t="shared" si="258"/>
        <v>7.5424150572678483E-2</v>
      </c>
      <c r="O427" s="42">
        <f t="shared" si="259"/>
        <v>7.9102236473201248E-2</v>
      </c>
      <c r="P427" s="42">
        <f t="shared" si="259"/>
        <v>8.2252061632851786E-2</v>
      </c>
      <c r="Q427" s="42">
        <f t="shared" si="259"/>
        <v>8.5027008429081716E-2</v>
      </c>
      <c r="R427" s="42">
        <f t="shared" si="259"/>
        <v>8.7445336133597784E-2</v>
      </c>
      <c r="S427" s="42">
        <f t="shared" si="259"/>
        <v>9.0221930864203603E-2</v>
      </c>
      <c r="T427" s="42">
        <f t="shared" si="259"/>
        <v>9.2259099815359319E-2</v>
      </c>
      <c r="U427" s="42">
        <f t="shared" si="259"/>
        <v>9.3371309825029794E-2</v>
      </c>
      <c r="V427" s="42">
        <f t="shared" si="259"/>
        <v>9.4481378850612543E-2</v>
      </c>
      <c r="W427" s="42">
        <f t="shared" si="259"/>
        <v>9.5561011793447656E-2</v>
      </c>
      <c r="X427" s="42">
        <f t="shared" si="259"/>
        <v>9.7361484743767698E-2</v>
      </c>
      <c r="Y427" s="244">
        <f t="shared" si="254"/>
        <v>9.7665252796460059E-2</v>
      </c>
      <c r="AA427" s="26">
        <f t="shared" si="247"/>
        <v>1.3499046712941265</v>
      </c>
      <c r="AB427"/>
      <c r="AC427"/>
      <c r="AD427"/>
      <c r="AE427"/>
      <c r="AF427"/>
      <c r="AG427"/>
      <c r="AH427"/>
      <c r="AI427"/>
      <c r="AJ427"/>
      <c r="AK427"/>
      <c r="AL427"/>
      <c r="AM427"/>
      <c r="AN427"/>
      <c r="AO427"/>
      <c r="AP427"/>
      <c r="AQ427"/>
      <c r="AR427"/>
      <c r="AS427"/>
      <c r="AT427"/>
      <c r="AU427"/>
      <c r="AV427"/>
      <c r="AW427"/>
      <c r="AX427"/>
      <c r="AY427"/>
      <c r="AZ427"/>
      <c r="BA427"/>
      <c r="BB427"/>
      <c r="BC427"/>
      <c r="BD427"/>
      <c r="BE427"/>
      <c r="BF427"/>
      <c r="BG427"/>
      <c r="BH427"/>
      <c r="BI427"/>
      <c r="BJ427"/>
      <c r="BK427"/>
      <c r="BL427"/>
      <c r="BM427"/>
      <c r="BN427"/>
      <c r="BO427"/>
      <c r="BP427"/>
      <c r="BQ427"/>
      <c r="BR427"/>
      <c r="BS427"/>
      <c r="BT427"/>
      <c r="BU427"/>
      <c r="BV427"/>
      <c r="BW427"/>
      <c r="BX427"/>
      <c r="BY427"/>
      <c r="BZ427"/>
      <c r="CA427"/>
      <c r="CB427"/>
    </row>
    <row r="428" spans="1:80">
      <c r="A428" s="62">
        <f t="shared" si="250"/>
        <v>195.99264675256742</v>
      </c>
      <c r="B428" s="62">
        <f t="shared" si="251"/>
        <v>34.504556578460772</v>
      </c>
      <c r="C428" s="7" t="s">
        <v>491</v>
      </c>
      <c r="D428" s="7" t="s">
        <v>608</v>
      </c>
      <c r="E428" s="42">
        <f t="shared" si="258"/>
        <v>1.4110474041111999E-2</v>
      </c>
      <c r="F428" s="42">
        <f t="shared" si="258"/>
        <v>2.8521843279452067E-2</v>
      </c>
      <c r="G428" s="42">
        <f t="shared" si="258"/>
        <v>4.3250434399086414E-2</v>
      </c>
      <c r="H428" s="42">
        <f t="shared" si="258"/>
        <v>5.8311605917986502E-2</v>
      </c>
      <c r="I428" s="42">
        <f t="shared" si="258"/>
        <v>7.4209857022339801E-2</v>
      </c>
      <c r="J428" s="42">
        <f t="shared" si="258"/>
        <v>8.8653468969631333E-2</v>
      </c>
      <c r="K428" s="42">
        <f t="shared" si="258"/>
        <v>0.10065988179088455</v>
      </c>
      <c r="L428" s="42">
        <f t="shared" si="258"/>
        <v>0.11076276588944631</v>
      </c>
      <c r="M428" s="42">
        <f t="shared" si="258"/>
        <v>0.11925119509963189</v>
      </c>
      <c r="N428" s="42">
        <f t="shared" si="258"/>
        <v>0.12745272028852558</v>
      </c>
      <c r="O428" s="42">
        <f t="shared" si="259"/>
        <v>0.13366799815267308</v>
      </c>
      <c r="P428" s="42">
        <f t="shared" si="259"/>
        <v>0.13899061407850791</v>
      </c>
      <c r="Q428" s="42">
        <f t="shared" si="259"/>
        <v>0.14367975562203289</v>
      </c>
      <c r="R428" s="42">
        <f t="shared" si="259"/>
        <v>0.14776627754040278</v>
      </c>
      <c r="S428" s="42">
        <f t="shared" si="259"/>
        <v>0.15245820378508079</v>
      </c>
      <c r="T428" s="42">
        <f t="shared" si="259"/>
        <v>0.15590063863573156</v>
      </c>
      <c r="U428" s="42">
        <f t="shared" si="259"/>
        <v>0.15778006571828165</v>
      </c>
      <c r="V428" s="42">
        <f t="shared" si="259"/>
        <v>0.15965587493779981</v>
      </c>
      <c r="W428" s="42">
        <f t="shared" si="259"/>
        <v>0.16148025286493137</v>
      </c>
      <c r="X428" s="42">
        <f t="shared" si="259"/>
        <v>0.16452271570451046</v>
      </c>
      <c r="Y428" s="244">
        <f t="shared" si="254"/>
        <v>0.16503602694976052</v>
      </c>
      <c r="AA428" s="26">
        <f t="shared" si="247"/>
        <v>2.2810866437380488</v>
      </c>
      <c r="AB428"/>
      <c r="AC428"/>
      <c r="AD428"/>
      <c r="AE428"/>
      <c r="AF428"/>
      <c r="AG428"/>
      <c r="AH428"/>
      <c r="AI428"/>
      <c r="AJ428"/>
      <c r="AK428"/>
      <c r="AL428"/>
      <c r="AM428"/>
      <c r="AN428"/>
      <c r="AO428"/>
      <c r="AP428"/>
      <c r="AQ428"/>
      <c r="AR428"/>
      <c r="AS428"/>
      <c r="AT428"/>
      <c r="AU428"/>
      <c r="AV428"/>
      <c r="AW428"/>
      <c r="AX428"/>
      <c r="AY428"/>
      <c r="AZ428"/>
      <c r="BA428"/>
      <c r="BB428"/>
      <c r="BC428"/>
      <c r="BD428"/>
      <c r="BE428"/>
      <c r="BF428"/>
      <c r="BG428"/>
      <c r="BH428"/>
      <c r="BI428"/>
      <c r="BJ428"/>
      <c r="BK428"/>
      <c r="BL428"/>
      <c r="BM428"/>
      <c r="BN428"/>
      <c r="BO428"/>
      <c r="BP428"/>
      <c r="BQ428"/>
      <c r="BR428"/>
      <c r="BS428"/>
      <c r="BT428"/>
      <c r="BU428"/>
      <c r="BV428"/>
      <c r="BW428"/>
      <c r="BX428"/>
      <c r="BY428"/>
      <c r="BZ428"/>
      <c r="CA428"/>
      <c r="CB428"/>
    </row>
    <row r="429" spans="1:80">
      <c r="A429" s="62">
        <f t="shared" si="250"/>
        <v>192.99242653605558</v>
      </c>
      <c r="B429" s="62">
        <f t="shared" si="251"/>
        <v>35.043304902454814</v>
      </c>
      <c r="C429" s="7" t="s">
        <v>492</v>
      </c>
      <c r="D429" s="7" t="s">
        <v>608</v>
      </c>
      <c r="E429" s="42">
        <f t="shared" si="258"/>
        <v>2.1583370761148274E-2</v>
      </c>
      <c r="F429" s="42">
        <f t="shared" si="258"/>
        <v>4.3626990595651581E-2</v>
      </c>
      <c r="G429" s="42">
        <f t="shared" si="258"/>
        <v>6.6155832787502727E-2</v>
      </c>
      <c r="H429" s="42">
        <f t="shared" si="258"/>
        <v>8.9193389714544796E-2</v>
      </c>
      <c r="I429" s="42">
        <f t="shared" si="258"/>
        <v>0.11351134296255991</v>
      </c>
      <c r="J429" s="42">
        <f t="shared" si="258"/>
        <v>0.13560428122106621</v>
      </c>
      <c r="K429" s="42">
        <f t="shared" si="258"/>
        <v>0.15396928148097885</v>
      </c>
      <c r="L429" s="42">
        <f t="shared" si="258"/>
        <v>0.16942264560048675</v>
      </c>
      <c r="M429" s="42">
        <f t="shared" si="258"/>
        <v>0.18240654070488954</v>
      </c>
      <c r="N429" s="42">
        <f t="shared" si="258"/>
        <v>0.1949515876284045</v>
      </c>
      <c r="O429" s="42">
        <f t="shared" si="259"/>
        <v>0.20445847209838089</v>
      </c>
      <c r="P429" s="42">
        <f t="shared" si="259"/>
        <v>0.21259994152114967</v>
      </c>
      <c r="Q429" s="42">
        <f t="shared" si="259"/>
        <v>0.21977244899258735</v>
      </c>
      <c r="R429" s="42">
        <f t="shared" si="259"/>
        <v>0.22602318992664494</v>
      </c>
      <c r="S429" s="42">
        <f t="shared" si="259"/>
        <v>0.2331999568749272</v>
      </c>
      <c r="T429" s="42">
        <f t="shared" si="259"/>
        <v>0.23846550270182262</v>
      </c>
      <c r="U429" s="42">
        <f t="shared" si="259"/>
        <v>0.24134027299111521</v>
      </c>
      <c r="V429" s="42">
        <f t="shared" si="259"/>
        <v>0.24420950939976313</v>
      </c>
      <c r="W429" s="42">
        <f t="shared" si="259"/>
        <v>0.24700007654123618</v>
      </c>
      <c r="X429" s="42">
        <f t="shared" si="259"/>
        <v>0.25165382547286863</v>
      </c>
      <c r="Y429" s="244">
        <f t="shared" si="254"/>
        <v>0.25243898597774039</v>
      </c>
      <c r="AA429" s="26">
        <f t="shared" si="247"/>
        <v>3.4891484599777289</v>
      </c>
      <c r="AB429"/>
      <c r="AC429"/>
      <c r="AD429"/>
      <c r="AE429"/>
      <c r="AF429"/>
      <c r="AG429"/>
      <c r="AH429"/>
      <c r="AI429"/>
      <c r="AJ429"/>
      <c r="AK429"/>
      <c r="AL429"/>
      <c r="AM429"/>
      <c r="AN429"/>
      <c r="AO429"/>
      <c r="AP429"/>
      <c r="AQ429"/>
      <c r="AR429"/>
      <c r="AS429"/>
      <c r="AT429"/>
      <c r="AU429"/>
      <c r="AV429"/>
      <c r="AW429"/>
      <c r="AX429"/>
      <c r="AY429"/>
      <c r="AZ429"/>
      <c r="BA429"/>
      <c r="BB429"/>
      <c r="BC429"/>
      <c r="BD429"/>
      <c r="BE429"/>
      <c r="BF429"/>
      <c r="BG429"/>
      <c r="BH429"/>
      <c r="BI429"/>
      <c r="BJ429"/>
      <c r="BK429"/>
      <c r="BL429"/>
      <c r="BM429"/>
      <c r="BN429"/>
      <c r="BO429"/>
      <c r="BP429"/>
      <c r="BQ429"/>
      <c r="BR429"/>
      <c r="BS429"/>
      <c r="BT429"/>
      <c r="BU429"/>
      <c r="BV429"/>
      <c r="BW429"/>
      <c r="BX429"/>
      <c r="BY429"/>
      <c r="BZ429"/>
      <c r="CA429"/>
      <c r="CB429"/>
    </row>
    <row r="430" spans="1:80">
      <c r="A430" s="62">
        <f t="shared" si="250"/>
        <v>189.47042889058517</v>
      </c>
      <c r="B430" s="62">
        <f t="shared" si="251"/>
        <v>35.697519454086262</v>
      </c>
      <c r="C430" s="7" t="s">
        <v>493</v>
      </c>
      <c r="D430" s="7" t="s">
        <v>608</v>
      </c>
      <c r="E430" s="42">
        <f t="shared" si="258"/>
        <v>1.2837071662487433E-2</v>
      </c>
      <c r="F430" s="42">
        <f t="shared" si="258"/>
        <v>2.5947884178645762E-2</v>
      </c>
      <c r="G430" s="42">
        <f t="shared" si="258"/>
        <v>3.9347290827872847E-2</v>
      </c>
      <c r="H430" s="42">
        <f t="shared" si="258"/>
        <v>5.3049264095802733E-2</v>
      </c>
      <c r="I430" s="42">
        <f t="shared" si="258"/>
        <v>6.7512774544862014E-2</v>
      </c>
      <c r="J430" s="42">
        <f t="shared" si="258"/>
        <v>8.0652920020649971E-2</v>
      </c>
      <c r="K430" s="42">
        <f t="shared" si="258"/>
        <v>9.1575811863034082E-2</v>
      </c>
      <c r="L430" s="42">
        <f t="shared" si="258"/>
        <v>0.10076695928963193</v>
      </c>
      <c r="M430" s="42">
        <f t="shared" si="258"/>
        <v>0.10848934861231671</v>
      </c>
      <c r="N430" s="42">
        <f t="shared" si="258"/>
        <v>0.11595072562096805</v>
      </c>
      <c r="O430" s="42">
        <f t="shared" si="259"/>
        <v>0.12160510456754842</v>
      </c>
      <c r="P430" s="42">
        <f t="shared" si="259"/>
        <v>0.1264473800200076</v>
      </c>
      <c r="Q430" s="42">
        <f t="shared" si="259"/>
        <v>0.13071334910470273</v>
      </c>
      <c r="R430" s="42">
        <f t="shared" si="259"/>
        <v>0.13443108208543719</v>
      </c>
      <c r="S430" s="42">
        <f t="shared" si="259"/>
        <v>0.13869958456540707</v>
      </c>
      <c r="T430" s="42">
        <f t="shared" si="259"/>
        <v>0.14183135623675525</v>
      </c>
      <c r="U430" s="42">
        <f t="shared" si="259"/>
        <v>0.14354117406943906</v>
      </c>
      <c r="V430" s="42">
        <f t="shared" si="259"/>
        <v>0.14524770053381936</v>
      </c>
      <c r="W430" s="42">
        <f t="shared" si="259"/>
        <v>0.14690743713244911</v>
      </c>
      <c r="X430" s="42">
        <f t="shared" si="259"/>
        <v>0.14967533234194655</v>
      </c>
      <c r="Y430" s="244">
        <f t="shared" si="254"/>
        <v>0.15014231971751146</v>
      </c>
      <c r="AA430" s="26">
        <f t="shared" si="247"/>
        <v>2.0752295513737837</v>
      </c>
      <c r="AB430"/>
      <c r="AC430"/>
      <c r="AD430"/>
      <c r="AE430"/>
      <c r="AF430"/>
      <c r="AG430"/>
      <c r="AH430"/>
      <c r="AI430"/>
      <c r="AJ430"/>
      <c r="AK430"/>
      <c r="AL430"/>
      <c r="AM430"/>
      <c r="AN430"/>
      <c r="AO430"/>
      <c r="AP430"/>
      <c r="AQ430"/>
      <c r="AR430"/>
      <c r="AS430"/>
      <c r="AT430"/>
      <c r="AU430"/>
      <c r="AV430"/>
      <c r="AW430"/>
      <c r="AX430"/>
      <c r="AY430"/>
      <c r="AZ430"/>
      <c r="BA430"/>
      <c r="BB430"/>
      <c r="BC430"/>
      <c r="BD430"/>
      <c r="BE430"/>
      <c r="BF430"/>
      <c r="BG430"/>
      <c r="BH430"/>
      <c r="BI430"/>
      <c r="BJ430"/>
      <c r="BK430"/>
      <c r="BL430"/>
      <c r="BM430"/>
      <c r="BN430"/>
      <c r="BO430"/>
      <c r="BP430"/>
      <c r="BQ430"/>
      <c r="BR430"/>
      <c r="BS430"/>
      <c r="BT430"/>
      <c r="BU430"/>
      <c r="BV430"/>
      <c r="BW430"/>
      <c r="BX430"/>
      <c r="BY430"/>
      <c r="BZ430"/>
      <c r="CA430"/>
      <c r="CB430"/>
    </row>
    <row r="431" spans="1:80">
      <c r="A431" s="62">
        <f t="shared" si="250"/>
        <v>192.14453821399789</v>
      </c>
      <c r="B431" s="62">
        <f t="shared" si="251"/>
        <v>35.198609097360411</v>
      </c>
      <c r="C431" s="7" t="s">
        <v>494</v>
      </c>
      <c r="D431" s="7" t="s">
        <v>608</v>
      </c>
      <c r="E431" s="42">
        <f t="shared" si="258"/>
        <v>6.2294984646680185E-3</v>
      </c>
      <c r="F431" s="42">
        <f t="shared" si="258"/>
        <v>1.2591836277163541E-2</v>
      </c>
      <c r="G431" s="42">
        <f t="shared" si="258"/>
        <v>1.9094221349355948E-2</v>
      </c>
      <c r="H431" s="42">
        <f t="shared" si="258"/>
        <v>2.5743434166709031E-2</v>
      </c>
      <c r="I431" s="42">
        <f t="shared" si="258"/>
        <v>3.2762201258226993E-2</v>
      </c>
      <c r="J431" s="42">
        <f t="shared" si="258"/>
        <v>3.9138773596460244E-2</v>
      </c>
      <c r="K431" s="42">
        <f t="shared" si="258"/>
        <v>4.4439370161696058E-2</v>
      </c>
      <c r="L431" s="42">
        <f t="shared" si="258"/>
        <v>4.8899596005090175E-2</v>
      </c>
      <c r="M431" s="42">
        <f t="shared" si="258"/>
        <v>5.2647071573822167E-2</v>
      </c>
      <c r="N431" s="42">
        <f t="shared" si="258"/>
        <v>5.6267884625409985E-2</v>
      </c>
      <c r="O431" s="42">
        <f t="shared" si="259"/>
        <v>5.9011808309290738E-2</v>
      </c>
      <c r="P431" s="42">
        <f t="shared" si="259"/>
        <v>6.1361639196715174E-2</v>
      </c>
      <c r="Q431" s="42">
        <f t="shared" si="259"/>
        <v>6.3431803527189926E-2</v>
      </c>
      <c r="R431" s="42">
        <f t="shared" si="259"/>
        <v>6.5235923072865451E-2</v>
      </c>
      <c r="S431" s="42">
        <f t="shared" si="259"/>
        <v>6.7307316794465305E-2</v>
      </c>
      <c r="T431" s="42">
        <f t="shared" si="259"/>
        <v>6.8827084490034426E-2</v>
      </c>
      <c r="U431" s="42">
        <f t="shared" si="259"/>
        <v>6.9656814808880529E-2</v>
      </c>
      <c r="V431" s="42">
        <f t="shared" si="259"/>
        <v>7.0484947911918172E-2</v>
      </c>
      <c r="W431" s="42">
        <f t="shared" si="259"/>
        <v>7.1290375104720333E-2</v>
      </c>
      <c r="X431" s="42">
        <f t="shared" si="259"/>
        <v>7.2633562975853966E-2</v>
      </c>
      <c r="Y431" s="244">
        <f t="shared" si="254"/>
        <v>7.2860179856680585E-2</v>
      </c>
      <c r="AA431" s="26">
        <f t="shared" si="247"/>
        <v>1.007055163670536</v>
      </c>
      <c r="AB431"/>
      <c r="AC431"/>
      <c r="AD431"/>
      <c r="AE431"/>
      <c r="AF431"/>
      <c r="AG431"/>
      <c r="AH431"/>
      <c r="AI431"/>
      <c r="AJ431"/>
      <c r="AK431"/>
      <c r="AL431"/>
      <c r="AM431"/>
      <c r="AN431"/>
      <c r="AO431"/>
      <c r="AP431"/>
      <c r="AQ431"/>
      <c r="AR431"/>
      <c r="AS431"/>
      <c r="AT431"/>
      <c r="AU431"/>
      <c r="AV431"/>
      <c r="AW431"/>
      <c r="AX431"/>
      <c r="AY431"/>
      <c r="AZ431"/>
      <c r="BA431"/>
      <c r="BB431"/>
      <c r="BC431"/>
      <c r="BD431"/>
      <c r="BE431"/>
      <c r="BF431"/>
      <c r="BG431"/>
      <c r="BH431"/>
      <c r="BI431"/>
      <c r="BJ431"/>
      <c r="BK431"/>
      <c r="BL431"/>
      <c r="BM431"/>
      <c r="BN431"/>
      <c r="BO431"/>
      <c r="BP431"/>
      <c r="BQ431"/>
      <c r="BR431"/>
      <c r="BS431"/>
      <c r="BT431"/>
      <c r="BU431"/>
      <c r="BV431"/>
      <c r="BW431"/>
      <c r="BX431"/>
      <c r="BY431"/>
      <c r="BZ431"/>
      <c r="CA431"/>
      <c r="CB431"/>
    </row>
    <row r="432" spans="1:80">
      <c r="A432" s="62">
        <f t="shared" si="250"/>
        <v>152.35900925590596</v>
      </c>
      <c r="B432" s="62">
        <f t="shared" si="251"/>
        <v>44.429461269471069</v>
      </c>
      <c r="C432" s="7" t="s">
        <v>495</v>
      </c>
      <c r="D432" s="7" t="s">
        <v>608</v>
      </c>
      <c r="E432" s="42">
        <f t="shared" si="258"/>
        <v>1.570876021177956E-3</v>
      </c>
      <c r="F432" s="42">
        <f t="shared" si="258"/>
        <v>3.1752497865731527E-3</v>
      </c>
      <c r="G432" s="42">
        <f t="shared" si="258"/>
        <v>4.8149388961067725E-3</v>
      </c>
      <c r="H432" s="42">
        <f t="shared" si="258"/>
        <v>6.491653166722732E-3</v>
      </c>
      <c r="I432" s="42">
        <f t="shared" si="258"/>
        <v>8.2615569534934853E-3</v>
      </c>
      <c r="J432" s="42">
        <f t="shared" si="258"/>
        <v>9.8695202012974315E-3</v>
      </c>
      <c r="K432" s="42">
        <f t="shared" si="258"/>
        <v>1.120615750677125E-2</v>
      </c>
      <c r="L432" s="42">
        <f t="shared" si="258"/>
        <v>1.2330880767586668E-2</v>
      </c>
      <c r="M432" s="42">
        <f t="shared" si="258"/>
        <v>1.3275871691697125E-2</v>
      </c>
      <c r="N432" s="42">
        <f t="shared" si="258"/>
        <v>1.4188922466517503E-2</v>
      </c>
      <c r="O432" s="42">
        <f t="shared" si="259"/>
        <v>1.4880850387103364E-2</v>
      </c>
      <c r="P432" s="42">
        <f t="shared" si="259"/>
        <v>1.5473400977783236E-2</v>
      </c>
      <c r="Q432" s="42">
        <f t="shared" si="259"/>
        <v>1.5995428798334922E-2</v>
      </c>
      <c r="R432" s="42">
        <f t="shared" si="259"/>
        <v>1.6450368814728545E-2</v>
      </c>
      <c r="S432" s="42">
        <f t="shared" si="259"/>
        <v>1.6972706647562927E-2</v>
      </c>
      <c r="T432" s="42">
        <f t="shared" si="259"/>
        <v>1.735594241594314E-2</v>
      </c>
      <c r="U432" s="42">
        <f t="shared" si="259"/>
        <v>1.7565173298543436E-2</v>
      </c>
      <c r="V432" s="42">
        <f t="shared" si="259"/>
        <v>1.7774001415491188E-2</v>
      </c>
      <c r="W432" s="42">
        <f t="shared" si="259"/>
        <v>1.7977103843584492E-2</v>
      </c>
      <c r="X432" s="42">
        <f t="shared" si="259"/>
        <v>1.8315811948365016E-2</v>
      </c>
      <c r="Y432" s="244">
        <f t="shared" si="254"/>
        <v>1.8372957323085592E-2</v>
      </c>
      <c r="AA432" s="26">
        <f t="shared" si="247"/>
        <v>0.25394641600538437</v>
      </c>
      <c r="AB432"/>
      <c r="AC432"/>
      <c r="AD432"/>
      <c r="AE432"/>
      <c r="AF432"/>
      <c r="AG432"/>
      <c r="AH432"/>
      <c r="AI432"/>
      <c r="AJ432"/>
      <c r="AK432"/>
      <c r="AL432"/>
      <c r="AM432"/>
      <c r="AN432"/>
      <c r="AO432"/>
      <c r="AP432"/>
      <c r="AQ432"/>
      <c r="AR432"/>
      <c r="AS432"/>
      <c r="AT432"/>
      <c r="AU432"/>
      <c r="AV432"/>
      <c r="AW432"/>
      <c r="AX432"/>
      <c r="AY432"/>
      <c r="AZ432"/>
      <c r="BA432"/>
      <c r="BB432"/>
      <c r="BC432"/>
      <c r="BD432"/>
      <c r="BE432"/>
      <c r="BF432"/>
      <c r="BG432"/>
      <c r="BH432"/>
      <c r="BI432"/>
      <c r="BJ432"/>
      <c r="BK432"/>
      <c r="BL432"/>
      <c r="BM432"/>
      <c r="BN432"/>
      <c r="BO432"/>
      <c r="BP432"/>
      <c r="BQ432"/>
      <c r="BR432"/>
      <c r="BS432"/>
      <c r="BT432"/>
      <c r="BU432"/>
      <c r="BV432"/>
      <c r="BW432"/>
      <c r="BX432"/>
      <c r="BY432"/>
      <c r="BZ432"/>
      <c r="CA432"/>
      <c r="CB432"/>
    </row>
    <row r="433" spans="1:80">
      <c r="A433" s="62">
        <f t="shared" si="250"/>
        <v>143.22790424913083</v>
      </c>
      <c r="B433" s="62">
        <f t="shared" si="251"/>
        <v>47.271568132818203</v>
      </c>
      <c r="C433" s="7" t="s">
        <v>496</v>
      </c>
      <c r="D433" s="7" t="s">
        <v>608</v>
      </c>
      <c r="E433" s="42">
        <f t="shared" si="258"/>
        <v>2.0843811529943305E-3</v>
      </c>
      <c r="F433" s="42">
        <f t="shared" si="258"/>
        <v>4.2132101591437965E-3</v>
      </c>
      <c r="G433" s="42">
        <f t="shared" si="258"/>
        <v>6.3888987753078323E-3</v>
      </c>
      <c r="H433" s="42">
        <f t="shared" si="258"/>
        <v>8.6137157420903537E-3</v>
      </c>
      <c r="I433" s="42">
        <f t="shared" si="258"/>
        <v>1.096218503312445E-2</v>
      </c>
      <c r="J433" s="42">
        <f t="shared" si="258"/>
        <v>1.3095776890944533E-2</v>
      </c>
      <c r="K433" s="42">
        <f t="shared" si="258"/>
        <v>1.4869348815372767E-2</v>
      </c>
      <c r="L433" s="42">
        <f t="shared" si="258"/>
        <v>1.6361733914879231E-2</v>
      </c>
      <c r="M433" s="42">
        <f t="shared" si="258"/>
        <v>1.7615633806030088E-2</v>
      </c>
      <c r="N433" s="42">
        <f t="shared" si="258"/>
        <v>1.8827152602615548E-2</v>
      </c>
      <c r="O433" s="42">
        <f t="shared" si="259"/>
        <v>1.9745265488327706E-2</v>
      </c>
      <c r="P433" s="42">
        <f t="shared" si="259"/>
        <v>2.0531515495812454E-2</v>
      </c>
      <c r="Q433" s="42">
        <f t="shared" si="259"/>
        <v>2.1224189478881276E-2</v>
      </c>
      <c r="R433" s="42">
        <f t="shared" si="259"/>
        <v>2.1827845262743027E-2</v>
      </c>
      <c r="S433" s="42">
        <f t="shared" si="259"/>
        <v>2.2520930598299588E-2</v>
      </c>
      <c r="T433" s="42">
        <f t="shared" si="259"/>
        <v>2.3029442665449242E-2</v>
      </c>
      <c r="U433" s="42">
        <f t="shared" si="259"/>
        <v>2.3307069226958143E-2</v>
      </c>
      <c r="V433" s="42">
        <f t="shared" si="259"/>
        <v>2.3584161362373637E-2</v>
      </c>
      <c r="W433" s="42">
        <f t="shared" si="259"/>
        <v>2.3853656133149766E-2</v>
      </c>
      <c r="X433" s="42">
        <f t="shared" si="259"/>
        <v>2.4303084847098522E-2</v>
      </c>
      <c r="Y433" s="244">
        <f t="shared" si="254"/>
        <v>2.4378910526810061E-2</v>
      </c>
      <c r="AA433" s="26">
        <f t="shared" si="247"/>
        <v>0.3369591974515963</v>
      </c>
      <c r="AB433"/>
      <c r="AC433"/>
      <c r="AD433"/>
      <c r="AE433"/>
      <c r="AF433"/>
      <c r="AG433"/>
      <c r="AH433"/>
      <c r="AI433"/>
      <c r="AJ433"/>
      <c r="AK433"/>
      <c r="AL433"/>
      <c r="AM433"/>
      <c r="AN433"/>
      <c r="AO433"/>
      <c r="AP433"/>
      <c r="AQ433"/>
      <c r="AR433"/>
      <c r="AS433"/>
      <c r="AT433"/>
      <c r="AU433"/>
      <c r="AV433"/>
      <c r="AW433"/>
      <c r="AX433"/>
      <c r="AY433"/>
      <c r="AZ433"/>
      <c r="BA433"/>
      <c r="BB433"/>
      <c r="BC433"/>
      <c r="BD433"/>
      <c r="BE433"/>
      <c r="BF433"/>
      <c r="BG433"/>
      <c r="BH433"/>
      <c r="BI433"/>
      <c r="BJ433"/>
      <c r="BK433"/>
      <c r="BL433"/>
      <c r="BM433"/>
      <c r="BN433"/>
      <c r="BO433"/>
      <c r="BP433"/>
      <c r="BQ433"/>
      <c r="BR433"/>
      <c r="BS433"/>
      <c r="BT433"/>
      <c r="BU433"/>
      <c r="BV433"/>
      <c r="BW433"/>
      <c r="BX433"/>
      <c r="BY433"/>
      <c r="BZ433"/>
      <c r="CA433"/>
      <c r="CB433"/>
    </row>
    <row r="434" spans="1:80">
      <c r="A434" s="62">
        <f t="shared" ref="A434:A465" si="260">VLOOKUP($C434,MeasureOutput,3,FALSE)</f>
        <v>218.233409661927</v>
      </c>
      <c r="B434" s="62">
        <f t="shared" ref="B434:B465" si="261">VLOOKUP($C434,MeasureOutput,11,FALSE)</f>
        <v>30.972712617286238</v>
      </c>
      <c r="C434" s="7" t="s">
        <v>497</v>
      </c>
      <c r="D434" s="7" t="s">
        <v>608</v>
      </c>
      <c r="E434" s="42">
        <f t="shared" ref="E434:N443" si="262">VLOOKUP(CONCATENATE($C434&amp;$D434),$B$197:$Y$365,E$22+1,FALSE)*$C$372*$A434/8760/1000</f>
        <v>5.686527180835464E-3</v>
      </c>
      <c r="F434" s="42">
        <f t="shared" si="262"/>
        <v>1.1494315257133051E-2</v>
      </c>
      <c r="G434" s="42">
        <f t="shared" si="262"/>
        <v>1.7429943889678425E-2</v>
      </c>
      <c r="H434" s="42">
        <f t="shared" si="262"/>
        <v>2.3499602567899611E-2</v>
      </c>
      <c r="I434" s="42">
        <f t="shared" si="262"/>
        <v>2.9906604683437889E-2</v>
      </c>
      <c r="J434" s="42">
        <f t="shared" si="262"/>
        <v>3.572738658547811E-2</v>
      </c>
      <c r="K434" s="42">
        <f t="shared" si="262"/>
        <v>4.0565976178815917E-2</v>
      </c>
      <c r="L434" s="42">
        <f t="shared" si="262"/>
        <v>4.4637442868306003E-2</v>
      </c>
      <c r="M434" s="42">
        <f t="shared" si="262"/>
        <v>4.8058283535010779E-2</v>
      </c>
      <c r="N434" s="42">
        <f t="shared" si="262"/>
        <v>5.1363501756246058E-2</v>
      </c>
      <c r="O434" s="42">
        <f t="shared" ref="O434:X443" si="263">VLOOKUP(CONCATENATE($C434&amp;$D434),$B$197:$Y$365,O$22+1,FALSE)*$C$372*$A434/8760/1000</f>
        <v>5.3868261440998252E-2</v>
      </c>
      <c r="P434" s="42">
        <f t="shared" si="263"/>
        <v>5.6013277976036085E-2</v>
      </c>
      <c r="Q434" s="42">
        <f t="shared" si="263"/>
        <v>5.7903004059252652E-2</v>
      </c>
      <c r="R434" s="42">
        <f t="shared" si="263"/>
        <v>5.9549874171212325E-2</v>
      </c>
      <c r="S434" s="42">
        <f t="shared" si="263"/>
        <v>6.1440722490205733E-2</v>
      </c>
      <c r="T434" s="42">
        <f t="shared" si="263"/>
        <v>6.2828025233504517E-2</v>
      </c>
      <c r="U434" s="42">
        <f t="shared" si="263"/>
        <v>6.35854351658839E-2</v>
      </c>
      <c r="V434" s="42">
        <f t="shared" si="263"/>
        <v>6.4341387097886518E-2</v>
      </c>
      <c r="W434" s="42">
        <f t="shared" si="263"/>
        <v>6.5076612196669409E-2</v>
      </c>
      <c r="X434" s="42">
        <f t="shared" si="263"/>
        <v>6.6302726045399107E-2</v>
      </c>
      <c r="Y434" s="244">
        <f t="shared" si="254"/>
        <v>6.6509590700678481E-2</v>
      </c>
      <c r="AA434" s="26">
        <f t="shared" si="247"/>
        <v>0.91927891037988962</v>
      </c>
      <c r="AB434"/>
      <c r="AC434"/>
      <c r="AD434"/>
      <c r="AE434"/>
      <c r="AF434"/>
      <c r="AG434"/>
      <c r="AH434"/>
      <c r="AI434"/>
      <c r="AJ434"/>
      <c r="AK434"/>
      <c r="AL434"/>
      <c r="AM434"/>
      <c r="AN434"/>
      <c r="AO434"/>
      <c r="AP434"/>
      <c r="AQ434"/>
      <c r="AR434"/>
      <c r="AS434"/>
      <c r="AT434"/>
      <c r="AU434"/>
      <c r="AV434"/>
      <c r="AW434"/>
      <c r="AX434"/>
      <c r="AY434"/>
      <c r="AZ434"/>
      <c r="BA434"/>
      <c r="BB434"/>
      <c r="BC434"/>
      <c r="BD434"/>
      <c r="BE434"/>
      <c r="BF434"/>
      <c r="BG434"/>
      <c r="BH434"/>
      <c r="BI434"/>
      <c r="BJ434"/>
      <c r="BK434"/>
      <c r="BL434"/>
      <c r="BM434"/>
      <c r="BN434"/>
      <c r="BO434"/>
      <c r="BP434"/>
      <c r="BQ434"/>
      <c r="BR434"/>
      <c r="BS434"/>
      <c r="BT434"/>
      <c r="BU434"/>
      <c r="BV434"/>
      <c r="BW434"/>
      <c r="BX434"/>
      <c r="BY434"/>
      <c r="BZ434"/>
      <c r="CA434"/>
      <c r="CB434"/>
    </row>
    <row r="435" spans="1:80">
      <c r="A435" s="62">
        <f t="shared" si="260"/>
        <v>212.2329692289033</v>
      </c>
      <c r="B435" s="62">
        <f t="shared" si="261"/>
        <v>31.852670495887544</v>
      </c>
      <c r="C435" s="7" t="s">
        <v>498</v>
      </c>
      <c r="D435" s="7" t="s">
        <v>608</v>
      </c>
      <c r="E435" s="42">
        <f t="shared" si="262"/>
        <v>1.186233663054358E-2</v>
      </c>
      <c r="F435" s="42">
        <f t="shared" si="262"/>
        <v>2.3977628626699513E-2</v>
      </c>
      <c r="G435" s="42">
        <f t="shared" si="262"/>
        <v>3.6359601439639032E-2</v>
      </c>
      <c r="H435" s="42">
        <f t="shared" si="262"/>
        <v>4.9021166606550211E-2</v>
      </c>
      <c r="I435" s="42">
        <f t="shared" si="262"/>
        <v>6.2386444476540744E-2</v>
      </c>
      <c r="J435" s="42">
        <f t="shared" si="262"/>
        <v>7.4528842143728596E-2</v>
      </c>
      <c r="K435" s="42">
        <f t="shared" si="262"/>
        <v>8.4622345040655786E-2</v>
      </c>
      <c r="L435" s="42">
        <f t="shared" si="262"/>
        <v>9.3115597058081381E-2</v>
      </c>
      <c r="M435" s="42">
        <f t="shared" si="262"/>
        <v>0.10025161562573433</v>
      </c>
      <c r="N435" s="42">
        <f t="shared" si="262"/>
        <v>0.10714644087335394</v>
      </c>
      <c r="O435" s="42">
        <f t="shared" si="263"/>
        <v>0.11237147569940382</v>
      </c>
      <c r="P435" s="42">
        <f t="shared" si="263"/>
        <v>0.11684607107326479</v>
      </c>
      <c r="Q435" s="42">
        <f t="shared" si="263"/>
        <v>0.12078811974827706</v>
      </c>
      <c r="R435" s="42">
        <f t="shared" si="263"/>
        <v>0.12422356057773183</v>
      </c>
      <c r="S435" s="42">
        <f t="shared" si="263"/>
        <v>0.12816795028412237</v>
      </c>
      <c r="T435" s="42">
        <f t="shared" si="263"/>
        <v>0.13106192258499313</v>
      </c>
      <c r="U435" s="42">
        <f t="shared" si="263"/>
        <v>0.13264191179448487</v>
      </c>
      <c r="V435" s="42">
        <f t="shared" si="263"/>
        <v>0.134218859553417</v>
      </c>
      <c r="W435" s="42">
        <f t="shared" si="263"/>
        <v>0.13575257026008172</v>
      </c>
      <c r="X435" s="42">
        <f t="shared" si="263"/>
        <v>0.13831029569750172</v>
      </c>
      <c r="Y435" s="244">
        <f t="shared" si="254"/>
        <v>0.13874182413302125</v>
      </c>
      <c r="AA435" s="26">
        <f t="shared" si="247"/>
        <v>1.9176547557948056</v>
      </c>
      <c r="AB435"/>
      <c r="AC435"/>
      <c r="AD435"/>
      <c r="AE435"/>
      <c r="AF435"/>
      <c r="AG435"/>
      <c r="AH435"/>
      <c r="AI435"/>
      <c r="AJ435"/>
      <c r="AK435"/>
      <c r="AL435"/>
      <c r="AM435"/>
      <c r="AN435"/>
      <c r="AO435"/>
      <c r="AP435"/>
      <c r="AQ435"/>
      <c r="AR435"/>
      <c r="AS435"/>
      <c r="AT435"/>
      <c r="AU435"/>
      <c r="AV435"/>
      <c r="AW435"/>
      <c r="AX435"/>
      <c r="AY435"/>
      <c r="AZ435"/>
      <c r="BA435"/>
      <c r="BB435"/>
      <c r="BC435"/>
      <c r="BD435"/>
      <c r="BE435"/>
      <c r="BF435"/>
      <c r="BG435"/>
      <c r="BH435"/>
      <c r="BI435"/>
      <c r="BJ435"/>
      <c r="BK435"/>
      <c r="BL435"/>
      <c r="BM435"/>
      <c r="BN435"/>
      <c r="BO435"/>
      <c r="BP435"/>
      <c r="BQ435"/>
      <c r="BR435"/>
      <c r="BS435"/>
      <c r="BT435"/>
      <c r="BU435"/>
      <c r="BV435"/>
      <c r="BW435"/>
      <c r="BX435"/>
      <c r="BY435"/>
      <c r="BZ435"/>
      <c r="CA435"/>
      <c r="CB435"/>
    </row>
    <row r="436" spans="1:80">
      <c r="A436" s="62">
        <f t="shared" si="260"/>
        <v>211.05897001374652</v>
      </c>
      <c r="B436" s="62">
        <f t="shared" si="261"/>
        <v>32.030688523754733</v>
      </c>
      <c r="C436" s="7" t="s">
        <v>499</v>
      </c>
      <c r="D436" s="7" t="s">
        <v>608</v>
      </c>
      <c r="E436" s="42">
        <f t="shared" si="262"/>
        <v>3.0715197682557611E-2</v>
      </c>
      <c r="F436" s="42">
        <f t="shared" si="262"/>
        <v>6.2085373747674512E-2</v>
      </c>
      <c r="G436" s="42">
        <f t="shared" si="262"/>
        <v>9.4146067563279326E-2</v>
      </c>
      <c r="H436" s="42">
        <f t="shared" si="262"/>
        <v>0.12693071102643164</v>
      </c>
      <c r="I436" s="42">
        <f t="shared" si="262"/>
        <v>0.1615374807249122</v>
      </c>
      <c r="J436" s="42">
        <f t="shared" si="262"/>
        <v>0.19297784161701506</v>
      </c>
      <c r="K436" s="42">
        <f t="shared" si="262"/>
        <v>0.21911299074019253</v>
      </c>
      <c r="L436" s="42">
        <f t="shared" si="262"/>
        <v>0.24110460359084337</v>
      </c>
      <c r="M436" s="42">
        <f t="shared" si="262"/>
        <v>0.2595819262127203</v>
      </c>
      <c r="N436" s="42">
        <f t="shared" si="262"/>
        <v>0.27743472596568269</v>
      </c>
      <c r="O436" s="42">
        <f t="shared" si="263"/>
        <v>0.29096393041998386</v>
      </c>
      <c r="P436" s="42">
        <f t="shared" si="263"/>
        <v>0.30255001887271904</v>
      </c>
      <c r="Q436" s="42">
        <f t="shared" si="263"/>
        <v>0.31275718193834157</v>
      </c>
      <c r="R436" s="42">
        <f t="shared" si="263"/>
        <v>0.32165258319779799</v>
      </c>
      <c r="S436" s="42">
        <f t="shared" si="263"/>
        <v>0.33186580790572634</v>
      </c>
      <c r="T436" s="42">
        <f t="shared" si="263"/>
        <v>0.33935918244714836</v>
      </c>
      <c r="U436" s="42">
        <f t="shared" si="263"/>
        <v>0.34345025509306265</v>
      </c>
      <c r="V436" s="42">
        <f t="shared" si="263"/>
        <v>0.34753345249836559</v>
      </c>
      <c r="W436" s="42">
        <f t="shared" si="263"/>
        <v>0.35150469602401019</v>
      </c>
      <c r="X436" s="42">
        <f t="shared" si="263"/>
        <v>0.35812742516034074</v>
      </c>
      <c r="Y436" s="244">
        <f t="shared" si="254"/>
        <v>0.35924478353714634</v>
      </c>
      <c r="AA436" s="26">
        <f t="shared" si="247"/>
        <v>4.965391452428805</v>
      </c>
      <c r="AB436"/>
      <c r="AC436"/>
      <c r="AD436"/>
      <c r="AE436"/>
      <c r="AF436"/>
      <c r="AG436"/>
      <c r="AH436"/>
      <c r="AI436"/>
      <c r="AJ436"/>
      <c r="AK436"/>
      <c r="AL436"/>
      <c r="AM436"/>
      <c r="AN436"/>
      <c r="AO436"/>
      <c r="AP436"/>
      <c r="AQ436"/>
      <c r="AR436"/>
      <c r="AS436"/>
      <c r="AT436"/>
      <c r="AU436"/>
      <c r="AV436"/>
      <c r="AW436"/>
      <c r="AX436"/>
      <c r="AY436"/>
      <c r="AZ436"/>
      <c r="BA436"/>
      <c r="BB436"/>
      <c r="BC436"/>
      <c r="BD436"/>
      <c r="BE436"/>
      <c r="BF436"/>
      <c r="BG436"/>
      <c r="BH436"/>
      <c r="BI436"/>
      <c r="BJ436"/>
      <c r="BK436"/>
      <c r="BL436"/>
      <c r="BM436"/>
      <c r="BN436"/>
      <c r="BO436"/>
      <c r="BP436"/>
      <c r="BQ436"/>
      <c r="BR436"/>
      <c r="BS436"/>
      <c r="BT436"/>
      <c r="BU436"/>
      <c r="BV436"/>
      <c r="BW436"/>
      <c r="BX436"/>
      <c r="BY436"/>
      <c r="BZ436"/>
      <c r="CA436"/>
      <c r="CB436"/>
    </row>
    <row r="437" spans="1:80">
      <c r="A437" s="62">
        <f t="shared" si="260"/>
        <v>202.44964243592989</v>
      </c>
      <c r="B437" s="62">
        <f t="shared" si="261"/>
        <v>33.399240347096345</v>
      </c>
      <c r="C437" s="7" t="s">
        <v>500</v>
      </c>
      <c r="D437" s="7" t="s">
        <v>608</v>
      </c>
      <c r="E437" s="42">
        <f t="shared" si="262"/>
        <v>4.8218285032049285E-3</v>
      </c>
      <c r="F437" s="42">
        <f t="shared" si="262"/>
        <v>9.7464788559270699E-3</v>
      </c>
      <c r="G437" s="42">
        <f t="shared" si="262"/>
        <v>1.4779530209537525E-2</v>
      </c>
      <c r="H437" s="42">
        <f t="shared" si="262"/>
        <v>1.9926230873873789E-2</v>
      </c>
      <c r="I437" s="42">
        <f t="shared" si="262"/>
        <v>2.5358978214801441E-2</v>
      </c>
      <c r="J437" s="42">
        <f t="shared" si="262"/>
        <v>3.0294646539888632E-2</v>
      </c>
      <c r="K437" s="42">
        <f t="shared" si="262"/>
        <v>3.4397475643580561E-2</v>
      </c>
      <c r="L437" s="42">
        <f t="shared" si="262"/>
        <v>3.7849831274517395E-2</v>
      </c>
      <c r="M437" s="42">
        <f t="shared" si="262"/>
        <v>4.0750495688332125E-2</v>
      </c>
      <c r="N437" s="42">
        <f t="shared" si="262"/>
        <v>4.3553119314607154E-2</v>
      </c>
      <c r="O437" s="42">
        <f t="shared" si="263"/>
        <v>4.5677002883179538E-2</v>
      </c>
      <c r="P437" s="42">
        <f t="shared" si="263"/>
        <v>4.7495846184122281E-2</v>
      </c>
      <c r="Q437" s="42">
        <f t="shared" si="263"/>
        <v>4.9098218739732691E-2</v>
      </c>
      <c r="R437" s="42">
        <f t="shared" si="263"/>
        <v>5.0494664231752084E-2</v>
      </c>
      <c r="S437" s="42">
        <f t="shared" si="263"/>
        <v>5.2097988374910406E-2</v>
      </c>
      <c r="T437" s="42">
        <f t="shared" si="263"/>
        <v>5.3274336556759713E-2</v>
      </c>
      <c r="U437" s="42">
        <f t="shared" si="263"/>
        <v>5.3916574021633801E-2</v>
      </c>
      <c r="V437" s="42">
        <f t="shared" si="263"/>
        <v>5.4557575191041305E-2</v>
      </c>
      <c r="W437" s="42">
        <f t="shared" si="263"/>
        <v>5.5181001269005138E-2</v>
      </c>
      <c r="X437" s="42">
        <f t="shared" si="263"/>
        <v>5.6220671091371237E-2</v>
      </c>
      <c r="Y437" s="244">
        <f t="shared" si="254"/>
        <v>5.6396079712382204E-2</v>
      </c>
      <c r="AA437" s="26">
        <f t="shared" si="247"/>
        <v>0.77949249366177875</v>
      </c>
      <c r="AB437"/>
      <c r="AC437"/>
      <c r="AD437"/>
      <c r="AE437"/>
      <c r="AF437"/>
      <c r="AG437"/>
      <c r="AH437"/>
      <c r="AI437"/>
      <c r="AJ437"/>
      <c r="AK437"/>
      <c r="AL437"/>
      <c r="AM437"/>
      <c r="AN437"/>
      <c r="AO437"/>
      <c r="AP437"/>
      <c r="AQ437"/>
      <c r="AR437"/>
      <c r="AS437"/>
      <c r="AT437"/>
      <c r="AU437"/>
      <c r="AV437"/>
      <c r="AW437"/>
      <c r="AX437"/>
      <c r="AY437"/>
      <c r="AZ437"/>
      <c r="BA437"/>
      <c r="BB437"/>
      <c r="BC437"/>
      <c r="BD437"/>
      <c r="BE437"/>
      <c r="BF437"/>
      <c r="BG437"/>
      <c r="BH437"/>
      <c r="BI437"/>
      <c r="BJ437"/>
      <c r="BK437"/>
      <c r="BL437"/>
      <c r="BM437"/>
      <c r="BN437"/>
      <c r="BO437"/>
      <c r="BP437"/>
      <c r="BQ437"/>
      <c r="BR437"/>
      <c r="BS437"/>
      <c r="BT437"/>
      <c r="BU437"/>
      <c r="BV437"/>
      <c r="BW437"/>
      <c r="BX437"/>
      <c r="BY437"/>
      <c r="BZ437"/>
      <c r="CA437"/>
      <c r="CB437"/>
    </row>
    <row r="438" spans="1:80">
      <c r="A438" s="62">
        <f t="shared" si="260"/>
        <v>197.94931211116213</v>
      </c>
      <c r="B438" s="62">
        <f t="shared" si="261"/>
        <v>34.161997386992027</v>
      </c>
      <c r="C438" s="7" t="s">
        <v>501</v>
      </c>
      <c r="D438" s="7" t="s">
        <v>608</v>
      </c>
      <c r="E438" s="42">
        <f t="shared" si="262"/>
        <v>1.6942635217886248E-2</v>
      </c>
      <c r="F438" s="42">
        <f t="shared" si="262"/>
        <v>3.4246559330149522E-2</v>
      </c>
      <c r="G438" s="42">
        <f t="shared" si="262"/>
        <v>5.1931376005075219E-2</v>
      </c>
      <c r="H438" s="42">
        <f t="shared" si="262"/>
        <v>7.0015526420948299E-2</v>
      </c>
      <c r="I438" s="42">
        <f t="shared" si="262"/>
        <v>8.9104769509353282E-2</v>
      </c>
      <c r="J438" s="42">
        <f t="shared" si="262"/>
        <v>0.10644740787420717</v>
      </c>
      <c r="K438" s="42">
        <f t="shared" si="262"/>
        <v>0.12086366859749433</v>
      </c>
      <c r="L438" s="42">
        <f t="shared" si="262"/>
        <v>0.13299433688204665</v>
      </c>
      <c r="M438" s="42">
        <f t="shared" si="262"/>
        <v>0.14318650755342197</v>
      </c>
      <c r="N438" s="42">
        <f t="shared" si="262"/>
        <v>0.15303418872280536</v>
      </c>
      <c r="O438" s="42">
        <f t="shared" si="263"/>
        <v>0.16049695611979323</v>
      </c>
      <c r="P438" s="42">
        <f t="shared" si="263"/>
        <v>0.16688789236853915</v>
      </c>
      <c r="Q438" s="42">
        <f t="shared" si="263"/>
        <v>0.17251820743984767</v>
      </c>
      <c r="R438" s="42">
        <f t="shared" si="263"/>
        <v>0.1774249490539927</v>
      </c>
      <c r="S438" s="42">
        <f t="shared" si="263"/>
        <v>0.18305860775328198</v>
      </c>
      <c r="T438" s="42">
        <f t="shared" si="263"/>
        <v>0.18719198539644144</v>
      </c>
      <c r="U438" s="42">
        <f t="shared" si="263"/>
        <v>0.18944863867297113</v>
      </c>
      <c r="V438" s="42">
        <f t="shared" si="263"/>
        <v>0.19170094793289019</v>
      </c>
      <c r="W438" s="42">
        <f t="shared" si="263"/>
        <v>0.19389150295102039</v>
      </c>
      <c r="X438" s="42">
        <f t="shared" si="263"/>
        <v>0.19754462884209792</v>
      </c>
      <c r="Y438" s="244">
        <f t="shared" ref="Y438:Y469" si="264">VLOOKUP($C438,$Z$23:$AA$190,2,FALSE)*$C$372*$A438/8760/1000</f>
        <v>0.19816096853105322</v>
      </c>
      <c r="AA438" s="26">
        <f t="shared" si="247"/>
        <v>2.7389312926442644</v>
      </c>
      <c r="AB438"/>
      <c r="AC438"/>
      <c r="AD438"/>
      <c r="AE438"/>
      <c r="AF438"/>
      <c r="AG438"/>
      <c r="AH438"/>
      <c r="AI438"/>
      <c r="AJ438"/>
      <c r="AK438"/>
      <c r="AL438"/>
      <c r="AM438"/>
      <c r="AN438"/>
      <c r="AO438"/>
      <c r="AP438"/>
      <c r="AQ438"/>
      <c r="AR438"/>
      <c r="AS438"/>
      <c r="AT438"/>
      <c r="AU438"/>
      <c r="AV438"/>
      <c r="AW438"/>
      <c r="AX438"/>
      <c r="AY438"/>
      <c r="AZ438"/>
      <c r="BA438"/>
      <c r="BB438"/>
      <c r="BC438"/>
      <c r="BD438"/>
      <c r="BE438"/>
      <c r="BF438"/>
      <c r="BG438"/>
      <c r="BH438"/>
      <c r="BI438"/>
      <c r="BJ438"/>
      <c r="BK438"/>
      <c r="BL438"/>
      <c r="BM438"/>
      <c r="BN438"/>
      <c r="BO438"/>
      <c r="BP438"/>
      <c r="BQ438"/>
      <c r="BR438"/>
      <c r="BS438"/>
      <c r="BT438"/>
      <c r="BU438"/>
      <c r="BV438"/>
      <c r="BW438"/>
      <c r="BX438"/>
      <c r="BY438"/>
      <c r="BZ438"/>
      <c r="CA438"/>
      <c r="CB438"/>
    </row>
    <row r="439" spans="1:80">
      <c r="A439" s="62">
        <f t="shared" si="260"/>
        <v>199.05808914769909</v>
      </c>
      <c r="B439" s="62">
        <f t="shared" si="261"/>
        <v>33.970869860821438</v>
      </c>
      <c r="C439" s="7" t="s">
        <v>502</v>
      </c>
      <c r="D439" s="7" t="s">
        <v>608</v>
      </c>
      <c r="E439" s="42">
        <f t="shared" si="262"/>
        <v>4.8176457124622955E-3</v>
      </c>
      <c r="F439" s="42">
        <f t="shared" si="262"/>
        <v>9.7380240795896817E-3</v>
      </c>
      <c r="G439" s="42">
        <f t="shared" si="262"/>
        <v>1.4766709413007777E-2</v>
      </c>
      <c r="H439" s="42">
        <f t="shared" si="262"/>
        <v>1.9908945469803645E-2</v>
      </c>
      <c r="I439" s="42">
        <f t="shared" si="262"/>
        <v>2.5336980066329541E-2</v>
      </c>
      <c r="J439" s="42">
        <f t="shared" si="262"/>
        <v>3.0268366848063381E-2</v>
      </c>
      <c r="K439" s="42">
        <f t="shared" si="262"/>
        <v>3.4367636871298145E-2</v>
      </c>
      <c r="L439" s="42">
        <f t="shared" si="262"/>
        <v>3.7816997687889403E-2</v>
      </c>
      <c r="M439" s="42">
        <f t="shared" si="262"/>
        <v>4.0715145862843805E-2</v>
      </c>
      <c r="N439" s="42">
        <f t="shared" si="262"/>
        <v>4.3515338297683614E-2</v>
      </c>
      <c r="O439" s="42">
        <f t="shared" si="263"/>
        <v>4.5637379461341936E-2</v>
      </c>
      <c r="P439" s="42">
        <f t="shared" si="263"/>
        <v>4.7454644970599126E-2</v>
      </c>
      <c r="Q439" s="42">
        <f t="shared" si="263"/>
        <v>4.9055627516364247E-2</v>
      </c>
      <c r="R439" s="42">
        <f t="shared" si="263"/>
        <v>5.0450861634052754E-2</v>
      </c>
      <c r="S439" s="42">
        <f t="shared" si="263"/>
        <v>5.2052794941892279E-2</v>
      </c>
      <c r="T439" s="42">
        <f t="shared" si="263"/>
        <v>5.3228122677186553E-2</v>
      </c>
      <c r="U439" s="42">
        <f t="shared" si="263"/>
        <v>5.3869803020437396E-2</v>
      </c>
      <c r="V439" s="42">
        <f t="shared" si="263"/>
        <v>5.4510248140670688E-2</v>
      </c>
      <c r="W439" s="42">
        <f t="shared" si="263"/>
        <v>5.5133133415321868E-2</v>
      </c>
      <c r="X439" s="42">
        <f t="shared" si="263"/>
        <v>5.6171901355485908E-2</v>
      </c>
      <c r="Y439" s="244">
        <f t="shared" si="264"/>
        <v>5.6347157814810568E-2</v>
      </c>
      <c r="AA439" s="26">
        <f t="shared" si="247"/>
        <v>0.77881630744232422</v>
      </c>
      <c r="AB439"/>
      <c r="AC439"/>
      <c r="AD439"/>
      <c r="AE439"/>
      <c r="AF439"/>
      <c r="AG439"/>
      <c r="AH439"/>
      <c r="AI439"/>
      <c r="AJ439"/>
      <c r="AK439"/>
      <c r="AL439"/>
      <c r="AM439"/>
      <c r="AN439"/>
      <c r="AO439"/>
      <c r="AP439"/>
      <c r="AQ439"/>
      <c r="AR439"/>
      <c r="AS439"/>
      <c r="AT439"/>
      <c r="AU439"/>
      <c r="AV439"/>
      <c r="AW439"/>
      <c r="AX439"/>
      <c r="AY439"/>
      <c r="AZ439"/>
      <c r="BA439"/>
      <c r="BB439"/>
      <c r="BC439"/>
      <c r="BD439"/>
      <c r="BE439"/>
      <c r="BF439"/>
      <c r="BG439"/>
      <c r="BH439"/>
      <c r="BI439"/>
      <c r="BJ439"/>
      <c r="BK439"/>
      <c r="BL439"/>
      <c r="BM439"/>
      <c r="BN439"/>
      <c r="BO439"/>
      <c r="BP439"/>
      <c r="BQ439"/>
      <c r="BR439"/>
      <c r="BS439"/>
      <c r="BT439"/>
      <c r="BU439"/>
      <c r="BV439"/>
      <c r="BW439"/>
      <c r="BX439"/>
      <c r="BY439"/>
      <c r="BZ439"/>
      <c r="CA439"/>
      <c r="CB439"/>
    </row>
    <row r="440" spans="1:80">
      <c r="A440" s="62">
        <f t="shared" si="260"/>
        <v>195.86220239532778</v>
      </c>
      <c r="B440" s="62">
        <f t="shared" si="261"/>
        <v>34.527637212184992</v>
      </c>
      <c r="C440" s="7" t="s">
        <v>503</v>
      </c>
      <c r="D440" s="7" t="s">
        <v>608</v>
      </c>
      <c r="E440" s="42">
        <f t="shared" si="262"/>
        <v>7.1635896407188406E-3</v>
      </c>
      <c r="F440" s="42">
        <f t="shared" si="262"/>
        <v>1.4479937417806794E-2</v>
      </c>
      <c r="G440" s="42">
        <f t="shared" si="262"/>
        <v>2.1957332043925349E-2</v>
      </c>
      <c r="H440" s="42">
        <f t="shared" si="262"/>
        <v>2.9603570714258471E-2</v>
      </c>
      <c r="I440" s="42">
        <f t="shared" si="262"/>
        <v>3.767477701001215E-2</v>
      </c>
      <c r="J440" s="42">
        <f t="shared" si="262"/>
        <v>4.5007493729430491E-2</v>
      </c>
      <c r="K440" s="42">
        <f t="shared" si="262"/>
        <v>5.1102895929096448E-2</v>
      </c>
      <c r="L440" s="42">
        <f t="shared" si="262"/>
        <v>5.6231916801037098E-2</v>
      </c>
      <c r="M440" s="42">
        <f t="shared" si="262"/>
        <v>6.0541313025351942E-2</v>
      </c>
      <c r="N440" s="42">
        <f t="shared" si="262"/>
        <v>6.4705054137810247E-2</v>
      </c>
      <c r="O440" s="42">
        <f t="shared" si="263"/>
        <v>6.7860419435395045E-2</v>
      </c>
      <c r="P440" s="42">
        <f t="shared" si="263"/>
        <v>7.0562599120977773E-2</v>
      </c>
      <c r="Q440" s="42">
        <f t="shared" si="263"/>
        <v>7.2943177242392396E-2</v>
      </c>
      <c r="R440" s="42">
        <f t="shared" si="263"/>
        <v>7.5017818108157233E-2</v>
      </c>
      <c r="S440" s="42">
        <f t="shared" si="263"/>
        <v>7.7399809963531033E-2</v>
      </c>
      <c r="T440" s="42">
        <f t="shared" si="263"/>
        <v>7.9147461428897975E-2</v>
      </c>
      <c r="U440" s="42">
        <f t="shared" si="263"/>
        <v>8.0101606862978722E-2</v>
      </c>
      <c r="V440" s="42">
        <f t="shared" si="263"/>
        <v>8.1053915584411745E-2</v>
      </c>
      <c r="W440" s="42">
        <f t="shared" si="263"/>
        <v>8.198011372499002E-2</v>
      </c>
      <c r="X440" s="42">
        <f t="shared" si="263"/>
        <v>8.3524707848219304E-2</v>
      </c>
      <c r="Y440" s="244">
        <f t="shared" si="264"/>
        <v>8.3785305125690213E-2</v>
      </c>
      <c r="AA440" s="26">
        <f t="shared" si="247"/>
        <v>1.1580595097693991</v>
      </c>
      <c r="AB440"/>
      <c r="AC440"/>
      <c r="AD440"/>
      <c r="AE440"/>
      <c r="AF440"/>
      <c r="AG440"/>
      <c r="AH440"/>
      <c r="AI440"/>
      <c r="AJ440"/>
      <c r="AK440"/>
      <c r="AL440"/>
      <c r="AM440"/>
      <c r="AN440"/>
      <c r="AO440"/>
      <c r="AP440"/>
      <c r="AQ440"/>
      <c r="AR440"/>
      <c r="AS440"/>
      <c r="AT440"/>
      <c r="AU440"/>
      <c r="AV440"/>
      <c r="AW440"/>
      <c r="AX440"/>
      <c r="AY440"/>
      <c r="AZ440"/>
      <c r="BA440"/>
      <c r="BB440"/>
      <c r="BC440"/>
      <c r="BD440"/>
      <c r="BE440"/>
      <c r="BF440"/>
      <c r="BG440"/>
      <c r="BH440"/>
      <c r="BI440"/>
      <c r="BJ440"/>
      <c r="BK440"/>
      <c r="BL440"/>
      <c r="BM440"/>
      <c r="BN440"/>
      <c r="BO440"/>
      <c r="BP440"/>
      <c r="BQ440"/>
      <c r="BR440"/>
      <c r="BS440"/>
      <c r="BT440"/>
      <c r="BU440"/>
      <c r="BV440"/>
      <c r="BW440"/>
      <c r="BX440"/>
      <c r="BY440"/>
      <c r="BZ440"/>
      <c r="CA440"/>
      <c r="CB440"/>
    </row>
    <row r="441" spans="1:80">
      <c r="A441" s="62">
        <f t="shared" si="260"/>
        <v>192.79676000019612</v>
      </c>
      <c r="B441" s="62">
        <f t="shared" si="261"/>
        <v>35.079023089052491</v>
      </c>
      <c r="C441" s="7" t="s">
        <v>504</v>
      </c>
      <c r="D441" s="7" t="s">
        <v>608</v>
      </c>
      <c r="E441" s="42">
        <f t="shared" si="262"/>
        <v>3.3022270614689727E-3</v>
      </c>
      <c r="F441" s="42">
        <f t="shared" si="262"/>
        <v>6.674871619902086E-3</v>
      </c>
      <c r="G441" s="42">
        <f t="shared" si="262"/>
        <v>1.0121754554583083E-2</v>
      </c>
      <c r="H441" s="42">
        <f t="shared" si="262"/>
        <v>1.3646470168121616E-2</v>
      </c>
      <c r="I441" s="42">
        <f t="shared" si="262"/>
        <v>1.7367084718268023E-2</v>
      </c>
      <c r="J441" s="42">
        <f t="shared" si="262"/>
        <v>2.0747274930073542E-2</v>
      </c>
      <c r="K441" s="42">
        <f t="shared" si="262"/>
        <v>2.3557095579188024E-2</v>
      </c>
      <c r="L441" s="42">
        <f t="shared" si="262"/>
        <v>2.5921439765779652E-2</v>
      </c>
      <c r="M441" s="42">
        <f t="shared" si="262"/>
        <v>2.7907958472774819E-2</v>
      </c>
      <c r="N441" s="42">
        <f t="shared" si="262"/>
        <v>2.9827333990930682E-2</v>
      </c>
      <c r="O441" s="42">
        <f t="shared" si="263"/>
        <v>3.1281874688694471E-2</v>
      </c>
      <c r="P441" s="42">
        <f t="shared" si="263"/>
        <v>3.2527508697650295E-2</v>
      </c>
      <c r="Q441" s="42">
        <f t="shared" si="263"/>
        <v>3.3624892814935872E-2</v>
      </c>
      <c r="R441" s="42">
        <f t="shared" si="263"/>
        <v>3.4581247876205201E-2</v>
      </c>
      <c r="S441" s="42">
        <f t="shared" si="263"/>
        <v>3.5679283687790962E-2</v>
      </c>
      <c r="T441" s="42">
        <f t="shared" si="263"/>
        <v>3.6484905206107227E-2</v>
      </c>
      <c r="U441" s="42">
        <f t="shared" si="263"/>
        <v>3.6924741242371641E-2</v>
      </c>
      <c r="V441" s="42">
        <f t="shared" si="263"/>
        <v>3.7363730602247014E-2</v>
      </c>
      <c r="W441" s="42">
        <f t="shared" si="263"/>
        <v>3.7790683668725698E-2</v>
      </c>
      <c r="X441" s="42">
        <f t="shared" si="263"/>
        <v>3.8502701074597356E-2</v>
      </c>
      <c r="Y441" s="244">
        <f t="shared" si="264"/>
        <v>3.8622829589066987E-2</v>
      </c>
      <c r="AA441" s="26">
        <f t="shared" si="247"/>
        <v>0.53383508042041616</v>
      </c>
      <c r="AB441"/>
      <c r="AC441"/>
      <c r="AD441"/>
      <c r="AE441"/>
      <c r="AF441"/>
      <c r="AG441"/>
      <c r="AH441"/>
      <c r="AI441"/>
      <c r="AJ441"/>
      <c r="AK441"/>
      <c r="AL441"/>
      <c r="AM441"/>
      <c r="AN441"/>
      <c r="AO441"/>
      <c r="AP441"/>
      <c r="AQ441"/>
      <c r="AR441"/>
      <c r="AS441"/>
      <c r="AT441"/>
      <c r="AU441"/>
      <c r="AV441"/>
      <c r="AW441"/>
      <c r="AX441"/>
      <c r="AY441"/>
      <c r="AZ441"/>
      <c r="BA441"/>
      <c r="BB441"/>
      <c r="BC441"/>
      <c r="BD441"/>
      <c r="BE441"/>
      <c r="BF441"/>
      <c r="BG441"/>
      <c r="BH441"/>
      <c r="BI441"/>
      <c r="BJ441"/>
      <c r="BK441"/>
      <c r="BL441"/>
      <c r="BM441"/>
      <c r="BN441"/>
      <c r="BO441"/>
      <c r="BP441"/>
      <c r="BQ441"/>
      <c r="BR441"/>
      <c r="BS441"/>
      <c r="BT441"/>
      <c r="BU441"/>
      <c r="BV441"/>
      <c r="BW441"/>
      <c r="BX441"/>
      <c r="BY441"/>
      <c r="BZ441"/>
      <c r="CA441"/>
      <c r="CB441"/>
    </row>
    <row r="442" spans="1:80">
      <c r="A442" s="62">
        <f t="shared" si="260"/>
        <v>189.66609542644463</v>
      </c>
      <c r="B442" s="62">
        <f t="shared" si="261"/>
        <v>35.660536784472228</v>
      </c>
      <c r="C442" s="7" t="s">
        <v>505</v>
      </c>
      <c r="D442" s="7" t="s">
        <v>608</v>
      </c>
      <c r="E442" s="42">
        <f t="shared" si="262"/>
        <v>6.9257413584485521E-3</v>
      </c>
      <c r="F442" s="42">
        <f t="shared" si="262"/>
        <v>1.3999168918362007E-2</v>
      </c>
      <c r="G442" s="42">
        <f t="shared" si="262"/>
        <v>2.1228296187348564E-2</v>
      </c>
      <c r="H442" s="42">
        <f t="shared" si="262"/>
        <v>2.8620661475092887E-2</v>
      </c>
      <c r="I442" s="42">
        <f t="shared" si="262"/>
        <v>3.6423884448298034E-2</v>
      </c>
      <c r="J442" s="42">
        <f t="shared" si="262"/>
        <v>4.3513137462568512E-2</v>
      </c>
      <c r="K442" s="42">
        <f t="shared" si="262"/>
        <v>4.94061577537711E-2</v>
      </c>
      <c r="L442" s="42">
        <f t="shared" si="262"/>
        <v>5.4364882884986289E-2</v>
      </c>
      <c r="M442" s="42">
        <f t="shared" si="262"/>
        <v>5.8531196864088586E-2</v>
      </c>
      <c r="N442" s="42">
        <f t="shared" si="262"/>
        <v>6.255669182886317E-2</v>
      </c>
      <c r="O442" s="42">
        <f t="shared" si="263"/>
        <v>6.5607291463755629E-2</v>
      </c>
      <c r="P442" s="42">
        <f t="shared" si="263"/>
        <v>6.8219752331143066E-2</v>
      </c>
      <c r="Q442" s="42">
        <f t="shared" si="263"/>
        <v>7.0521289574256907E-2</v>
      </c>
      <c r="R442" s="42">
        <f t="shared" si="263"/>
        <v>7.2527047409167336E-2</v>
      </c>
      <c r="S442" s="42">
        <f t="shared" si="263"/>
        <v>7.4829951446897011E-2</v>
      </c>
      <c r="T442" s="42">
        <f t="shared" si="263"/>
        <v>7.6519576710332743E-2</v>
      </c>
      <c r="U442" s="42">
        <f t="shared" si="263"/>
        <v>7.7442042237563138E-2</v>
      </c>
      <c r="V442" s="42">
        <f t="shared" si="263"/>
        <v>7.8362732035391666E-2</v>
      </c>
      <c r="W442" s="42">
        <f t="shared" si="263"/>
        <v>7.9258178186000228E-2</v>
      </c>
      <c r="X442" s="42">
        <f t="shared" si="263"/>
        <v>8.0751488095945345E-2</v>
      </c>
      <c r="Y442" s="244">
        <f t="shared" si="264"/>
        <v>8.1003432921514434E-2</v>
      </c>
      <c r="AA442" s="26">
        <f t="shared" si="247"/>
        <v>1.1196091686722807</v>
      </c>
      <c r="AB442"/>
      <c r="AC442"/>
      <c r="AD442"/>
      <c r="AE442"/>
      <c r="AF442"/>
      <c r="AG442"/>
      <c r="AH442"/>
      <c r="AI442"/>
      <c r="AJ442"/>
      <c r="AK442"/>
      <c r="AL442"/>
      <c r="AM442"/>
      <c r="AN442"/>
      <c r="AO442"/>
      <c r="AP442"/>
      <c r="AQ442"/>
      <c r="AR442"/>
      <c r="AS442"/>
      <c r="AT442"/>
      <c r="AU442"/>
      <c r="AV442"/>
      <c r="AW442"/>
      <c r="AX442"/>
      <c r="AY442"/>
      <c r="AZ442"/>
      <c r="BA442"/>
      <c r="BB442"/>
      <c r="BC442"/>
      <c r="BD442"/>
      <c r="BE442"/>
      <c r="BF442"/>
      <c r="BG442"/>
      <c r="BH442"/>
      <c r="BI442"/>
      <c r="BJ442"/>
      <c r="BK442"/>
      <c r="BL442"/>
      <c r="BM442"/>
      <c r="BN442"/>
      <c r="BO442"/>
      <c r="BP442"/>
      <c r="BQ442"/>
      <c r="BR442"/>
      <c r="BS442"/>
      <c r="BT442"/>
      <c r="BU442"/>
      <c r="BV442"/>
      <c r="BW442"/>
      <c r="BX442"/>
      <c r="BY442"/>
      <c r="BZ442"/>
      <c r="CA442"/>
      <c r="CB442"/>
    </row>
    <row r="443" spans="1:80">
      <c r="A443" s="62">
        <f t="shared" si="260"/>
        <v>191.9488716781384</v>
      </c>
      <c r="B443" s="62">
        <f t="shared" si="261"/>
        <v>35.234643372646673</v>
      </c>
      <c r="C443" s="7" t="s">
        <v>506</v>
      </c>
      <c r="D443" s="7" t="s">
        <v>608</v>
      </c>
      <c r="E443" s="42">
        <f t="shared" si="262"/>
        <v>3.9581233992523341E-4</v>
      </c>
      <c r="F443" s="42">
        <f t="shared" si="262"/>
        <v>8.000650789284923E-4</v>
      </c>
      <c r="G443" s="42">
        <f t="shared" si="262"/>
        <v>1.2132161961679996E-3</v>
      </c>
      <c r="H443" s="42">
        <f t="shared" si="262"/>
        <v>1.6356965128137843E-3</v>
      </c>
      <c r="I443" s="42">
        <f t="shared" si="262"/>
        <v>2.0816577152509702E-3</v>
      </c>
      <c r="J443" s="42">
        <f t="shared" si="262"/>
        <v>2.4868148931865017E-3</v>
      </c>
      <c r="K443" s="42">
        <f t="shared" si="262"/>
        <v>2.8236062964407359E-3</v>
      </c>
      <c r="L443" s="42">
        <f t="shared" si="262"/>
        <v>3.1070018920383194E-3</v>
      </c>
      <c r="M443" s="42">
        <f t="shared" si="262"/>
        <v>3.3451104784815622E-3</v>
      </c>
      <c r="N443" s="42">
        <f t="shared" si="262"/>
        <v>3.575171131760362E-3</v>
      </c>
      <c r="O443" s="42">
        <f t="shared" si="263"/>
        <v>3.749515641202501E-3</v>
      </c>
      <c r="P443" s="42">
        <f t="shared" si="263"/>
        <v>3.8988201265082239E-3</v>
      </c>
      <c r="Q443" s="42">
        <f t="shared" si="263"/>
        <v>4.0303550473886696E-3</v>
      </c>
      <c r="R443" s="42">
        <f t="shared" si="263"/>
        <v>4.1449859093960727E-3</v>
      </c>
      <c r="S443" s="42">
        <f t="shared" si="263"/>
        <v>4.2765989438165843E-3</v>
      </c>
      <c r="T443" s="42">
        <f t="shared" si="263"/>
        <v>4.3731625453870436E-3</v>
      </c>
      <c r="U443" s="42">
        <f t="shared" si="263"/>
        <v>4.4258822789052504E-3</v>
      </c>
      <c r="V443" s="42">
        <f t="shared" si="263"/>
        <v>4.4785005278930286E-3</v>
      </c>
      <c r="W443" s="42">
        <f t="shared" si="263"/>
        <v>4.5296760797661952E-3</v>
      </c>
      <c r="X443" s="42">
        <f t="shared" si="263"/>
        <v>4.6150200825375211E-3</v>
      </c>
      <c r="Y443" s="244">
        <f t="shared" si="264"/>
        <v>4.629418955637064E-3</v>
      </c>
      <c r="AA443" s="26">
        <f t="shared" si="247"/>
        <v>6.3986669717795056E-2</v>
      </c>
      <c r="AB443"/>
      <c r="AC443"/>
      <c r="AD443"/>
      <c r="AE443"/>
      <c r="AF443"/>
      <c r="AG443"/>
      <c r="AH443"/>
      <c r="AI443"/>
      <c r="AJ443"/>
      <c r="AK443"/>
      <c r="AL443"/>
      <c r="AM443"/>
      <c r="AN443"/>
      <c r="AO443"/>
      <c r="AP443"/>
      <c r="AQ443"/>
      <c r="AR443"/>
      <c r="AS443"/>
      <c r="AT443"/>
      <c r="AU443"/>
      <c r="AV443"/>
      <c r="AW443"/>
      <c r="AX443"/>
      <c r="AY443"/>
      <c r="AZ443"/>
      <c r="BA443"/>
      <c r="BB443"/>
      <c r="BC443"/>
      <c r="BD443"/>
      <c r="BE443"/>
      <c r="BF443"/>
      <c r="BG443"/>
      <c r="BH443"/>
      <c r="BI443"/>
      <c r="BJ443"/>
      <c r="BK443"/>
      <c r="BL443"/>
      <c r="BM443"/>
      <c r="BN443"/>
      <c r="BO443"/>
      <c r="BP443"/>
      <c r="BQ443"/>
      <c r="BR443"/>
      <c r="BS443"/>
      <c r="BT443"/>
      <c r="BU443"/>
      <c r="BV443"/>
      <c r="BW443"/>
      <c r="BX443"/>
      <c r="BY443"/>
      <c r="BZ443"/>
      <c r="CA443"/>
      <c r="CB443"/>
    </row>
    <row r="444" spans="1:80">
      <c r="A444" s="62">
        <f t="shared" si="260"/>
        <v>146.29334664426244</v>
      </c>
      <c r="B444" s="62">
        <f t="shared" si="261"/>
        <v>46.277871563362098</v>
      </c>
      <c r="C444" s="7" t="s">
        <v>507</v>
      </c>
      <c r="D444" s="7" t="s">
        <v>608</v>
      </c>
      <c r="E444" s="42">
        <f t="shared" ref="E444:N453" si="265">VLOOKUP(CONCATENATE($C444&amp;$D444),$B$197:$Y$365,E$22+1,FALSE)*$C$372*$A444/8760/1000</f>
        <v>0</v>
      </c>
      <c r="F444" s="42">
        <f t="shared" si="265"/>
        <v>0</v>
      </c>
      <c r="G444" s="42">
        <f t="shared" si="265"/>
        <v>0</v>
      </c>
      <c r="H444" s="42">
        <f t="shared" si="265"/>
        <v>0</v>
      </c>
      <c r="I444" s="42">
        <f t="shared" si="265"/>
        <v>0</v>
      </c>
      <c r="J444" s="42">
        <f t="shared" si="265"/>
        <v>0</v>
      </c>
      <c r="K444" s="42">
        <f t="shared" si="265"/>
        <v>0</v>
      </c>
      <c r="L444" s="42">
        <f t="shared" si="265"/>
        <v>0</v>
      </c>
      <c r="M444" s="42">
        <f t="shared" si="265"/>
        <v>0</v>
      </c>
      <c r="N444" s="42">
        <f t="shared" si="265"/>
        <v>0</v>
      </c>
      <c r="O444" s="42">
        <f t="shared" ref="O444:X453" si="266">VLOOKUP(CONCATENATE($C444&amp;$D444),$B$197:$Y$365,O$22+1,FALSE)*$C$372*$A444/8760/1000</f>
        <v>0</v>
      </c>
      <c r="P444" s="42">
        <f t="shared" si="266"/>
        <v>0</v>
      </c>
      <c r="Q444" s="42">
        <f t="shared" si="266"/>
        <v>0</v>
      </c>
      <c r="R444" s="42">
        <f t="shared" si="266"/>
        <v>0</v>
      </c>
      <c r="S444" s="42">
        <f t="shared" si="266"/>
        <v>0</v>
      </c>
      <c r="T444" s="42">
        <f t="shared" si="266"/>
        <v>0</v>
      </c>
      <c r="U444" s="42">
        <f t="shared" si="266"/>
        <v>0</v>
      </c>
      <c r="V444" s="42">
        <f t="shared" si="266"/>
        <v>0</v>
      </c>
      <c r="W444" s="42">
        <f t="shared" si="266"/>
        <v>0</v>
      </c>
      <c r="X444" s="42">
        <f t="shared" si="266"/>
        <v>0</v>
      </c>
      <c r="Y444" s="244">
        <f t="shared" si="264"/>
        <v>0</v>
      </c>
      <c r="AA444" s="26">
        <f>SUM(E444:X444)</f>
        <v>0</v>
      </c>
      <c r="AB444"/>
      <c r="AC444"/>
      <c r="AD444"/>
      <c r="AE444"/>
      <c r="AF444"/>
      <c r="AG444"/>
      <c r="AH444"/>
      <c r="AI444"/>
      <c r="AJ444"/>
      <c r="AK444"/>
      <c r="AL444"/>
      <c r="AM444"/>
      <c r="AN444"/>
      <c r="AO444"/>
      <c r="AP444"/>
      <c r="AQ444"/>
      <c r="AR444"/>
      <c r="AS444"/>
      <c r="AT444"/>
      <c r="AU444"/>
      <c r="AV444"/>
      <c r="AW444"/>
      <c r="AX444"/>
      <c r="AY444"/>
      <c r="AZ444"/>
      <c r="BA444"/>
      <c r="BB444"/>
      <c r="BC444"/>
      <c r="BD444"/>
      <c r="BE444"/>
      <c r="BF444"/>
      <c r="BG444"/>
      <c r="BH444"/>
      <c r="BI444"/>
      <c r="BJ444"/>
      <c r="BK444"/>
      <c r="BL444"/>
      <c r="BM444"/>
      <c r="BN444"/>
      <c r="BO444"/>
      <c r="BP444"/>
      <c r="BQ444"/>
      <c r="BR444"/>
      <c r="BS444"/>
      <c r="BT444"/>
      <c r="BU444"/>
      <c r="BV444"/>
      <c r="BW444"/>
      <c r="BX444"/>
      <c r="BY444"/>
      <c r="BZ444"/>
      <c r="CA444"/>
      <c r="CB444"/>
    </row>
    <row r="445" spans="1:80">
      <c r="A445" s="62">
        <f t="shared" si="260"/>
        <v>137.35790817334674</v>
      </c>
      <c r="B445" s="62">
        <f t="shared" si="261"/>
        <v>49.298174247830104</v>
      </c>
      <c r="C445" s="7" t="s">
        <v>508</v>
      </c>
      <c r="D445" s="7" t="s">
        <v>608</v>
      </c>
      <c r="E445" s="42">
        <f t="shared" si="265"/>
        <v>0</v>
      </c>
      <c r="F445" s="42">
        <f t="shared" si="265"/>
        <v>0</v>
      </c>
      <c r="G445" s="42">
        <f t="shared" si="265"/>
        <v>0</v>
      </c>
      <c r="H445" s="42">
        <f t="shared" si="265"/>
        <v>0</v>
      </c>
      <c r="I445" s="42">
        <f t="shared" si="265"/>
        <v>0</v>
      </c>
      <c r="J445" s="42">
        <f t="shared" si="265"/>
        <v>0</v>
      </c>
      <c r="K445" s="42">
        <f t="shared" si="265"/>
        <v>0</v>
      </c>
      <c r="L445" s="42">
        <f t="shared" si="265"/>
        <v>0</v>
      </c>
      <c r="M445" s="42">
        <f t="shared" si="265"/>
        <v>0</v>
      </c>
      <c r="N445" s="42">
        <f t="shared" si="265"/>
        <v>0</v>
      </c>
      <c r="O445" s="42">
        <f t="shared" si="266"/>
        <v>0</v>
      </c>
      <c r="P445" s="42">
        <f t="shared" si="266"/>
        <v>0</v>
      </c>
      <c r="Q445" s="42">
        <f t="shared" si="266"/>
        <v>0</v>
      </c>
      <c r="R445" s="42">
        <f t="shared" si="266"/>
        <v>0</v>
      </c>
      <c r="S445" s="42">
        <f t="shared" si="266"/>
        <v>0</v>
      </c>
      <c r="T445" s="42">
        <f t="shared" si="266"/>
        <v>0</v>
      </c>
      <c r="U445" s="42">
        <f t="shared" si="266"/>
        <v>0</v>
      </c>
      <c r="V445" s="42">
        <f t="shared" si="266"/>
        <v>0</v>
      </c>
      <c r="W445" s="42">
        <f t="shared" si="266"/>
        <v>0</v>
      </c>
      <c r="X445" s="42">
        <f t="shared" si="266"/>
        <v>0</v>
      </c>
      <c r="Y445" s="244">
        <f t="shared" si="264"/>
        <v>0</v>
      </c>
      <c r="AA445" s="26">
        <f t="shared" ref="AA445:AA541" si="267">SUM(E445:X445)</f>
        <v>0</v>
      </c>
      <c r="AB445"/>
      <c r="AC445"/>
      <c r="AD445"/>
      <c r="AE445"/>
      <c r="AF445"/>
      <c r="AG445"/>
      <c r="AH445"/>
      <c r="AI445"/>
      <c r="AJ445"/>
      <c r="AK445"/>
      <c r="AL445"/>
      <c r="AM445"/>
      <c r="AN445"/>
      <c r="AO445"/>
      <c r="AP445"/>
      <c r="AQ445"/>
      <c r="AR445"/>
      <c r="AS445"/>
      <c r="AT445"/>
      <c r="AU445"/>
      <c r="AV445"/>
      <c r="AW445"/>
      <c r="AX445"/>
      <c r="AY445"/>
      <c r="AZ445"/>
      <c r="BA445"/>
      <c r="BB445"/>
      <c r="BC445"/>
      <c r="BD445"/>
      <c r="BE445"/>
      <c r="BF445"/>
      <c r="BG445"/>
      <c r="BH445"/>
      <c r="BI445"/>
      <c r="BJ445"/>
      <c r="BK445"/>
      <c r="BL445"/>
      <c r="BM445"/>
      <c r="BN445"/>
      <c r="BO445"/>
      <c r="BP445"/>
      <c r="BQ445"/>
      <c r="BR445"/>
      <c r="BS445"/>
      <c r="BT445"/>
      <c r="BU445"/>
      <c r="BV445"/>
      <c r="BW445"/>
      <c r="BX445"/>
      <c r="BY445"/>
      <c r="BZ445"/>
      <c r="CA445"/>
      <c r="CB445"/>
    </row>
    <row r="446" spans="1:80">
      <c r="A446" s="62">
        <f t="shared" si="260"/>
        <v>208.18919415447431</v>
      </c>
      <c r="B446" s="62">
        <f t="shared" si="261"/>
        <v>32.474295965238909</v>
      </c>
      <c r="C446" s="7" t="s">
        <v>509</v>
      </c>
      <c r="D446" s="7" t="s">
        <v>608</v>
      </c>
      <c r="E446" s="42">
        <f t="shared" si="265"/>
        <v>3.687059253941661E-3</v>
      </c>
      <c r="F446" s="42">
        <f t="shared" si="265"/>
        <v>7.452742260577524E-3</v>
      </c>
      <c r="G446" s="42">
        <f t="shared" si="265"/>
        <v>1.1301315173645386E-2</v>
      </c>
      <c r="H446" s="42">
        <f t="shared" si="265"/>
        <v>1.5236791165604825E-2</v>
      </c>
      <c r="I446" s="42">
        <f t="shared" si="265"/>
        <v>1.9390995601615009E-2</v>
      </c>
      <c r="J446" s="42">
        <f t="shared" si="265"/>
        <v>2.3165103610704032E-2</v>
      </c>
      <c r="K446" s="42">
        <f t="shared" si="265"/>
        <v>2.6302372803097291E-2</v>
      </c>
      <c r="L446" s="42">
        <f t="shared" si="265"/>
        <v>2.8942250967259005E-2</v>
      </c>
      <c r="M446" s="42">
        <f t="shared" si="265"/>
        <v>3.1160272940132214E-2</v>
      </c>
      <c r="N446" s="42">
        <f t="shared" si="265"/>
        <v>3.330332704703471E-2</v>
      </c>
      <c r="O446" s="42">
        <f t="shared" si="266"/>
        <v>3.4927375799617778E-2</v>
      </c>
      <c r="P446" s="42">
        <f t="shared" si="266"/>
        <v>3.6318172469336191E-2</v>
      </c>
      <c r="Q446" s="42">
        <f t="shared" si="266"/>
        <v>3.7543442624734434E-2</v>
      </c>
      <c r="R446" s="42">
        <f t="shared" si="266"/>
        <v>3.8611248597210011E-2</v>
      </c>
      <c r="S446" s="42">
        <f t="shared" si="266"/>
        <v>3.9837246393517114E-2</v>
      </c>
      <c r="T446" s="42">
        <f t="shared" si="266"/>
        <v>4.0736752762700938E-2</v>
      </c>
      <c r="U446" s="42">
        <f t="shared" si="266"/>
        <v>4.1227846045367056E-2</v>
      </c>
      <c r="V446" s="42">
        <f t="shared" si="266"/>
        <v>4.1717993982374885E-2</v>
      </c>
      <c r="W446" s="42">
        <f t="shared" si="266"/>
        <v>4.2194702950430735E-2</v>
      </c>
      <c r="X446" s="42">
        <f t="shared" si="266"/>
        <v>4.2989696848917777E-2</v>
      </c>
      <c r="Y446" s="244">
        <f t="shared" si="264"/>
        <v>4.3123824800355641E-2</v>
      </c>
      <c r="AA446" s="26">
        <f t="shared" si="267"/>
        <v>0.59604670929781844</v>
      </c>
      <c r="AB446"/>
      <c r="AC446"/>
      <c r="AD446"/>
      <c r="AE446"/>
      <c r="AF446"/>
      <c r="AG446"/>
      <c r="AH446"/>
      <c r="AI446"/>
      <c r="AJ446"/>
      <c r="AK446"/>
      <c r="AL446"/>
      <c r="AM446"/>
      <c r="AN446"/>
      <c r="AO446"/>
      <c r="AP446"/>
      <c r="AQ446"/>
      <c r="AR446"/>
      <c r="AS446"/>
      <c r="AT446"/>
      <c r="AU446"/>
      <c r="AV446"/>
      <c r="AW446"/>
      <c r="AX446"/>
      <c r="AY446"/>
      <c r="AZ446"/>
      <c r="BA446"/>
      <c r="BB446"/>
      <c r="BC446"/>
      <c r="BD446"/>
      <c r="BE446"/>
      <c r="BF446"/>
      <c r="BG446"/>
      <c r="BH446"/>
      <c r="BI446"/>
      <c r="BJ446"/>
      <c r="BK446"/>
      <c r="BL446"/>
      <c r="BM446"/>
      <c r="BN446"/>
      <c r="BO446"/>
      <c r="BP446"/>
      <c r="BQ446"/>
      <c r="BR446"/>
      <c r="BS446"/>
      <c r="BT446"/>
      <c r="BU446"/>
      <c r="BV446"/>
      <c r="BW446"/>
      <c r="BX446"/>
      <c r="BY446"/>
      <c r="BZ446"/>
      <c r="CA446"/>
      <c r="CB446"/>
    </row>
    <row r="447" spans="1:80">
      <c r="A447" s="62">
        <f t="shared" si="260"/>
        <v>202.97141986488845</v>
      </c>
      <c r="B447" s="62">
        <f t="shared" si="261"/>
        <v>33.312992904151486</v>
      </c>
      <c r="C447" s="7" t="s">
        <v>510</v>
      </c>
      <c r="D447" s="7" t="s">
        <v>608</v>
      </c>
      <c r="E447" s="42">
        <f t="shared" si="265"/>
        <v>6.666627124536445E-3</v>
      </c>
      <c r="F447" s="42">
        <f t="shared" si="265"/>
        <v>1.3475415035283113E-2</v>
      </c>
      <c r="G447" s="42">
        <f t="shared" si="265"/>
        <v>2.0434077428784315E-2</v>
      </c>
      <c r="H447" s="42">
        <f t="shared" si="265"/>
        <v>2.7549870582341787E-2</v>
      </c>
      <c r="I447" s="42">
        <f t="shared" si="265"/>
        <v>3.5061149915422266E-2</v>
      </c>
      <c r="J447" s="42">
        <f t="shared" si="265"/>
        <v>4.1885171199437479E-2</v>
      </c>
      <c r="K447" s="42">
        <f t="shared" si="265"/>
        <v>4.7557714669581648E-2</v>
      </c>
      <c r="L447" s="42">
        <f t="shared" si="265"/>
        <v>5.2330917963197734E-2</v>
      </c>
      <c r="M447" s="42">
        <f t="shared" si="265"/>
        <v>5.6341356751607917E-2</v>
      </c>
      <c r="N447" s="42">
        <f t="shared" si="265"/>
        <v>6.0216245017412691E-2</v>
      </c>
      <c r="O447" s="42">
        <f t="shared" si="266"/>
        <v>6.3152711919582841E-2</v>
      </c>
      <c r="P447" s="42">
        <f t="shared" si="266"/>
        <v>6.5667432233108461E-2</v>
      </c>
      <c r="Q447" s="42">
        <f t="shared" si="266"/>
        <v>6.7882861574020292E-2</v>
      </c>
      <c r="R447" s="42">
        <f t="shared" si="266"/>
        <v>6.9813577564612928E-2</v>
      </c>
      <c r="S447" s="42">
        <f t="shared" si="266"/>
        <v>7.2030322563963065E-2</v>
      </c>
      <c r="T447" s="42">
        <f t="shared" si="266"/>
        <v>7.365673351818991E-2</v>
      </c>
      <c r="U447" s="42">
        <f t="shared" si="266"/>
        <v>7.4544686646526442E-2</v>
      </c>
      <c r="V447" s="42">
        <f t="shared" si="266"/>
        <v>7.5430930481202724E-2</v>
      </c>
      <c r="W447" s="42">
        <f t="shared" si="266"/>
        <v>7.6292875114599493E-2</v>
      </c>
      <c r="X447" s="42">
        <f t="shared" si="266"/>
        <v>7.7730315503394098E-2</v>
      </c>
      <c r="Y447" s="244">
        <f t="shared" si="264"/>
        <v>7.7972834263638671E-2</v>
      </c>
      <c r="AA447" s="26">
        <f t="shared" si="267"/>
        <v>1.0777209928068057</v>
      </c>
      <c r="AB447"/>
      <c r="AC447"/>
      <c r="AD447"/>
      <c r="AE447"/>
      <c r="AF447"/>
      <c r="AG447"/>
      <c r="AH447"/>
      <c r="AI447"/>
      <c r="AJ447"/>
      <c r="AK447"/>
      <c r="AL447"/>
      <c r="AM447"/>
      <c r="AN447"/>
      <c r="AO447"/>
      <c r="AP447"/>
      <c r="AQ447"/>
      <c r="AR447"/>
      <c r="AS447"/>
      <c r="AT447"/>
      <c r="AU447"/>
      <c r="AV447"/>
      <c r="AW447"/>
      <c r="AX447"/>
      <c r="AY447"/>
      <c r="AZ447"/>
      <c r="BA447"/>
      <c r="BB447"/>
      <c r="BC447"/>
      <c r="BD447"/>
      <c r="BE447"/>
      <c r="BF447"/>
      <c r="BG447"/>
      <c r="BH447"/>
      <c r="BI447"/>
      <c r="BJ447"/>
      <c r="BK447"/>
      <c r="BL447"/>
      <c r="BM447"/>
      <c r="BN447"/>
      <c r="BO447"/>
      <c r="BP447"/>
      <c r="BQ447"/>
      <c r="BR447"/>
      <c r="BS447"/>
      <c r="BT447"/>
      <c r="BU447"/>
      <c r="BV447"/>
      <c r="BW447"/>
      <c r="BX447"/>
      <c r="BY447"/>
      <c r="BZ447"/>
      <c r="CA447"/>
      <c r="CB447"/>
    </row>
    <row r="448" spans="1:80">
      <c r="A448" s="62">
        <f t="shared" si="260"/>
        <v>200.36253272009554</v>
      </c>
      <c r="B448" s="62">
        <f t="shared" si="261"/>
        <v>33.748722173195901</v>
      </c>
      <c r="C448" s="7" t="s">
        <v>511</v>
      </c>
      <c r="D448" s="7" t="s">
        <v>608</v>
      </c>
      <c r="E448" s="42">
        <f t="shared" si="265"/>
        <v>0</v>
      </c>
      <c r="F448" s="42">
        <f t="shared" si="265"/>
        <v>0</v>
      </c>
      <c r="G448" s="42">
        <f t="shared" si="265"/>
        <v>0</v>
      </c>
      <c r="H448" s="42">
        <f t="shared" si="265"/>
        <v>0</v>
      </c>
      <c r="I448" s="42">
        <f t="shared" si="265"/>
        <v>0</v>
      </c>
      <c r="J448" s="42">
        <f t="shared" si="265"/>
        <v>0</v>
      </c>
      <c r="K448" s="42">
        <f t="shared" si="265"/>
        <v>0</v>
      </c>
      <c r="L448" s="42">
        <f t="shared" si="265"/>
        <v>0</v>
      </c>
      <c r="M448" s="42">
        <f t="shared" si="265"/>
        <v>0</v>
      </c>
      <c r="N448" s="42">
        <f t="shared" si="265"/>
        <v>0</v>
      </c>
      <c r="O448" s="42">
        <f t="shared" si="266"/>
        <v>0</v>
      </c>
      <c r="P448" s="42">
        <f t="shared" si="266"/>
        <v>0</v>
      </c>
      <c r="Q448" s="42">
        <f t="shared" si="266"/>
        <v>0</v>
      </c>
      <c r="R448" s="42">
        <f t="shared" si="266"/>
        <v>0</v>
      </c>
      <c r="S448" s="42">
        <f t="shared" si="266"/>
        <v>0</v>
      </c>
      <c r="T448" s="42">
        <f t="shared" si="266"/>
        <v>0</v>
      </c>
      <c r="U448" s="42">
        <f t="shared" si="266"/>
        <v>0</v>
      </c>
      <c r="V448" s="42">
        <f t="shared" si="266"/>
        <v>0</v>
      </c>
      <c r="W448" s="42">
        <f t="shared" si="266"/>
        <v>0</v>
      </c>
      <c r="X448" s="42">
        <f t="shared" si="266"/>
        <v>0</v>
      </c>
      <c r="Y448" s="244">
        <f t="shared" si="264"/>
        <v>0</v>
      </c>
      <c r="AA448" s="26">
        <f t="shared" si="267"/>
        <v>0</v>
      </c>
      <c r="AB448"/>
      <c r="AC448"/>
      <c r="AD448"/>
      <c r="AE448"/>
      <c r="AF448"/>
      <c r="AG448"/>
      <c r="AH448"/>
      <c r="AI448"/>
      <c r="AJ448"/>
      <c r="AK448"/>
      <c r="AL448"/>
      <c r="AM448"/>
      <c r="AN448"/>
      <c r="AO448"/>
      <c r="AP448"/>
      <c r="AQ448"/>
      <c r="AR448"/>
      <c r="AS448"/>
      <c r="AT448"/>
      <c r="AU448"/>
      <c r="AV448"/>
      <c r="AW448"/>
      <c r="AX448"/>
      <c r="AY448"/>
      <c r="AZ448"/>
      <c r="BA448"/>
      <c r="BB448"/>
      <c r="BC448"/>
      <c r="BD448"/>
      <c r="BE448"/>
      <c r="BF448"/>
      <c r="BG448"/>
      <c r="BH448"/>
      <c r="BI448"/>
      <c r="BJ448"/>
      <c r="BK448"/>
      <c r="BL448"/>
      <c r="BM448"/>
      <c r="BN448"/>
      <c r="BO448"/>
      <c r="BP448"/>
      <c r="BQ448"/>
      <c r="BR448"/>
      <c r="BS448"/>
      <c r="BT448"/>
      <c r="BU448"/>
      <c r="BV448"/>
      <c r="BW448"/>
      <c r="BX448"/>
      <c r="BY448"/>
      <c r="BZ448"/>
      <c r="CA448"/>
      <c r="CB448"/>
    </row>
    <row r="449" spans="1:80">
      <c r="A449" s="62">
        <f t="shared" si="260"/>
        <v>191.81842732089879</v>
      </c>
      <c r="B449" s="62">
        <f t="shared" si="261"/>
        <v>35.258707064133311</v>
      </c>
      <c r="C449" s="7" t="s">
        <v>512</v>
      </c>
      <c r="D449" s="7" t="s">
        <v>608</v>
      </c>
      <c r="E449" s="42">
        <f t="shared" si="265"/>
        <v>0</v>
      </c>
      <c r="F449" s="42">
        <f t="shared" si="265"/>
        <v>0</v>
      </c>
      <c r="G449" s="42">
        <f t="shared" si="265"/>
        <v>0</v>
      </c>
      <c r="H449" s="42">
        <f t="shared" si="265"/>
        <v>0</v>
      </c>
      <c r="I449" s="42">
        <f t="shared" si="265"/>
        <v>0</v>
      </c>
      <c r="J449" s="42">
        <f t="shared" si="265"/>
        <v>0</v>
      </c>
      <c r="K449" s="42">
        <f t="shared" si="265"/>
        <v>0</v>
      </c>
      <c r="L449" s="42">
        <f t="shared" si="265"/>
        <v>0</v>
      </c>
      <c r="M449" s="42">
        <f t="shared" si="265"/>
        <v>0</v>
      </c>
      <c r="N449" s="42">
        <f t="shared" si="265"/>
        <v>0</v>
      </c>
      <c r="O449" s="42">
        <f t="shared" si="266"/>
        <v>0</v>
      </c>
      <c r="P449" s="42">
        <f t="shared" si="266"/>
        <v>0</v>
      </c>
      <c r="Q449" s="42">
        <f t="shared" si="266"/>
        <v>0</v>
      </c>
      <c r="R449" s="42">
        <f t="shared" si="266"/>
        <v>0</v>
      </c>
      <c r="S449" s="42">
        <f t="shared" si="266"/>
        <v>0</v>
      </c>
      <c r="T449" s="42">
        <f t="shared" si="266"/>
        <v>0</v>
      </c>
      <c r="U449" s="42">
        <f t="shared" si="266"/>
        <v>0</v>
      </c>
      <c r="V449" s="42">
        <f t="shared" si="266"/>
        <v>0</v>
      </c>
      <c r="W449" s="42">
        <f t="shared" si="266"/>
        <v>0</v>
      </c>
      <c r="X449" s="42">
        <f t="shared" si="266"/>
        <v>0</v>
      </c>
      <c r="Y449" s="244">
        <f t="shared" si="264"/>
        <v>0</v>
      </c>
      <c r="AA449" s="26">
        <f t="shared" si="267"/>
        <v>0</v>
      </c>
      <c r="AB449"/>
      <c r="AC449"/>
      <c r="AD449"/>
      <c r="AE449"/>
      <c r="AF449"/>
      <c r="AG449"/>
      <c r="AH449"/>
      <c r="AI449"/>
      <c r="AJ449"/>
      <c r="AK449"/>
      <c r="AL449"/>
      <c r="AM449"/>
      <c r="AN449"/>
      <c r="AO449"/>
      <c r="AP449"/>
      <c r="AQ449"/>
      <c r="AR449"/>
      <c r="AS449"/>
      <c r="AT449"/>
      <c r="AU449"/>
      <c r="AV449"/>
      <c r="AW449"/>
      <c r="AX449"/>
      <c r="AY449"/>
      <c r="AZ449"/>
      <c r="BA449"/>
      <c r="BB449"/>
      <c r="BC449"/>
      <c r="BD449"/>
      <c r="BE449"/>
      <c r="BF449"/>
      <c r="BG449"/>
      <c r="BH449"/>
      <c r="BI449"/>
      <c r="BJ449"/>
      <c r="BK449"/>
      <c r="BL449"/>
      <c r="BM449"/>
      <c r="BN449"/>
      <c r="BO449"/>
      <c r="BP449"/>
      <c r="BQ449"/>
      <c r="BR449"/>
      <c r="BS449"/>
      <c r="BT449"/>
      <c r="BU449"/>
      <c r="BV449"/>
      <c r="BW449"/>
      <c r="BX449"/>
      <c r="BY449"/>
      <c r="BZ449"/>
      <c r="CA449"/>
      <c r="CB449"/>
    </row>
    <row r="450" spans="1:80">
      <c r="A450" s="62">
        <f t="shared" si="260"/>
        <v>187.44854135337064</v>
      </c>
      <c r="B450" s="62">
        <f t="shared" si="261"/>
        <v>36.084194668696206</v>
      </c>
      <c r="C450" s="7" t="s">
        <v>513</v>
      </c>
      <c r="D450" s="7" t="s">
        <v>608</v>
      </c>
      <c r="E450" s="42">
        <f t="shared" si="265"/>
        <v>0</v>
      </c>
      <c r="F450" s="42">
        <f t="shared" si="265"/>
        <v>0</v>
      </c>
      <c r="G450" s="42">
        <f t="shared" si="265"/>
        <v>0</v>
      </c>
      <c r="H450" s="42">
        <f t="shared" si="265"/>
        <v>0</v>
      </c>
      <c r="I450" s="42">
        <f t="shared" si="265"/>
        <v>0</v>
      </c>
      <c r="J450" s="42">
        <f t="shared" si="265"/>
        <v>0</v>
      </c>
      <c r="K450" s="42">
        <f t="shared" si="265"/>
        <v>0</v>
      </c>
      <c r="L450" s="42">
        <f t="shared" si="265"/>
        <v>0</v>
      </c>
      <c r="M450" s="42">
        <f t="shared" si="265"/>
        <v>0</v>
      </c>
      <c r="N450" s="42">
        <f t="shared" si="265"/>
        <v>0</v>
      </c>
      <c r="O450" s="42">
        <f t="shared" si="266"/>
        <v>0</v>
      </c>
      <c r="P450" s="42">
        <f t="shared" si="266"/>
        <v>0</v>
      </c>
      <c r="Q450" s="42">
        <f t="shared" si="266"/>
        <v>0</v>
      </c>
      <c r="R450" s="42">
        <f t="shared" si="266"/>
        <v>0</v>
      </c>
      <c r="S450" s="42">
        <f t="shared" si="266"/>
        <v>0</v>
      </c>
      <c r="T450" s="42">
        <f t="shared" si="266"/>
        <v>0</v>
      </c>
      <c r="U450" s="42">
        <f t="shared" si="266"/>
        <v>0</v>
      </c>
      <c r="V450" s="42">
        <f t="shared" si="266"/>
        <v>0</v>
      </c>
      <c r="W450" s="42">
        <f t="shared" si="266"/>
        <v>0</v>
      </c>
      <c r="X450" s="42">
        <f t="shared" si="266"/>
        <v>0</v>
      </c>
      <c r="Y450" s="244">
        <f t="shared" si="264"/>
        <v>0</v>
      </c>
      <c r="AA450" s="26">
        <f t="shared" si="267"/>
        <v>0</v>
      </c>
      <c r="AB450"/>
      <c r="AC450"/>
      <c r="AD450"/>
      <c r="AE450"/>
      <c r="AF450"/>
      <c r="AG450"/>
      <c r="AH450"/>
      <c r="AI450"/>
      <c r="AJ450"/>
      <c r="AK450"/>
      <c r="AL450"/>
      <c r="AM450"/>
      <c r="AN450"/>
      <c r="AO450"/>
      <c r="AP450"/>
      <c r="AQ450"/>
      <c r="AR450"/>
      <c r="AS450"/>
      <c r="AT450"/>
      <c r="AU450"/>
      <c r="AV450"/>
      <c r="AW450"/>
      <c r="AX450"/>
      <c r="AY450"/>
      <c r="AZ450"/>
      <c r="BA450"/>
      <c r="BB450"/>
      <c r="BC450"/>
      <c r="BD450"/>
      <c r="BE450"/>
      <c r="BF450"/>
      <c r="BG450"/>
      <c r="BH450"/>
      <c r="BI450"/>
      <c r="BJ450"/>
      <c r="BK450"/>
      <c r="BL450"/>
      <c r="BM450"/>
      <c r="BN450"/>
      <c r="BO450"/>
      <c r="BP450"/>
      <c r="BQ450"/>
      <c r="BR450"/>
      <c r="BS450"/>
      <c r="BT450"/>
      <c r="BU450"/>
      <c r="BV450"/>
      <c r="BW450"/>
      <c r="BX450"/>
      <c r="BY450"/>
      <c r="BZ450"/>
      <c r="CA450"/>
      <c r="CB450"/>
    </row>
    <row r="451" spans="1:80">
      <c r="A451" s="62">
        <f t="shared" si="260"/>
        <v>186.60065303131296</v>
      </c>
      <c r="B451" s="62">
        <f t="shared" si="261"/>
        <v>36.248842597795488</v>
      </c>
      <c r="C451" s="7" t="s">
        <v>514</v>
      </c>
      <c r="D451" s="7" t="s">
        <v>608</v>
      </c>
      <c r="E451" s="42">
        <f t="shared" si="265"/>
        <v>6.9040178738501183E-3</v>
      </c>
      <c r="F451" s="42">
        <f t="shared" si="265"/>
        <v>1.3955258712270074E-2</v>
      </c>
      <c r="G451" s="42">
        <f t="shared" si="265"/>
        <v>2.1161710887463769E-2</v>
      </c>
      <c r="H451" s="42">
        <f t="shared" si="265"/>
        <v>2.8530889064231388E-2</v>
      </c>
      <c r="I451" s="42">
        <f t="shared" si="265"/>
        <v>3.630963621812662E-2</v>
      </c>
      <c r="J451" s="42">
        <f t="shared" si="265"/>
        <v>4.3376652872316734E-2</v>
      </c>
      <c r="K451" s="42">
        <f t="shared" si="265"/>
        <v>4.9251188942277348E-2</v>
      </c>
      <c r="L451" s="42">
        <f t="shared" si="265"/>
        <v>5.4194360390003554E-2</v>
      </c>
      <c r="M451" s="42">
        <f t="shared" si="265"/>
        <v>5.8347606185806332E-2</v>
      </c>
      <c r="N451" s="42">
        <f t="shared" si="265"/>
        <v>6.2360474664354772E-2</v>
      </c>
      <c r="O451" s="42">
        <f t="shared" si="266"/>
        <v>6.5401505698464354E-2</v>
      </c>
      <c r="P451" s="42">
        <f t="shared" si="266"/>
        <v>6.8005772244048607E-2</v>
      </c>
      <c r="Q451" s="42">
        <f t="shared" si="266"/>
        <v>7.0300090417568906E-2</v>
      </c>
      <c r="R451" s="42">
        <f t="shared" si="266"/>
        <v>7.2299556933300674E-2</v>
      </c>
      <c r="S451" s="42">
        <f t="shared" si="266"/>
        <v>7.4595237614308516E-2</v>
      </c>
      <c r="T451" s="42">
        <f t="shared" si="266"/>
        <v>7.627956314931264E-2</v>
      </c>
      <c r="U451" s="42">
        <f t="shared" si="266"/>
        <v>7.7199135243965045E-2</v>
      </c>
      <c r="V451" s="42">
        <f t="shared" si="266"/>
        <v>7.8116937179020768E-2</v>
      </c>
      <c r="W451" s="42">
        <f t="shared" si="266"/>
        <v>7.9009574646824898E-2</v>
      </c>
      <c r="X451" s="42">
        <f t="shared" si="266"/>
        <v>8.0498200596865882E-2</v>
      </c>
      <c r="Y451" s="244">
        <f t="shared" si="264"/>
        <v>8.0749355164864756E-2</v>
      </c>
      <c r="AA451" s="26">
        <f t="shared" si="267"/>
        <v>1.116097369534381</v>
      </c>
      <c r="AB451"/>
      <c r="AC451"/>
      <c r="AD451"/>
      <c r="AE451"/>
      <c r="AF451"/>
      <c r="AG451"/>
      <c r="AH451"/>
      <c r="AI451"/>
      <c r="AJ451"/>
      <c r="AK451"/>
      <c r="AL451"/>
      <c r="AM451"/>
      <c r="AN451"/>
      <c r="AO451"/>
      <c r="AP451"/>
      <c r="AQ451"/>
      <c r="AR451"/>
      <c r="AS451"/>
      <c r="AT451"/>
      <c r="AU451"/>
      <c r="AV451"/>
      <c r="AW451"/>
      <c r="AX451"/>
      <c r="AY451"/>
      <c r="AZ451"/>
      <c r="BA451"/>
      <c r="BB451"/>
      <c r="BC451"/>
      <c r="BD451"/>
      <c r="BE451"/>
      <c r="BF451"/>
      <c r="BG451"/>
      <c r="BH451"/>
      <c r="BI451"/>
      <c r="BJ451"/>
      <c r="BK451"/>
      <c r="BL451"/>
      <c r="BM451"/>
      <c r="BN451"/>
      <c r="BO451"/>
      <c r="BP451"/>
      <c r="BQ451"/>
      <c r="BR451"/>
      <c r="BS451"/>
      <c r="BT451"/>
      <c r="BU451"/>
      <c r="BV451"/>
      <c r="BW451"/>
      <c r="BX451"/>
      <c r="BY451"/>
      <c r="BZ451"/>
      <c r="CA451"/>
      <c r="CB451"/>
    </row>
    <row r="452" spans="1:80">
      <c r="A452" s="62">
        <f t="shared" si="260"/>
        <v>184.57876549409843</v>
      </c>
      <c r="B452" s="62">
        <f t="shared" si="261"/>
        <v>36.64756895265198</v>
      </c>
      <c r="C452" s="7" t="s">
        <v>515</v>
      </c>
      <c r="D452" s="7" t="s">
        <v>608</v>
      </c>
      <c r="E452" s="42">
        <f t="shared" si="265"/>
        <v>0</v>
      </c>
      <c r="F452" s="42">
        <f t="shared" si="265"/>
        <v>0</v>
      </c>
      <c r="G452" s="42">
        <f t="shared" si="265"/>
        <v>0</v>
      </c>
      <c r="H452" s="42">
        <f t="shared" si="265"/>
        <v>0</v>
      </c>
      <c r="I452" s="42">
        <f t="shared" si="265"/>
        <v>0</v>
      </c>
      <c r="J452" s="42">
        <f t="shared" si="265"/>
        <v>0</v>
      </c>
      <c r="K452" s="42">
        <f t="shared" si="265"/>
        <v>0</v>
      </c>
      <c r="L452" s="42">
        <f t="shared" si="265"/>
        <v>0</v>
      </c>
      <c r="M452" s="42">
        <f t="shared" si="265"/>
        <v>0</v>
      </c>
      <c r="N452" s="42">
        <f t="shared" si="265"/>
        <v>0</v>
      </c>
      <c r="O452" s="42">
        <f t="shared" si="266"/>
        <v>0</v>
      </c>
      <c r="P452" s="42">
        <f t="shared" si="266"/>
        <v>0</v>
      </c>
      <c r="Q452" s="42">
        <f t="shared" si="266"/>
        <v>0</v>
      </c>
      <c r="R452" s="42">
        <f t="shared" si="266"/>
        <v>0</v>
      </c>
      <c r="S452" s="42">
        <f t="shared" si="266"/>
        <v>0</v>
      </c>
      <c r="T452" s="42">
        <f t="shared" si="266"/>
        <v>0</v>
      </c>
      <c r="U452" s="42">
        <f t="shared" si="266"/>
        <v>0</v>
      </c>
      <c r="V452" s="42">
        <f t="shared" si="266"/>
        <v>0</v>
      </c>
      <c r="W452" s="42">
        <f t="shared" si="266"/>
        <v>0</v>
      </c>
      <c r="X452" s="42">
        <f t="shared" si="266"/>
        <v>0</v>
      </c>
      <c r="Y452" s="244">
        <f t="shared" si="264"/>
        <v>0</v>
      </c>
      <c r="AA452" s="26">
        <f t="shared" si="267"/>
        <v>0</v>
      </c>
      <c r="AB452"/>
      <c r="AC452"/>
      <c r="AD452"/>
      <c r="AE452"/>
      <c r="AF452"/>
      <c r="AG452"/>
      <c r="AH452"/>
      <c r="AI452"/>
      <c r="AJ452"/>
      <c r="AK452"/>
      <c r="AL452"/>
      <c r="AM452"/>
      <c r="AN452"/>
      <c r="AO452"/>
      <c r="AP452"/>
      <c r="AQ452"/>
      <c r="AR452"/>
      <c r="AS452"/>
      <c r="AT452"/>
      <c r="AU452"/>
      <c r="AV452"/>
      <c r="AW452"/>
      <c r="AX452"/>
      <c r="AY452"/>
      <c r="AZ452"/>
      <c r="BA452"/>
      <c r="BB452"/>
      <c r="BC452"/>
      <c r="BD452"/>
      <c r="BE452"/>
      <c r="BF452"/>
      <c r="BG452"/>
      <c r="BH452"/>
      <c r="BI452"/>
      <c r="BJ452"/>
      <c r="BK452"/>
      <c r="BL452"/>
      <c r="BM452"/>
      <c r="BN452"/>
      <c r="BO452"/>
      <c r="BP452"/>
      <c r="BQ452"/>
      <c r="BR452"/>
      <c r="BS452"/>
      <c r="BT452"/>
      <c r="BU452"/>
      <c r="BV452"/>
      <c r="BW452"/>
      <c r="BX452"/>
      <c r="BY452"/>
      <c r="BZ452"/>
      <c r="CA452"/>
      <c r="CB452"/>
    </row>
    <row r="453" spans="1:80">
      <c r="A453" s="62">
        <f t="shared" si="260"/>
        <v>180.79587913414875</v>
      </c>
      <c r="B453" s="62">
        <f t="shared" si="261"/>
        <v>37.417524893072084</v>
      </c>
      <c r="C453" s="7" t="s">
        <v>516</v>
      </c>
      <c r="D453" s="7" t="s">
        <v>608</v>
      </c>
      <c r="E453" s="42">
        <f t="shared" si="265"/>
        <v>0</v>
      </c>
      <c r="F453" s="42">
        <f t="shared" si="265"/>
        <v>0</v>
      </c>
      <c r="G453" s="42">
        <f t="shared" si="265"/>
        <v>0</v>
      </c>
      <c r="H453" s="42">
        <f t="shared" si="265"/>
        <v>0</v>
      </c>
      <c r="I453" s="42">
        <f t="shared" si="265"/>
        <v>0</v>
      </c>
      <c r="J453" s="42">
        <f t="shared" si="265"/>
        <v>0</v>
      </c>
      <c r="K453" s="42">
        <f t="shared" si="265"/>
        <v>0</v>
      </c>
      <c r="L453" s="42">
        <f t="shared" si="265"/>
        <v>0</v>
      </c>
      <c r="M453" s="42">
        <f t="shared" si="265"/>
        <v>0</v>
      </c>
      <c r="N453" s="42">
        <f t="shared" si="265"/>
        <v>0</v>
      </c>
      <c r="O453" s="42">
        <f t="shared" si="266"/>
        <v>0</v>
      </c>
      <c r="P453" s="42">
        <f t="shared" si="266"/>
        <v>0</v>
      </c>
      <c r="Q453" s="42">
        <f t="shared" si="266"/>
        <v>0</v>
      </c>
      <c r="R453" s="42">
        <f t="shared" si="266"/>
        <v>0</v>
      </c>
      <c r="S453" s="42">
        <f t="shared" si="266"/>
        <v>0</v>
      </c>
      <c r="T453" s="42">
        <f t="shared" si="266"/>
        <v>0</v>
      </c>
      <c r="U453" s="42">
        <f t="shared" si="266"/>
        <v>0</v>
      </c>
      <c r="V453" s="42">
        <f t="shared" si="266"/>
        <v>0</v>
      </c>
      <c r="W453" s="42">
        <f t="shared" si="266"/>
        <v>0</v>
      </c>
      <c r="X453" s="42">
        <f t="shared" si="266"/>
        <v>0</v>
      </c>
      <c r="Y453" s="244">
        <f t="shared" si="264"/>
        <v>0</v>
      </c>
      <c r="AA453" s="26">
        <f t="shared" si="267"/>
        <v>0</v>
      </c>
      <c r="AB453"/>
      <c r="AC453"/>
      <c r="AD453"/>
      <c r="AE453"/>
      <c r="AF453"/>
      <c r="AG453"/>
      <c r="AH453"/>
      <c r="AI453"/>
      <c r="AJ453"/>
      <c r="AK453"/>
      <c r="AL453"/>
      <c r="AM453"/>
      <c r="AN453"/>
      <c r="AO453"/>
      <c r="AP453"/>
      <c r="AQ453"/>
      <c r="AR453"/>
      <c r="AS453"/>
      <c r="AT453"/>
      <c r="AU453"/>
      <c r="AV453"/>
      <c r="AW453"/>
      <c r="AX453"/>
      <c r="AY453"/>
      <c r="AZ453"/>
      <c r="BA453"/>
      <c r="BB453"/>
      <c r="BC453"/>
      <c r="BD453"/>
      <c r="BE453"/>
      <c r="BF453"/>
      <c r="BG453"/>
      <c r="BH453"/>
      <c r="BI453"/>
      <c r="BJ453"/>
      <c r="BK453"/>
      <c r="BL453"/>
      <c r="BM453"/>
      <c r="BN453"/>
      <c r="BO453"/>
      <c r="BP453"/>
      <c r="BQ453"/>
      <c r="BR453"/>
      <c r="BS453"/>
      <c r="BT453"/>
      <c r="BU453"/>
      <c r="BV453"/>
      <c r="BW453"/>
      <c r="BX453"/>
      <c r="BY453"/>
      <c r="BZ453"/>
      <c r="CA453"/>
      <c r="CB453"/>
    </row>
    <row r="454" spans="1:80">
      <c r="A454" s="62">
        <f t="shared" si="260"/>
        <v>178.90443595417386</v>
      </c>
      <c r="B454" s="62">
        <f t="shared" si="261"/>
        <v>37.814713247317229</v>
      </c>
      <c r="C454" s="7" t="s">
        <v>517</v>
      </c>
      <c r="D454" s="7" t="s">
        <v>608</v>
      </c>
      <c r="E454" s="42">
        <f t="shared" ref="E454:N463" si="268">VLOOKUP(CONCATENATE($C454&amp;$D454),$B$197:$Y$365,E$22+1,FALSE)*$C$372*$A454/8760/1000</f>
        <v>1.1198033526873794E-2</v>
      </c>
      <c r="F454" s="42">
        <f t="shared" si="268"/>
        <v>2.2634856657613351E-2</v>
      </c>
      <c r="G454" s="42">
        <f t="shared" si="268"/>
        <v>3.4323426203947571E-2</v>
      </c>
      <c r="H454" s="42">
        <f t="shared" si="268"/>
        <v>4.6275930643645949E-2</v>
      </c>
      <c r="I454" s="42">
        <f t="shared" si="268"/>
        <v>5.8892739148201104E-2</v>
      </c>
      <c r="J454" s="42">
        <f t="shared" si="268"/>
        <v>7.0355150004397918E-2</v>
      </c>
      <c r="K454" s="42">
        <f t="shared" si="268"/>
        <v>7.9883406313729199E-2</v>
      </c>
      <c r="L454" s="42">
        <f t="shared" si="268"/>
        <v>8.7901027445676613E-2</v>
      </c>
      <c r="M454" s="42">
        <f t="shared" si="268"/>
        <v>9.4637421602896718E-2</v>
      </c>
      <c r="N454" s="42">
        <f t="shared" si="268"/>
        <v>0.10114612951512886</v>
      </c>
      <c r="O454" s="42">
        <f t="shared" ref="O454:X463" si="269">VLOOKUP(CONCATENATE($C454&amp;$D454),$B$197:$Y$365,O$22+1,FALSE)*$C$372*$A454/8760/1000</f>
        <v>0.10607855699409079</v>
      </c>
      <c r="P454" s="42">
        <f t="shared" si="269"/>
        <v>0.11030257040529962</v>
      </c>
      <c r="Q454" s="42">
        <f t="shared" si="269"/>
        <v>0.11402386028285157</v>
      </c>
      <c r="R454" s="42">
        <f t="shared" si="269"/>
        <v>0.11726691287746192</v>
      </c>
      <c r="S454" s="42">
        <f t="shared" si="269"/>
        <v>0.12099041268621695</v>
      </c>
      <c r="T454" s="42">
        <f t="shared" si="269"/>
        <v>0.12372231954911553</v>
      </c>
      <c r="U454" s="42">
        <f t="shared" si="269"/>
        <v>0.12521382773093789</v>
      </c>
      <c r="V454" s="42">
        <f t="shared" si="269"/>
        <v>0.12670246478657346</v>
      </c>
      <c r="W454" s="42">
        <f t="shared" si="269"/>
        <v>0.12815028610952725</v>
      </c>
      <c r="X454" s="42">
        <f t="shared" si="269"/>
        <v>0.13056477628063071</v>
      </c>
      <c r="Y454" s="244">
        <f t="shared" si="264"/>
        <v>0.13097213867804441</v>
      </c>
      <c r="AA454" s="26">
        <f t="shared" si="267"/>
        <v>1.8102641087648166</v>
      </c>
      <c r="AB454"/>
      <c r="AC454"/>
      <c r="AD454"/>
      <c r="AE454"/>
      <c r="AF454"/>
      <c r="AG454"/>
      <c r="AH454"/>
      <c r="AI454"/>
      <c r="AJ454"/>
      <c r="AK454"/>
      <c r="AL454"/>
      <c r="AM454"/>
      <c r="AN454"/>
      <c r="AO454"/>
      <c r="AP454"/>
      <c r="AQ454"/>
      <c r="AR454"/>
      <c r="AS454"/>
      <c r="AT454"/>
      <c r="AU454"/>
      <c r="AV454"/>
      <c r="AW454"/>
      <c r="AX454"/>
      <c r="AY454"/>
      <c r="AZ454"/>
      <c r="BA454"/>
      <c r="BB454"/>
      <c r="BC454"/>
      <c r="BD454"/>
      <c r="BE454"/>
      <c r="BF454"/>
      <c r="BG454"/>
      <c r="BH454"/>
      <c r="BI454"/>
      <c r="BJ454"/>
      <c r="BK454"/>
      <c r="BL454"/>
      <c r="BM454"/>
      <c r="BN454"/>
      <c r="BO454"/>
      <c r="BP454"/>
      <c r="BQ454"/>
      <c r="BR454"/>
      <c r="BS454"/>
      <c r="BT454"/>
      <c r="BU454"/>
      <c r="BV454"/>
      <c r="BW454"/>
      <c r="BX454"/>
      <c r="BY454"/>
      <c r="BZ454"/>
      <c r="CA454"/>
      <c r="CB454"/>
    </row>
    <row r="455" spans="1:80">
      <c r="A455" s="62">
        <f t="shared" si="260"/>
        <v>180.27410170519016</v>
      </c>
      <c r="B455" s="62">
        <f t="shared" si="261"/>
        <v>37.526261622020066</v>
      </c>
      <c r="C455" s="7" t="s">
        <v>518</v>
      </c>
      <c r="D455" s="7" t="s">
        <v>608</v>
      </c>
      <c r="E455" s="42">
        <f t="shared" si="268"/>
        <v>0</v>
      </c>
      <c r="F455" s="42">
        <f t="shared" si="268"/>
        <v>0</v>
      </c>
      <c r="G455" s="42">
        <f t="shared" si="268"/>
        <v>0</v>
      </c>
      <c r="H455" s="42">
        <f t="shared" si="268"/>
        <v>0</v>
      </c>
      <c r="I455" s="42">
        <f t="shared" si="268"/>
        <v>0</v>
      </c>
      <c r="J455" s="42">
        <f t="shared" si="268"/>
        <v>0</v>
      </c>
      <c r="K455" s="42">
        <f t="shared" si="268"/>
        <v>0</v>
      </c>
      <c r="L455" s="42">
        <f t="shared" si="268"/>
        <v>0</v>
      </c>
      <c r="M455" s="42">
        <f t="shared" si="268"/>
        <v>0</v>
      </c>
      <c r="N455" s="42">
        <f t="shared" si="268"/>
        <v>0</v>
      </c>
      <c r="O455" s="42">
        <f t="shared" si="269"/>
        <v>0</v>
      </c>
      <c r="P455" s="42">
        <f t="shared" si="269"/>
        <v>0</v>
      </c>
      <c r="Q455" s="42">
        <f t="shared" si="269"/>
        <v>0</v>
      </c>
      <c r="R455" s="42">
        <f t="shared" si="269"/>
        <v>0</v>
      </c>
      <c r="S455" s="42">
        <f t="shared" si="269"/>
        <v>0</v>
      </c>
      <c r="T455" s="42">
        <f t="shared" si="269"/>
        <v>0</v>
      </c>
      <c r="U455" s="42">
        <f t="shared" si="269"/>
        <v>0</v>
      </c>
      <c r="V455" s="42">
        <f t="shared" si="269"/>
        <v>0</v>
      </c>
      <c r="W455" s="42">
        <f t="shared" si="269"/>
        <v>0</v>
      </c>
      <c r="X455" s="42">
        <f t="shared" si="269"/>
        <v>0</v>
      </c>
      <c r="Y455" s="244">
        <f t="shared" si="264"/>
        <v>0</v>
      </c>
      <c r="AA455" s="26">
        <f t="shared" si="267"/>
        <v>0</v>
      </c>
      <c r="AB455"/>
      <c r="AC455"/>
      <c r="AD455"/>
      <c r="AE455"/>
      <c r="AF455"/>
      <c r="AG455"/>
      <c r="AH455"/>
      <c r="AI455"/>
      <c r="AJ455"/>
      <c r="AK455"/>
      <c r="AL455"/>
      <c r="AM455"/>
      <c r="AN455"/>
      <c r="AO455"/>
      <c r="AP455"/>
      <c r="AQ455"/>
      <c r="AR455"/>
      <c r="AS455"/>
      <c r="AT455"/>
      <c r="AU455"/>
      <c r="AV455"/>
      <c r="AW455"/>
      <c r="AX455"/>
      <c r="AY455"/>
      <c r="AZ455"/>
      <c r="BA455"/>
      <c r="BB455"/>
      <c r="BC455"/>
      <c r="BD455"/>
      <c r="BE455"/>
      <c r="BF455"/>
      <c r="BG455"/>
      <c r="BH455"/>
      <c r="BI455"/>
      <c r="BJ455"/>
      <c r="BK455"/>
      <c r="BL455"/>
      <c r="BM455"/>
      <c r="BN455"/>
      <c r="BO455"/>
      <c r="BP455"/>
      <c r="BQ455"/>
      <c r="BR455"/>
      <c r="BS455"/>
      <c r="BT455"/>
      <c r="BU455"/>
      <c r="BV455"/>
      <c r="BW455"/>
      <c r="BX455"/>
      <c r="BY455"/>
      <c r="BZ455"/>
      <c r="CA455"/>
      <c r="CB455"/>
    </row>
    <row r="456" spans="1:80">
      <c r="A456" s="62">
        <f t="shared" si="260"/>
        <v>143.42357078499026</v>
      </c>
      <c r="B456" s="62">
        <f t="shared" si="261"/>
        <v>47.206871566527255</v>
      </c>
      <c r="C456" s="7" t="s">
        <v>519</v>
      </c>
      <c r="D456" s="7" t="s">
        <v>608</v>
      </c>
      <c r="E456" s="42">
        <f t="shared" si="268"/>
        <v>0</v>
      </c>
      <c r="F456" s="42">
        <f t="shared" si="268"/>
        <v>0</v>
      </c>
      <c r="G456" s="42">
        <f t="shared" si="268"/>
        <v>0</v>
      </c>
      <c r="H456" s="42">
        <f t="shared" si="268"/>
        <v>0</v>
      </c>
      <c r="I456" s="42">
        <f t="shared" si="268"/>
        <v>0</v>
      </c>
      <c r="J456" s="42">
        <f t="shared" si="268"/>
        <v>0</v>
      </c>
      <c r="K456" s="42">
        <f t="shared" si="268"/>
        <v>0</v>
      </c>
      <c r="L456" s="42">
        <f t="shared" si="268"/>
        <v>0</v>
      </c>
      <c r="M456" s="42">
        <f t="shared" si="268"/>
        <v>0</v>
      </c>
      <c r="N456" s="42">
        <f t="shared" si="268"/>
        <v>0</v>
      </c>
      <c r="O456" s="42">
        <f t="shared" si="269"/>
        <v>0</v>
      </c>
      <c r="P456" s="42">
        <f t="shared" si="269"/>
        <v>0</v>
      </c>
      <c r="Q456" s="42">
        <f t="shared" si="269"/>
        <v>0</v>
      </c>
      <c r="R456" s="42">
        <f t="shared" si="269"/>
        <v>0</v>
      </c>
      <c r="S456" s="42">
        <f t="shared" si="269"/>
        <v>0</v>
      </c>
      <c r="T456" s="42">
        <f t="shared" si="269"/>
        <v>0</v>
      </c>
      <c r="U456" s="42">
        <f t="shared" si="269"/>
        <v>0</v>
      </c>
      <c r="V456" s="42">
        <f t="shared" si="269"/>
        <v>0</v>
      </c>
      <c r="W456" s="42">
        <f t="shared" si="269"/>
        <v>0</v>
      </c>
      <c r="X456" s="42">
        <f t="shared" si="269"/>
        <v>0</v>
      </c>
      <c r="Y456" s="244">
        <f t="shared" si="264"/>
        <v>0</v>
      </c>
      <c r="AA456" s="26">
        <f t="shared" si="267"/>
        <v>0</v>
      </c>
      <c r="AB456"/>
      <c r="AC456"/>
      <c r="AD456"/>
      <c r="AE456"/>
      <c r="AF456"/>
      <c r="AG456"/>
      <c r="AH456"/>
      <c r="AI456"/>
      <c r="AJ456"/>
      <c r="AK456"/>
      <c r="AL456"/>
      <c r="AM456"/>
      <c r="AN456"/>
      <c r="AO456"/>
      <c r="AP456"/>
      <c r="AQ456"/>
      <c r="AR456"/>
      <c r="AS456"/>
      <c r="AT456"/>
      <c r="AU456"/>
      <c r="AV456"/>
      <c r="AW456"/>
      <c r="AX456"/>
      <c r="AY456"/>
      <c r="AZ456"/>
      <c r="BA456"/>
      <c r="BB456"/>
      <c r="BC456"/>
      <c r="BD456"/>
      <c r="BE456"/>
      <c r="BF456"/>
      <c r="BG456"/>
      <c r="BH456"/>
      <c r="BI456"/>
      <c r="BJ456"/>
      <c r="BK456"/>
      <c r="BL456"/>
      <c r="BM456"/>
      <c r="BN456"/>
      <c r="BO456"/>
      <c r="BP456"/>
      <c r="BQ456"/>
      <c r="BR456"/>
      <c r="BS456"/>
      <c r="BT456"/>
      <c r="BU456"/>
      <c r="BV456"/>
      <c r="BW456"/>
      <c r="BX456"/>
      <c r="BY456"/>
      <c r="BZ456"/>
      <c r="CA456"/>
      <c r="CB456"/>
    </row>
    <row r="457" spans="1:80">
      <c r="A457" s="62">
        <f t="shared" si="260"/>
        <v>134.68379884993402</v>
      </c>
      <c r="B457" s="62">
        <f t="shared" si="261"/>
        <v>50.279974130376296</v>
      </c>
      <c r="C457" s="7" t="s">
        <v>520</v>
      </c>
      <c r="D457" s="7" t="s">
        <v>608</v>
      </c>
      <c r="E457" s="42">
        <f t="shared" si="268"/>
        <v>0</v>
      </c>
      <c r="F457" s="42">
        <f t="shared" si="268"/>
        <v>0</v>
      </c>
      <c r="G457" s="42">
        <f t="shared" si="268"/>
        <v>0</v>
      </c>
      <c r="H457" s="42">
        <f t="shared" si="268"/>
        <v>0</v>
      </c>
      <c r="I457" s="42">
        <f t="shared" si="268"/>
        <v>0</v>
      </c>
      <c r="J457" s="42">
        <f t="shared" si="268"/>
        <v>0</v>
      </c>
      <c r="K457" s="42">
        <f t="shared" si="268"/>
        <v>0</v>
      </c>
      <c r="L457" s="42">
        <f t="shared" si="268"/>
        <v>0</v>
      </c>
      <c r="M457" s="42">
        <f t="shared" si="268"/>
        <v>0</v>
      </c>
      <c r="N457" s="42">
        <f t="shared" si="268"/>
        <v>0</v>
      </c>
      <c r="O457" s="42">
        <f t="shared" si="269"/>
        <v>0</v>
      </c>
      <c r="P457" s="42">
        <f t="shared" si="269"/>
        <v>0</v>
      </c>
      <c r="Q457" s="42">
        <f t="shared" si="269"/>
        <v>0</v>
      </c>
      <c r="R457" s="42">
        <f t="shared" si="269"/>
        <v>0</v>
      </c>
      <c r="S457" s="42">
        <f t="shared" si="269"/>
        <v>0</v>
      </c>
      <c r="T457" s="42">
        <f t="shared" si="269"/>
        <v>0</v>
      </c>
      <c r="U457" s="42">
        <f t="shared" si="269"/>
        <v>0</v>
      </c>
      <c r="V457" s="42">
        <f t="shared" si="269"/>
        <v>0</v>
      </c>
      <c r="W457" s="42">
        <f t="shared" si="269"/>
        <v>0</v>
      </c>
      <c r="X457" s="42">
        <f t="shared" si="269"/>
        <v>0</v>
      </c>
      <c r="Y457" s="244">
        <f t="shared" si="264"/>
        <v>0</v>
      </c>
      <c r="AA457" s="26">
        <f t="shared" si="267"/>
        <v>0</v>
      </c>
      <c r="AB457"/>
      <c r="AC457"/>
      <c r="AD457"/>
      <c r="AE457"/>
      <c r="AF457"/>
      <c r="AG457"/>
      <c r="AH457"/>
      <c r="AI457"/>
      <c r="AJ457"/>
      <c r="AK457"/>
      <c r="AL457"/>
      <c r="AM457"/>
      <c r="AN457"/>
      <c r="AO457"/>
      <c r="AP457"/>
      <c r="AQ457"/>
      <c r="AR457"/>
      <c r="AS457"/>
      <c r="AT457"/>
      <c r="AU457"/>
      <c r="AV457"/>
      <c r="AW457"/>
      <c r="AX457"/>
      <c r="AY457"/>
      <c r="AZ457"/>
      <c r="BA457"/>
      <c r="BB457"/>
      <c r="BC457"/>
      <c r="BD457"/>
      <c r="BE457"/>
      <c r="BF457"/>
      <c r="BG457"/>
      <c r="BH457"/>
      <c r="BI457"/>
      <c r="BJ457"/>
      <c r="BK457"/>
      <c r="BL457"/>
      <c r="BM457"/>
      <c r="BN457"/>
      <c r="BO457"/>
      <c r="BP457"/>
      <c r="BQ457"/>
      <c r="BR457"/>
      <c r="BS457"/>
      <c r="BT457"/>
      <c r="BU457"/>
      <c r="BV457"/>
      <c r="BW457"/>
      <c r="BX457"/>
      <c r="BY457"/>
      <c r="BZ457"/>
      <c r="CA457"/>
      <c r="CB457"/>
    </row>
    <row r="458" spans="1:80">
      <c r="A458" s="62">
        <f t="shared" si="260"/>
        <v>204.17437530872138</v>
      </c>
      <c r="B458" s="62">
        <f t="shared" si="261"/>
        <v>33.115829521773414</v>
      </c>
      <c r="C458" s="7" t="s">
        <v>521</v>
      </c>
      <c r="D458" s="7" t="s">
        <v>608</v>
      </c>
      <c r="E458" s="42">
        <f t="shared" si="268"/>
        <v>1.5009743785195002E-2</v>
      </c>
      <c r="F458" s="42">
        <f t="shared" si="268"/>
        <v>3.0339559015433611E-2</v>
      </c>
      <c r="G458" s="42">
        <f t="shared" si="268"/>
        <v>4.6006812885041243E-2</v>
      </c>
      <c r="H458" s="42">
        <f t="shared" si="268"/>
        <v>6.2027842720389789E-2</v>
      </c>
      <c r="I458" s="42">
        <f t="shared" si="268"/>
        <v>7.8939299770930588E-2</v>
      </c>
      <c r="J458" s="42">
        <f t="shared" si="268"/>
        <v>9.4303412559060731E-2</v>
      </c>
      <c r="K458" s="42">
        <f t="shared" si="268"/>
        <v>0.10707500192602498</v>
      </c>
      <c r="L458" s="42">
        <f t="shared" si="268"/>
        <v>0.11782174943919234</v>
      </c>
      <c r="M458" s="42">
        <f t="shared" si="268"/>
        <v>0.12685115179749964</v>
      </c>
      <c r="N458" s="42">
        <f t="shared" si="268"/>
        <v>0.13557536555349736</v>
      </c>
      <c r="O458" s="42">
        <f t="shared" si="269"/>
        <v>0.142186747143006</v>
      </c>
      <c r="P458" s="42">
        <f t="shared" si="269"/>
        <v>0.14784857686474392</v>
      </c>
      <c r="Q458" s="42">
        <f t="shared" si="269"/>
        <v>0.15283656046726204</v>
      </c>
      <c r="R458" s="42">
        <f t="shared" si="269"/>
        <v>0.15718351910157888</v>
      </c>
      <c r="S458" s="42">
        <f t="shared" si="269"/>
        <v>0.16217446487607667</v>
      </c>
      <c r="T458" s="42">
        <f t="shared" si="269"/>
        <v>0.16583628835237865</v>
      </c>
      <c r="U458" s="42">
        <f t="shared" si="269"/>
        <v>0.16783549255273666</v>
      </c>
      <c r="V458" s="42">
        <f t="shared" si="269"/>
        <v>0.16983084832128426</v>
      </c>
      <c r="W458" s="42">
        <f t="shared" si="269"/>
        <v>0.17177149504752651</v>
      </c>
      <c r="X458" s="42">
        <f t="shared" si="269"/>
        <v>0.1750078560347624</v>
      </c>
      <c r="Y458" s="244">
        <f t="shared" si="264"/>
        <v>0.17555388094156671</v>
      </c>
      <c r="AA458" s="26">
        <f t="shared" si="267"/>
        <v>2.4264617882136221</v>
      </c>
      <c r="AB458"/>
      <c r="AC458"/>
      <c r="AD458"/>
      <c r="AE458"/>
      <c r="AF458"/>
      <c r="AG458"/>
      <c r="AH458"/>
      <c r="AI458"/>
      <c r="AJ458"/>
      <c r="AK458"/>
      <c r="AL458"/>
      <c r="AM458"/>
      <c r="AN458"/>
      <c r="AO458"/>
      <c r="AP458"/>
      <c r="AQ458"/>
      <c r="AR458"/>
      <c r="AS458"/>
      <c r="AT458"/>
      <c r="AU458"/>
      <c r="AV458"/>
      <c r="AW458"/>
      <c r="AX458"/>
      <c r="AY458"/>
      <c r="AZ458"/>
      <c r="BA458"/>
      <c r="BB458"/>
      <c r="BC458"/>
      <c r="BD458"/>
      <c r="BE458"/>
      <c r="BF458"/>
      <c r="BG458"/>
      <c r="BH458"/>
      <c r="BI458"/>
      <c r="BJ458"/>
      <c r="BK458"/>
      <c r="BL458"/>
      <c r="BM458"/>
      <c r="BN458"/>
      <c r="BO458"/>
      <c r="BP458"/>
      <c r="BQ458"/>
      <c r="BR458"/>
      <c r="BS458"/>
      <c r="BT458"/>
      <c r="BU458"/>
      <c r="BV458"/>
      <c r="BW458"/>
      <c r="BX458"/>
      <c r="BY458"/>
      <c r="BZ458"/>
      <c r="CA458"/>
      <c r="CB458"/>
    </row>
    <row r="459" spans="1:80">
      <c r="A459" s="62">
        <f t="shared" si="260"/>
        <v>198.65571847652146</v>
      </c>
      <c r="B459" s="62">
        <f t="shared" si="261"/>
        <v>34.039982624359638</v>
      </c>
      <c r="C459" s="7" t="s">
        <v>522</v>
      </c>
      <c r="D459" s="7" t="s">
        <v>608</v>
      </c>
      <c r="E459" s="42">
        <f t="shared" si="268"/>
        <v>3.5542842947820945E-2</v>
      </c>
      <c r="F459" s="42">
        <f t="shared" si="268"/>
        <v>7.1843610165774202E-2</v>
      </c>
      <c r="G459" s="42">
        <f t="shared" si="268"/>
        <v>0.10894342690351007</v>
      </c>
      <c r="H459" s="42">
        <f t="shared" si="268"/>
        <v>0.14688097969916891</v>
      </c>
      <c r="I459" s="42">
        <f t="shared" si="268"/>
        <v>0.18692705047614466</v>
      </c>
      <c r="J459" s="42">
        <f t="shared" si="268"/>
        <v>0.22330903378486391</v>
      </c>
      <c r="K459" s="42">
        <f t="shared" si="268"/>
        <v>0.2535519614164346</v>
      </c>
      <c r="L459" s="42">
        <f t="shared" si="268"/>
        <v>0.27900009461089675</v>
      </c>
      <c r="M459" s="42">
        <f t="shared" si="268"/>
        <v>0.30038158083257055</v>
      </c>
      <c r="N459" s="42">
        <f t="shared" si="268"/>
        <v>0.32104038512731803</v>
      </c>
      <c r="O459" s="42">
        <f t="shared" si="269"/>
        <v>0.33669603527477776</v>
      </c>
      <c r="P459" s="42">
        <f t="shared" si="269"/>
        <v>0.35010316117092583</v>
      </c>
      <c r="Q459" s="42">
        <f t="shared" si="269"/>
        <v>0.36191462979742406</v>
      </c>
      <c r="R459" s="42">
        <f t="shared" si="269"/>
        <v>0.37220816113621968</v>
      </c>
      <c r="S459" s="42">
        <f t="shared" si="269"/>
        <v>0.38402664414050919</v>
      </c>
      <c r="T459" s="42">
        <f t="shared" si="269"/>
        <v>0.39269778593902699</v>
      </c>
      <c r="U459" s="42">
        <f t="shared" si="269"/>
        <v>0.39743187080622072</v>
      </c>
      <c r="V459" s="42">
        <f t="shared" si="269"/>
        <v>0.40215684264594453</v>
      </c>
      <c r="W459" s="42">
        <f t="shared" si="269"/>
        <v>0.40675226431303962</v>
      </c>
      <c r="X459" s="42">
        <f t="shared" si="269"/>
        <v>0.4144159174664826</v>
      </c>
      <c r="Y459" s="244">
        <f t="shared" si="264"/>
        <v>0.41570889606664274</v>
      </c>
      <c r="AA459" s="26">
        <f t="shared" si="267"/>
        <v>5.7458242786550739</v>
      </c>
      <c r="AB459"/>
      <c r="AC459"/>
      <c r="AD459"/>
      <c r="AE459"/>
      <c r="AF459"/>
      <c r="AG459"/>
      <c r="AH459"/>
      <c r="AI459"/>
      <c r="AJ459"/>
      <c r="AK459"/>
      <c r="AL459"/>
      <c r="AM459"/>
      <c r="AN459"/>
      <c r="AO459"/>
      <c r="AP459"/>
      <c r="AQ459"/>
      <c r="AR459"/>
      <c r="AS459"/>
      <c r="AT459"/>
      <c r="AU459"/>
      <c r="AV459"/>
      <c r="AW459"/>
      <c r="AX459"/>
      <c r="AY459"/>
      <c r="AZ459"/>
      <c r="BA459"/>
      <c r="BB459"/>
      <c r="BC459"/>
      <c r="BD459"/>
      <c r="BE459"/>
      <c r="BF459"/>
      <c r="BG459"/>
      <c r="BH459"/>
      <c r="BI459"/>
      <c r="BJ459"/>
      <c r="BK459"/>
      <c r="BL459"/>
      <c r="BM459"/>
      <c r="BN459"/>
      <c r="BO459"/>
      <c r="BP459"/>
      <c r="BQ459"/>
      <c r="BR459"/>
      <c r="BS459"/>
      <c r="BT459"/>
      <c r="BU459"/>
      <c r="BV459"/>
      <c r="BW459"/>
      <c r="BX459"/>
      <c r="BY459"/>
      <c r="BZ459"/>
      <c r="CA459"/>
      <c r="CB459"/>
    </row>
    <row r="460" spans="1:80">
      <c r="A460" s="62">
        <f t="shared" si="260"/>
        <v>196.23491804170382</v>
      </c>
      <c r="B460" s="62">
        <f t="shared" si="261"/>
        <v>34.461770870005857</v>
      </c>
      <c r="C460" s="7" t="s">
        <v>523</v>
      </c>
      <c r="D460" s="7" t="s">
        <v>608</v>
      </c>
      <c r="E460" s="42">
        <f t="shared" si="268"/>
        <v>2.8383617044703151E-2</v>
      </c>
      <c r="F460" s="42">
        <f t="shared" si="268"/>
        <v>5.7372493276576661E-2</v>
      </c>
      <c r="G460" s="42">
        <f t="shared" si="268"/>
        <v>8.6999470281721419E-2</v>
      </c>
      <c r="H460" s="42">
        <f t="shared" si="268"/>
        <v>0.1172954421527955</v>
      </c>
      <c r="I460" s="42">
        <f t="shared" si="268"/>
        <v>0.14927522325098827</v>
      </c>
      <c r="J460" s="42">
        <f t="shared" si="268"/>
        <v>0.17832895660252307</v>
      </c>
      <c r="K460" s="42">
        <f t="shared" si="268"/>
        <v>0.20248019508013615</v>
      </c>
      <c r="L460" s="42">
        <f t="shared" si="268"/>
        <v>0.22280243177219275</v>
      </c>
      <c r="M460" s="42">
        <f t="shared" si="268"/>
        <v>0.23987714686050265</v>
      </c>
      <c r="N460" s="42">
        <f t="shared" si="268"/>
        <v>0.25637474640717961</v>
      </c>
      <c r="O460" s="42">
        <f t="shared" si="269"/>
        <v>0.26887695336411049</v>
      </c>
      <c r="P460" s="42">
        <f t="shared" si="269"/>
        <v>0.27958354562137727</v>
      </c>
      <c r="Q460" s="42">
        <f t="shared" si="269"/>
        <v>0.28901588626790969</v>
      </c>
      <c r="R460" s="42">
        <f t="shared" si="269"/>
        <v>0.29723604051913111</v>
      </c>
      <c r="S460" s="42">
        <f t="shared" si="269"/>
        <v>0.30667398267067897</v>
      </c>
      <c r="T460" s="42">
        <f t="shared" si="269"/>
        <v>0.3135985375947396</v>
      </c>
      <c r="U460" s="42">
        <f t="shared" si="269"/>
        <v>0.31737905825046825</v>
      </c>
      <c r="V460" s="42">
        <f t="shared" si="269"/>
        <v>0.32115230147253154</v>
      </c>
      <c r="W460" s="42">
        <f t="shared" si="269"/>
        <v>0.32482208919742572</v>
      </c>
      <c r="X460" s="42">
        <f t="shared" si="269"/>
        <v>0.33094208912512124</v>
      </c>
      <c r="Y460" s="244">
        <f t="shared" si="264"/>
        <v>0.33197462919198706</v>
      </c>
      <c r="AA460" s="26">
        <f t="shared" si="267"/>
        <v>4.5884702068128131</v>
      </c>
      <c r="AB460"/>
      <c r="AC460"/>
      <c r="AD460"/>
      <c r="AE460"/>
      <c r="AF460"/>
      <c r="AG460"/>
      <c r="AH460"/>
      <c r="AI460"/>
      <c r="AJ460"/>
      <c r="AK460"/>
      <c r="AL460"/>
      <c r="AM460"/>
      <c r="AN460"/>
      <c r="AO460"/>
      <c r="AP460"/>
      <c r="AQ460"/>
      <c r="AR460"/>
      <c r="AS460"/>
      <c r="AT460"/>
      <c r="AU460"/>
      <c r="AV460"/>
      <c r="AW460"/>
      <c r="AX460"/>
      <c r="AY460"/>
      <c r="AZ460"/>
      <c r="BA460"/>
      <c r="BB460"/>
      <c r="BC460"/>
      <c r="BD460"/>
      <c r="BE460"/>
      <c r="BF460"/>
      <c r="BG460"/>
      <c r="BH460"/>
      <c r="BI460"/>
      <c r="BJ460"/>
      <c r="BK460"/>
      <c r="BL460"/>
      <c r="BM460"/>
      <c r="BN460"/>
      <c r="BO460"/>
      <c r="BP460"/>
      <c r="BQ460"/>
      <c r="BR460"/>
      <c r="BS460"/>
      <c r="BT460"/>
      <c r="BU460"/>
      <c r="BV460"/>
      <c r="BW460"/>
      <c r="BX460"/>
      <c r="BY460"/>
      <c r="BZ460"/>
      <c r="CA460"/>
      <c r="CB460"/>
    </row>
    <row r="461" spans="1:80">
      <c r="A461" s="62">
        <f t="shared" si="260"/>
        <v>189.02643797044578</v>
      </c>
      <c r="B461" s="62">
        <f t="shared" si="261"/>
        <v>35.781721558037276</v>
      </c>
      <c r="C461" s="7" t="s">
        <v>524</v>
      </c>
      <c r="D461" s="7" t="s">
        <v>608</v>
      </c>
      <c r="E461" s="42">
        <f t="shared" si="268"/>
        <v>1.0035592600764818E-2</v>
      </c>
      <c r="F461" s="42">
        <f t="shared" si="268"/>
        <v>2.0285186630972025E-2</v>
      </c>
      <c r="G461" s="42">
        <f t="shared" si="268"/>
        <v>3.07603938868896E-2</v>
      </c>
      <c r="H461" s="42">
        <f t="shared" si="268"/>
        <v>4.1472137589726392E-2</v>
      </c>
      <c r="I461" s="42">
        <f t="shared" si="268"/>
        <v>5.2779225550279113E-2</v>
      </c>
      <c r="J461" s="42">
        <f t="shared" si="268"/>
        <v>6.3051751105709292E-2</v>
      </c>
      <c r="K461" s="42">
        <f t="shared" si="268"/>
        <v>7.1590902045616411E-2</v>
      </c>
      <c r="L461" s="42">
        <f t="shared" si="268"/>
        <v>7.8776233212415475E-2</v>
      </c>
      <c r="M461" s="42">
        <f t="shared" si="268"/>
        <v>8.4813338495034404E-2</v>
      </c>
      <c r="N461" s="42">
        <f t="shared" si="268"/>
        <v>9.0646393094110198E-2</v>
      </c>
      <c r="O461" s="42">
        <f t="shared" si="269"/>
        <v>9.5066797140310494E-2</v>
      </c>
      <c r="P461" s="42">
        <f t="shared" si="269"/>
        <v>9.8852325879202618E-2</v>
      </c>
      <c r="Q461" s="42">
        <f t="shared" si="269"/>
        <v>0.10218731760528006</v>
      </c>
      <c r="R461" s="42">
        <f t="shared" si="269"/>
        <v>0.10509371671046727</v>
      </c>
      <c r="S461" s="42">
        <f t="shared" si="269"/>
        <v>0.10843068896010506</v>
      </c>
      <c r="T461" s="42">
        <f t="shared" si="269"/>
        <v>0.11087900314254506</v>
      </c>
      <c r="U461" s="42">
        <f t="shared" si="269"/>
        <v>0.11221568144749522</v>
      </c>
      <c r="V461" s="42">
        <f t="shared" si="269"/>
        <v>0.11354978667096219</v>
      </c>
      <c r="W461" s="42">
        <f t="shared" si="269"/>
        <v>0.11484731314478416</v>
      </c>
      <c r="X461" s="42">
        <f t="shared" si="269"/>
        <v>0.11701116089873077</v>
      </c>
      <c r="Y461" s="244">
        <f t="shared" si="264"/>
        <v>0.11737623598548631</v>
      </c>
      <c r="AA461" s="26">
        <f t="shared" si="267"/>
        <v>1.622344945811401</v>
      </c>
      <c r="AB461"/>
      <c r="AC461"/>
      <c r="AD461"/>
      <c r="AE461"/>
      <c r="AF461"/>
      <c r="AG461"/>
      <c r="AH461"/>
      <c r="AI461"/>
      <c r="AJ461"/>
      <c r="AK461"/>
      <c r="AL461"/>
      <c r="AM461"/>
      <c r="AN461"/>
      <c r="AO461"/>
      <c r="AP461"/>
      <c r="AQ461"/>
      <c r="AR461"/>
      <c r="AS461"/>
      <c r="AT461"/>
      <c r="AU461"/>
      <c r="AV461"/>
      <c r="AW461"/>
      <c r="AX461"/>
      <c r="AY461"/>
      <c r="AZ461"/>
      <c r="BA461"/>
      <c r="BB461"/>
      <c r="BC461"/>
      <c r="BD461"/>
      <c r="BE461"/>
      <c r="BF461"/>
      <c r="BG461"/>
      <c r="BH461"/>
      <c r="BI461"/>
      <c r="BJ461"/>
      <c r="BK461"/>
      <c r="BL461"/>
      <c r="BM461"/>
      <c r="BN461"/>
      <c r="BO461"/>
      <c r="BP461"/>
      <c r="BQ461"/>
      <c r="BR461"/>
      <c r="BS461"/>
      <c r="BT461"/>
      <c r="BU461"/>
      <c r="BV461"/>
      <c r="BW461"/>
      <c r="BX461"/>
      <c r="BY461"/>
      <c r="BZ461"/>
      <c r="CA461"/>
      <c r="CB461"/>
    </row>
    <row r="462" spans="1:80">
      <c r="A462" s="62">
        <f t="shared" si="260"/>
        <v>184.32416763441159</v>
      </c>
      <c r="B462" s="62">
        <f t="shared" si="261"/>
        <v>36.698397017270501</v>
      </c>
      <c r="C462" s="7" t="s">
        <v>525</v>
      </c>
      <c r="D462" s="7" t="s">
        <v>608</v>
      </c>
      <c r="E462" s="42">
        <f t="shared" si="268"/>
        <v>1.4130605772690265E-2</v>
      </c>
      <c r="F462" s="42">
        <f t="shared" si="268"/>
        <v>2.8562536036573216E-2</v>
      </c>
      <c r="G462" s="42">
        <f t="shared" si="268"/>
        <v>4.3312140769363495E-2</v>
      </c>
      <c r="H462" s="42">
        <f t="shared" si="268"/>
        <v>5.8394800401376526E-2</v>
      </c>
      <c r="I462" s="42">
        <f t="shared" si="268"/>
        <v>7.4315733899167777E-2</v>
      </c>
      <c r="J462" s="42">
        <f t="shared" si="268"/>
        <v>8.8779952873402304E-2</v>
      </c>
      <c r="K462" s="42">
        <f t="shared" si="268"/>
        <v>0.100803495514634</v>
      </c>
      <c r="L462" s="42">
        <f t="shared" si="268"/>
        <v>0.11092079362581123</v>
      </c>
      <c r="M462" s="42">
        <f t="shared" si="268"/>
        <v>0.11942133346940874</v>
      </c>
      <c r="N462" s="42">
        <f t="shared" si="268"/>
        <v>0.12763455995927606</v>
      </c>
      <c r="O462" s="42">
        <f t="shared" si="269"/>
        <v>0.13385870530053881</v>
      </c>
      <c r="P462" s="42">
        <f t="shared" si="269"/>
        <v>0.13918891512256742</v>
      </c>
      <c r="Q462" s="42">
        <f t="shared" si="269"/>
        <v>0.1438847467700968</v>
      </c>
      <c r="R462" s="42">
        <f t="shared" si="269"/>
        <v>0.14797709902145967</v>
      </c>
      <c r="S462" s="42">
        <f t="shared" si="269"/>
        <v>0.15267571934313809</v>
      </c>
      <c r="T462" s="42">
        <f t="shared" si="269"/>
        <v>0.15612306559323491</v>
      </c>
      <c r="U462" s="42">
        <f t="shared" si="269"/>
        <v>0.1580051740967944</v>
      </c>
      <c r="V462" s="42">
        <f t="shared" si="269"/>
        <v>0.15988365957563516</v>
      </c>
      <c r="W462" s="42">
        <f t="shared" si="269"/>
        <v>0.16171064038390445</v>
      </c>
      <c r="X462" s="42">
        <f t="shared" si="269"/>
        <v>0.16475744397383998</v>
      </c>
      <c r="Y462" s="244">
        <f t="shared" si="264"/>
        <v>0.1652714875718215</v>
      </c>
      <c r="AA462" s="26">
        <f t="shared" si="267"/>
        <v>2.2843411215029135</v>
      </c>
      <c r="AB462"/>
      <c r="AC462"/>
      <c r="AD462"/>
      <c r="AE462"/>
      <c r="AF462"/>
      <c r="AG462"/>
      <c r="AH462"/>
      <c r="AI462"/>
      <c r="AJ462"/>
      <c r="AK462"/>
      <c r="AL462"/>
      <c r="AM462"/>
      <c r="AN462"/>
      <c r="AO462"/>
      <c r="AP462"/>
      <c r="AQ462"/>
      <c r="AR462"/>
      <c r="AS462"/>
      <c r="AT462"/>
      <c r="AU462"/>
      <c r="AV462"/>
      <c r="AW462"/>
      <c r="AX462"/>
      <c r="AY462"/>
      <c r="AZ462"/>
      <c r="BA462"/>
      <c r="BB462"/>
      <c r="BC462"/>
      <c r="BD462"/>
      <c r="BE462"/>
      <c r="BF462"/>
      <c r="BG462"/>
      <c r="BH462"/>
      <c r="BI462"/>
      <c r="BJ462"/>
      <c r="BK462"/>
      <c r="BL462"/>
      <c r="BM462"/>
      <c r="BN462"/>
      <c r="BO462"/>
      <c r="BP462"/>
      <c r="BQ462"/>
      <c r="BR462"/>
      <c r="BS462"/>
      <c r="BT462"/>
      <c r="BU462"/>
      <c r="BV462"/>
      <c r="BW462"/>
      <c r="BX462"/>
      <c r="BY462"/>
      <c r="BZ462"/>
      <c r="CA462"/>
      <c r="CB462"/>
    </row>
    <row r="463" spans="1:80">
      <c r="A463" s="62">
        <f t="shared" si="260"/>
        <v>183.94606317162692</v>
      </c>
      <c r="B463" s="62">
        <f t="shared" si="261"/>
        <v>36.774141650663481</v>
      </c>
      <c r="C463" s="7" t="s">
        <v>526</v>
      </c>
      <c r="D463" s="7" t="s">
        <v>608</v>
      </c>
      <c r="E463" s="42">
        <f t="shared" si="268"/>
        <v>1.6074394483389796E-2</v>
      </c>
      <c r="F463" s="42">
        <f t="shared" si="268"/>
        <v>3.2491563283525378E-2</v>
      </c>
      <c r="G463" s="42">
        <f t="shared" si="268"/>
        <v>4.92701054609005E-2</v>
      </c>
      <c r="H463" s="42">
        <f t="shared" si="268"/>
        <v>6.6427517158864705E-2</v>
      </c>
      <c r="I463" s="42">
        <f t="shared" si="268"/>
        <v>8.4538514642208143E-2</v>
      </c>
      <c r="J463" s="42">
        <f t="shared" si="268"/>
        <v>0.1009924137478876</v>
      </c>
      <c r="K463" s="42">
        <f t="shared" si="268"/>
        <v>0.11466990009292065</v>
      </c>
      <c r="L463" s="42">
        <f t="shared" si="268"/>
        <v>0.12617892126025274</v>
      </c>
      <c r="M463" s="42">
        <f t="shared" si="268"/>
        <v>0.13584878488576271</v>
      </c>
      <c r="N463" s="42">
        <f t="shared" si="268"/>
        <v>0.14519181268678663</v>
      </c>
      <c r="O463" s="42">
        <f t="shared" si="269"/>
        <v>0.15227214378842788</v>
      </c>
      <c r="P463" s="42">
        <f t="shared" si="269"/>
        <v>0.15833557070280102</v>
      </c>
      <c r="Q463" s="42">
        <f t="shared" si="269"/>
        <v>0.16367735516301554</v>
      </c>
      <c r="R463" s="42">
        <f t="shared" si="269"/>
        <v>0.16833264634526127</v>
      </c>
      <c r="S463" s="42">
        <f t="shared" si="269"/>
        <v>0.17367760308620295</v>
      </c>
      <c r="T463" s="42">
        <f t="shared" si="269"/>
        <v>0.17759916203677445</v>
      </c>
      <c r="U463" s="42">
        <f t="shared" si="269"/>
        <v>0.17974017106592932</v>
      </c>
      <c r="V463" s="42">
        <f t="shared" si="269"/>
        <v>0.18187705869155141</v>
      </c>
      <c r="W463" s="42">
        <f t="shared" si="269"/>
        <v>0.18395535672761026</v>
      </c>
      <c r="X463" s="42">
        <f t="shared" si="269"/>
        <v>0.18742127486345447</v>
      </c>
      <c r="Y463" s="244">
        <f t="shared" si="264"/>
        <v>0.18800602966509111</v>
      </c>
      <c r="AA463" s="26">
        <f t="shared" si="267"/>
        <v>2.598572270173527</v>
      </c>
      <c r="AB463"/>
      <c r="AC463"/>
      <c r="AD463"/>
      <c r="AE463"/>
      <c r="AF463"/>
      <c r="AG463"/>
      <c r="AH463"/>
      <c r="AI463"/>
      <c r="AJ463"/>
      <c r="AK463"/>
      <c r="AL463"/>
      <c r="AM463"/>
      <c r="AN463"/>
      <c r="AO463"/>
      <c r="AP463"/>
      <c r="AQ463"/>
      <c r="AR463"/>
      <c r="AS463"/>
      <c r="AT463"/>
      <c r="AU463"/>
      <c r="AV463"/>
      <c r="AW463"/>
      <c r="AX463"/>
      <c r="AY463"/>
      <c r="AZ463"/>
      <c r="BA463"/>
      <c r="BB463"/>
      <c r="BC463"/>
      <c r="BD463"/>
      <c r="BE463"/>
      <c r="BF463"/>
      <c r="BG463"/>
      <c r="BH463"/>
      <c r="BI463"/>
      <c r="BJ463"/>
      <c r="BK463"/>
      <c r="BL463"/>
      <c r="BM463"/>
      <c r="BN463"/>
      <c r="BO463"/>
      <c r="BP463"/>
      <c r="BQ463"/>
      <c r="BR463"/>
      <c r="BS463"/>
      <c r="BT463"/>
      <c r="BU463"/>
      <c r="BV463"/>
      <c r="BW463"/>
      <c r="BX463"/>
      <c r="BY463"/>
      <c r="BZ463"/>
      <c r="CA463"/>
      <c r="CB463"/>
    </row>
    <row r="464" spans="1:80">
      <c r="A464" s="62">
        <f t="shared" si="260"/>
        <v>181.77601226950844</v>
      </c>
      <c r="B464" s="62">
        <f t="shared" si="261"/>
        <v>37.214955971596481</v>
      </c>
      <c r="C464" s="7" t="s">
        <v>527</v>
      </c>
      <c r="D464" s="7" t="s">
        <v>608</v>
      </c>
      <c r="E464" s="42">
        <f t="shared" ref="E464:N473" si="270">VLOOKUP(CONCATENATE($C464&amp;$D464),$B$197:$Y$365,E$22+1,FALSE)*$C$372*$A464/8760/1000</f>
        <v>1.4446398700575827E-2</v>
      </c>
      <c r="F464" s="42">
        <f t="shared" si="270"/>
        <v>2.9200855937922297E-2</v>
      </c>
      <c r="G464" s="42">
        <f t="shared" si="270"/>
        <v>4.4280087081543767E-2</v>
      </c>
      <c r="H464" s="42">
        <f t="shared" si="270"/>
        <v>5.9699816285952639E-2</v>
      </c>
      <c r="I464" s="42">
        <f t="shared" si="270"/>
        <v>7.5976553228041782E-2</v>
      </c>
      <c r="J464" s="42">
        <f t="shared" si="270"/>
        <v>9.0764020768751716E-2</v>
      </c>
      <c r="K464" s="42">
        <f t="shared" si="270"/>
        <v>0.10305626737040173</v>
      </c>
      <c r="L464" s="42">
        <f t="shared" si="270"/>
        <v>0.1133996683991902</v>
      </c>
      <c r="M464" s="42">
        <f t="shared" si="270"/>
        <v>0.12209017960063323</v>
      </c>
      <c r="N464" s="42">
        <f t="shared" si="270"/>
        <v>0.13048695652580003</v>
      </c>
      <c r="O464" s="42">
        <f t="shared" ref="O464:X473" si="271">VLOOKUP(CONCATENATE($C464&amp;$D464),$B$197:$Y$365,O$22+1,FALSE)*$C$372*$A464/8760/1000</f>
        <v>0.13685020001419965</v>
      </c>
      <c r="P464" s="42">
        <f t="shared" si="271"/>
        <v>0.14229953017636229</v>
      </c>
      <c r="Q464" s="42">
        <f t="shared" si="271"/>
        <v>0.14710030498405663</v>
      </c>
      <c r="R464" s="42">
        <f t="shared" si="271"/>
        <v>0.15128411374621503</v>
      </c>
      <c r="S464" s="42">
        <f t="shared" si="271"/>
        <v>0.15608773954977256</v>
      </c>
      <c r="T464" s="42">
        <f t="shared" si="271"/>
        <v>0.1596121276184061</v>
      </c>
      <c r="U464" s="42">
        <f t="shared" si="271"/>
        <v>0.1615362977691801</v>
      </c>
      <c r="V464" s="42">
        <f t="shared" si="271"/>
        <v>0.16345676392732761</v>
      </c>
      <c r="W464" s="42">
        <f t="shared" si="271"/>
        <v>0.16532457438068901</v>
      </c>
      <c r="X464" s="42">
        <f t="shared" si="271"/>
        <v>0.16843946840084636</v>
      </c>
      <c r="Y464" s="244">
        <f t="shared" si="264"/>
        <v>0.16896499992337113</v>
      </c>
      <c r="AA464" s="26">
        <f t="shared" si="267"/>
        <v>2.3353919244658683</v>
      </c>
      <c r="AB464"/>
      <c r="AC464"/>
      <c r="AD464"/>
      <c r="AE464"/>
      <c r="AF464"/>
      <c r="AG464"/>
      <c r="AH464"/>
      <c r="AI464"/>
      <c r="AJ464"/>
      <c r="AK464"/>
      <c r="AL464"/>
      <c r="AM464"/>
      <c r="AN464"/>
      <c r="AO464"/>
      <c r="AP464"/>
      <c r="AQ464"/>
      <c r="AR464"/>
      <c r="AS464"/>
      <c r="AT464"/>
      <c r="AU464"/>
      <c r="AV464"/>
      <c r="AW464"/>
      <c r="AX464"/>
      <c r="AY464"/>
      <c r="AZ464"/>
      <c r="BA464"/>
      <c r="BB464"/>
      <c r="BC464"/>
      <c r="BD464"/>
      <c r="BE464"/>
      <c r="BF464"/>
      <c r="BG464"/>
      <c r="BH464"/>
      <c r="BI464"/>
      <c r="BJ464"/>
      <c r="BK464"/>
      <c r="BL464"/>
      <c r="BM464"/>
      <c r="BN464"/>
      <c r="BO464"/>
      <c r="BP464"/>
      <c r="BQ464"/>
      <c r="BR464"/>
      <c r="BS464"/>
      <c r="BT464"/>
      <c r="BU464"/>
      <c r="BV464"/>
      <c r="BW464"/>
      <c r="BX464"/>
      <c r="BY464"/>
      <c r="BZ464"/>
      <c r="CA464"/>
      <c r="CB464"/>
    </row>
    <row r="465" spans="1:80">
      <c r="A465" s="62">
        <f t="shared" si="260"/>
        <v>179.2706835725775</v>
      </c>
      <c r="B465" s="62">
        <f t="shared" si="261"/>
        <v>37.737149770349184</v>
      </c>
      <c r="C465" s="7" t="s">
        <v>528</v>
      </c>
      <c r="D465" s="7" t="s">
        <v>608</v>
      </c>
      <c r="E465" s="42">
        <f t="shared" si="270"/>
        <v>2.4575029570015304E-2</v>
      </c>
      <c r="F465" s="42">
        <f t="shared" si="270"/>
        <v>4.9674103077024571E-2</v>
      </c>
      <c r="G465" s="42">
        <f t="shared" si="270"/>
        <v>7.5325655337784403E-2</v>
      </c>
      <c r="H465" s="42">
        <f t="shared" si="270"/>
        <v>0.10155643499533822</v>
      </c>
      <c r="I465" s="42">
        <f t="shared" si="270"/>
        <v>0.12924508598343931</v>
      </c>
      <c r="J465" s="42">
        <f t="shared" si="270"/>
        <v>0.15440031391329723</v>
      </c>
      <c r="K465" s="42">
        <f t="shared" si="270"/>
        <v>0.1753108764679239</v>
      </c>
      <c r="L465" s="42">
        <f t="shared" si="270"/>
        <v>0.1929062226441908</v>
      </c>
      <c r="M465" s="42">
        <f t="shared" si="270"/>
        <v>0.2076898081024475</v>
      </c>
      <c r="N465" s="42">
        <f t="shared" si="270"/>
        <v>0.22197371688177334</v>
      </c>
      <c r="O465" s="42">
        <f t="shared" si="271"/>
        <v>0.23279834522893328</v>
      </c>
      <c r="P465" s="42">
        <f t="shared" si="271"/>
        <v>0.24206829912177341</v>
      </c>
      <c r="Q465" s="42">
        <f t="shared" si="271"/>
        <v>0.25023498379546794</v>
      </c>
      <c r="R465" s="42">
        <f t="shared" si="271"/>
        <v>0.25735213639359145</v>
      </c>
      <c r="S465" s="42">
        <f t="shared" si="271"/>
        <v>0.26552367094780593</v>
      </c>
      <c r="T465" s="42">
        <f t="shared" si="271"/>
        <v>0.27151907110240819</v>
      </c>
      <c r="U465" s="42">
        <f t="shared" si="271"/>
        <v>0.27479231167489265</v>
      </c>
      <c r="V465" s="42">
        <f t="shared" si="271"/>
        <v>0.2780592513186676</v>
      </c>
      <c r="W465" s="42">
        <f t="shared" si="271"/>
        <v>0.28123661739265726</v>
      </c>
      <c r="X465" s="42">
        <f t="shared" si="271"/>
        <v>0.28653541983051195</v>
      </c>
      <c r="Y465" s="244">
        <f t="shared" si="264"/>
        <v>0.28742941098870323</v>
      </c>
      <c r="AA465" s="26">
        <f t="shared" si="267"/>
        <v>3.9727773537799442</v>
      </c>
      <c r="AB465"/>
      <c r="AC465"/>
      <c r="AD465"/>
      <c r="AE465"/>
      <c r="AF465"/>
      <c r="AG465"/>
      <c r="AH465"/>
      <c r="AI465"/>
      <c r="AJ465"/>
      <c r="AK465"/>
      <c r="AL465"/>
      <c r="AM465"/>
      <c r="AN465"/>
      <c r="AO465"/>
      <c r="AP465"/>
      <c r="AQ465"/>
      <c r="AR465"/>
      <c r="AS465"/>
      <c r="AT465"/>
      <c r="AU465"/>
      <c r="AV465"/>
      <c r="AW465"/>
      <c r="AX465"/>
      <c r="AY465"/>
      <c r="AZ465"/>
      <c r="BA465"/>
      <c r="BB465"/>
      <c r="BC465"/>
      <c r="BD465"/>
      <c r="BE465"/>
      <c r="BF465"/>
      <c r="BG465"/>
      <c r="BH465"/>
      <c r="BI465"/>
      <c r="BJ465"/>
      <c r="BK465"/>
      <c r="BL465"/>
      <c r="BM465"/>
      <c r="BN465"/>
      <c r="BO465"/>
      <c r="BP465"/>
      <c r="BQ465"/>
      <c r="BR465"/>
      <c r="BS465"/>
      <c r="BT465"/>
      <c r="BU465"/>
      <c r="BV465"/>
      <c r="BW465"/>
      <c r="BX465"/>
      <c r="BY465"/>
      <c r="BZ465"/>
      <c r="CA465"/>
      <c r="CB465"/>
    </row>
    <row r="466" spans="1:80">
      <c r="A466" s="62">
        <f t="shared" ref="A466:A497" si="272">VLOOKUP($C466,MeasureOutput,3,FALSE)</f>
        <v>176.21597777560279</v>
      </c>
      <c r="B466" s="62">
        <f t="shared" ref="B466:B497" si="273">VLOOKUP($C466,MeasureOutput,11,FALSE)</f>
        <v>38.393941497721421</v>
      </c>
      <c r="C466" s="7" t="s">
        <v>529</v>
      </c>
      <c r="D466" s="7" t="s">
        <v>608</v>
      </c>
      <c r="E466" s="42">
        <f t="shared" si="270"/>
        <v>3.4221107185380746E-2</v>
      </c>
      <c r="F466" s="42">
        <f t="shared" si="270"/>
        <v>6.9171953624446891E-2</v>
      </c>
      <c r="G466" s="42">
        <f t="shared" si="270"/>
        <v>0.10489213523749025</v>
      </c>
      <c r="H466" s="42">
        <f t="shared" si="270"/>
        <v>0.14141889992193635</v>
      </c>
      <c r="I466" s="42">
        <f t="shared" si="270"/>
        <v>0.17997577288857247</v>
      </c>
      <c r="J466" s="42">
        <f t="shared" si="270"/>
        <v>0.21500481522635612</v>
      </c>
      <c r="K466" s="42">
        <f t="shared" si="270"/>
        <v>0.24412309565201198</v>
      </c>
      <c r="L466" s="42">
        <f t="shared" si="270"/>
        <v>0.26862488620922809</v>
      </c>
      <c r="M466" s="42">
        <f t="shared" si="270"/>
        <v>0.28921125665935832</v>
      </c>
      <c r="N466" s="42">
        <f t="shared" si="270"/>
        <v>0.3091018196379649</v>
      </c>
      <c r="O466" s="42">
        <f t="shared" si="271"/>
        <v>0.32417528133430584</v>
      </c>
      <c r="P466" s="42">
        <f t="shared" si="271"/>
        <v>0.33708383490762406</v>
      </c>
      <c r="Q466" s="42">
        <f t="shared" si="271"/>
        <v>0.34845606910052607</v>
      </c>
      <c r="R466" s="42">
        <f t="shared" si="271"/>
        <v>0.35836681371310897</v>
      </c>
      <c r="S466" s="42">
        <f t="shared" si="271"/>
        <v>0.36974580143933383</v>
      </c>
      <c r="T466" s="42">
        <f t="shared" si="271"/>
        <v>0.3780944884968756</v>
      </c>
      <c r="U466" s="42">
        <f t="shared" si="271"/>
        <v>0.38265252640911468</v>
      </c>
      <c r="V466" s="42">
        <f t="shared" si="271"/>
        <v>0.38720179018107775</v>
      </c>
      <c r="W466" s="42">
        <f t="shared" si="271"/>
        <v>0.39162632137748626</v>
      </c>
      <c r="X466" s="42">
        <f t="shared" si="271"/>
        <v>0.39900498538533058</v>
      </c>
      <c r="Y466" s="244">
        <f t="shared" si="264"/>
        <v>0.40024988184252858</v>
      </c>
      <c r="AA466" s="26">
        <f t="shared" si="267"/>
        <v>5.5321536545875301</v>
      </c>
      <c r="AB466"/>
      <c r="AC466"/>
      <c r="AD466"/>
      <c r="AE466"/>
      <c r="AF466"/>
      <c r="AG466"/>
      <c r="AH466"/>
      <c r="AI466"/>
      <c r="AJ466"/>
      <c r="AK466"/>
      <c r="AL466"/>
      <c r="AM466"/>
      <c r="AN466"/>
      <c r="AO466"/>
      <c r="AP466"/>
      <c r="AQ466"/>
      <c r="AR466"/>
      <c r="AS466"/>
      <c r="AT466"/>
      <c r="AU466"/>
      <c r="AV466"/>
      <c r="AW466"/>
      <c r="AX466"/>
      <c r="AY466"/>
      <c r="AZ466"/>
      <c r="BA466"/>
      <c r="BB466"/>
      <c r="BC466"/>
      <c r="BD466"/>
      <c r="BE466"/>
      <c r="BF466"/>
      <c r="BG466"/>
      <c r="BH466"/>
      <c r="BI466"/>
      <c r="BJ466"/>
      <c r="BK466"/>
      <c r="BL466"/>
      <c r="BM466"/>
      <c r="BN466"/>
      <c r="BO466"/>
      <c r="BP466"/>
      <c r="BQ466"/>
      <c r="BR466"/>
      <c r="BS466"/>
      <c r="BT466"/>
      <c r="BU466"/>
      <c r="BV466"/>
      <c r="BW466"/>
      <c r="BX466"/>
      <c r="BY466"/>
      <c r="BZ466"/>
      <c r="CA466"/>
      <c r="CB466"/>
    </row>
    <row r="467" spans="1:80">
      <c r="A467" s="62">
        <f t="shared" si="272"/>
        <v>177.53446920185584</v>
      </c>
      <c r="B467" s="62">
        <f t="shared" si="273"/>
        <v>38.107680498146237</v>
      </c>
      <c r="C467" s="7" t="s">
        <v>530</v>
      </c>
      <c r="D467" s="7" t="s">
        <v>608</v>
      </c>
      <c r="E467" s="42">
        <f t="shared" si="270"/>
        <v>5.4317770062001572E-3</v>
      </c>
      <c r="F467" s="42">
        <f t="shared" si="270"/>
        <v>1.0979382552874404E-2</v>
      </c>
      <c r="G467" s="42">
        <f t="shared" si="270"/>
        <v>1.6649101539228814E-2</v>
      </c>
      <c r="H467" s="42">
        <f t="shared" si="270"/>
        <v>2.2446846172360292E-2</v>
      </c>
      <c r="I467" s="42">
        <f t="shared" si="270"/>
        <v>2.8566821627176196E-2</v>
      </c>
      <c r="J467" s="42">
        <f t="shared" si="270"/>
        <v>3.4126838890465333E-2</v>
      </c>
      <c r="K467" s="42">
        <f t="shared" si="270"/>
        <v>3.8748664982162714E-2</v>
      </c>
      <c r="L467" s="42">
        <f t="shared" si="270"/>
        <v>4.2637734433903708E-2</v>
      </c>
      <c r="M467" s="42">
        <f t="shared" si="270"/>
        <v>4.590532519437758E-2</v>
      </c>
      <c r="N467" s="42">
        <f t="shared" si="270"/>
        <v>4.9062473268000589E-2</v>
      </c>
      <c r="O467" s="42">
        <f t="shared" si="271"/>
        <v>5.145502246877575E-2</v>
      </c>
      <c r="P467" s="42">
        <f t="shared" si="271"/>
        <v>5.3503944617992641E-2</v>
      </c>
      <c r="Q467" s="42">
        <f t="shared" si="271"/>
        <v>5.5309013047354201E-2</v>
      </c>
      <c r="R467" s="42">
        <f t="shared" si="271"/>
        <v>5.688210518634694E-2</v>
      </c>
      <c r="S467" s="42">
        <f t="shared" si="271"/>
        <v>5.8688245576554596E-2</v>
      </c>
      <c r="T467" s="42">
        <f t="shared" si="271"/>
        <v>6.0013398680031298E-2</v>
      </c>
      <c r="U467" s="42">
        <f t="shared" si="271"/>
        <v>6.0736877478977505E-2</v>
      </c>
      <c r="V467" s="42">
        <f t="shared" si="271"/>
        <v>6.1458963594363175E-2</v>
      </c>
      <c r="W467" s="42">
        <f t="shared" si="271"/>
        <v>6.216125141590198E-2</v>
      </c>
      <c r="X467" s="42">
        <f t="shared" si="271"/>
        <v>6.3332436710321904E-2</v>
      </c>
      <c r="Y467" s="244">
        <f t="shared" si="264"/>
        <v>6.3530034056155177E-2</v>
      </c>
      <c r="AA467" s="26">
        <f t="shared" si="267"/>
        <v>0.87809622444336988</v>
      </c>
      <c r="AB467"/>
      <c r="AC467"/>
      <c r="AD467"/>
      <c r="AE467"/>
      <c r="AF467"/>
      <c r="AG467"/>
      <c r="AH467"/>
      <c r="AI467"/>
      <c r="AJ467"/>
      <c r="AK467"/>
      <c r="AL467"/>
      <c r="AM467"/>
      <c r="AN467"/>
      <c r="AO467"/>
      <c r="AP467"/>
      <c r="AQ467"/>
      <c r="AR467"/>
      <c r="AS467"/>
      <c r="AT467"/>
      <c r="AU467"/>
      <c r="AV467"/>
      <c r="AW467"/>
      <c r="AX467"/>
      <c r="AY467"/>
      <c r="AZ467"/>
      <c r="BA467"/>
      <c r="BB467"/>
      <c r="BC467"/>
      <c r="BD467"/>
      <c r="BE467"/>
      <c r="BF467"/>
      <c r="BG467"/>
      <c r="BH467"/>
      <c r="BI467"/>
      <c r="BJ467"/>
      <c r="BK467"/>
      <c r="BL467"/>
      <c r="BM467"/>
      <c r="BN467"/>
      <c r="BO467"/>
      <c r="BP467"/>
      <c r="BQ467"/>
      <c r="BR467"/>
      <c r="BS467"/>
      <c r="BT467"/>
      <c r="BU467"/>
      <c r="BV467"/>
      <c r="BW467"/>
      <c r="BX467"/>
      <c r="BY467"/>
      <c r="BZ467"/>
      <c r="CA467"/>
      <c r="CB467"/>
    </row>
    <row r="468" spans="1:80">
      <c r="A468" s="62">
        <f t="shared" si="272"/>
        <v>146.02469103412452</v>
      </c>
      <c r="B468" s="62">
        <f t="shared" si="273"/>
        <v>46.363291232790672</v>
      </c>
      <c r="C468" s="7" t="s">
        <v>531</v>
      </c>
      <c r="D468" s="7" t="s">
        <v>608</v>
      </c>
      <c r="E468" s="42">
        <f t="shared" si="270"/>
        <v>8.846106165582324E-4</v>
      </c>
      <c r="F468" s="42">
        <f t="shared" si="270"/>
        <v>1.7880848861137923E-3</v>
      </c>
      <c r="G468" s="42">
        <f t="shared" si="270"/>
        <v>2.7114463574160761E-3</v>
      </c>
      <c r="H468" s="42">
        <f t="shared" si="270"/>
        <v>3.6556578831667395E-3</v>
      </c>
      <c r="I468" s="42">
        <f t="shared" si="270"/>
        <v>4.6523474111474202E-3</v>
      </c>
      <c r="J468" s="42">
        <f t="shared" si="270"/>
        <v>5.5578430332501689E-3</v>
      </c>
      <c r="K468" s="42">
        <f t="shared" si="270"/>
        <v>6.310546324260544E-3</v>
      </c>
      <c r="L468" s="42">
        <f t="shared" si="270"/>
        <v>6.9439140272452978E-3</v>
      </c>
      <c r="M468" s="42">
        <f t="shared" si="270"/>
        <v>7.4760686930173499E-3</v>
      </c>
      <c r="N468" s="42">
        <f t="shared" si="270"/>
        <v>7.9902368373990819E-3</v>
      </c>
      <c r="O468" s="42">
        <f t="shared" si="271"/>
        <v>8.3798836180433815E-3</v>
      </c>
      <c r="P468" s="42">
        <f t="shared" si="271"/>
        <v>8.713567840284037E-3</v>
      </c>
      <c r="Q468" s="42">
        <f t="shared" si="271"/>
        <v>9.0075384311983295E-3</v>
      </c>
      <c r="R468" s="42">
        <f t="shared" si="271"/>
        <v>9.2637297301763327E-3</v>
      </c>
      <c r="S468" s="42">
        <f t="shared" si="271"/>
        <v>9.5578748989394412E-3</v>
      </c>
      <c r="T468" s="42">
        <f t="shared" si="271"/>
        <v>9.7736872385407406E-3</v>
      </c>
      <c r="U468" s="42">
        <f t="shared" si="271"/>
        <v>9.8915118520460574E-3</v>
      </c>
      <c r="V468" s="42">
        <f t="shared" si="271"/>
        <v>1.0009109655308292E-2</v>
      </c>
      <c r="W468" s="42">
        <f t="shared" si="271"/>
        <v>1.0123483139732201E-2</v>
      </c>
      <c r="X468" s="42">
        <f t="shared" si="271"/>
        <v>1.031422052534618E-2</v>
      </c>
      <c r="Y468" s="244">
        <f t="shared" si="264"/>
        <v>1.0346400916722396E-2</v>
      </c>
      <c r="AA468" s="26">
        <f t="shared" si="267"/>
        <v>0.14300536299918973</v>
      </c>
      <c r="AB468"/>
      <c r="AC468"/>
      <c r="AD468"/>
      <c r="AE468"/>
      <c r="AF468"/>
      <c r="AG468"/>
      <c r="AH468"/>
      <c r="AI468"/>
      <c r="AJ468"/>
      <c r="AK468"/>
      <c r="AL468"/>
      <c r="AM468"/>
      <c r="AN468"/>
      <c r="AO468"/>
      <c r="AP468"/>
      <c r="AQ468"/>
      <c r="AR468"/>
      <c r="AS468"/>
      <c r="AT468"/>
      <c r="AU468"/>
      <c r="AV468"/>
      <c r="AW468"/>
      <c r="AX468"/>
      <c r="AY468"/>
      <c r="AZ468"/>
      <c r="BA468"/>
      <c r="BB468"/>
      <c r="BC468"/>
      <c r="BD468"/>
      <c r="BE468"/>
      <c r="BF468"/>
      <c r="BG468"/>
      <c r="BH468"/>
      <c r="BI468"/>
      <c r="BJ468"/>
      <c r="BK468"/>
      <c r="BL468"/>
      <c r="BM468"/>
      <c r="BN468"/>
      <c r="BO468"/>
      <c r="BP468"/>
      <c r="BQ468"/>
      <c r="BR468"/>
      <c r="BS468"/>
      <c r="BT468"/>
      <c r="BU468"/>
      <c r="BV468"/>
      <c r="BW468"/>
      <c r="BX468"/>
      <c r="BY468"/>
      <c r="BZ468"/>
      <c r="CA468"/>
      <c r="CB468"/>
    </row>
    <row r="469" spans="1:80">
      <c r="A469" s="62">
        <f t="shared" si="272"/>
        <v>137.39865824613142</v>
      </c>
      <c r="B469" s="62">
        <f t="shared" si="273"/>
        <v>49.283508470994875</v>
      </c>
      <c r="C469" s="7" t="s">
        <v>532</v>
      </c>
      <c r="D469" s="7" t="s">
        <v>608</v>
      </c>
      <c r="E469" s="42">
        <f t="shared" si="270"/>
        <v>2.3994584730930319E-3</v>
      </c>
      <c r="F469" s="42">
        <f t="shared" si="270"/>
        <v>4.8500835851238008E-3</v>
      </c>
      <c r="G469" s="42">
        <f t="shared" si="270"/>
        <v>7.3546516567393706E-3</v>
      </c>
      <c r="H469" s="42">
        <f t="shared" si="270"/>
        <v>9.9157743738386966E-3</v>
      </c>
      <c r="I469" s="42">
        <f t="shared" si="270"/>
        <v>1.2619240834891403E-2</v>
      </c>
      <c r="J469" s="42">
        <f t="shared" si="270"/>
        <v>1.507534875642692E-2</v>
      </c>
      <c r="K469" s="42">
        <f t="shared" si="270"/>
        <v>1.7117015740220079E-2</v>
      </c>
      <c r="L469" s="42">
        <f t="shared" si="270"/>
        <v>1.8834991393082024E-2</v>
      </c>
      <c r="M469" s="42">
        <f t="shared" si="270"/>
        <v>2.0278432154341174E-2</v>
      </c>
      <c r="N469" s="42">
        <f t="shared" si="270"/>
        <v>2.167308544872661E-2</v>
      </c>
      <c r="O469" s="42">
        <f t="shared" si="271"/>
        <v>2.2729981275918888E-2</v>
      </c>
      <c r="P469" s="42">
        <f t="shared" si="271"/>
        <v>2.3635081688920877E-2</v>
      </c>
      <c r="Q469" s="42">
        <f t="shared" si="271"/>
        <v>2.4432461023970977E-2</v>
      </c>
      <c r="R469" s="42">
        <f t="shared" si="271"/>
        <v>2.5127366072089419E-2</v>
      </c>
      <c r="S469" s="42">
        <f t="shared" si="271"/>
        <v>2.5925218940116318E-2</v>
      </c>
      <c r="T469" s="42">
        <f t="shared" si="271"/>
        <v>2.6510598243915651E-2</v>
      </c>
      <c r="U469" s="42">
        <f t="shared" si="271"/>
        <v>2.6830191138147712E-2</v>
      </c>
      <c r="V469" s="42">
        <f t="shared" si="271"/>
        <v>2.7149168821857347E-2</v>
      </c>
      <c r="W469" s="42">
        <f t="shared" si="271"/>
        <v>2.7459400715032972E-2</v>
      </c>
      <c r="X469" s="42">
        <f t="shared" si="271"/>
        <v>2.7976765561758103E-2</v>
      </c>
      <c r="Y469" s="244">
        <f t="shared" si="264"/>
        <v>2.8064053133611509E-2</v>
      </c>
      <c r="AA469" s="26">
        <f t="shared" si="267"/>
        <v>0.38789431589821144</v>
      </c>
      <c r="AB469"/>
      <c r="AC469"/>
      <c r="AD469"/>
      <c r="AE469"/>
      <c r="AF469"/>
      <c r="AG469"/>
      <c r="AH469"/>
      <c r="AI469"/>
      <c r="AJ469"/>
      <c r="AK469"/>
      <c r="AL469"/>
      <c r="AM469"/>
      <c r="AN469"/>
      <c r="AO469"/>
      <c r="AP469"/>
      <c r="AQ469"/>
      <c r="AR469"/>
      <c r="AS469"/>
      <c r="AT469"/>
      <c r="AU469"/>
      <c r="AV469"/>
      <c r="AW469"/>
      <c r="AX469"/>
      <c r="AY469"/>
      <c r="AZ469"/>
      <c r="BA469"/>
      <c r="BB469"/>
      <c r="BC469"/>
      <c r="BD469"/>
      <c r="BE469"/>
      <c r="BF469"/>
      <c r="BG469"/>
      <c r="BH469"/>
      <c r="BI469"/>
      <c r="BJ469"/>
      <c r="BK469"/>
      <c r="BL469"/>
      <c r="BM469"/>
      <c r="BN469"/>
      <c r="BO469"/>
      <c r="BP469"/>
      <c r="BQ469"/>
      <c r="BR469"/>
      <c r="BS469"/>
      <c r="BT469"/>
      <c r="BU469"/>
      <c r="BV469"/>
      <c r="BW469"/>
      <c r="BX469"/>
      <c r="BY469"/>
      <c r="BZ469"/>
      <c r="CA469"/>
      <c r="CB469"/>
    </row>
    <row r="470" spans="1:80">
      <c r="A470" s="62">
        <f t="shared" si="272"/>
        <v>195.86220239532778</v>
      </c>
      <c r="B470" s="62">
        <f t="shared" si="273"/>
        <v>34.527637212184992</v>
      </c>
      <c r="C470" s="7" t="s">
        <v>533</v>
      </c>
      <c r="D470" s="7" t="s">
        <v>608</v>
      </c>
      <c r="E470" s="42">
        <f t="shared" si="270"/>
        <v>8.5897372411640784E-3</v>
      </c>
      <c r="F470" s="42">
        <f t="shared" si="270"/>
        <v>1.7362644138697376E-2</v>
      </c>
      <c r="G470" s="42">
        <f t="shared" si="270"/>
        <v>2.6328659545521486E-2</v>
      </c>
      <c r="H470" s="42">
        <f t="shared" si="270"/>
        <v>3.5497132944396784E-2</v>
      </c>
      <c r="I470" s="42">
        <f t="shared" si="270"/>
        <v>4.5175177720394935E-2</v>
      </c>
      <c r="J470" s="42">
        <f t="shared" si="270"/>
        <v>5.3967712335397509E-2</v>
      </c>
      <c r="K470" s="42">
        <f t="shared" si="270"/>
        <v>6.1276604371414543E-2</v>
      </c>
      <c r="L470" s="42">
        <f t="shared" si="270"/>
        <v>6.7426725163369283E-2</v>
      </c>
      <c r="M470" s="42">
        <f t="shared" si="270"/>
        <v>7.2594048124545285E-2</v>
      </c>
      <c r="N470" s="42">
        <f t="shared" si="270"/>
        <v>7.7586718543988811E-2</v>
      </c>
      <c r="O470" s="42">
        <f t="shared" si="271"/>
        <v>8.1370262851451561E-2</v>
      </c>
      <c r="P470" s="42">
        <f t="shared" si="271"/>
        <v>8.4610400078971193E-2</v>
      </c>
      <c r="Q470" s="42">
        <f t="shared" si="271"/>
        <v>8.7464910397203707E-2</v>
      </c>
      <c r="R470" s="42">
        <f t="shared" si="271"/>
        <v>8.9952576609322585E-2</v>
      </c>
      <c r="S470" s="42">
        <f t="shared" si="271"/>
        <v>9.2808782111652402E-2</v>
      </c>
      <c r="T470" s="42">
        <f t="shared" si="271"/>
        <v>9.4904360952644012E-2</v>
      </c>
      <c r="U470" s="42">
        <f t="shared" si="271"/>
        <v>9.6048460346895181E-2</v>
      </c>
      <c r="V470" s="42">
        <f t="shared" si="271"/>
        <v>9.7190357370571925E-2</v>
      </c>
      <c r="W470" s="42">
        <f t="shared" si="271"/>
        <v>9.8300945645422327E-2</v>
      </c>
      <c r="X470" s="42">
        <f t="shared" si="271"/>
        <v>0.10015304191673451</v>
      </c>
      <c r="Y470" s="244">
        <f t="shared" ref="Y470:Y501" si="274">VLOOKUP($C470,$Z$23:$AA$190,2,FALSE)*$C$372*$A470/8760/1000</f>
        <v>0.10046551963412274</v>
      </c>
      <c r="AA470" s="26">
        <f t="shared" si="267"/>
        <v>1.3886092584097594</v>
      </c>
      <c r="AB470"/>
      <c r="AC470"/>
      <c r="AD470"/>
      <c r="AE470"/>
      <c r="AF470"/>
      <c r="AG470"/>
      <c r="AH470"/>
      <c r="AI470"/>
      <c r="AJ470"/>
      <c r="AK470"/>
      <c r="AL470"/>
      <c r="AM470"/>
      <c r="AN470"/>
      <c r="AO470"/>
      <c r="AP470"/>
      <c r="AQ470"/>
      <c r="AR470"/>
      <c r="AS470"/>
      <c r="AT470"/>
      <c r="AU470"/>
      <c r="AV470"/>
      <c r="AW470"/>
      <c r="AX470"/>
      <c r="AY470"/>
      <c r="AZ470"/>
      <c r="BA470"/>
      <c r="BB470"/>
      <c r="BC470"/>
      <c r="BD470"/>
      <c r="BE470"/>
      <c r="BF470"/>
      <c r="BG470"/>
      <c r="BH470"/>
      <c r="BI470"/>
      <c r="BJ470"/>
      <c r="BK470"/>
      <c r="BL470"/>
      <c r="BM470"/>
      <c r="BN470"/>
      <c r="BO470"/>
      <c r="BP470"/>
      <c r="BQ470"/>
      <c r="BR470"/>
      <c r="BS470"/>
      <c r="BT470"/>
      <c r="BU470"/>
      <c r="BV470"/>
      <c r="BW470"/>
      <c r="BX470"/>
      <c r="BY470"/>
      <c r="BZ470"/>
      <c r="CA470"/>
      <c r="CB470"/>
    </row>
    <row r="471" spans="1:80">
      <c r="A471" s="62">
        <f t="shared" si="272"/>
        <v>192.20976039261771</v>
      </c>
      <c r="B471" s="62">
        <f t="shared" si="273"/>
        <v>35.186613975522675</v>
      </c>
      <c r="C471" s="7" t="s">
        <v>534</v>
      </c>
      <c r="D471" s="7" t="s">
        <v>608</v>
      </c>
      <c r="E471" s="42">
        <f t="shared" si="270"/>
        <v>1.5140961169111275E-2</v>
      </c>
      <c r="F471" s="42">
        <f t="shared" si="270"/>
        <v>3.0604791894831951E-2</v>
      </c>
      <c r="G471" s="42">
        <f t="shared" si="270"/>
        <v>4.6409011198050104E-2</v>
      </c>
      <c r="H471" s="42">
        <f t="shared" si="270"/>
        <v>6.2570099228443435E-2</v>
      </c>
      <c r="I471" s="42">
        <f t="shared" si="270"/>
        <v>7.9629398719477662E-2</v>
      </c>
      <c r="J471" s="42">
        <f t="shared" si="270"/>
        <v>9.512782683737657E-2</v>
      </c>
      <c r="K471" s="42">
        <f t="shared" si="270"/>
        <v>0.10801106731372477</v>
      </c>
      <c r="L471" s="42">
        <f t="shared" si="270"/>
        <v>0.11885176447150082</v>
      </c>
      <c r="M471" s="42">
        <f t="shared" si="270"/>
        <v>0.12796010319093065</v>
      </c>
      <c r="N471" s="42">
        <f t="shared" si="270"/>
        <v>0.13676058530448137</v>
      </c>
      <c r="O471" s="42">
        <f t="shared" si="271"/>
        <v>0.14342976456253539</v>
      </c>
      <c r="P471" s="42">
        <f t="shared" si="271"/>
        <v>0.14914109083097643</v>
      </c>
      <c r="Q471" s="42">
        <f t="shared" si="271"/>
        <v>0.1541726801184887</v>
      </c>
      <c r="R471" s="42">
        <f t="shared" si="271"/>
        <v>0.15855764050341165</v>
      </c>
      <c r="S471" s="42">
        <f t="shared" si="271"/>
        <v>0.16359221785864597</v>
      </c>
      <c r="T471" s="42">
        <f t="shared" si="271"/>
        <v>0.16728605353341053</v>
      </c>
      <c r="U471" s="42">
        <f t="shared" si="271"/>
        <v>0.16930273507041327</v>
      </c>
      <c r="V471" s="42">
        <f t="shared" si="271"/>
        <v>0.1713155345320497</v>
      </c>
      <c r="W471" s="42">
        <f t="shared" si="271"/>
        <v>0.1732731466769005</v>
      </c>
      <c r="X471" s="42">
        <f t="shared" si="271"/>
        <v>0.17653780040705266</v>
      </c>
      <c r="Y471" s="244">
        <f t="shared" si="274"/>
        <v>0.17708859874376021</v>
      </c>
      <c r="AA471" s="26">
        <f t="shared" si="267"/>
        <v>2.4476742734218138</v>
      </c>
      <c r="AB471"/>
      <c r="AC471"/>
      <c r="AD471"/>
      <c r="AE471"/>
      <c r="AF471"/>
      <c r="AG471"/>
      <c r="AH471"/>
      <c r="AI471"/>
      <c r="AJ471"/>
      <c r="AK471"/>
      <c r="AL471"/>
      <c r="AM471"/>
      <c r="AN471"/>
      <c r="AO471"/>
      <c r="AP471"/>
      <c r="AQ471"/>
      <c r="AR471"/>
      <c r="AS471"/>
      <c r="AT471"/>
      <c r="AU471"/>
      <c r="AV471"/>
      <c r="AW471"/>
      <c r="AX471"/>
      <c r="AY471"/>
      <c r="AZ471"/>
      <c r="BA471"/>
      <c r="BB471"/>
      <c r="BC471"/>
      <c r="BD471"/>
      <c r="BE471"/>
      <c r="BF471"/>
      <c r="BG471"/>
      <c r="BH471"/>
      <c r="BI471"/>
      <c r="BJ471"/>
      <c r="BK471"/>
      <c r="BL471"/>
      <c r="BM471"/>
      <c r="BN471"/>
      <c r="BO471"/>
      <c r="BP471"/>
      <c r="BQ471"/>
      <c r="BR471"/>
      <c r="BS471"/>
      <c r="BT471"/>
      <c r="BU471"/>
      <c r="BV471"/>
      <c r="BW471"/>
      <c r="BX471"/>
      <c r="BY471"/>
      <c r="BZ471"/>
      <c r="CA471"/>
      <c r="CB471"/>
    </row>
    <row r="472" spans="1:80">
      <c r="A472" s="62">
        <f t="shared" si="272"/>
        <v>185.62232035201561</v>
      </c>
      <c r="B472" s="62">
        <f t="shared" si="273"/>
        <v>36.440690055049103</v>
      </c>
      <c r="C472" s="7" t="s">
        <v>535</v>
      </c>
      <c r="D472" s="7" t="s">
        <v>608</v>
      </c>
      <c r="E472" s="42">
        <f t="shared" si="270"/>
        <v>6.6051951847562893E-2</v>
      </c>
      <c r="F472" s="42">
        <f t="shared" si="270"/>
        <v>0.13351241166024194</v>
      </c>
      <c r="G472" s="42">
        <f t="shared" si="270"/>
        <v>0.20245780559825197</v>
      </c>
      <c r="H472" s="42">
        <f t="shared" si="270"/>
        <v>0.27296002777985878</v>
      </c>
      <c r="I472" s="42">
        <f t="shared" si="270"/>
        <v>0.34738066831579162</v>
      </c>
      <c r="J472" s="42">
        <f t="shared" si="270"/>
        <v>0.41499205812932621</v>
      </c>
      <c r="K472" s="42">
        <f t="shared" si="270"/>
        <v>0.47119477670708421</v>
      </c>
      <c r="L472" s="42">
        <f t="shared" si="270"/>
        <v>0.51848696632845592</v>
      </c>
      <c r="M472" s="42">
        <f t="shared" si="270"/>
        <v>0.55822179846939224</v>
      </c>
      <c r="N472" s="42">
        <f t="shared" si="270"/>
        <v>0.59661361615567388</v>
      </c>
      <c r="O472" s="42">
        <f t="shared" si="271"/>
        <v>0.62570769428556339</v>
      </c>
      <c r="P472" s="42">
        <f t="shared" si="271"/>
        <v>0.65062316982607238</v>
      </c>
      <c r="Q472" s="42">
        <f t="shared" si="271"/>
        <v>0.67257331484153426</v>
      </c>
      <c r="R472" s="42">
        <f t="shared" si="271"/>
        <v>0.69170256224950477</v>
      </c>
      <c r="S472" s="42">
        <f t="shared" si="271"/>
        <v>0.71366574261345561</v>
      </c>
      <c r="T472" s="42">
        <f t="shared" si="271"/>
        <v>0.72977998089709284</v>
      </c>
      <c r="U472" s="42">
        <f t="shared" si="271"/>
        <v>0.73857768867047535</v>
      </c>
      <c r="V472" s="42">
        <f t="shared" si="271"/>
        <v>0.74735846101602765</v>
      </c>
      <c r="W472" s="42">
        <f t="shared" si="271"/>
        <v>0.75589848048267005</v>
      </c>
      <c r="X472" s="42">
        <f t="shared" si="271"/>
        <v>0.77014042645786307</v>
      </c>
      <c r="Y472" s="244">
        <f t="shared" si="274"/>
        <v>0.77254326633094494</v>
      </c>
      <c r="AA472" s="26">
        <f t="shared" si="267"/>
        <v>10.6778996023319</v>
      </c>
      <c r="AB472"/>
      <c r="AC472"/>
      <c r="AD472"/>
      <c r="AE472"/>
      <c r="AF472"/>
      <c r="AG472"/>
      <c r="AH472"/>
      <c r="AI472"/>
      <c r="AJ472"/>
      <c r="AK472"/>
      <c r="AL472"/>
      <c r="AM472"/>
      <c r="AN472"/>
      <c r="AO472"/>
      <c r="AP472"/>
      <c r="AQ472"/>
      <c r="AR472"/>
      <c r="AS472"/>
      <c r="AT472"/>
      <c r="AU472"/>
      <c r="AV472"/>
      <c r="AW472"/>
      <c r="AX472"/>
      <c r="AY472"/>
      <c r="AZ472"/>
      <c r="BA472"/>
      <c r="BB472"/>
      <c r="BC472"/>
      <c r="BD472"/>
      <c r="BE472"/>
      <c r="BF472"/>
      <c r="BG472"/>
      <c r="BH472"/>
      <c r="BI472"/>
      <c r="BJ472"/>
      <c r="BK472"/>
      <c r="BL472"/>
      <c r="BM472"/>
      <c r="BN472"/>
      <c r="BO472"/>
      <c r="BP472"/>
      <c r="BQ472"/>
      <c r="BR472"/>
      <c r="BS472"/>
      <c r="BT472"/>
      <c r="BU472"/>
      <c r="BV472"/>
      <c r="BW472"/>
      <c r="BX472"/>
      <c r="BY472"/>
      <c r="BZ472"/>
      <c r="CA472"/>
      <c r="CB472"/>
    </row>
    <row r="473" spans="1:80">
      <c r="A473" s="62">
        <f t="shared" si="272"/>
        <v>180.27410170519016</v>
      </c>
      <c r="B473" s="62">
        <f t="shared" si="273"/>
        <v>37.526261622020066</v>
      </c>
      <c r="C473" s="7" t="s">
        <v>536</v>
      </c>
      <c r="D473" s="7" t="s">
        <v>608</v>
      </c>
      <c r="E473" s="42">
        <f t="shared" si="270"/>
        <v>2.2494603307543742E-2</v>
      </c>
      <c r="F473" s="42">
        <f t="shared" si="270"/>
        <v>4.5468887033978438E-2</v>
      </c>
      <c r="G473" s="42">
        <f t="shared" si="270"/>
        <v>6.8948878815252204E-2</v>
      </c>
      <c r="H473" s="42">
        <f t="shared" si="270"/>
        <v>9.2959062858497421E-2</v>
      </c>
      <c r="I473" s="42">
        <f t="shared" si="270"/>
        <v>0.11830370052511142</v>
      </c>
      <c r="J473" s="42">
        <f t="shared" si="270"/>
        <v>0.14132938485972629</v>
      </c>
      <c r="K473" s="42">
        <f t="shared" si="270"/>
        <v>0.16046974065314612</v>
      </c>
      <c r="L473" s="42">
        <f t="shared" si="270"/>
        <v>0.17657553337117229</v>
      </c>
      <c r="M473" s="42">
        <f t="shared" si="270"/>
        <v>0.19010759807934302</v>
      </c>
      <c r="N473" s="42">
        <f t="shared" si="270"/>
        <v>0.20318228678954978</v>
      </c>
      <c r="O473" s="42">
        <f t="shared" si="271"/>
        <v>0.21309054427209834</v>
      </c>
      <c r="P473" s="42">
        <f t="shared" si="271"/>
        <v>0.22157573998283245</v>
      </c>
      <c r="Q473" s="42">
        <f t="shared" si="271"/>
        <v>0.22905106494832922</v>
      </c>
      <c r="R473" s="42">
        <f t="shared" si="271"/>
        <v>0.2355657071349406</v>
      </c>
      <c r="S473" s="42">
        <f t="shared" si="271"/>
        <v>0.24304547140896687</v>
      </c>
      <c r="T473" s="42">
        <f t="shared" si="271"/>
        <v>0.24853332434373265</v>
      </c>
      <c r="U473" s="42">
        <f t="shared" si="271"/>
        <v>0.25152946512144436</v>
      </c>
      <c r="V473" s="42">
        <f t="shared" si="271"/>
        <v>0.25451983838252357</v>
      </c>
      <c r="W473" s="42">
        <f t="shared" si="271"/>
        <v>0.25742822102326934</v>
      </c>
      <c r="X473" s="42">
        <f t="shared" si="271"/>
        <v>0.26227844749013873</v>
      </c>
      <c r="Y473" s="244">
        <f t="shared" si="274"/>
        <v>0.26309675683974387</v>
      </c>
      <c r="AA473" s="26">
        <f t="shared" si="267"/>
        <v>3.6364575004015967</v>
      </c>
      <c r="AB473"/>
      <c r="AC473"/>
      <c r="AD473"/>
      <c r="AE473"/>
      <c r="AF473"/>
      <c r="AG473"/>
      <c r="AH473"/>
      <c r="AI473"/>
      <c r="AJ473"/>
      <c r="AK473"/>
      <c r="AL473"/>
      <c r="AM473"/>
      <c r="AN473"/>
      <c r="AO473"/>
      <c r="AP473"/>
      <c r="AQ473"/>
      <c r="AR473"/>
      <c r="AS473"/>
      <c r="AT473"/>
      <c r="AU473"/>
      <c r="AV473"/>
      <c r="AW473"/>
      <c r="AX473"/>
      <c r="AY473"/>
      <c r="AZ473"/>
      <c r="BA473"/>
      <c r="BB473"/>
      <c r="BC473"/>
      <c r="BD473"/>
      <c r="BE473"/>
      <c r="BF473"/>
      <c r="BG473"/>
      <c r="BH473"/>
      <c r="BI473"/>
      <c r="BJ473"/>
      <c r="BK473"/>
      <c r="BL473"/>
      <c r="BM473"/>
      <c r="BN473"/>
      <c r="BO473"/>
      <c r="BP473"/>
      <c r="BQ473"/>
      <c r="BR473"/>
      <c r="BS473"/>
      <c r="BT473"/>
      <c r="BU473"/>
      <c r="BV473"/>
      <c r="BW473"/>
      <c r="BX473"/>
      <c r="BY473"/>
      <c r="BZ473"/>
      <c r="CA473"/>
      <c r="CB473"/>
    </row>
    <row r="474" spans="1:80">
      <c r="A474" s="62">
        <f t="shared" si="272"/>
        <v>175.83899355904222</v>
      </c>
      <c r="B474" s="62">
        <f t="shared" si="273"/>
        <v>38.476578687106361</v>
      </c>
      <c r="C474" s="7" t="s">
        <v>537</v>
      </c>
      <c r="D474" s="7" t="s">
        <v>608</v>
      </c>
      <c r="E474" s="42">
        <f t="shared" ref="E474:N483" si="275">VLOOKUP(CONCATENATE($C474&amp;$D474),$B$197:$Y$365,E$22+1,FALSE)*$C$372*$A474/8760/1000</f>
        <v>2.8617058365551357E-2</v>
      </c>
      <c r="F474" s="42">
        <f t="shared" si="275"/>
        <v>5.7844353878054817E-2</v>
      </c>
      <c r="G474" s="42">
        <f t="shared" si="275"/>
        <v>8.7714998229539834E-2</v>
      </c>
      <c r="H474" s="42">
        <f t="shared" si="275"/>
        <v>0.1182601396014152</v>
      </c>
      <c r="I474" s="42">
        <f t="shared" si="275"/>
        <v>0.15050293870496789</v>
      </c>
      <c r="J474" s="42">
        <f t="shared" si="275"/>
        <v>0.17979562475511304</v>
      </c>
      <c r="K474" s="42">
        <f t="shared" si="275"/>
        <v>0.20414549531691242</v>
      </c>
      <c r="L474" s="42">
        <f t="shared" si="275"/>
        <v>0.22463487243256308</v>
      </c>
      <c r="M474" s="42">
        <f t="shared" si="275"/>
        <v>0.24185001867300709</v>
      </c>
      <c r="N474" s="42">
        <f t="shared" si="275"/>
        <v>0.25848330287970939</v>
      </c>
      <c r="O474" s="42">
        <f t="shared" ref="O474:X483" si="276">VLOOKUP(CONCATENATE($C474&amp;$D474),$B$197:$Y$365,O$22+1,FALSE)*$C$372*$A474/8760/1000</f>
        <v>0.27108833435336571</v>
      </c>
      <c r="P474" s="42">
        <f t="shared" si="276"/>
        <v>0.28188298307765658</v>
      </c>
      <c r="Q474" s="42">
        <f t="shared" si="276"/>
        <v>0.29139290009705759</v>
      </c>
      <c r="R474" s="42">
        <f t="shared" si="276"/>
        <v>0.29968066108293012</v>
      </c>
      <c r="S474" s="42">
        <f t="shared" si="276"/>
        <v>0.30919622567697619</v>
      </c>
      <c r="T474" s="42">
        <f t="shared" si="276"/>
        <v>0.31617773166704144</v>
      </c>
      <c r="U474" s="42">
        <f t="shared" si="276"/>
        <v>0.31998934524986156</v>
      </c>
      <c r="V474" s="42">
        <f t="shared" si="276"/>
        <v>0.32379362154569608</v>
      </c>
      <c r="W474" s="42">
        <f t="shared" si="276"/>
        <v>0.32749359147366841</v>
      </c>
      <c r="X474" s="42">
        <f t="shared" si="276"/>
        <v>0.33366392539736095</v>
      </c>
      <c r="Y474" s="244">
        <f t="shared" si="274"/>
        <v>0.3347049575995546</v>
      </c>
      <c r="AA474" s="26">
        <f t="shared" si="267"/>
        <v>4.6262081224584488</v>
      </c>
      <c r="AB474"/>
      <c r="AC474"/>
      <c r="AD474"/>
      <c r="AE474"/>
      <c r="AF474"/>
      <c r="AG474"/>
      <c r="AH474"/>
      <c r="AI474"/>
      <c r="AJ474"/>
      <c r="AK474"/>
      <c r="AL474"/>
      <c r="AM474"/>
      <c r="AN474"/>
      <c r="AO474"/>
      <c r="AP474"/>
      <c r="AQ474"/>
      <c r="AR474"/>
      <c r="AS474"/>
      <c r="AT474"/>
      <c r="AU474"/>
      <c r="AV474"/>
      <c r="AW474"/>
      <c r="AX474"/>
      <c r="AY474"/>
      <c r="AZ474"/>
      <c r="BA474"/>
      <c r="BB474"/>
      <c r="BC474"/>
      <c r="BD474"/>
      <c r="BE474"/>
      <c r="BF474"/>
      <c r="BG474"/>
      <c r="BH474"/>
      <c r="BI474"/>
      <c r="BJ474"/>
      <c r="BK474"/>
      <c r="BL474"/>
      <c r="BM474"/>
      <c r="BN474"/>
      <c r="BO474"/>
      <c r="BP474"/>
      <c r="BQ474"/>
      <c r="BR474"/>
      <c r="BS474"/>
      <c r="BT474"/>
      <c r="BU474"/>
      <c r="BV474"/>
      <c r="BW474"/>
      <c r="BX474"/>
      <c r="BY474"/>
      <c r="BZ474"/>
      <c r="CA474"/>
      <c r="CB474"/>
    </row>
    <row r="475" spans="1:80">
      <c r="A475" s="62">
        <f t="shared" si="272"/>
        <v>171.86044066323302</v>
      </c>
      <c r="B475" s="62">
        <f t="shared" si="273"/>
        <v>39.37080381514415</v>
      </c>
      <c r="C475" s="7" t="s">
        <v>538</v>
      </c>
      <c r="D475" s="7" t="s">
        <v>608</v>
      </c>
      <c r="E475" s="42">
        <f t="shared" si="275"/>
        <v>1.4499409229550076E-2</v>
      </c>
      <c r="F475" s="42">
        <f t="shared" si="275"/>
        <v>2.9308007405347072E-2</v>
      </c>
      <c r="G475" s="42">
        <f t="shared" si="275"/>
        <v>4.4442571233329294E-2</v>
      </c>
      <c r="H475" s="42">
        <f t="shared" si="275"/>
        <v>5.9918882567216065E-2</v>
      </c>
      <c r="I475" s="42">
        <f t="shared" si="275"/>
        <v>7.6255346397172463E-2</v>
      </c>
      <c r="J475" s="42">
        <f t="shared" si="275"/>
        <v>9.1097076006427635E-2</v>
      </c>
      <c r="K475" s="42">
        <f t="shared" si="275"/>
        <v>0.10343442855511266</v>
      </c>
      <c r="L475" s="42">
        <f t="shared" si="275"/>
        <v>0.11381578431374724</v>
      </c>
      <c r="M475" s="42">
        <f t="shared" si="275"/>
        <v>0.12253818502657601</v>
      </c>
      <c r="N475" s="42">
        <f t="shared" si="275"/>
        <v>0.13096577361599959</v>
      </c>
      <c r="O475" s="42">
        <f t="shared" si="276"/>
        <v>0.13735236679246354</v>
      </c>
      <c r="P475" s="42">
        <f t="shared" si="276"/>
        <v>0.14282169307133591</v>
      </c>
      <c r="Q475" s="42">
        <f t="shared" si="276"/>
        <v>0.14764008414570798</v>
      </c>
      <c r="R475" s="42">
        <f t="shared" si="276"/>
        <v>0.15183924524032003</v>
      </c>
      <c r="S475" s="42">
        <f t="shared" si="276"/>
        <v>0.15666049777217975</v>
      </c>
      <c r="T475" s="42">
        <f t="shared" si="276"/>
        <v>0.16019781845327274</v>
      </c>
      <c r="U475" s="42">
        <f t="shared" si="276"/>
        <v>0.16212904927568142</v>
      </c>
      <c r="V475" s="42">
        <f t="shared" si="276"/>
        <v>0.16405656251379891</v>
      </c>
      <c r="W475" s="42">
        <f t="shared" si="276"/>
        <v>0.16593122682895714</v>
      </c>
      <c r="X475" s="42">
        <f t="shared" si="276"/>
        <v>0.16905755083821628</v>
      </c>
      <c r="Y475" s="244">
        <f t="shared" si="274"/>
        <v>0.16958501077934413</v>
      </c>
      <c r="AA475" s="26">
        <f t="shared" si="267"/>
        <v>2.3439615592824121</v>
      </c>
      <c r="AB475"/>
      <c r="AC475"/>
      <c r="AD475"/>
      <c r="AE475"/>
      <c r="AF475"/>
      <c r="AG475"/>
      <c r="AH475"/>
      <c r="AI475"/>
      <c r="AJ475"/>
      <c r="AK475"/>
      <c r="AL475"/>
      <c r="AM475"/>
      <c r="AN475"/>
      <c r="AO475"/>
      <c r="AP475"/>
      <c r="AQ475"/>
      <c r="AR475"/>
      <c r="AS475"/>
      <c r="AT475"/>
      <c r="AU475"/>
      <c r="AV475"/>
      <c r="AW475"/>
      <c r="AX475"/>
      <c r="AY475"/>
      <c r="AZ475"/>
      <c r="BA475"/>
      <c r="BB475"/>
      <c r="BC475"/>
      <c r="BD475"/>
      <c r="BE475"/>
      <c r="BF475"/>
      <c r="BG475"/>
      <c r="BH475"/>
      <c r="BI475"/>
      <c r="BJ475"/>
      <c r="BK475"/>
      <c r="BL475"/>
      <c r="BM475"/>
      <c r="BN475"/>
      <c r="BO475"/>
      <c r="BP475"/>
      <c r="BQ475"/>
      <c r="BR475"/>
      <c r="BS475"/>
      <c r="BT475"/>
      <c r="BU475"/>
      <c r="BV475"/>
      <c r="BW475"/>
      <c r="BX475"/>
      <c r="BY475"/>
      <c r="BZ475"/>
      <c r="CA475"/>
      <c r="CB475"/>
    </row>
    <row r="476" spans="1:80">
      <c r="A476" s="62">
        <f t="shared" si="272"/>
        <v>172.31699591357179</v>
      </c>
      <c r="B476" s="62">
        <f t="shared" si="273"/>
        <v>39.266090442163375</v>
      </c>
      <c r="C476" s="7" t="s">
        <v>539</v>
      </c>
      <c r="D476" s="7" t="s">
        <v>608</v>
      </c>
      <c r="E476" s="42">
        <f t="shared" si="275"/>
        <v>2.0017490279129562E-2</v>
      </c>
      <c r="F476" s="42">
        <f t="shared" si="275"/>
        <v>4.0461838413494919E-2</v>
      </c>
      <c r="G476" s="42">
        <f t="shared" si="275"/>
        <v>6.1356205867312955E-2</v>
      </c>
      <c r="H476" s="42">
        <f t="shared" si="275"/>
        <v>8.2722380638867707E-2</v>
      </c>
      <c r="I476" s="42">
        <f t="shared" si="275"/>
        <v>0.10527605856700292</v>
      </c>
      <c r="J476" s="42">
        <f t="shared" si="275"/>
        <v>0.12576614705786718</v>
      </c>
      <c r="K476" s="42">
        <f t="shared" si="275"/>
        <v>0.14279876064947347</v>
      </c>
      <c r="L476" s="42">
        <f t="shared" si="275"/>
        <v>0.15713097823797595</v>
      </c>
      <c r="M476" s="42">
        <f t="shared" si="275"/>
        <v>0.16917288758169485</v>
      </c>
      <c r="N476" s="42">
        <f t="shared" si="275"/>
        <v>0.18080778732102198</v>
      </c>
      <c r="O476" s="42">
        <f t="shared" si="276"/>
        <v>0.18962494426877372</v>
      </c>
      <c r="P476" s="42">
        <f t="shared" si="276"/>
        <v>0.1971757474696095</v>
      </c>
      <c r="Q476" s="42">
        <f t="shared" si="276"/>
        <v>0.20382788721994613</v>
      </c>
      <c r="R476" s="42">
        <f t="shared" si="276"/>
        <v>0.20962513489129167</v>
      </c>
      <c r="S476" s="42">
        <f t="shared" si="276"/>
        <v>0.21628122509205958</v>
      </c>
      <c r="T476" s="42">
        <f t="shared" si="276"/>
        <v>0.22116475387774512</v>
      </c>
      <c r="U476" s="42">
        <f t="shared" si="276"/>
        <v>0.22383095865907748</v>
      </c>
      <c r="V476" s="42">
        <f t="shared" si="276"/>
        <v>0.22649203104458371</v>
      </c>
      <c r="W476" s="42">
        <f t="shared" si="276"/>
        <v>0.22908014164351986</v>
      </c>
      <c r="X476" s="42">
        <f t="shared" si="276"/>
        <v>0.23339625959522323</v>
      </c>
      <c r="Y476" s="244">
        <f t="shared" si="274"/>
        <v>0.23412445645324678</v>
      </c>
      <c r="AA476" s="26">
        <f t="shared" si="267"/>
        <v>3.2360096183756708</v>
      </c>
      <c r="AB476"/>
      <c r="AC476"/>
      <c r="AD476"/>
      <c r="AE476"/>
      <c r="AF476"/>
      <c r="AG476"/>
      <c r="AH476"/>
      <c r="AI476"/>
      <c r="AJ476"/>
      <c r="AK476"/>
      <c r="AL476"/>
      <c r="AM476"/>
      <c r="AN476"/>
      <c r="AO476"/>
      <c r="AP476"/>
      <c r="AQ476"/>
      <c r="AR476"/>
      <c r="AS476"/>
      <c r="AT476"/>
      <c r="AU476"/>
      <c r="AV476"/>
      <c r="AW476"/>
      <c r="AX476"/>
      <c r="AY476"/>
      <c r="AZ476"/>
      <c r="BA476"/>
      <c r="BB476"/>
      <c r="BC476"/>
      <c r="BD476"/>
      <c r="BE476"/>
      <c r="BF476"/>
      <c r="BG476"/>
      <c r="BH476"/>
      <c r="BI476"/>
      <c r="BJ476"/>
      <c r="BK476"/>
      <c r="BL476"/>
      <c r="BM476"/>
      <c r="BN476"/>
      <c r="BO476"/>
      <c r="BP476"/>
      <c r="BQ476"/>
      <c r="BR476"/>
      <c r="BS476"/>
      <c r="BT476"/>
      <c r="BU476"/>
      <c r="BV476"/>
      <c r="BW476"/>
      <c r="BX476"/>
      <c r="BY476"/>
      <c r="BZ476"/>
      <c r="CA476"/>
      <c r="CB476"/>
    </row>
    <row r="477" spans="1:80">
      <c r="A477" s="62">
        <f t="shared" si="272"/>
        <v>166.51222201640758</v>
      </c>
      <c r="B477" s="62">
        <f t="shared" si="273"/>
        <v>40.640208100077757</v>
      </c>
      <c r="C477" s="7" t="s">
        <v>540</v>
      </c>
      <c r="D477" s="7" t="s">
        <v>608</v>
      </c>
      <c r="E477" s="42">
        <f t="shared" si="275"/>
        <v>4.9734648993750449E-2</v>
      </c>
      <c r="F477" s="42">
        <f t="shared" si="275"/>
        <v>0.10052985179841056</v>
      </c>
      <c r="G477" s="42">
        <f t="shared" si="275"/>
        <v>0.1524431544538157</v>
      </c>
      <c r="H477" s="42">
        <f t="shared" si="275"/>
        <v>0.20552869054173978</v>
      </c>
      <c r="I477" s="42">
        <f t="shared" si="275"/>
        <v>0.26156464907763061</v>
      </c>
      <c r="J477" s="42">
        <f t="shared" si="275"/>
        <v>0.31247349652722867</v>
      </c>
      <c r="K477" s="42">
        <f t="shared" si="275"/>
        <v>0.35479204129045178</v>
      </c>
      <c r="L477" s="42">
        <f t="shared" si="275"/>
        <v>0.39040129105786181</v>
      </c>
      <c r="M477" s="42">
        <f t="shared" si="275"/>
        <v>0.42032013333395069</v>
      </c>
      <c r="N477" s="42">
        <f t="shared" si="275"/>
        <v>0.44922773596264937</v>
      </c>
      <c r="O477" s="42">
        <f t="shared" si="276"/>
        <v>0.47113448849777828</v>
      </c>
      <c r="P477" s="42">
        <f t="shared" si="276"/>
        <v>0.48989490958842796</v>
      </c>
      <c r="Q477" s="42">
        <f t="shared" si="276"/>
        <v>0.50642254771523687</v>
      </c>
      <c r="R477" s="42">
        <f t="shared" si="276"/>
        <v>0.5208261554624487</v>
      </c>
      <c r="S477" s="42">
        <f t="shared" si="276"/>
        <v>0.53736360871906774</v>
      </c>
      <c r="T477" s="42">
        <f t="shared" si="276"/>
        <v>0.54949702737546025</v>
      </c>
      <c r="U477" s="42">
        <f t="shared" si="276"/>
        <v>0.55612137224067426</v>
      </c>
      <c r="V477" s="42">
        <f t="shared" si="276"/>
        <v>0.56273296536222095</v>
      </c>
      <c r="W477" s="42">
        <f t="shared" si="276"/>
        <v>0.5691632805715805</v>
      </c>
      <c r="X477" s="42">
        <f t="shared" si="276"/>
        <v>0.57988693315491147</v>
      </c>
      <c r="Y477" s="244">
        <f t="shared" si="274"/>
        <v>0.58169618169841719</v>
      </c>
      <c r="AA477" s="26">
        <f t="shared" si="267"/>
        <v>8.0400589817252968</v>
      </c>
      <c r="AB477"/>
      <c r="AC477"/>
      <c r="AD477"/>
      <c r="AE477"/>
      <c r="AF477"/>
      <c r="AG477"/>
      <c r="AH477"/>
      <c r="AI477"/>
      <c r="AJ477"/>
      <c r="AK477"/>
      <c r="AL477"/>
      <c r="AM477"/>
      <c r="AN477"/>
      <c r="AO477"/>
      <c r="AP477"/>
      <c r="AQ477"/>
      <c r="AR477"/>
      <c r="AS477"/>
      <c r="AT477"/>
      <c r="AU477"/>
      <c r="AV477"/>
      <c r="AW477"/>
      <c r="AX477"/>
      <c r="AY477"/>
      <c r="AZ477"/>
      <c r="BA477"/>
      <c r="BB477"/>
      <c r="BC477"/>
      <c r="BD477"/>
      <c r="BE477"/>
      <c r="BF477"/>
      <c r="BG477"/>
      <c r="BH477"/>
      <c r="BI477"/>
      <c r="BJ477"/>
      <c r="BK477"/>
      <c r="BL477"/>
      <c r="BM477"/>
      <c r="BN477"/>
      <c r="BO477"/>
      <c r="BP477"/>
      <c r="BQ477"/>
      <c r="BR477"/>
      <c r="BS477"/>
      <c r="BT477"/>
      <c r="BU477"/>
      <c r="BV477"/>
      <c r="BW477"/>
      <c r="BX477"/>
      <c r="BY477"/>
      <c r="BZ477"/>
      <c r="CA477"/>
      <c r="CB477"/>
    </row>
    <row r="478" spans="1:80">
      <c r="A478" s="62">
        <f t="shared" si="272"/>
        <v>166.96877726674632</v>
      </c>
      <c r="B478" s="62">
        <f t="shared" si="273"/>
        <v>40.528669599527078</v>
      </c>
      <c r="C478" s="7" t="s">
        <v>541</v>
      </c>
      <c r="D478" s="7" t="s">
        <v>608</v>
      </c>
      <c r="E478" s="42">
        <f t="shared" si="275"/>
        <v>1.4417835157474709E-2</v>
      </c>
      <c r="F478" s="42">
        <f t="shared" si="275"/>
        <v>2.9143119755745687E-2</v>
      </c>
      <c r="G478" s="42">
        <f t="shared" si="275"/>
        <v>4.4192536114545704E-2</v>
      </c>
      <c r="H478" s="42">
        <f t="shared" si="275"/>
        <v>5.958177729845434E-2</v>
      </c>
      <c r="I478" s="42">
        <f t="shared" si="275"/>
        <v>7.5826331737012531E-2</v>
      </c>
      <c r="J478" s="42">
        <f t="shared" si="275"/>
        <v>9.058456137039278E-2</v>
      </c>
      <c r="K478" s="42">
        <f t="shared" si="275"/>
        <v>0.1028525036369006</v>
      </c>
      <c r="L478" s="42">
        <f t="shared" si="275"/>
        <v>0.11317545360468619</v>
      </c>
      <c r="M478" s="42">
        <f t="shared" si="275"/>
        <v>0.12184878185303358</v>
      </c>
      <c r="N478" s="42">
        <f t="shared" si="275"/>
        <v>0.13022895659902867</v>
      </c>
      <c r="O478" s="42">
        <f t="shared" si="276"/>
        <v>0.13657961862796486</v>
      </c>
      <c r="P478" s="42">
        <f t="shared" si="276"/>
        <v>0.14201817432791133</v>
      </c>
      <c r="Q478" s="42">
        <f t="shared" si="276"/>
        <v>0.14680945700258485</v>
      </c>
      <c r="R478" s="42">
        <f t="shared" si="276"/>
        <v>0.1509849935022658</v>
      </c>
      <c r="S478" s="42">
        <f t="shared" si="276"/>
        <v>0.15577912153578904</v>
      </c>
      <c r="T478" s="42">
        <f t="shared" si="276"/>
        <v>0.15929654115418179</v>
      </c>
      <c r="U478" s="42">
        <f t="shared" si="276"/>
        <v>0.1612169068192722</v>
      </c>
      <c r="V478" s="42">
        <f t="shared" si="276"/>
        <v>0.16313357581530211</v>
      </c>
      <c r="W478" s="42">
        <f t="shared" si="276"/>
        <v>0.16499769321785571</v>
      </c>
      <c r="X478" s="42">
        <f t="shared" si="276"/>
        <v>0.1681064284429083</v>
      </c>
      <c r="Y478" s="244">
        <f t="shared" si="274"/>
        <v>0.16863092088001069</v>
      </c>
      <c r="AA478" s="26">
        <f t="shared" si="267"/>
        <v>2.3307743675733108</v>
      </c>
      <c r="AB478"/>
      <c r="AC478"/>
      <c r="AD478"/>
      <c r="AE478"/>
      <c r="AF478"/>
      <c r="AG478"/>
      <c r="AH478"/>
      <c r="AI478"/>
      <c r="AJ478"/>
      <c r="AK478"/>
      <c r="AL478"/>
      <c r="AM478"/>
      <c r="AN478"/>
      <c r="AO478"/>
      <c r="AP478"/>
      <c r="AQ478"/>
      <c r="AR478"/>
      <c r="AS478"/>
      <c r="AT478"/>
      <c r="AU478"/>
      <c r="AV478"/>
      <c r="AW478"/>
      <c r="AX478"/>
      <c r="AY478"/>
      <c r="AZ478"/>
      <c r="BA478"/>
      <c r="BB478"/>
      <c r="BC478"/>
      <c r="BD478"/>
      <c r="BE478"/>
      <c r="BF478"/>
      <c r="BG478"/>
      <c r="BH478"/>
      <c r="BI478"/>
      <c r="BJ478"/>
      <c r="BK478"/>
      <c r="BL478"/>
      <c r="BM478"/>
      <c r="BN478"/>
      <c r="BO478"/>
      <c r="BP478"/>
      <c r="BQ478"/>
      <c r="BR478"/>
      <c r="BS478"/>
      <c r="BT478"/>
      <c r="BU478"/>
      <c r="BV478"/>
      <c r="BW478"/>
      <c r="BX478"/>
      <c r="BY478"/>
      <c r="BZ478"/>
      <c r="CA478"/>
      <c r="CB478"/>
    </row>
    <row r="479" spans="1:80">
      <c r="A479" s="62">
        <f t="shared" si="272"/>
        <v>166.4469998377877</v>
      </c>
      <c r="B479" s="62">
        <f t="shared" si="273"/>
        <v>40.656192121652445</v>
      </c>
      <c r="C479" s="7" t="s">
        <v>542</v>
      </c>
      <c r="D479" s="7" t="s">
        <v>608</v>
      </c>
      <c r="E479" s="42">
        <f t="shared" si="275"/>
        <v>2.1439286490189915E-2</v>
      </c>
      <c r="F479" s="42">
        <f t="shared" si="275"/>
        <v>4.3335749565524981E-2</v>
      </c>
      <c r="G479" s="42">
        <f t="shared" si="275"/>
        <v>6.5714195795657668E-2</v>
      </c>
      <c r="H479" s="42">
        <f t="shared" si="275"/>
        <v>8.8597960730187178E-2</v>
      </c>
      <c r="I479" s="42">
        <f t="shared" si="275"/>
        <v>0.11275357443431382</v>
      </c>
      <c r="J479" s="42">
        <f t="shared" si="275"/>
        <v>0.13469902669827691</v>
      </c>
      <c r="K479" s="42">
        <f t="shared" si="275"/>
        <v>0.15294142758745716</v>
      </c>
      <c r="L479" s="42">
        <f t="shared" si="275"/>
        <v>0.16829162956757299</v>
      </c>
      <c r="M479" s="42">
        <f t="shared" si="275"/>
        <v>0.18118884798551094</v>
      </c>
      <c r="N479" s="42">
        <f t="shared" si="275"/>
        <v>0.19365014784467177</v>
      </c>
      <c r="O479" s="42">
        <f t="shared" si="276"/>
        <v>0.20309356713429702</v>
      </c>
      <c r="P479" s="42">
        <f t="shared" si="276"/>
        <v>0.21118068648824237</v>
      </c>
      <c r="Q479" s="42">
        <f t="shared" si="276"/>
        <v>0.21830531239746248</v>
      </c>
      <c r="R479" s="42">
        <f t="shared" si="276"/>
        <v>0.22451432521312742</v>
      </c>
      <c r="S479" s="42">
        <f t="shared" si="276"/>
        <v>0.2316431821641704</v>
      </c>
      <c r="T479" s="42">
        <f t="shared" si="276"/>
        <v>0.23687357674707984</v>
      </c>
      <c r="U479" s="42">
        <f t="shared" si="276"/>
        <v>0.2397291559106724</v>
      </c>
      <c r="V479" s="42">
        <f t="shared" si="276"/>
        <v>0.2425792381361892</v>
      </c>
      <c r="W479" s="42">
        <f t="shared" si="276"/>
        <v>0.24535117626755124</v>
      </c>
      <c r="X479" s="42">
        <f t="shared" si="276"/>
        <v>0.24997385813234513</v>
      </c>
      <c r="Y479" s="244">
        <f t="shared" si="274"/>
        <v>0.25075377713531333</v>
      </c>
      <c r="AA479" s="26">
        <f t="shared" si="267"/>
        <v>3.465855925290501</v>
      </c>
      <c r="AB479"/>
      <c r="AC479"/>
      <c r="AD479"/>
      <c r="AE479"/>
      <c r="AF479"/>
      <c r="AG479"/>
      <c r="AH479"/>
      <c r="AI479"/>
      <c r="AJ479"/>
      <c r="AK479"/>
      <c r="AL479"/>
      <c r="AM479"/>
      <c r="AN479"/>
      <c r="AO479"/>
      <c r="AP479"/>
      <c r="AQ479"/>
      <c r="AR479"/>
      <c r="AS479"/>
      <c r="AT479"/>
      <c r="AU479"/>
      <c r="AV479"/>
      <c r="AW479"/>
      <c r="AX479"/>
      <c r="AY479"/>
      <c r="AZ479"/>
      <c r="BA479"/>
      <c r="BB479"/>
      <c r="BC479"/>
      <c r="BD479"/>
      <c r="BE479"/>
      <c r="BF479"/>
      <c r="BG479"/>
      <c r="BH479"/>
      <c r="BI479"/>
      <c r="BJ479"/>
      <c r="BK479"/>
      <c r="BL479"/>
      <c r="BM479"/>
      <c r="BN479"/>
      <c r="BO479"/>
      <c r="BP479"/>
      <c r="BQ479"/>
      <c r="BR479"/>
      <c r="BS479"/>
      <c r="BT479"/>
      <c r="BU479"/>
      <c r="BV479"/>
      <c r="BW479"/>
      <c r="BX479"/>
      <c r="BY479"/>
      <c r="BZ479"/>
      <c r="CA479"/>
      <c r="CB479"/>
    </row>
    <row r="480" spans="1:80">
      <c r="A480" s="62">
        <f t="shared" si="272"/>
        <v>157.96811661721077</v>
      </c>
      <c r="B480" s="62">
        <f t="shared" si="273"/>
        <v>42.84650464040331</v>
      </c>
      <c r="C480" s="7" t="s">
        <v>543</v>
      </c>
      <c r="D480" s="7" t="s">
        <v>608</v>
      </c>
      <c r="E480" s="42">
        <f t="shared" si="275"/>
        <v>6.4041730930929179E-3</v>
      </c>
      <c r="F480" s="42">
        <f t="shared" si="275"/>
        <v>1.294491033848252E-2</v>
      </c>
      <c r="G480" s="42">
        <f t="shared" si="275"/>
        <v>1.9629621757298626E-2</v>
      </c>
      <c r="H480" s="42">
        <f t="shared" si="275"/>
        <v>2.6465277959263907E-2</v>
      </c>
      <c r="I480" s="42">
        <f t="shared" si="275"/>
        <v>3.3680850707074328E-2</v>
      </c>
      <c r="J480" s="42">
        <f t="shared" si="275"/>
        <v>4.023622161314136E-2</v>
      </c>
      <c r="K480" s="42">
        <f t="shared" si="275"/>
        <v>4.5685446473369806E-2</v>
      </c>
      <c r="L480" s="42">
        <f t="shared" si="275"/>
        <v>5.0270736685316987E-2</v>
      </c>
      <c r="M480" s="42">
        <f t="shared" si="275"/>
        <v>5.4123291163083523E-2</v>
      </c>
      <c r="N480" s="42">
        <f t="shared" si="275"/>
        <v>5.784563151706483E-2</v>
      </c>
      <c r="O480" s="42">
        <f t="shared" si="276"/>
        <v>6.0666494597050521E-2</v>
      </c>
      <c r="P480" s="42">
        <f t="shared" si="276"/>
        <v>6.3082214550737689E-2</v>
      </c>
      <c r="Q480" s="42">
        <f t="shared" si="276"/>
        <v>6.5210426120047987E-2</v>
      </c>
      <c r="R480" s="42">
        <f t="shared" si="276"/>
        <v>6.7065133030510954E-2</v>
      </c>
      <c r="S480" s="42">
        <f t="shared" si="276"/>
        <v>6.9194608462973137E-2</v>
      </c>
      <c r="T480" s="42">
        <f t="shared" si="276"/>
        <v>7.075699032066482E-2</v>
      </c>
      <c r="U480" s="42">
        <f t="shared" si="276"/>
        <v>7.1609986209919083E-2</v>
      </c>
      <c r="V480" s="42">
        <f t="shared" si="276"/>
        <v>7.2461340097564039E-2</v>
      </c>
      <c r="W480" s="42">
        <f t="shared" si="276"/>
        <v>7.3289351403103983E-2</v>
      </c>
      <c r="X480" s="42">
        <f t="shared" si="276"/>
        <v>7.4670202152497506E-2</v>
      </c>
      <c r="Y480" s="244">
        <f t="shared" si="274"/>
        <v>7.4903173352163441E-2</v>
      </c>
      <c r="AA480" s="26">
        <f t="shared" si="267"/>
        <v>1.0352929082522586</v>
      </c>
      <c r="AB480"/>
      <c r="AC480"/>
      <c r="AD480"/>
      <c r="AE480"/>
      <c r="AF480"/>
      <c r="AG480"/>
      <c r="AH480"/>
      <c r="AI480"/>
      <c r="AJ480"/>
      <c r="AK480"/>
      <c r="AL480"/>
      <c r="AM480"/>
      <c r="AN480"/>
      <c r="AO480"/>
      <c r="AP480"/>
      <c r="AQ480"/>
      <c r="AR480"/>
      <c r="AS480"/>
      <c r="AT480"/>
      <c r="AU480"/>
      <c r="AV480"/>
      <c r="AW480"/>
      <c r="AX480"/>
      <c r="AY480"/>
      <c r="AZ480"/>
      <c r="BA480"/>
      <c r="BB480"/>
      <c r="BC480"/>
      <c r="BD480"/>
      <c r="BE480"/>
      <c r="BF480"/>
      <c r="BG480"/>
      <c r="BH480"/>
      <c r="BI480"/>
      <c r="BJ480"/>
      <c r="BK480"/>
      <c r="BL480"/>
      <c r="BM480"/>
      <c r="BN480"/>
      <c r="BO480"/>
      <c r="BP480"/>
      <c r="BQ480"/>
      <c r="BR480"/>
      <c r="BS480"/>
      <c r="BT480"/>
      <c r="BU480"/>
      <c r="BV480"/>
      <c r="BW480"/>
      <c r="BX480"/>
      <c r="BY480"/>
      <c r="BZ480"/>
      <c r="CA480"/>
      <c r="CB480"/>
    </row>
    <row r="481" spans="1:80">
      <c r="A481" s="62">
        <f t="shared" si="272"/>
        <v>147.5325680380391</v>
      </c>
      <c r="B481" s="62">
        <f t="shared" si="273"/>
        <v>45.887885337051472</v>
      </c>
      <c r="C481" s="7" t="s">
        <v>544</v>
      </c>
      <c r="D481" s="7" t="s">
        <v>608</v>
      </c>
      <c r="E481" s="42">
        <f t="shared" si="275"/>
        <v>5.0611600674231811E-3</v>
      </c>
      <c r="F481" s="42">
        <f t="shared" si="275"/>
        <v>1.023024554913458E-2</v>
      </c>
      <c r="G481" s="42">
        <f t="shared" si="275"/>
        <v>1.5513112517806776E-2</v>
      </c>
      <c r="H481" s="42">
        <f t="shared" si="275"/>
        <v>2.0915269783251932E-2</v>
      </c>
      <c r="I481" s="42">
        <f t="shared" si="275"/>
        <v>2.6617671658396753E-2</v>
      </c>
      <c r="J481" s="42">
        <f t="shared" si="275"/>
        <v>3.1798321989774801E-2</v>
      </c>
      <c r="K481" s="42">
        <f t="shared" si="275"/>
        <v>3.6104795106615295E-2</v>
      </c>
      <c r="L481" s="42">
        <f t="shared" si="275"/>
        <v>3.9728508485518621E-2</v>
      </c>
      <c r="M481" s="42">
        <f t="shared" si="275"/>
        <v>4.2773147441557129E-2</v>
      </c>
      <c r="N481" s="42">
        <f t="shared" si="275"/>
        <v>4.5714879353401731E-2</v>
      </c>
      <c r="O481" s="42">
        <f t="shared" si="276"/>
        <v>4.7944181929793682E-2</v>
      </c>
      <c r="P481" s="42">
        <f t="shared" si="276"/>
        <v>4.9853303558137142E-2</v>
      </c>
      <c r="Q481" s="42">
        <f t="shared" si="276"/>
        <v>5.1535209910924258E-2</v>
      </c>
      <c r="R481" s="42">
        <f t="shared" si="276"/>
        <v>5.3000968005772302E-2</v>
      </c>
      <c r="S481" s="42">
        <f t="shared" si="276"/>
        <v>5.4683873178176259E-2</v>
      </c>
      <c r="T481" s="42">
        <f t="shared" si="276"/>
        <v>5.5918609428004362E-2</v>
      </c>
      <c r="U481" s="42">
        <f t="shared" si="276"/>
        <v>5.6592724363627507E-2</v>
      </c>
      <c r="V481" s="42">
        <f t="shared" si="276"/>
        <v>5.7265541640231295E-2</v>
      </c>
      <c r="W481" s="42">
        <f t="shared" si="276"/>
        <v>5.7919911485339565E-2</v>
      </c>
      <c r="X481" s="42">
        <f t="shared" si="276"/>
        <v>5.9011185342293791E-2</v>
      </c>
      <c r="Y481" s="244">
        <f t="shared" si="274"/>
        <v>5.9195300374081487E-2</v>
      </c>
      <c r="AA481" s="26">
        <f t="shared" si="267"/>
        <v>0.81818262079518111</v>
      </c>
      <c r="AB481"/>
      <c r="AC481"/>
      <c r="AD481"/>
      <c r="AE481"/>
      <c r="AF481"/>
      <c r="AG481"/>
      <c r="AH481"/>
      <c r="AI481"/>
      <c r="AJ481"/>
      <c r="AK481"/>
      <c r="AL481"/>
      <c r="AM481"/>
      <c r="AN481"/>
      <c r="AO481"/>
      <c r="AP481"/>
      <c r="AQ481"/>
      <c r="AR481"/>
      <c r="AS481"/>
      <c r="AT481"/>
      <c r="AU481"/>
      <c r="AV481"/>
      <c r="AW481"/>
      <c r="AX481"/>
      <c r="AY481"/>
      <c r="AZ481"/>
      <c r="BA481"/>
      <c r="BB481"/>
      <c r="BC481"/>
      <c r="BD481"/>
      <c r="BE481"/>
      <c r="BF481"/>
      <c r="BG481"/>
      <c r="BH481"/>
      <c r="BI481"/>
      <c r="BJ481"/>
      <c r="BK481"/>
      <c r="BL481"/>
      <c r="BM481"/>
      <c r="BN481"/>
      <c r="BO481"/>
      <c r="BP481"/>
      <c r="BQ481"/>
      <c r="BR481"/>
      <c r="BS481"/>
      <c r="BT481"/>
      <c r="BU481"/>
      <c r="BV481"/>
      <c r="BW481"/>
      <c r="BX481"/>
      <c r="BY481"/>
      <c r="BZ481"/>
      <c r="CA481"/>
      <c r="CB481"/>
    </row>
    <row r="482" spans="1:80">
      <c r="A482" s="62">
        <f t="shared" si="272"/>
        <v>174.37801675795819</v>
      </c>
      <c r="B482" s="62">
        <f t="shared" si="273"/>
        <v>38.800209034825059</v>
      </c>
      <c r="C482" s="7" t="s">
        <v>545</v>
      </c>
      <c r="D482" s="7" t="s">
        <v>608</v>
      </c>
      <c r="E482" s="42">
        <f t="shared" si="275"/>
        <v>0</v>
      </c>
      <c r="F482" s="42">
        <f t="shared" si="275"/>
        <v>0</v>
      </c>
      <c r="G482" s="42">
        <f t="shared" si="275"/>
        <v>0</v>
      </c>
      <c r="H482" s="42">
        <f t="shared" si="275"/>
        <v>0</v>
      </c>
      <c r="I482" s="42">
        <f t="shared" si="275"/>
        <v>0</v>
      </c>
      <c r="J482" s="42">
        <f t="shared" si="275"/>
        <v>0</v>
      </c>
      <c r="K482" s="42">
        <f t="shared" si="275"/>
        <v>0</v>
      </c>
      <c r="L482" s="42">
        <f t="shared" si="275"/>
        <v>0</v>
      </c>
      <c r="M482" s="42">
        <f t="shared" si="275"/>
        <v>0</v>
      </c>
      <c r="N482" s="42">
        <f t="shared" si="275"/>
        <v>0</v>
      </c>
      <c r="O482" s="42">
        <f t="shared" si="276"/>
        <v>0</v>
      </c>
      <c r="P482" s="42">
        <f t="shared" si="276"/>
        <v>0</v>
      </c>
      <c r="Q482" s="42">
        <f t="shared" si="276"/>
        <v>0</v>
      </c>
      <c r="R482" s="42">
        <f t="shared" si="276"/>
        <v>0</v>
      </c>
      <c r="S482" s="42">
        <f t="shared" si="276"/>
        <v>0</v>
      </c>
      <c r="T482" s="42">
        <f t="shared" si="276"/>
        <v>0</v>
      </c>
      <c r="U482" s="42">
        <f t="shared" si="276"/>
        <v>0</v>
      </c>
      <c r="V482" s="42">
        <f t="shared" si="276"/>
        <v>0</v>
      </c>
      <c r="W482" s="42">
        <f t="shared" si="276"/>
        <v>0</v>
      </c>
      <c r="X482" s="42">
        <f t="shared" si="276"/>
        <v>0</v>
      </c>
      <c r="Y482" s="244">
        <f t="shared" si="274"/>
        <v>0</v>
      </c>
      <c r="AA482" s="26">
        <f t="shared" si="267"/>
        <v>0</v>
      </c>
      <c r="AB482"/>
      <c r="AC482"/>
      <c r="AD482"/>
      <c r="AE482"/>
      <c r="AF482"/>
      <c r="AG482"/>
      <c r="AH482"/>
      <c r="AI482"/>
      <c r="AJ482"/>
      <c r="AK482"/>
      <c r="AL482"/>
      <c r="AM482"/>
      <c r="AN482"/>
      <c r="AO482"/>
      <c r="AP482"/>
      <c r="AQ482"/>
      <c r="AR482"/>
      <c r="AS482"/>
      <c r="AT482"/>
      <c r="AU482"/>
      <c r="AV482"/>
      <c r="AW482"/>
      <c r="AX482"/>
      <c r="AY482"/>
      <c r="AZ482"/>
      <c r="BA482"/>
      <c r="BB482"/>
      <c r="BC482"/>
      <c r="BD482"/>
      <c r="BE482"/>
      <c r="BF482"/>
      <c r="BG482"/>
      <c r="BH482"/>
      <c r="BI482"/>
      <c r="BJ482"/>
      <c r="BK482"/>
      <c r="BL482"/>
      <c r="BM482"/>
      <c r="BN482"/>
      <c r="BO482"/>
      <c r="BP482"/>
      <c r="BQ482"/>
      <c r="BR482"/>
      <c r="BS482"/>
      <c r="BT482"/>
      <c r="BU482"/>
      <c r="BV482"/>
      <c r="BW482"/>
      <c r="BX482"/>
      <c r="BY482"/>
      <c r="BZ482"/>
      <c r="CA482"/>
      <c r="CB482"/>
    </row>
    <row r="483" spans="1:80">
      <c r="A483" s="62">
        <f t="shared" si="272"/>
        <v>169.62984215443507</v>
      </c>
      <c r="B483" s="62">
        <f t="shared" si="273"/>
        <v>39.890507830084658</v>
      </c>
      <c r="C483" s="7" t="s">
        <v>546</v>
      </c>
      <c r="D483" s="7" t="s">
        <v>608</v>
      </c>
      <c r="E483" s="42">
        <f t="shared" si="275"/>
        <v>1.1497845671205452E-2</v>
      </c>
      <c r="F483" s="42">
        <f t="shared" si="275"/>
        <v>2.3240874213720206E-2</v>
      </c>
      <c r="G483" s="42">
        <f t="shared" si="275"/>
        <v>3.5242389340316004E-2</v>
      </c>
      <c r="H483" s="42">
        <f t="shared" si="275"/>
        <v>4.7514905858706567E-2</v>
      </c>
      <c r="I483" s="42">
        <f t="shared" si="275"/>
        <v>6.0469512281377848E-2</v>
      </c>
      <c r="J483" s="42">
        <f t="shared" si="275"/>
        <v>7.223881362595902E-2</v>
      </c>
      <c r="K483" s="42">
        <f t="shared" si="275"/>
        <v>8.2022176061646024E-2</v>
      </c>
      <c r="L483" s="42">
        <f t="shared" si="275"/>
        <v>9.0254458114034444E-2</v>
      </c>
      <c r="M483" s="42">
        <f t="shared" si="275"/>
        <v>9.7171210078943956E-2</v>
      </c>
      <c r="N483" s="42">
        <f t="shared" si="275"/>
        <v>0.1038541798087811</v>
      </c>
      <c r="O483" s="42">
        <f t="shared" si="276"/>
        <v>0.10891866633683223</v>
      </c>
      <c r="P483" s="42">
        <f t="shared" si="276"/>
        <v>0.11325577197226605</v>
      </c>
      <c r="Q483" s="42">
        <f t="shared" si="276"/>
        <v>0.11707669433396718</v>
      </c>
      <c r="R483" s="42">
        <f t="shared" si="276"/>
        <v>0.12040657525876937</v>
      </c>
      <c r="S483" s="42">
        <f t="shared" si="276"/>
        <v>0.12422976671958121</v>
      </c>
      <c r="T483" s="42">
        <f t="shared" si="276"/>
        <v>0.12703481667967756</v>
      </c>
      <c r="U483" s="42">
        <f t="shared" si="276"/>
        <v>0.12856625796807683</v>
      </c>
      <c r="V483" s="42">
        <f t="shared" si="276"/>
        <v>0.1300947512597837</v>
      </c>
      <c r="W483" s="42">
        <f t="shared" si="276"/>
        <v>0.13158133603298097</v>
      </c>
      <c r="X483" s="42">
        <f t="shared" si="276"/>
        <v>0.13406047090030976</v>
      </c>
      <c r="Y483" s="244">
        <f t="shared" si="274"/>
        <v>0.13447873987284631</v>
      </c>
      <c r="AA483" s="26">
        <f t="shared" si="267"/>
        <v>1.8587314725169353</v>
      </c>
      <c r="AB483"/>
      <c r="AC483"/>
      <c r="AD483"/>
      <c r="AE483"/>
      <c r="AF483"/>
      <c r="AG483"/>
      <c r="AH483"/>
      <c r="AI483"/>
      <c r="AJ483"/>
      <c r="AK483"/>
      <c r="AL483"/>
      <c r="AM483"/>
      <c r="AN483"/>
      <c r="AO483"/>
      <c r="AP483"/>
      <c r="AQ483"/>
      <c r="AR483"/>
      <c r="AS483"/>
      <c r="AT483"/>
      <c r="AU483"/>
      <c r="AV483"/>
      <c r="AW483"/>
      <c r="AX483"/>
      <c r="AY483"/>
      <c r="AZ483"/>
      <c r="BA483"/>
      <c r="BB483"/>
      <c r="BC483"/>
      <c r="BD483"/>
      <c r="BE483"/>
      <c r="BF483"/>
      <c r="BG483"/>
      <c r="BH483"/>
      <c r="BI483"/>
      <c r="BJ483"/>
      <c r="BK483"/>
      <c r="BL483"/>
      <c r="BM483"/>
      <c r="BN483"/>
      <c r="BO483"/>
      <c r="BP483"/>
      <c r="BQ483"/>
      <c r="BR483"/>
      <c r="BS483"/>
      <c r="BT483"/>
      <c r="BU483"/>
      <c r="BV483"/>
      <c r="BW483"/>
      <c r="BX483"/>
      <c r="BY483"/>
      <c r="BZ483"/>
      <c r="CA483"/>
      <c r="CB483"/>
    </row>
    <row r="484" spans="1:80">
      <c r="A484" s="62">
        <f t="shared" si="272"/>
        <v>168.95153149678896</v>
      </c>
      <c r="B484" s="62">
        <f t="shared" si="273"/>
        <v>40.051267495387627</v>
      </c>
      <c r="C484" s="7" t="s">
        <v>547</v>
      </c>
      <c r="D484" s="7" t="s">
        <v>608</v>
      </c>
      <c r="E484" s="42">
        <f t="shared" ref="E484:N493" si="277">VLOOKUP(CONCATENATE($C484&amp;$D484),$B$197:$Y$365,E$22+1,FALSE)*$C$372*$A484/8760/1000</f>
        <v>0</v>
      </c>
      <c r="F484" s="42">
        <f t="shared" si="277"/>
        <v>0</v>
      </c>
      <c r="G484" s="42">
        <f t="shared" si="277"/>
        <v>0</v>
      </c>
      <c r="H484" s="42">
        <f t="shared" si="277"/>
        <v>0</v>
      </c>
      <c r="I484" s="42">
        <f t="shared" si="277"/>
        <v>0</v>
      </c>
      <c r="J484" s="42">
        <f t="shared" si="277"/>
        <v>0</v>
      </c>
      <c r="K484" s="42">
        <f t="shared" si="277"/>
        <v>0</v>
      </c>
      <c r="L484" s="42">
        <f t="shared" si="277"/>
        <v>0</v>
      </c>
      <c r="M484" s="42">
        <f t="shared" si="277"/>
        <v>0</v>
      </c>
      <c r="N484" s="42">
        <f t="shared" si="277"/>
        <v>0</v>
      </c>
      <c r="O484" s="42">
        <f t="shared" ref="O484:X493" si="278">VLOOKUP(CONCATENATE($C484&amp;$D484),$B$197:$Y$365,O$22+1,FALSE)*$C$372*$A484/8760/1000</f>
        <v>0</v>
      </c>
      <c r="P484" s="42">
        <f t="shared" si="278"/>
        <v>0</v>
      </c>
      <c r="Q484" s="42">
        <f t="shared" si="278"/>
        <v>0</v>
      </c>
      <c r="R484" s="42">
        <f t="shared" si="278"/>
        <v>0</v>
      </c>
      <c r="S484" s="42">
        <f t="shared" si="278"/>
        <v>0</v>
      </c>
      <c r="T484" s="42">
        <f t="shared" si="278"/>
        <v>0</v>
      </c>
      <c r="U484" s="42">
        <f t="shared" si="278"/>
        <v>0</v>
      </c>
      <c r="V484" s="42">
        <f t="shared" si="278"/>
        <v>0</v>
      </c>
      <c r="W484" s="42">
        <f t="shared" si="278"/>
        <v>0</v>
      </c>
      <c r="X484" s="42">
        <f t="shared" si="278"/>
        <v>0</v>
      </c>
      <c r="Y484" s="244">
        <f t="shared" si="274"/>
        <v>0</v>
      </c>
      <c r="AA484" s="26">
        <f t="shared" si="267"/>
        <v>0</v>
      </c>
      <c r="AB484"/>
      <c r="AC484"/>
      <c r="AD484"/>
      <c r="AE484"/>
      <c r="AF484"/>
      <c r="AG484"/>
      <c r="AH484"/>
      <c r="AI484"/>
      <c r="AJ484"/>
      <c r="AK484"/>
      <c r="AL484"/>
      <c r="AM484"/>
      <c r="AN484"/>
      <c r="AO484"/>
      <c r="AP484"/>
      <c r="AQ484"/>
      <c r="AR484"/>
      <c r="AS484"/>
      <c r="AT484"/>
      <c r="AU484"/>
      <c r="AV484"/>
      <c r="AW484"/>
      <c r="AX484"/>
      <c r="AY484"/>
      <c r="AZ484"/>
      <c r="BA484"/>
      <c r="BB484"/>
      <c r="BC484"/>
      <c r="BD484"/>
      <c r="BE484"/>
      <c r="BF484"/>
      <c r="BG484"/>
      <c r="BH484"/>
      <c r="BI484"/>
      <c r="BJ484"/>
      <c r="BK484"/>
      <c r="BL484"/>
      <c r="BM484"/>
      <c r="BN484"/>
      <c r="BO484"/>
      <c r="BP484"/>
      <c r="BQ484"/>
      <c r="BR484"/>
      <c r="BS484"/>
      <c r="BT484"/>
      <c r="BU484"/>
      <c r="BV484"/>
      <c r="BW484"/>
      <c r="BX484"/>
      <c r="BY484"/>
      <c r="BZ484"/>
      <c r="CA484"/>
      <c r="CB484"/>
    </row>
    <row r="485" spans="1:80">
      <c r="A485" s="62">
        <f t="shared" si="272"/>
        <v>161.90753620584806</v>
      </c>
      <c r="B485" s="62">
        <f t="shared" si="273"/>
        <v>41.800319422964002</v>
      </c>
      <c r="C485" s="7" t="s">
        <v>548</v>
      </c>
      <c r="D485" s="7" t="s">
        <v>608</v>
      </c>
      <c r="E485" s="42">
        <f t="shared" si="277"/>
        <v>0</v>
      </c>
      <c r="F485" s="42">
        <f t="shared" si="277"/>
        <v>0</v>
      </c>
      <c r="G485" s="42">
        <f t="shared" si="277"/>
        <v>0</v>
      </c>
      <c r="H485" s="42">
        <f t="shared" si="277"/>
        <v>0</v>
      </c>
      <c r="I485" s="42">
        <f t="shared" si="277"/>
        <v>0</v>
      </c>
      <c r="J485" s="42">
        <f t="shared" si="277"/>
        <v>0</v>
      </c>
      <c r="K485" s="42">
        <f t="shared" si="277"/>
        <v>0</v>
      </c>
      <c r="L485" s="42">
        <f t="shared" si="277"/>
        <v>0</v>
      </c>
      <c r="M485" s="42">
        <f t="shared" si="277"/>
        <v>0</v>
      </c>
      <c r="N485" s="42">
        <f t="shared" si="277"/>
        <v>0</v>
      </c>
      <c r="O485" s="42">
        <f t="shared" si="278"/>
        <v>0</v>
      </c>
      <c r="P485" s="42">
        <f t="shared" si="278"/>
        <v>0</v>
      </c>
      <c r="Q485" s="42">
        <f t="shared" si="278"/>
        <v>0</v>
      </c>
      <c r="R485" s="42">
        <f t="shared" si="278"/>
        <v>0</v>
      </c>
      <c r="S485" s="42">
        <f t="shared" si="278"/>
        <v>0</v>
      </c>
      <c r="T485" s="42">
        <f t="shared" si="278"/>
        <v>0</v>
      </c>
      <c r="U485" s="42">
        <f t="shared" si="278"/>
        <v>0</v>
      </c>
      <c r="V485" s="42">
        <f t="shared" si="278"/>
        <v>0</v>
      </c>
      <c r="W485" s="42">
        <f t="shared" si="278"/>
        <v>0</v>
      </c>
      <c r="X485" s="42">
        <f t="shared" si="278"/>
        <v>0</v>
      </c>
      <c r="Y485" s="244">
        <f t="shared" si="274"/>
        <v>0</v>
      </c>
      <c r="AA485" s="26">
        <f t="shared" si="267"/>
        <v>0</v>
      </c>
      <c r="AB485"/>
      <c r="AC485"/>
      <c r="AD485"/>
      <c r="AE485"/>
      <c r="AF485"/>
      <c r="AG485"/>
      <c r="AH485"/>
      <c r="AI485"/>
      <c r="AJ485"/>
      <c r="AK485"/>
      <c r="AL485"/>
      <c r="AM485"/>
      <c r="AN485"/>
      <c r="AO485"/>
      <c r="AP485"/>
      <c r="AQ485"/>
      <c r="AR485"/>
      <c r="AS485"/>
      <c r="AT485"/>
      <c r="AU485"/>
      <c r="AV485"/>
      <c r="AW485"/>
      <c r="AX485"/>
      <c r="AY485"/>
      <c r="AZ485"/>
      <c r="BA485"/>
      <c r="BB485"/>
      <c r="BC485"/>
      <c r="BD485"/>
      <c r="BE485"/>
      <c r="BF485"/>
      <c r="BG485"/>
      <c r="BH485"/>
      <c r="BI485"/>
      <c r="BJ485"/>
      <c r="BK485"/>
      <c r="BL485"/>
      <c r="BM485"/>
      <c r="BN485"/>
      <c r="BO485"/>
      <c r="BP485"/>
      <c r="BQ485"/>
      <c r="BR485"/>
      <c r="BS485"/>
      <c r="BT485"/>
      <c r="BU485"/>
      <c r="BV485"/>
      <c r="BW485"/>
      <c r="BX485"/>
      <c r="BY485"/>
      <c r="BZ485"/>
      <c r="CA485"/>
      <c r="CB485"/>
    </row>
    <row r="486" spans="1:80">
      <c r="A486" s="62">
        <f t="shared" si="272"/>
        <v>158.35944968892971</v>
      </c>
      <c r="B486" s="62">
        <f t="shared" si="273"/>
        <v>42.74025047335504</v>
      </c>
      <c r="C486" s="7" t="s">
        <v>549</v>
      </c>
      <c r="D486" s="7" t="s">
        <v>608</v>
      </c>
      <c r="E486" s="42">
        <f t="shared" si="277"/>
        <v>0</v>
      </c>
      <c r="F486" s="42">
        <f t="shared" si="277"/>
        <v>0</v>
      </c>
      <c r="G486" s="42">
        <f t="shared" si="277"/>
        <v>0</v>
      </c>
      <c r="H486" s="42">
        <f t="shared" si="277"/>
        <v>0</v>
      </c>
      <c r="I486" s="42">
        <f t="shared" si="277"/>
        <v>0</v>
      </c>
      <c r="J486" s="42">
        <f t="shared" si="277"/>
        <v>0</v>
      </c>
      <c r="K486" s="42">
        <f t="shared" si="277"/>
        <v>0</v>
      </c>
      <c r="L486" s="42">
        <f t="shared" si="277"/>
        <v>0</v>
      </c>
      <c r="M486" s="42">
        <f t="shared" si="277"/>
        <v>0</v>
      </c>
      <c r="N486" s="42">
        <f t="shared" si="277"/>
        <v>0</v>
      </c>
      <c r="O486" s="42">
        <f t="shared" si="278"/>
        <v>0</v>
      </c>
      <c r="P486" s="42">
        <f t="shared" si="278"/>
        <v>0</v>
      </c>
      <c r="Q486" s="42">
        <f t="shared" si="278"/>
        <v>0</v>
      </c>
      <c r="R486" s="42">
        <f t="shared" si="278"/>
        <v>0</v>
      </c>
      <c r="S486" s="42">
        <f t="shared" si="278"/>
        <v>0</v>
      </c>
      <c r="T486" s="42">
        <f t="shared" si="278"/>
        <v>0</v>
      </c>
      <c r="U486" s="42">
        <f t="shared" si="278"/>
        <v>0</v>
      </c>
      <c r="V486" s="42">
        <f t="shared" si="278"/>
        <v>0</v>
      </c>
      <c r="W486" s="42">
        <f t="shared" si="278"/>
        <v>0</v>
      </c>
      <c r="X486" s="42">
        <f t="shared" si="278"/>
        <v>0</v>
      </c>
      <c r="Y486" s="244">
        <f t="shared" si="274"/>
        <v>0</v>
      </c>
      <c r="AA486" s="26">
        <f t="shared" si="267"/>
        <v>0</v>
      </c>
      <c r="AB486"/>
      <c r="AC486"/>
      <c r="AD486"/>
      <c r="AE486"/>
      <c r="AF486"/>
      <c r="AG486"/>
      <c r="AH486"/>
      <c r="AI486"/>
      <c r="AJ486"/>
      <c r="AK486"/>
      <c r="AL486"/>
      <c r="AM486"/>
      <c r="AN486"/>
      <c r="AO486"/>
      <c r="AP486"/>
      <c r="AQ486"/>
      <c r="AR486"/>
      <c r="AS486"/>
      <c r="AT486"/>
      <c r="AU486"/>
      <c r="AV486"/>
      <c r="AW486"/>
      <c r="AX486"/>
      <c r="AY486"/>
      <c r="AZ486"/>
      <c r="BA486"/>
      <c r="BB486"/>
      <c r="BC486"/>
      <c r="BD486"/>
      <c r="BE486"/>
      <c r="BF486"/>
      <c r="BG486"/>
      <c r="BH486"/>
      <c r="BI486"/>
      <c r="BJ486"/>
      <c r="BK486"/>
      <c r="BL486"/>
      <c r="BM486"/>
      <c r="BN486"/>
      <c r="BO486"/>
      <c r="BP486"/>
      <c r="BQ486"/>
      <c r="BR486"/>
      <c r="BS486"/>
      <c r="BT486"/>
      <c r="BU486"/>
      <c r="BV486"/>
      <c r="BW486"/>
      <c r="BX486"/>
      <c r="BY486"/>
      <c r="BZ486"/>
      <c r="CA486"/>
      <c r="CB486"/>
    </row>
    <row r="487" spans="1:80">
      <c r="A487" s="62">
        <f t="shared" si="272"/>
        <v>159.61171551843032</v>
      </c>
      <c r="B487" s="62">
        <f t="shared" si="273"/>
        <v>42.403738420277705</v>
      </c>
      <c r="C487" s="7" t="s">
        <v>550</v>
      </c>
      <c r="D487" s="7" t="s">
        <v>608</v>
      </c>
      <c r="E487" s="42">
        <f t="shared" si="277"/>
        <v>0</v>
      </c>
      <c r="F487" s="42">
        <f t="shared" si="277"/>
        <v>0</v>
      </c>
      <c r="G487" s="42">
        <f t="shared" si="277"/>
        <v>0</v>
      </c>
      <c r="H487" s="42">
        <f t="shared" si="277"/>
        <v>0</v>
      </c>
      <c r="I487" s="42">
        <f t="shared" si="277"/>
        <v>0</v>
      </c>
      <c r="J487" s="42">
        <f t="shared" si="277"/>
        <v>0</v>
      </c>
      <c r="K487" s="42">
        <f t="shared" si="277"/>
        <v>0</v>
      </c>
      <c r="L487" s="42">
        <f t="shared" si="277"/>
        <v>0</v>
      </c>
      <c r="M487" s="42">
        <f t="shared" si="277"/>
        <v>0</v>
      </c>
      <c r="N487" s="42">
        <f t="shared" si="277"/>
        <v>0</v>
      </c>
      <c r="O487" s="42">
        <f t="shared" si="278"/>
        <v>0</v>
      </c>
      <c r="P487" s="42">
        <f t="shared" si="278"/>
        <v>0</v>
      </c>
      <c r="Q487" s="42">
        <f t="shared" si="278"/>
        <v>0</v>
      </c>
      <c r="R487" s="42">
        <f t="shared" si="278"/>
        <v>0</v>
      </c>
      <c r="S487" s="42">
        <f t="shared" si="278"/>
        <v>0</v>
      </c>
      <c r="T487" s="42">
        <f t="shared" si="278"/>
        <v>0</v>
      </c>
      <c r="U487" s="42">
        <f t="shared" si="278"/>
        <v>0</v>
      </c>
      <c r="V487" s="42">
        <f t="shared" si="278"/>
        <v>0</v>
      </c>
      <c r="W487" s="42">
        <f t="shared" si="278"/>
        <v>0</v>
      </c>
      <c r="X487" s="42">
        <f t="shared" si="278"/>
        <v>0</v>
      </c>
      <c r="Y487" s="244">
        <f t="shared" si="274"/>
        <v>0</v>
      </c>
      <c r="AA487" s="26">
        <f t="shared" si="267"/>
        <v>0</v>
      </c>
      <c r="AB487"/>
      <c r="AC487"/>
      <c r="AD487"/>
      <c r="AE487"/>
      <c r="AF487"/>
      <c r="AG487"/>
      <c r="AH487"/>
      <c r="AI487"/>
      <c r="AJ487"/>
      <c r="AK487"/>
      <c r="AL487"/>
      <c r="AM487"/>
      <c r="AN487"/>
      <c r="AO487"/>
      <c r="AP487"/>
      <c r="AQ487"/>
      <c r="AR487"/>
      <c r="AS487"/>
      <c r="AT487"/>
      <c r="AU487"/>
      <c r="AV487"/>
      <c r="AW487"/>
      <c r="AX487"/>
      <c r="AY487"/>
      <c r="AZ487"/>
      <c r="BA487"/>
      <c r="BB487"/>
      <c r="BC487"/>
      <c r="BD487"/>
      <c r="BE487"/>
      <c r="BF487"/>
      <c r="BG487"/>
      <c r="BH487"/>
      <c r="BI487"/>
      <c r="BJ487"/>
      <c r="BK487"/>
      <c r="BL487"/>
      <c r="BM487"/>
      <c r="BN487"/>
      <c r="BO487"/>
      <c r="BP487"/>
      <c r="BQ487"/>
      <c r="BR487"/>
      <c r="BS487"/>
      <c r="BT487"/>
      <c r="BU487"/>
      <c r="BV487"/>
      <c r="BW487"/>
      <c r="BX487"/>
      <c r="BY487"/>
      <c r="BZ487"/>
      <c r="CA487"/>
      <c r="CB487"/>
    </row>
    <row r="488" spans="1:80">
      <c r="A488" s="62">
        <f t="shared" si="272"/>
        <v>156.79411740205396</v>
      </c>
      <c r="B488" s="62">
        <f t="shared" si="273"/>
        <v>43.16844946269098</v>
      </c>
      <c r="C488" s="7" t="s">
        <v>551</v>
      </c>
      <c r="D488" s="7" t="s">
        <v>608</v>
      </c>
      <c r="E488" s="42">
        <f t="shared" si="277"/>
        <v>0</v>
      </c>
      <c r="F488" s="42">
        <f t="shared" si="277"/>
        <v>0</v>
      </c>
      <c r="G488" s="42">
        <f t="shared" si="277"/>
        <v>0</v>
      </c>
      <c r="H488" s="42">
        <f t="shared" si="277"/>
        <v>0</v>
      </c>
      <c r="I488" s="42">
        <f t="shared" si="277"/>
        <v>0</v>
      </c>
      <c r="J488" s="42">
        <f t="shared" si="277"/>
        <v>0</v>
      </c>
      <c r="K488" s="42">
        <f t="shared" si="277"/>
        <v>0</v>
      </c>
      <c r="L488" s="42">
        <f t="shared" si="277"/>
        <v>0</v>
      </c>
      <c r="M488" s="42">
        <f t="shared" si="277"/>
        <v>0</v>
      </c>
      <c r="N488" s="42">
        <f t="shared" si="277"/>
        <v>0</v>
      </c>
      <c r="O488" s="42">
        <f t="shared" si="278"/>
        <v>0</v>
      </c>
      <c r="P488" s="42">
        <f t="shared" si="278"/>
        <v>0</v>
      </c>
      <c r="Q488" s="42">
        <f t="shared" si="278"/>
        <v>0</v>
      </c>
      <c r="R488" s="42">
        <f t="shared" si="278"/>
        <v>0</v>
      </c>
      <c r="S488" s="42">
        <f t="shared" si="278"/>
        <v>0</v>
      </c>
      <c r="T488" s="42">
        <f t="shared" si="278"/>
        <v>0</v>
      </c>
      <c r="U488" s="42">
        <f t="shared" si="278"/>
        <v>0</v>
      </c>
      <c r="V488" s="42">
        <f t="shared" si="278"/>
        <v>0</v>
      </c>
      <c r="W488" s="42">
        <f t="shared" si="278"/>
        <v>0</v>
      </c>
      <c r="X488" s="42">
        <f t="shared" si="278"/>
        <v>0</v>
      </c>
      <c r="Y488" s="244">
        <f t="shared" si="274"/>
        <v>0</v>
      </c>
      <c r="AA488" s="26">
        <f t="shared" si="267"/>
        <v>0</v>
      </c>
      <c r="AB488"/>
      <c r="AC488"/>
      <c r="AD488"/>
      <c r="AE488"/>
      <c r="AF488"/>
      <c r="AG488"/>
      <c r="AH488"/>
      <c r="AI488"/>
      <c r="AJ488"/>
      <c r="AK488"/>
      <c r="AL488"/>
      <c r="AM488"/>
      <c r="AN488"/>
      <c r="AO488"/>
      <c r="AP488"/>
      <c r="AQ488"/>
      <c r="AR488"/>
      <c r="AS488"/>
      <c r="AT488"/>
      <c r="AU488"/>
      <c r="AV488"/>
      <c r="AW488"/>
      <c r="AX488"/>
      <c r="AY488"/>
      <c r="AZ488"/>
      <c r="BA488"/>
      <c r="BB488"/>
      <c r="BC488"/>
      <c r="BD488"/>
      <c r="BE488"/>
      <c r="BF488"/>
      <c r="BG488"/>
      <c r="BH488"/>
      <c r="BI488"/>
      <c r="BJ488"/>
      <c r="BK488"/>
      <c r="BL488"/>
      <c r="BM488"/>
      <c r="BN488"/>
      <c r="BO488"/>
      <c r="BP488"/>
      <c r="BQ488"/>
      <c r="BR488"/>
      <c r="BS488"/>
      <c r="BT488"/>
      <c r="BU488"/>
      <c r="BV488"/>
      <c r="BW488"/>
      <c r="BX488"/>
      <c r="BY488"/>
      <c r="BZ488"/>
      <c r="CA488"/>
      <c r="CB488"/>
    </row>
    <row r="489" spans="1:80">
      <c r="A489" s="62">
        <f t="shared" si="272"/>
        <v>154.39394122884448</v>
      </c>
      <c r="B489" s="62">
        <f t="shared" si="273"/>
        <v>43.841884867683518</v>
      </c>
      <c r="C489" s="7" t="s">
        <v>552</v>
      </c>
      <c r="D489" s="7" t="s">
        <v>608</v>
      </c>
      <c r="E489" s="42">
        <f t="shared" si="277"/>
        <v>0</v>
      </c>
      <c r="F489" s="42">
        <f t="shared" si="277"/>
        <v>0</v>
      </c>
      <c r="G489" s="42">
        <f t="shared" si="277"/>
        <v>0</v>
      </c>
      <c r="H489" s="42">
        <f t="shared" si="277"/>
        <v>0</v>
      </c>
      <c r="I489" s="42">
        <f t="shared" si="277"/>
        <v>0</v>
      </c>
      <c r="J489" s="42">
        <f t="shared" si="277"/>
        <v>0</v>
      </c>
      <c r="K489" s="42">
        <f t="shared" si="277"/>
        <v>0</v>
      </c>
      <c r="L489" s="42">
        <f t="shared" si="277"/>
        <v>0</v>
      </c>
      <c r="M489" s="42">
        <f t="shared" si="277"/>
        <v>0</v>
      </c>
      <c r="N489" s="42">
        <f t="shared" si="277"/>
        <v>0</v>
      </c>
      <c r="O489" s="42">
        <f t="shared" si="278"/>
        <v>0</v>
      </c>
      <c r="P489" s="42">
        <f t="shared" si="278"/>
        <v>0</v>
      </c>
      <c r="Q489" s="42">
        <f t="shared" si="278"/>
        <v>0</v>
      </c>
      <c r="R489" s="42">
        <f t="shared" si="278"/>
        <v>0</v>
      </c>
      <c r="S489" s="42">
        <f t="shared" si="278"/>
        <v>0</v>
      </c>
      <c r="T489" s="42">
        <f t="shared" si="278"/>
        <v>0</v>
      </c>
      <c r="U489" s="42">
        <f t="shared" si="278"/>
        <v>0</v>
      </c>
      <c r="V489" s="42">
        <f t="shared" si="278"/>
        <v>0</v>
      </c>
      <c r="W489" s="42">
        <f t="shared" si="278"/>
        <v>0</v>
      </c>
      <c r="X489" s="42">
        <f t="shared" si="278"/>
        <v>0</v>
      </c>
      <c r="Y489" s="244">
        <f t="shared" si="274"/>
        <v>0</v>
      </c>
      <c r="AA489" s="26">
        <f t="shared" si="267"/>
        <v>0</v>
      </c>
      <c r="AB489"/>
      <c r="AC489"/>
      <c r="AD489"/>
      <c r="AE489"/>
      <c r="AF489"/>
      <c r="AG489"/>
      <c r="AH489"/>
      <c r="AI489"/>
      <c r="AJ489"/>
      <c r="AK489"/>
      <c r="AL489"/>
      <c r="AM489"/>
      <c r="AN489"/>
      <c r="AO489"/>
      <c r="AP489"/>
      <c r="AQ489"/>
      <c r="AR489"/>
      <c r="AS489"/>
      <c r="AT489"/>
      <c r="AU489"/>
      <c r="AV489"/>
      <c r="AW489"/>
      <c r="AX489"/>
      <c r="AY489"/>
      <c r="AZ489"/>
      <c r="BA489"/>
      <c r="BB489"/>
      <c r="BC489"/>
      <c r="BD489"/>
      <c r="BE489"/>
      <c r="BF489"/>
      <c r="BG489"/>
      <c r="BH489"/>
      <c r="BI489"/>
      <c r="BJ489"/>
      <c r="BK489"/>
      <c r="BL489"/>
      <c r="BM489"/>
      <c r="BN489"/>
      <c r="BO489"/>
      <c r="BP489"/>
      <c r="BQ489"/>
      <c r="BR489"/>
      <c r="BS489"/>
      <c r="BT489"/>
      <c r="BU489"/>
      <c r="BV489"/>
      <c r="BW489"/>
      <c r="BX489"/>
      <c r="BY489"/>
      <c r="BZ489"/>
      <c r="CA489"/>
      <c r="CB489"/>
    </row>
    <row r="490" spans="1:80">
      <c r="A490" s="62">
        <f t="shared" si="272"/>
        <v>151.57634311246809</v>
      </c>
      <c r="B490" s="62">
        <f t="shared" si="273"/>
        <v>44.659653057222847</v>
      </c>
      <c r="C490" s="7" t="s">
        <v>553</v>
      </c>
      <c r="D490" s="7" t="s">
        <v>608</v>
      </c>
      <c r="E490" s="42">
        <f t="shared" si="277"/>
        <v>3.4232191099966489E-3</v>
      </c>
      <c r="F490" s="42">
        <f t="shared" si="277"/>
        <v>6.9194357809722025E-3</v>
      </c>
      <c r="G490" s="42">
        <f t="shared" si="277"/>
        <v>1.0492610887432757E-2</v>
      </c>
      <c r="H490" s="42">
        <f t="shared" si="277"/>
        <v>1.4146470425547394E-2</v>
      </c>
      <c r="I490" s="42">
        <f t="shared" si="277"/>
        <v>1.8003406545296537E-2</v>
      </c>
      <c r="J490" s="42">
        <f t="shared" si="277"/>
        <v>2.1507445338839987E-2</v>
      </c>
      <c r="K490" s="42">
        <f t="shared" si="277"/>
        <v>2.4420216496809082E-2</v>
      </c>
      <c r="L490" s="42">
        <f t="shared" si="277"/>
        <v>2.6871189143901845E-2</v>
      </c>
      <c r="M490" s="42">
        <f t="shared" si="277"/>
        <v>2.8930492963284447E-2</v>
      </c>
      <c r="N490" s="42">
        <f t="shared" si="277"/>
        <v>3.0920193498924799E-2</v>
      </c>
      <c r="O490" s="42">
        <f t="shared" si="278"/>
        <v>3.2428027884679564E-2</v>
      </c>
      <c r="P490" s="42">
        <f t="shared" si="278"/>
        <v>3.371930133866867E-2</v>
      </c>
      <c r="Q490" s="42">
        <f t="shared" si="278"/>
        <v>3.4856893094587386E-2</v>
      </c>
      <c r="R490" s="42">
        <f t="shared" si="278"/>
        <v>3.5848288556116568E-2</v>
      </c>
      <c r="S490" s="42">
        <f t="shared" si="278"/>
        <v>3.6986555884108541E-2</v>
      </c>
      <c r="T490" s="42">
        <f t="shared" si="278"/>
        <v>3.7821694996468057E-2</v>
      </c>
      <c r="U490" s="42">
        <f t="shared" si="278"/>
        <v>3.8277646418517067E-2</v>
      </c>
      <c r="V490" s="42">
        <f t="shared" si="278"/>
        <v>3.8732720142351816E-2</v>
      </c>
      <c r="W490" s="42">
        <f t="shared" si="278"/>
        <v>3.9175316568653071E-2</v>
      </c>
      <c r="X490" s="42">
        <f t="shared" si="278"/>
        <v>3.9913421957852399E-2</v>
      </c>
      <c r="Y490" s="244">
        <f t="shared" si="274"/>
        <v>4.0037951924669711E-2</v>
      </c>
      <c r="AA490" s="26">
        <f t="shared" si="267"/>
        <v>0.55339454703300883</v>
      </c>
      <c r="AB490"/>
      <c r="AC490"/>
      <c r="AD490"/>
      <c r="AE490"/>
      <c r="AF490"/>
      <c r="AG490"/>
      <c r="AH490"/>
      <c r="AI490"/>
      <c r="AJ490"/>
      <c r="AK490"/>
      <c r="AL490"/>
      <c r="AM490"/>
      <c r="AN490"/>
      <c r="AO490"/>
      <c r="AP490"/>
      <c r="AQ490"/>
      <c r="AR490"/>
      <c r="AS490"/>
      <c r="AT490"/>
      <c r="AU490"/>
      <c r="AV490"/>
      <c r="AW490"/>
      <c r="AX490"/>
      <c r="AY490"/>
      <c r="AZ490"/>
      <c r="BA490"/>
      <c r="BB490"/>
      <c r="BC490"/>
      <c r="BD490"/>
      <c r="BE490"/>
      <c r="BF490"/>
      <c r="BG490"/>
      <c r="BH490"/>
      <c r="BI490"/>
      <c r="BJ490"/>
      <c r="BK490"/>
      <c r="BL490"/>
      <c r="BM490"/>
      <c r="BN490"/>
      <c r="BO490"/>
      <c r="BP490"/>
      <c r="BQ490"/>
      <c r="BR490"/>
      <c r="BS490"/>
      <c r="BT490"/>
      <c r="BU490"/>
      <c r="BV490"/>
      <c r="BW490"/>
      <c r="BX490"/>
      <c r="BY490"/>
      <c r="BZ490"/>
      <c r="CA490"/>
      <c r="CB490"/>
    </row>
    <row r="491" spans="1:80">
      <c r="A491" s="62">
        <f t="shared" si="272"/>
        <v>153.71563057119832</v>
      </c>
      <c r="B491" s="62">
        <f t="shared" si="273"/>
        <v>44.036015111315521</v>
      </c>
      <c r="C491" s="7" t="s">
        <v>554</v>
      </c>
      <c r="D491" s="7" t="s">
        <v>608</v>
      </c>
      <c r="E491" s="42">
        <f t="shared" si="277"/>
        <v>0</v>
      </c>
      <c r="F491" s="42">
        <f t="shared" si="277"/>
        <v>0</v>
      </c>
      <c r="G491" s="42">
        <f t="shared" si="277"/>
        <v>0</v>
      </c>
      <c r="H491" s="42">
        <f t="shared" si="277"/>
        <v>0</v>
      </c>
      <c r="I491" s="42">
        <f t="shared" si="277"/>
        <v>0</v>
      </c>
      <c r="J491" s="42">
        <f t="shared" si="277"/>
        <v>0</v>
      </c>
      <c r="K491" s="42">
        <f t="shared" si="277"/>
        <v>0</v>
      </c>
      <c r="L491" s="42">
        <f t="shared" si="277"/>
        <v>0</v>
      </c>
      <c r="M491" s="42">
        <f t="shared" si="277"/>
        <v>0</v>
      </c>
      <c r="N491" s="42">
        <f t="shared" si="277"/>
        <v>0</v>
      </c>
      <c r="O491" s="42">
        <f t="shared" si="278"/>
        <v>0</v>
      </c>
      <c r="P491" s="42">
        <f t="shared" si="278"/>
        <v>0</v>
      </c>
      <c r="Q491" s="42">
        <f t="shared" si="278"/>
        <v>0</v>
      </c>
      <c r="R491" s="42">
        <f t="shared" si="278"/>
        <v>0</v>
      </c>
      <c r="S491" s="42">
        <f t="shared" si="278"/>
        <v>0</v>
      </c>
      <c r="T491" s="42">
        <f t="shared" si="278"/>
        <v>0</v>
      </c>
      <c r="U491" s="42">
        <f t="shared" si="278"/>
        <v>0</v>
      </c>
      <c r="V491" s="42">
        <f t="shared" si="278"/>
        <v>0</v>
      </c>
      <c r="W491" s="42">
        <f t="shared" si="278"/>
        <v>0</v>
      </c>
      <c r="X491" s="42">
        <f t="shared" si="278"/>
        <v>0</v>
      </c>
      <c r="Y491" s="244">
        <f t="shared" si="274"/>
        <v>0</v>
      </c>
      <c r="AA491" s="26">
        <f t="shared" si="267"/>
        <v>0</v>
      </c>
      <c r="AB491"/>
      <c r="AC491"/>
      <c r="AD491"/>
      <c r="AE491"/>
      <c r="AF491"/>
      <c r="AG491"/>
      <c r="AH491"/>
      <c r="AI491"/>
      <c r="AJ491"/>
      <c r="AK491"/>
      <c r="AL491"/>
      <c r="AM491"/>
      <c r="AN491"/>
      <c r="AO491"/>
      <c r="AP491"/>
      <c r="AQ491"/>
      <c r="AR491"/>
      <c r="AS491"/>
      <c r="AT491"/>
      <c r="AU491"/>
      <c r="AV491"/>
      <c r="AW491"/>
      <c r="AX491"/>
      <c r="AY491"/>
      <c r="AZ491"/>
      <c r="BA491"/>
      <c r="BB491"/>
      <c r="BC491"/>
      <c r="BD491"/>
      <c r="BE491"/>
      <c r="BF491"/>
      <c r="BG491"/>
      <c r="BH491"/>
      <c r="BI491"/>
      <c r="BJ491"/>
      <c r="BK491"/>
      <c r="BL491"/>
      <c r="BM491"/>
      <c r="BN491"/>
      <c r="BO491"/>
      <c r="BP491"/>
      <c r="BQ491"/>
      <c r="BR491"/>
      <c r="BS491"/>
      <c r="BT491"/>
      <c r="BU491"/>
      <c r="BV491"/>
      <c r="BW491"/>
      <c r="BX491"/>
      <c r="BY491"/>
      <c r="BZ491"/>
      <c r="CA491"/>
      <c r="CB491"/>
    </row>
    <row r="492" spans="1:80">
      <c r="A492" s="62">
        <f t="shared" si="272"/>
        <v>121.8872074047248</v>
      </c>
      <c r="B492" s="62">
        <f t="shared" si="273"/>
        <v>55.57458032645382</v>
      </c>
      <c r="C492" s="7" t="s">
        <v>555</v>
      </c>
      <c r="D492" s="7" t="s">
        <v>608</v>
      </c>
      <c r="E492" s="42">
        <f t="shared" si="277"/>
        <v>0</v>
      </c>
      <c r="F492" s="42">
        <f t="shared" si="277"/>
        <v>0</v>
      </c>
      <c r="G492" s="42">
        <f t="shared" si="277"/>
        <v>0</v>
      </c>
      <c r="H492" s="42">
        <f t="shared" si="277"/>
        <v>0</v>
      </c>
      <c r="I492" s="42">
        <f t="shared" si="277"/>
        <v>0</v>
      </c>
      <c r="J492" s="42">
        <f t="shared" si="277"/>
        <v>0</v>
      </c>
      <c r="K492" s="42">
        <f t="shared" si="277"/>
        <v>0</v>
      </c>
      <c r="L492" s="42">
        <f t="shared" si="277"/>
        <v>0</v>
      </c>
      <c r="M492" s="42">
        <f t="shared" si="277"/>
        <v>0</v>
      </c>
      <c r="N492" s="42">
        <f t="shared" si="277"/>
        <v>0</v>
      </c>
      <c r="O492" s="42">
        <f t="shared" si="278"/>
        <v>0</v>
      </c>
      <c r="P492" s="42">
        <f t="shared" si="278"/>
        <v>0</v>
      </c>
      <c r="Q492" s="42">
        <f t="shared" si="278"/>
        <v>0</v>
      </c>
      <c r="R492" s="42">
        <f t="shared" si="278"/>
        <v>0</v>
      </c>
      <c r="S492" s="42">
        <f t="shared" si="278"/>
        <v>0</v>
      </c>
      <c r="T492" s="42">
        <f t="shared" si="278"/>
        <v>0</v>
      </c>
      <c r="U492" s="42">
        <f t="shared" si="278"/>
        <v>0</v>
      </c>
      <c r="V492" s="42">
        <f t="shared" si="278"/>
        <v>0</v>
      </c>
      <c r="W492" s="42">
        <f t="shared" si="278"/>
        <v>0</v>
      </c>
      <c r="X492" s="42">
        <f t="shared" si="278"/>
        <v>0</v>
      </c>
      <c r="Y492" s="244">
        <f t="shared" si="274"/>
        <v>0</v>
      </c>
      <c r="AA492" s="26">
        <f t="shared" si="267"/>
        <v>0</v>
      </c>
      <c r="AB492"/>
      <c r="AC492"/>
      <c r="AD492"/>
      <c r="AE492"/>
      <c r="AF492"/>
      <c r="AG492"/>
      <c r="AH492"/>
      <c r="AI492"/>
      <c r="AJ492"/>
      <c r="AK492"/>
      <c r="AL492"/>
      <c r="AM492"/>
      <c r="AN492"/>
      <c r="AO492"/>
      <c r="AP492"/>
      <c r="AQ492"/>
      <c r="AR492"/>
      <c r="AS492"/>
      <c r="AT492"/>
      <c r="AU492"/>
      <c r="AV492"/>
      <c r="AW492"/>
      <c r="AX492"/>
      <c r="AY492"/>
      <c r="AZ492"/>
      <c r="BA492"/>
      <c r="BB492"/>
      <c r="BC492"/>
      <c r="BD492"/>
      <c r="BE492"/>
      <c r="BF492"/>
      <c r="BG492"/>
      <c r="BH492"/>
      <c r="BI492"/>
      <c r="BJ492"/>
      <c r="BK492"/>
      <c r="BL492"/>
      <c r="BM492"/>
      <c r="BN492"/>
      <c r="BO492"/>
      <c r="BP492"/>
      <c r="BQ492"/>
      <c r="BR492"/>
      <c r="BS492"/>
      <c r="BT492"/>
      <c r="BU492"/>
      <c r="BV492"/>
      <c r="BW492"/>
      <c r="BX492"/>
      <c r="BY492"/>
      <c r="BZ492"/>
      <c r="CA492"/>
      <c r="CB492"/>
    </row>
    <row r="493" spans="1:80">
      <c r="A493" s="62">
        <f t="shared" si="272"/>
        <v>114.58232339930466</v>
      </c>
      <c r="B493" s="62">
        <f t="shared" si="273"/>
        <v>59.12721390563776</v>
      </c>
      <c r="C493" s="7" t="s">
        <v>556</v>
      </c>
      <c r="D493" s="7" t="s">
        <v>608</v>
      </c>
      <c r="E493" s="42">
        <f t="shared" si="277"/>
        <v>0</v>
      </c>
      <c r="F493" s="42">
        <f t="shared" si="277"/>
        <v>0</v>
      </c>
      <c r="G493" s="42">
        <f t="shared" si="277"/>
        <v>0</v>
      </c>
      <c r="H493" s="42">
        <f t="shared" si="277"/>
        <v>0</v>
      </c>
      <c r="I493" s="42">
        <f t="shared" si="277"/>
        <v>0</v>
      </c>
      <c r="J493" s="42">
        <f t="shared" si="277"/>
        <v>0</v>
      </c>
      <c r="K493" s="42">
        <f t="shared" si="277"/>
        <v>0</v>
      </c>
      <c r="L493" s="42">
        <f t="shared" si="277"/>
        <v>0</v>
      </c>
      <c r="M493" s="42">
        <f t="shared" si="277"/>
        <v>0</v>
      </c>
      <c r="N493" s="42">
        <f t="shared" si="277"/>
        <v>0</v>
      </c>
      <c r="O493" s="42">
        <f t="shared" si="278"/>
        <v>0</v>
      </c>
      <c r="P493" s="42">
        <f t="shared" si="278"/>
        <v>0</v>
      </c>
      <c r="Q493" s="42">
        <f t="shared" si="278"/>
        <v>0</v>
      </c>
      <c r="R493" s="42">
        <f t="shared" si="278"/>
        <v>0</v>
      </c>
      <c r="S493" s="42">
        <f t="shared" si="278"/>
        <v>0</v>
      </c>
      <c r="T493" s="42">
        <f t="shared" si="278"/>
        <v>0</v>
      </c>
      <c r="U493" s="42">
        <f t="shared" si="278"/>
        <v>0</v>
      </c>
      <c r="V493" s="42">
        <f t="shared" si="278"/>
        <v>0</v>
      </c>
      <c r="W493" s="42">
        <f t="shared" si="278"/>
        <v>0</v>
      </c>
      <c r="X493" s="42">
        <f t="shared" si="278"/>
        <v>0</v>
      </c>
      <c r="Y493" s="244">
        <f t="shared" si="274"/>
        <v>0</v>
      </c>
      <c r="AA493" s="26">
        <f t="shared" si="267"/>
        <v>0</v>
      </c>
      <c r="AB493"/>
      <c r="AC493"/>
      <c r="AD493"/>
      <c r="AE493"/>
      <c r="AF493"/>
      <c r="AG493"/>
      <c r="AH493"/>
      <c r="AI493"/>
      <c r="AJ493"/>
      <c r="AK493"/>
      <c r="AL493"/>
      <c r="AM493"/>
      <c r="AN493"/>
      <c r="AO493"/>
      <c r="AP493"/>
      <c r="AQ493"/>
      <c r="AR493"/>
      <c r="AS493"/>
      <c r="AT493"/>
      <c r="AU493"/>
      <c r="AV493"/>
      <c r="AW493"/>
      <c r="AX493"/>
      <c r="AY493"/>
      <c r="AZ493"/>
      <c r="BA493"/>
      <c r="BB493"/>
      <c r="BC493"/>
      <c r="BD493"/>
      <c r="BE493"/>
      <c r="BF493"/>
      <c r="BG493"/>
      <c r="BH493"/>
      <c r="BI493"/>
      <c r="BJ493"/>
      <c r="BK493"/>
      <c r="BL493"/>
      <c r="BM493"/>
      <c r="BN493"/>
      <c r="BO493"/>
      <c r="BP493"/>
      <c r="BQ493"/>
      <c r="BR493"/>
      <c r="BS493"/>
      <c r="BT493"/>
      <c r="BU493"/>
      <c r="BV493"/>
      <c r="BW493"/>
      <c r="BX493"/>
      <c r="BY493"/>
      <c r="BZ493"/>
      <c r="CA493"/>
      <c r="CB493"/>
    </row>
    <row r="494" spans="1:80">
      <c r="A494" s="62">
        <f t="shared" si="272"/>
        <v>172.51266244943122</v>
      </c>
      <c r="B494" s="62">
        <f t="shared" si="273"/>
        <v>39.221382950215592</v>
      </c>
      <c r="C494" s="7" t="s">
        <v>557</v>
      </c>
      <c r="D494" s="7" t="s">
        <v>608</v>
      </c>
      <c r="E494" s="42">
        <f t="shared" ref="E494:N503" si="279">VLOOKUP(CONCATENATE($C494&amp;$D494),$B$197:$Y$365,E$22+1,FALSE)*$C$372*$A494/8760/1000</f>
        <v>0</v>
      </c>
      <c r="F494" s="42">
        <f t="shared" si="279"/>
        <v>0</v>
      </c>
      <c r="G494" s="42">
        <f t="shared" si="279"/>
        <v>0</v>
      </c>
      <c r="H494" s="42">
        <f t="shared" si="279"/>
        <v>0</v>
      </c>
      <c r="I494" s="42">
        <f t="shared" si="279"/>
        <v>0</v>
      </c>
      <c r="J494" s="42">
        <f t="shared" si="279"/>
        <v>0</v>
      </c>
      <c r="K494" s="42">
        <f t="shared" si="279"/>
        <v>0</v>
      </c>
      <c r="L494" s="42">
        <f t="shared" si="279"/>
        <v>0</v>
      </c>
      <c r="M494" s="42">
        <f t="shared" si="279"/>
        <v>0</v>
      </c>
      <c r="N494" s="42">
        <f t="shared" si="279"/>
        <v>0</v>
      </c>
      <c r="O494" s="42">
        <f t="shared" ref="O494:X503" si="280">VLOOKUP(CONCATENATE($C494&amp;$D494),$B$197:$Y$365,O$22+1,FALSE)*$C$372*$A494/8760/1000</f>
        <v>0</v>
      </c>
      <c r="P494" s="42">
        <f t="shared" si="280"/>
        <v>0</v>
      </c>
      <c r="Q494" s="42">
        <f t="shared" si="280"/>
        <v>0</v>
      </c>
      <c r="R494" s="42">
        <f t="shared" si="280"/>
        <v>0</v>
      </c>
      <c r="S494" s="42">
        <f t="shared" si="280"/>
        <v>0</v>
      </c>
      <c r="T494" s="42">
        <f t="shared" si="280"/>
        <v>0</v>
      </c>
      <c r="U494" s="42">
        <f t="shared" si="280"/>
        <v>0</v>
      </c>
      <c r="V494" s="42">
        <f t="shared" si="280"/>
        <v>0</v>
      </c>
      <c r="W494" s="42">
        <f t="shared" si="280"/>
        <v>0</v>
      </c>
      <c r="X494" s="42">
        <f t="shared" si="280"/>
        <v>0</v>
      </c>
      <c r="Y494" s="244">
        <f t="shared" si="274"/>
        <v>0</v>
      </c>
      <c r="AA494" s="26">
        <f t="shared" si="267"/>
        <v>0</v>
      </c>
      <c r="AB494"/>
      <c r="AC494"/>
      <c r="AD494"/>
      <c r="AE494"/>
      <c r="AF494"/>
      <c r="AG494"/>
      <c r="AH494"/>
      <c r="AI494"/>
      <c r="AJ494"/>
      <c r="AK494"/>
      <c r="AL494"/>
      <c r="AM494"/>
      <c r="AN494"/>
      <c r="AO494"/>
      <c r="AP494"/>
      <c r="AQ494"/>
      <c r="AR494"/>
      <c r="AS494"/>
      <c r="AT494"/>
      <c r="AU494"/>
      <c r="AV494"/>
      <c r="AW494"/>
      <c r="AX494"/>
      <c r="AY494"/>
      <c r="AZ494"/>
      <c r="BA494"/>
      <c r="BB494"/>
      <c r="BC494"/>
      <c r="BD494"/>
      <c r="BE494"/>
      <c r="BF494"/>
      <c r="BG494"/>
      <c r="BH494"/>
      <c r="BI494"/>
      <c r="BJ494"/>
      <c r="BK494"/>
      <c r="BL494"/>
      <c r="BM494"/>
      <c r="BN494"/>
      <c r="BO494"/>
      <c r="BP494"/>
      <c r="BQ494"/>
      <c r="BR494"/>
      <c r="BS494"/>
      <c r="BT494"/>
      <c r="BU494"/>
      <c r="BV494"/>
      <c r="BW494"/>
      <c r="BX494"/>
      <c r="BY494"/>
      <c r="BZ494"/>
      <c r="CA494"/>
      <c r="CB494"/>
    </row>
    <row r="495" spans="1:80">
      <c r="A495" s="62">
        <f t="shared" si="272"/>
        <v>167.55577687432472</v>
      </c>
      <c r="B495" s="62">
        <f t="shared" si="273"/>
        <v>40.386156107498316</v>
      </c>
      <c r="C495" s="7" t="s">
        <v>558</v>
      </c>
      <c r="D495" s="7" t="s">
        <v>608</v>
      </c>
      <c r="E495" s="42">
        <f t="shared" si="279"/>
        <v>0</v>
      </c>
      <c r="F495" s="42">
        <f t="shared" si="279"/>
        <v>0</v>
      </c>
      <c r="G495" s="42">
        <f t="shared" si="279"/>
        <v>0</v>
      </c>
      <c r="H495" s="42">
        <f t="shared" si="279"/>
        <v>0</v>
      </c>
      <c r="I495" s="42">
        <f t="shared" si="279"/>
        <v>0</v>
      </c>
      <c r="J495" s="42">
        <f t="shared" si="279"/>
        <v>0</v>
      </c>
      <c r="K495" s="42">
        <f t="shared" si="279"/>
        <v>0</v>
      </c>
      <c r="L495" s="42">
        <f t="shared" si="279"/>
        <v>0</v>
      </c>
      <c r="M495" s="42">
        <f t="shared" si="279"/>
        <v>0</v>
      </c>
      <c r="N495" s="42">
        <f t="shared" si="279"/>
        <v>0</v>
      </c>
      <c r="O495" s="42">
        <f t="shared" si="280"/>
        <v>0</v>
      </c>
      <c r="P495" s="42">
        <f t="shared" si="280"/>
        <v>0</v>
      </c>
      <c r="Q495" s="42">
        <f t="shared" si="280"/>
        <v>0</v>
      </c>
      <c r="R495" s="42">
        <f t="shared" si="280"/>
        <v>0</v>
      </c>
      <c r="S495" s="42">
        <f t="shared" si="280"/>
        <v>0</v>
      </c>
      <c r="T495" s="42">
        <f t="shared" si="280"/>
        <v>0</v>
      </c>
      <c r="U495" s="42">
        <f t="shared" si="280"/>
        <v>0</v>
      </c>
      <c r="V495" s="42">
        <f t="shared" si="280"/>
        <v>0</v>
      </c>
      <c r="W495" s="42">
        <f t="shared" si="280"/>
        <v>0</v>
      </c>
      <c r="X495" s="42">
        <f t="shared" si="280"/>
        <v>0</v>
      </c>
      <c r="Y495" s="244">
        <f t="shared" si="274"/>
        <v>0</v>
      </c>
      <c r="AA495" s="26">
        <f t="shared" ref="AA495:AA519" si="281">SUM(E495:X495)</f>
        <v>0</v>
      </c>
      <c r="AB495"/>
      <c r="AC495"/>
      <c r="AD495"/>
      <c r="AE495"/>
      <c r="AF495"/>
      <c r="AG495"/>
      <c r="AH495"/>
      <c r="AI495"/>
      <c r="AJ495"/>
      <c r="AK495"/>
      <c r="AL495"/>
      <c r="AM495"/>
      <c r="AN495"/>
      <c r="AO495"/>
      <c r="AP495"/>
      <c r="AQ495"/>
      <c r="AR495"/>
      <c r="AS495"/>
      <c r="AT495"/>
      <c r="AU495"/>
      <c r="AV495"/>
      <c r="AW495"/>
      <c r="AX495"/>
      <c r="AY495"/>
      <c r="AZ495"/>
      <c r="BA495"/>
      <c r="BB495"/>
      <c r="BC495"/>
      <c r="BD495"/>
      <c r="BE495"/>
      <c r="BF495"/>
      <c r="BG495"/>
      <c r="BH495"/>
      <c r="BI495"/>
      <c r="BJ495"/>
      <c r="BK495"/>
      <c r="BL495"/>
      <c r="BM495"/>
      <c r="BN495"/>
      <c r="BO495"/>
      <c r="BP495"/>
      <c r="BQ495"/>
      <c r="BR495"/>
      <c r="BS495"/>
      <c r="BT495"/>
      <c r="BU495"/>
      <c r="BV495"/>
      <c r="BW495"/>
      <c r="BX495"/>
      <c r="BY495"/>
      <c r="BZ495"/>
      <c r="CA495"/>
      <c r="CB495"/>
    </row>
    <row r="496" spans="1:80">
      <c r="A496" s="62">
        <f t="shared" si="272"/>
        <v>167.49055469570487</v>
      </c>
      <c r="B496" s="62">
        <f t="shared" si="273"/>
        <v>40.401941610249871</v>
      </c>
      <c r="C496" s="7" t="s">
        <v>559</v>
      </c>
      <c r="D496" s="7" t="s">
        <v>608</v>
      </c>
      <c r="E496" s="42">
        <f t="shared" si="279"/>
        <v>0</v>
      </c>
      <c r="F496" s="42">
        <f t="shared" si="279"/>
        <v>0</v>
      </c>
      <c r="G496" s="42">
        <f t="shared" si="279"/>
        <v>0</v>
      </c>
      <c r="H496" s="42">
        <f t="shared" si="279"/>
        <v>0</v>
      </c>
      <c r="I496" s="42">
        <f t="shared" si="279"/>
        <v>0</v>
      </c>
      <c r="J496" s="42">
        <f t="shared" si="279"/>
        <v>0</v>
      </c>
      <c r="K496" s="42">
        <f t="shared" si="279"/>
        <v>0</v>
      </c>
      <c r="L496" s="42">
        <f t="shared" si="279"/>
        <v>0</v>
      </c>
      <c r="M496" s="42">
        <f t="shared" si="279"/>
        <v>0</v>
      </c>
      <c r="N496" s="42">
        <f t="shared" si="279"/>
        <v>0</v>
      </c>
      <c r="O496" s="42">
        <f t="shared" si="280"/>
        <v>0</v>
      </c>
      <c r="P496" s="42">
        <f t="shared" si="280"/>
        <v>0</v>
      </c>
      <c r="Q496" s="42">
        <f t="shared" si="280"/>
        <v>0</v>
      </c>
      <c r="R496" s="42">
        <f t="shared" si="280"/>
        <v>0</v>
      </c>
      <c r="S496" s="42">
        <f t="shared" si="280"/>
        <v>0</v>
      </c>
      <c r="T496" s="42">
        <f t="shared" si="280"/>
        <v>0</v>
      </c>
      <c r="U496" s="42">
        <f t="shared" si="280"/>
        <v>0</v>
      </c>
      <c r="V496" s="42">
        <f t="shared" si="280"/>
        <v>0</v>
      </c>
      <c r="W496" s="42">
        <f t="shared" si="280"/>
        <v>0</v>
      </c>
      <c r="X496" s="42">
        <f t="shared" si="280"/>
        <v>0</v>
      </c>
      <c r="Y496" s="244">
        <f t="shared" si="274"/>
        <v>0</v>
      </c>
      <c r="AA496" s="26">
        <f t="shared" si="281"/>
        <v>0</v>
      </c>
      <c r="AB496"/>
      <c r="AC496"/>
      <c r="AD496"/>
      <c r="AE496"/>
      <c r="AF496"/>
      <c r="AG496"/>
      <c r="AH496"/>
      <c r="AI496"/>
      <c r="AJ496"/>
      <c r="AK496"/>
      <c r="AL496"/>
      <c r="AM496"/>
      <c r="AN496"/>
      <c r="AO496"/>
      <c r="AP496"/>
      <c r="AQ496"/>
      <c r="AR496"/>
      <c r="AS496"/>
      <c r="AT496"/>
      <c r="AU496"/>
      <c r="AV496"/>
      <c r="AW496"/>
      <c r="AX496"/>
      <c r="AY496"/>
      <c r="AZ496"/>
      <c r="BA496"/>
      <c r="BB496"/>
      <c r="BC496"/>
      <c r="BD496"/>
      <c r="BE496"/>
      <c r="BF496"/>
      <c r="BG496"/>
      <c r="BH496"/>
      <c r="BI496"/>
      <c r="BJ496"/>
      <c r="BK496"/>
      <c r="BL496"/>
      <c r="BM496"/>
      <c r="BN496"/>
      <c r="BO496"/>
      <c r="BP496"/>
      <c r="BQ496"/>
      <c r="BR496"/>
      <c r="BS496"/>
      <c r="BT496"/>
      <c r="BU496"/>
      <c r="BV496"/>
      <c r="BW496"/>
      <c r="BX496"/>
      <c r="BY496"/>
      <c r="BZ496"/>
      <c r="CA496"/>
      <c r="CB496"/>
    </row>
    <row r="497" spans="1:80">
      <c r="A497" s="62">
        <f t="shared" si="272"/>
        <v>160.57700376200367</v>
      </c>
      <c r="B497" s="62">
        <f t="shared" si="273"/>
        <v>42.147925930429913</v>
      </c>
      <c r="C497" s="7" t="s">
        <v>560</v>
      </c>
      <c r="D497" s="7" t="s">
        <v>608</v>
      </c>
      <c r="E497" s="42">
        <f t="shared" si="279"/>
        <v>0</v>
      </c>
      <c r="F497" s="42">
        <f t="shared" si="279"/>
        <v>0</v>
      </c>
      <c r="G497" s="42">
        <f t="shared" si="279"/>
        <v>0</v>
      </c>
      <c r="H497" s="42">
        <f t="shared" si="279"/>
        <v>0</v>
      </c>
      <c r="I497" s="42">
        <f t="shared" si="279"/>
        <v>0</v>
      </c>
      <c r="J497" s="42">
        <f t="shared" si="279"/>
        <v>0</v>
      </c>
      <c r="K497" s="42">
        <f t="shared" si="279"/>
        <v>0</v>
      </c>
      <c r="L497" s="42">
        <f t="shared" si="279"/>
        <v>0</v>
      </c>
      <c r="M497" s="42">
        <f t="shared" si="279"/>
        <v>0</v>
      </c>
      <c r="N497" s="42">
        <f t="shared" si="279"/>
        <v>0</v>
      </c>
      <c r="O497" s="42">
        <f t="shared" si="280"/>
        <v>0</v>
      </c>
      <c r="P497" s="42">
        <f t="shared" si="280"/>
        <v>0</v>
      </c>
      <c r="Q497" s="42">
        <f t="shared" si="280"/>
        <v>0</v>
      </c>
      <c r="R497" s="42">
        <f t="shared" si="280"/>
        <v>0</v>
      </c>
      <c r="S497" s="42">
        <f t="shared" si="280"/>
        <v>0</v>
      </c>
      <c r="T497" s="42">
        <f t="shared" si="280"/>
        <v>0</v>
      </c>
      <c r="U497" s="42">
        <f t="shared" si="280"/>
        <v>0</v>
      </c>
      <c r="V497" s="42">
        <f t="shared" si="280"/>
        <v>0</v>
      </c>
      <c r="W497" s="42">
        <f t="shared" si="280"/>
        <v>0</v>
      </c>
      <c r="X497" s="42">
        <f t="shared" si="280"/>
        <v>0</v>
      </c>
      <c r="Y497" s="244">
        <f t="shared" si="274"/>
        <v>0</v>
      </c>
      <c r="AA497" s="26">
        <f t="shared" si="281"/>
        <v>0</v>
      </c>
      <c r="AB497"/>
      <c r="AC497"/>
      <c r="AD497"/>
      <c r="AE497"/>
      <c r="AF497"/>
      <c r="AG497"/>
      <c r="AH497"/>
      <c r="AI497"/>
      <c r="AJ497"/>
      <c r="AK497"/>
      <c r="AL497"/>
      <c r="AM497"/>
      <c r="AN497"/>
      <c r="AO497"/>
      <c r="AP497"/>
      <c r="AQ497"/>
      <c r="AR497"/>
      <c r="AS497"/>
      <c r="AT497"/>
      <c r="AU497"/>
      <c r="AV497"/>
      <c r="AW497"/>
      <c r="AX497"/>
      <c r="AY497"/>
      <c r="AZ497"/>
      <c r="BA497"/>
      <c r="BB497"/>
      <c r="BC497"/>
      <c r="BD497"/>
      <c r="BE497"/>
      <c r="BF497"/>
      <c r="BG497"/>
      <c r="BH497"/>
      <c r="BI497"/>
      <c r="BJ497"/>
      <c r="BK497"/>
      <c r="BL497"/>
      <c r="BM497"/>
      <c r="BN497"/>
      <c r="BO497"/>
      <c r="BP497"/>
      <c r="BQ497"/>
      <c r="BR497"/>
      <c r="BS497"/>
      <c r="BT497"/>
      <c r="BU497"/>
      <c r="BV497"/>
      <c r="BW497"/>
      <c r="BX497"/>
      <c r="BY497"/>
      <c r="BZ497"/>
      <c r="CA497"/>
      <c r="CB497"/>
    </row>
    <row r="498" spans="1:80">
      <c r="A498" s="62">
        <f t="shared" ref="A498:A529" si="282">VLOOKUP($C498,MeasureOutput,3,FALSE)</f>
        <v>156.72889522343414</v>
      </c>
      <c r="B498" s="62">
        <f t="shared" ref="B498:B529" si="283">VLOOKUP($C498,MeasureOutput,11,FALSE)</f>
        <v>43.186476705479642</v>
      </c>
      <c r="C498" s="7" t="s">
        <v>561</v>
      </c>
      <c r="D498" s="7" t="s">
        <v>608</v>
      </c>
      <c r="E498" s="42">
        <f t="shared" si="279"/>
        <v>0</v>
      </c>
      <c r="F498" s="42">
        <f t="shared" si="279"/>
        <v>0</v>
      </c>
      <c r="G498" s="42">
        <f t="shared" si="279"/>
        <v>0</v>
      </c>
      <c r="H498" s="42">
        <f t="shared" si="279"/>
        <v>0</v>
      </c>
      <c r="I498" s="42">
        <f t="shared" si="279"/>
        <v>0</v>
      </c>
      <c r="J498" s="42">
        <f t="shared" si="279"/>
        <v>0</v>
      </c>
      <c r="K498" s="42">
        <f t="shared" si="279"/>
        <v>0</v>
      </c>
      <c r="L498" s="42">
        <f t="shared" si="279"/>
        <v>0</v>
      </c>
      <c r="M498" s="42">
        <f t="shared" si="279"/>
        <v>0</v>
      </c>
      <c r="N498" s="42">
        <f t="shared" si="279"/>
        <v>0</v>
      </c>
      <c r="O498" s="42">
        <f t="shared" si="280"/>
        <v>0</v>
      </c>
      <c r="P498" s="42">
        <f t="shared" si="280"/>
        <v>0</v>
      </c>
      <c r="Q498" s="42">
        <f t="shared" si="280"/>
        <v>0</v>
      </c>
      <c r="R498" s="42">
        <f t="shared" si="280"/>
        <v>0</v>
      </c>
      <c r="S498" s="42">
        <f t="shared" si="280"/>
        <v>0</v>
      </c>
      <c r="T498" s="42">
        <f t="shared" si="280"/>
        <v>0</v>
      </c>
      <c r="U498" s="42">
        <f t="shared" si="280"/>
        <v>0</v>
      </c>
      <c r="V498" s="42">
        <f t="shared" si="280"/>
        <v>0</v>
      </c>
      <c r="W498" s="42">
        <f t="shared" si="280"/>
        <v>0</v>
      </c>
      <c r="X498" s="42">
        <f t="shared" si="280"/>
        <v>0</v>
      </c>
      <c r="Y498" s="244">
        <f t="shared" si="274"/>
        <v>0</v>
      </c>
      <c r="AA498" s="26">
        <f t="shared" si="281"/>
        <v>0</v>
      </c>
      <c r="AB498"/>
      <c r="AC498"/>
      <c r="AD498"/>
      <c r="AE498"/>
      <c r="AF498"/>
      <c r="AG498"/>
      <c r="AH498"/>
      <c r="AI498"/>
      <c r="AJ498"/>
      <c r="AK498"/>
      <c r="AL498"/>
      <c r="AM498"/>
      <c r="AN498"/>
      <c r="AO498"/>
      <c r="AP498"/>
      <c r="AQ498"/>
      <c r="AR498"/>
      <c r="AS498"/>
      <c r="AT498"/>
      <c r="AU498"/>
      <c r="AV498"/>
      <c r="AW498"/>
      <c r="AX498"/>
      <c r="AY498"/>
      <c r="AZ498"/>
      <c r="BA498"/>
      <c r="BB498"/>
      <c r="BC498"/>
      <c r="BD498"/>
      <c r="BE498"/>
      <c r="BF498"/>
      <c r="BG498"/>
      <c r="BH498"/>
      <c r="BI498"/>
      <c r="BJ498"/>
      <c r="BK498"/>
      <c r="BL498"/>
      <c r="BM498"/>
      <c r="BN498"/>
      <c r="BO498"/>
      <c r="BP498"/>
      <c r="BQ498"/>
      <c r="BR498"/>
      <c r="BS498"/>
      <c r="BT498"/>
      <c r="BU498"/>
      <c r="BV498"/>
      <c r="BW498"/>
      <c r="BX498"/>
      <c r="BY498"/>
      <c r="BZ498"/>
      <c r="CA498"/>
      <c r="CB498"/>
    </row>
    <row r="499" spans="1:80">
      <c r="A499" s="62">
        <f t="shared" si="282"/>
        <v>159.46822672546668</v>
      </c>
      <c r="B499" s="62">
        <f t="shared" si="283"/>
        <v>42.442028995915031</v>
      </c>
      <c r="C499" s="7" t="s">
        <v>562</v>
      </c>
      <c r="D499" s="7" t="s">
        <v>608</v>
      </c>
      <c r="E499" s="42">
        <f t="shared" si="279"/>
        <v>0</v>
      </c>
      <c r="F499" s="42">
        <f t="shared" si="279"/>
        <v>0</v>
      </c>
      <c r="G499" s="42">
        <f t="shared" si="279"/>
        <v>0</v>
      </c>
      <c r="H499" s="42">
        <f t="shared" si="279"/>
        <v>0</v>
      </c>
      <c r="I499" s="42">
        <f t="shared" si="279"/>
        <v>0</v>
      </c>
      <c r="J499" s="42">
        <f t="shared" si="279"/>
        <v>0</v>
      </c>
      <c r="K499" s="42">
        <f t="shared" si="279"/>
        <v>0</v>
      </c>
      <c r="L499" s="42">
        <f t="shared" si="279"/>
        <v>0</v>
      </c>
      <c r="M499" s="42">
        <f t="shared" si="279"/>
        <v>0</v>
      </c>
      <c r="N499" s="42">
        <f t="shared" si="279"/>
        <v>0</v>
      </c>
      <c r="O499" s="42">
        <f t="shared" si="280"/>
        <v>0</v>
      </c>
      <c r="P499" s="42">
        <f t="shared" si="280"/>
        <v>0</v>
      </c>
      <c r="Q499" s="42">
        <f t="shared" si="280"/>
        <v>0</v>
      </c>
      <c r="R499" s="42">
        <f t="shared" si="280"/>
        <v>0</v>
      </c>
      <c r="S499" s="42">
        <f t="shared" si="280"/>
        <v>0</v>
      </c>
      <c r="T499" s="42">
        <f t="shared" si="280"/>
        <v>0</v>
      </c>
      <c r="U499" s="42">
        <f t="shared" si="280"/>
        <v>0</v>
      </c>
      <c r="V499" s="42">
        <f t="shared" si="280"/>
        <v>0</v>
      </c>
      <c r="W499" s="42">
        <f t="shared" si="280"/>
        <v>0</v>
      </c>
      <c r="X499" s="42">
        <f t="shared" si="280"/>
        <v>0</v>
      </c>
      <c r="Y499" s="244">
        <f t="shared" si="274"/>
        <v>0</v>
      </c>
      <c r="AA499" s="26">
        <f t="shared" si="281"/>
        <v>0</v>
      </c>
      <c r="AB499"/>
      <c r="AC499"/>
      <c r="AD499"/>
      <c r="AE499"/>
      <c r="AF499"/>
      <c r="AG499"/>
      <c r="AH499"/>
      <c r="AI499"/>
      <c r="AJ499"/>
      <c r="AK499"/>
      <c r="AL499"/>
      <c r="AM499"/>
      <c r="AN499"/>
      <c r="AO499"/>
      <c r="AP499"/>
      <c r="AQ499"/>
      <c r="AR499"/>
      <c r="AS499"/>
      <c r="AT499"/>
      <c r="AU499"/>
      <c r="AV499"/>
      <c r="AW499"/>
      <c r="AX499"/>
      <c r="AY499"/>
      <c r="AZ499"/>
      <c r="BA499"/>
      <c r="BB499"/>
      <c r="BC499"/>
      <c r="BD499"/>
      <c r="BE499"/>
      <c r="BF499"/>
      <c r="BG499"/>
      <c r="BH499"/>
      <c r="BI499"/>
      <c r="BJ499"/>
      <c r="BK499"/>
      <c r="BL499"/>
      <c r="BM499"/>
      <c r="BN499"/>
      <c r="BO499"/>
      <c r="BP499"/>
      <c r="BQ499"/>
      <c r="BR499"/>
      <c r="BS499"/>
      <c r="BT499"/>
      <c r="BU499"/>
      <c r="BV499"/>
      <c r="BW499"/>
      <c r="BX499"/>
      <c r="BY499"/>
      <c r="BZ499"/>
      <c r="CA499"/>
      <c r="CB499"/>
    </row>
    <row r="500" spans="1:80">
      <c r="A500" s="62">
        <f t="shared" si="282"/>
        <v>155.8157847227566</v>
      </c>
      <c r="B500" s="62">
        <f t="shared" si="283"/>
        <v>43.440442751228964</v>
      </c>
      <c r="C500" s="7" t="s">
        <v>563</v>
      </c>
      <c r="D500" s="7" t="s">
        <v>608</v>
      </c>
      <c r="E500" s="42">
        <f t="shared" si="279"/>
        <v>0</v>
      </c>
      <c r="F500" s="42">
        <f t="shared" si="279"/>
        <v>0</v>
      </c>
      <c r="G500" s="42">
        <f t="shared" si="279"/>
        <v>0</v>
      </c>
      <c r="H500" s="42">
        <f t="shared" si="279"/>
        <v>0</v>
      </c>
      <c r="I500" s="42">
        <f t="shared" si="279"/>
        <v>0</v>
      </c>
      <c r="J500" s="42">
        <f t="shared" si="279"/>
        <v>0</v>
      </c>
      <c r="K500" s="42">
        <f t="shared" si="279"/>
        <v>0</v>
      </c>
      <c r="L500" s="42">
        <f t="shared" si="279"/>
        <v>0</v>
      </c>
      <c r="M500" s="42">
        <f t="shared" si="279"/>
        <v>0</v>
      </c>
      <c r="N500" s="42">
        <f t="shared" si="279"/>
        <v>0</v>
      </c>
      <c r="O500" s="42">
        <f t="shared" si="280"/>
        <v>0</v>
      </c>
      <c r="P500" s="42">
        <f t="shared" si="280"/>
        <v>0</v>
      </c>
      <c r="Q500" s="42">
        <f t="shared" si="280"/>
        <v>0</v>
      </c>
      <c r="R500" s="42">
        <f t="shared" si="280"/>
        <v>0</v>
      </c>
      <c r="S500" s="42">
        <f t="shared" si="280"/>
        <v>0</v>
      </c>
      <c r="T500" s="42">
        <f t="shared" si="280"/>
        <v>0</v>
      </c>
      <c r="U500" s="42">
        <f t="shared" si="280"/>
        <v>0</v>
      </c>
      <c r="V500" s="42">
        <f t="shared" si="280"/>
        <v>0</v>
      </c>
      <c r="W500" s="42">
        <f t="shared" si="280"/>
        <v>0</v>
      </c>
      <c r="X500" s="42">
        <f t="shared" si="280"/>
        <v>0</v>
      </c>
      <c r="Y500" s="244">
        <f t="shared" si="274"/>
        <v>0</v>
      </c>
      <c r="AA500" s="26">
        <f t="shared" si="281"/>
        <v>0</v>
      </c>
      <c r="AB500"/>
      <c r="AC500"/>
      <c r="AD500"/>
      <c r="AE500"/>
      <c r="AF500"/>
      <c r="AG500"/>
      <c r="AH500"/>
      <c r="AI500"/>
      <c r="AJ500"/>
      <c r="AK500"/>
      <c r="AL500"/>
      <c r="AM500"/>
      <c r="AN500"/>
      <c r="AO500"/>
      <c r="AP500"/>
      <c r="AQ500"/>
      <c r="AR500"/>
      <c r="AS500"/>
      <c r="AT500"/>
      <c r="AU500"/>
      <c r="AV500"/>
      <c r="AW500"/>
      <c r="AX500"/>
      <c r="AY500"/>
      <c r="AZ500"/>
      <c r="BA500"/>
      <c r="BB500"/>
      <c r="BC500"/>
      <c r="BD500"/>
      <c r="BE500"/>
      <c r="BF500"/>
      <c r="BG500"/>
      <c r="BH500"/>
      <c r="BI500"/>
      <c r="BJ500"/>
      <c r="BK500"/>
      <c r="BL500"/>
      <c r="BM500"/>
      <c r="BN500"/>
      <c r="BO500"/>
      <c r="BP500"/>
      <c r="BQ500"/>
      <c r="BR500"/>
      <c r="BS500"/>
      <c r="BT500"/>
      <c r="BU500"/>
      <c r="BV500"/>
      <c r="BW500"/>
      <c r="BX500"/>
      <c r="BY500"/>
      <c r="BZ500"/>
      <c r="CA500"/>
      <c r="CB500"/>
    </row>
    <row r="501" spans="1:80">
      <c r="A501" s="62">
        <f t="shared" si="282"/>
        <v>153.40256411382313</v>
      </c>
      <c r="B501" s="62">
        <f t="shared" si="283"/>
        <v>44.126192723702836</v>
      </c>
      <c r="C501" s="7" t="s">
        <v>564</v>
      </c>
      <c r="D501" s="7" t="s">
        <v>608</v>
      </c>
      <c r="E501" s="42">
        <f t="shared" si="279"/>
        <v>0</v>
      </c>
      <c r="F501" s="42">
        <f t="shared" si="279"/>
        <v>0</v>
      </c>
      <c r="G501" s="42">
        <f t="shared" si="279"/>
        <v>0</v>
      </c>
      <c r="H501" s="42">
        <f t="shared" si="279"/>
        <v>0</v>
      </c>
      <c r="I501" s="42">
        <f t="shared" si="279"/>
        <v>0</v>
      </c>
      <c r="J501" s="42">
        <f t="shared" si="279"/>
        <v>0</v>
      </c>
      <c r="K501" s="42">
        <f t="shared" si="279"/>
        <v>0</v>
      </c>
      <c r="L501" s="42">
        <f t="shared" si="279"/>
        <v>0</v>
      </c>
      <c r="M501" s="42">
        <f t="shared" si="279"/>
        <v>0</v>
      </c>
      <c r="N501" s="42">
        <f t="shared" si="279"/>
        <v>0</v>
      </c>
      <c r="O501" s="42">
        <f t="shared" si="280"/>
        <v>0</v>
      </c>
      <c r="P501" s="42">
        <f t="shared" si="280"/>
        <v>0</v>
      </c>
      <c r="Q501" s="42">
        <f t="shared" si="280"/>
        <v>0</v>
      </c>
      <c r="R501" s="42">
        <f t="shared" si="280"/>
        <v>0</v>
      </c>
      <c r="S501" s="42">
        <f t="shared" si="280"/>
        <v>0</v>
      </c>
      <c r="T501" s="42">
        <f t="shared" si="280"/>
        <v>0</v>
      </c>
      <c r="U501" s="42">
        <f t="shared" si="280"/>
        <v>0</v>
      </c>
      <c r="V501" s="42">
        <f t="shared" si="280"/>
        <v>0</v>
      </c>
      <c r="W501" s="42">
        <f t="shared" si="280"/>
        <v>0</v>
      </c>
      <c r="X501" s="42">
        <f t="shared" si="280"/>
        <v>0</v>
      </c>
      <c r="Y501" s="244">
        <f t="shared" si="274"/>
        <v>0</v>
      </c>
      <c r="AA501" s="26">
        <f t="shared" si="281"/>
        <v>0</v>
      </c>
      <c r="AB501"/>
      <c r="AC501"/>
      <c r="AD501"/>
      <c r="AE501"/>
      <c r="AF501"/>
      <c r="AG501"/>
      <c r="AH501"/>
      <c r="AI501"/>
      <c r="AJ501"/>
      <c r="AK501"/>
      <c r="AL501"/>
      <c r="AM501"/>
      <c r="AN501"/>
      <c r="AO501"/>
      <c r="AP501"/>
      <c r="AQ501"/>
      <c r="AR501"/>
      <c r="AS501"/>
      <c r="AT501"/>
      <c r="AU501"/>
      <c r="AV501"/>
      <c r="AW501"/>
      <c r="AX501"/>
      <c r="AY501"/>
      <c r="AZ501"/>
      <c r="BA501"/>
      <c r="BB501"/>
      <c r="BC501"/>
      <c r="BD501"/>
      <c r="BE501"/>
      <c r="BF501"/>
      <c r="BG501"/>
      <c r="BH501"/>
      <c r="BI501"/>
      <c r="BJ501"/>
      <c r="BK501"/>
      <c r="BL501"/>
      <c r="BM501"/>
      <c r="BN501"/>
      <c r="BO501"/>
      <c r="BP501"/>
      <c r="BQ501"/>
      <c r="BR501"/>
      <c r="BS501"/>
      <c r="BT501"/>
      <c r="BU501"/>
      <c r="BV501"/>
      <c r="BW501"/>
      <c r="BX501"/>
      <c r="BY501"/>
      <c r="BZ501"/>
      <c r="CA501"/>
      <c r="CB501"/>
    </row>
    <row r="502" spans="1:80">
      <c r="A502" s="62">
        <f t="shared" si="282"/>
        <v>150.141455182832</v>
      </c>
      <c r="B502" s="62">
        <f t="shared" si="283"/>
        <v>45.087904445730686</v>
      </c>
      <c r="C502" s="7" t="s">
        <v>565</v>
      </c>
      <c r="D502" s="7" t="s">
        <v>608</v>
      </c>
      <c r="E502" s="42">
        <f t="shared" si="279"/>
        <v>0</v>
      </c>
      <c r="F502" s="42">
        <f t="shared" si="279"/>
        <v>0</v>
      </c>
      <c r="G502" s="42">
        <f t="shared" si="279"/>
        <v>0</v>
      </c>
      <c r="H502" s="42">
        <f t="shared" si="279"/>
        <v>0</v>
      </c>
      <c r="I502" s="42">
        <f t="shared" si="279"/>
        <v>0</v>
      </c>
      <c r="J502" s="42">
        <f t="shared" si="279"/>
        <v>0</v>
      </c>
      <c r="K502" s="42">
        <f t="shared" si="279"/>
        <v>0</v>
      </c>
      <c r="L502" s="42">
        <f t="shared" si="279"/>
        <v>0</v>
      </c>
      <c r="M502" s="42">
        <f t="shared" si="279"/>
        <v>0</v>
      </c>
      <c r="N502" s="42">
        <f t="shared" si="279"/>
        <v>0</v>
      </c>
      <c r="O502" s="42">
        <f t="shared" si="280"/>
        <v>0</v>
      </c>
      <c r="P502" s="42">
        <f t="shared" si="280"/>
        <v>0</v>
      </c>
      <c r="Q502" s="42">
        <f t="shared" si="280"/>
        <v>0</v>
      </c>
      <c r="R502" s="42">
        <f t="shared" si="280"/>
        <v>0</v>
      </c>
      <c r="S502" s="42">
        <f t="shared" si="280"/>
        <v>0</v>
      </c>
      <c r="T502" s="42">
        <f t="shared" si="280"/>
        <v>0</v>
      </c>
      <c r="U502" s="42">
        <f t="shared" si="280"/>
        <v>0</v>
      </c>
      <c r="V502" s="42">
        <f t="shared" si="280"/>
        <v>0</v>
      </c>
      <c r="W502" s="42">
        <f t="shared" si="280"/>
        <v>0</v>
      </c>
      <c r="X502" s="42">
        <f t="shared" si="280"/>
        <v>0</v>
      </c>
      <c r="Y502" s="244">
        <f t="shared" ref="Y502:Y533" si="284">VLOOKUP($C502,$Z$23:$AA$190,2,FALSE)*$C$372*$A502/8760/1000</f>
        <v>0</v>
      </c>
      <c r="AA502" s="26">
        <f t="shared" si="281"/>
        <v>0</v>
      </c>
      <c r="AB502"/>
      <c r="AC502"/>
      <c r="AD502"/>
      <c r="AE502"/>
      <c r="AF502"/>
      <c r="AG502"/>
      <c r="AH502"/>
      <c r="AI502"/>
      <c r="AJ502"/>
      <c r="AK502"/>
      <c r="AL502"/>
      <c r="AM502"/>
      <c r="AN502"/>
      <c r="AO502"/>
      <c r="AP502"/>
      <c r="AQ502"/>
      <c r="AR502"/>
      <c r="AS502"/>
      <c r="AT502"/>
      <c r="AU502"/>
      <c r="AV502"/>
      <c r="AW502"/>
      <c r="AX502"/>
      <c r="AY502"/>
      <c r="AZ502"/>
      <c r="BA502"/>
      <c r="BB502"/>
      <c r="BC502"/>
      <c r="BD502"/>
      <c r="BE502"/>
      <c r="BF502"/>
      <c r="BG502"/>
      <c r="BH502"/>
      <c r="BI502"/>
      <c r="BJ502"/>
      <c r="BK502"/>
      <c r="BL502"/>
      <c r="BM502"/>
      <c r="BN502"/>
      <c r="BO502"/>
      <c r="BP502"/>
      <c r="BQ502"/>
      <c r="BR502"/>
      <c r="BS502"/>
      <c r="BT502"/>
      <c r="BU502"/>
      <c r="BV502"/>
      <c r="BW502"/>
      <c r="BX502"/>
      <c r="BY502"/>
      <c r="BZ502"/>
      <c r="CA502"/>
      <c r="CB502"/>
    </row>
    <row r="503" spans="1:80">
      <c r="A503" s="62">
        <f t="shared" si="282"/>
        <v>153.33734193520337</v>
      </c>
      <c r="B503" s="62">
        <f t="shared" si="283"/>
        <v>44.145026074482125</v>
      </c>
      <c r="C503" s="7" t="s">
        <v>566</v>
      </c>
      <c r="D503" s="7" t="s">
        <v>608</v>
      </c>
      <c r="E503" s="42">
        <f t="shared" si="279"/>
        <v>0</v>
      </c>
      <c r="F503" s="42">
        <f t="shared" si="279"/>
        <v>0</v>
      </c>
      <c r="G503" s="42">
        <f t="shared" si="279"/>
        <v>0</v>
      </c>
      <c r="H503" s="42">
        <f t="shared" si="279"/>
        <v>0</v>
      </c>
      <c r="I503" s="42">
        <f t="shared" si="279"/>
        <v>0</v>
      </c>
      <c r="J503" s="42">
        <f t="shared" si="279"/>
        <v>0</v>
      </c>
      <c r="K503" s="42">
        <f t="shared" si="279"/>
        <v>0</v>
      </c>
      <c r="L503" s="42">
        <f t="shared" si="279"/>
        <v>0</v>
      </c>
      <c r="M503" s="42">
        <f t="shared" si="279"/>
        <v>0</v>
      </c>
      <c r="N503" s="42">
        <f t="shared" si="279"/>
        <v>0</v>
      </c>
      <c r="O503" s="42">
        <f t="shared" si="280"/>
        <v>0</v>
      </c>
      <c r="P503" s="42">
        <f t="shared" si="280"/>
        <v>0</v>
      </c>
      <c r="Q503" s="42">
        <f t="shared" si="280"/>
        <v>0</v>
      </c>
      <c r="R503" s="42">
        <f t="shared" si="280"/>
        <v>0</v>
      </c>
      <c r="S503" s="42">
        <f t="shared" si="280"/>
        <v>0</v>
      </c>
      <c r="T503" s="42">
        <f t="shared" si="280"/>
        <v>0</v>
      </c>
      <c r="U503" s="42">
        <f t="shared" si="280"/>
        <v>0</v>
      </c>
      <c r="V503" s="42">
        <f t="shared" si="280"/>
        <v>0</v>
      </c>
      <c r="W503" s="42">
        <f t="shared" si="280"/>
        <v>0</v>
      </c>
      <c r="X503" s="42">
        <f t="shared" si="280"/>
        <v>0</v>
      </c>
      <c r="Y503" s="244">
        <f t="shared" si="284"/>
        <v>0</v>
      </c>
      <c r="AA503" s="26">
        <f t="shared" si="281"/>
        <v>0</v>
      </c>
      <c r="AB503"/>
      <c r="AC503"/>
      <c r="AD503"/>
      <c r="AE503"/>
      <c r="AF503"/>
      <c r="AG503"/>
      <c r="AH503"/>
      <c r="AI503"/>
      <c r="AJ503"/>
      <c r="AK503"/>
      <c r="AL503"/>
      <c r="AM503"/>
      <c r="AN503"/>
      <c r="AO503"/>
      <c r="AP503"/>
      <c r="AQ503"/>
      <c r="AR503"/>
      <c r="AS503"/>
      <c r="AT503"/>
      <c r="AU503"/>
      <c r="AV503"/>
      <c r="AW503"/>
      <c r="AX503"/>
      <c r="AY503"/>
      <c r="AZ503"/>
      <c r="BA503"/>
      <c r="BB503"/>
      <c r="BC503"/>
      <c r="BD503"/>
      <c r="BE503"/>
      <c r="BF503"/>
      <c r="BG503"/>
      <c r="BH503"/>
      <c r="BI503"/>
      <c r="BJ503"/>
      <c r="BK503"/>
      <c r="BL503"/>
      <c r="BM503"/>
      <c r="BN503"/>
      <c r="BO503"/>
      <c r="BP503"/>
      <c r="BQ503"/>
      <c r="BR503"/>
      <c r="BS503"/>
      <c r="BT503"/>
      <c r="BU503"/>
      <c r="BV503"/>
      <c r="BW503"/>
      <c r="BX503"/>
      <c r="BY503"/>
      <c r="BZ503"/>
      <c r="CA503"/>
      <c r="CB503"/>
    </row>
    <row r="504" spans="1:80">
      <c r="A504" s="62">
        <f t="shared" si="282"/>
        <v>122.55247362664699</v>
      </c>
      <c r="B504" s="62">
        <f t="shared" si="283"/>
        <v>55.272078425492595</v>
      </c>
      <c r="C504" s="7" t="s">
        <v>567</v>
      </c>
      <c r="D504" s="7" t="s">
        <v>608</v>
      </c>
      <c r="E504" s="42">
        <f t="shared" ref="E504:N513" si="285">VLOOKUP(CONCATENATE($C504&amp;$D504),$B$197:$Y$365,E$22+1,FALSE)*$C$372*$A504/8760/1000</f>
        <v>0</v>
      </c>
      <c r="F504" s="42">
        <f t="shared" si="285"/>
        <v>0</v>
      </c>
      <c r="G504" s="42">
        <f t="shared" si="285"/>
        <v>0</v>
      </c>
      <c r="H504" s="42">
        <f t="shared" si="285"/>
        <v>0</v>
      </c>
      <c r="I504" s="42">
        <f t="shared" si="285"/>
        <v>0</v>
      </c>
      <c r="J504" s="42">
        <f t="shared" si="285"/>
        <v>0</v>
      </c>
      <c r="K504" s="42">
        <f t="shared" si="285"/>
        <v>0</v>
      </c>
      <c r="L504" s="42">
        <f t="shared" si="285"/>
        <v>0</v>
      </c>
      <c r="M504" s="42">
        <f t="shared" si="285"/>
        <v>0</v>
      </c>
      <c r="N504" s="42">
        <f t="shared" si="285"/>
        <v>0</v>
      </c>
      <c r="O504" s="42">
        <f t="shared" ref="O504:X513" si="286">VLOOKUP(CONCATENATE($C504&amp;$D504),$B$197:$Y$365,O$22+1,FALSE)*$C$372*$A504/8760/1000</f>
        <v>0</v>
      </c>
      <c r="P504" s="42">
        <f t="shared" si="286"/>
        <v>0</v>
      </c>
      <c r="Q504" s="42">
        <f t="shared" si="286"/>
        <v>0</v>
      </c>
      <c r="R504" s="42">
        <f t="shared" si="286"/>
        <v>0</v>
      </c>
      <c r="S504" s="42">
        <f t="shared" si="286"/>
        <v>0</v>
      </c>
      <c r="T504" s="42">
        <f t="shared" si="286"/>
        <v>0</v>
      </c>
      <c r="U504" s="42">
        <f t="shared" si="286"/>
        <v>0</v>
      </c>
      <c r="V504" s="42">
        <f t="shared" si="286"/>
        <v>0</v>
      </c>
      <c r="W504" s="42">
        <f t="shared" si="286"/>
        <v>0</v>
      </c>
      <c r="X504" s="42">
        <f t="shared" si="286"/>
        <v>0</v>
      </c>
      <c r="Y504" s="244">
        <f t="shared" si="284"/>
        <v>0</v>
      </c>
      <c r="AA504" s="26">
        <f t="shared" si="281"/>
        <v>0</v>
      </c>
      <c r="AB504"/>
      <c r="AC504"/>
      <c r="AD504"/>
      <c r="AE504"/>
      <c r="AF504"/>
      <c r="AG504"/>
      <c r="AH504"/>
      <c r="AI504"/>
      <c r="AJ504"/>
      <c r="AK504"/>
      <c r="AL504"/>
      <c r="AM504"/>
      <c r="AN504"/>
      <c r="AO504"/>
      <c r="AP504"/>
      <c r="AQ504"/>
      <c r="AR504"/>
      <c r="AS504"/>
      <c r="AT504"/>
      <c r="AU504"/>
      <c r="AV504"/>
      <c r="AW504"/>
      <c r="AX504"/>
      <c r="AY504"/>
      <c r="AZ504"/>
      <c r="BA504"/>
      <c r="BB504"/>
      <c r="BC504"/>
      <c r="BD504"/>
      <c r="BE504"/>
      <c r="BF504"/>
      <c r="BG504"/>
      <c r="BH504"/>
      <c r="BI504"/>
      <c r="BJ504"/>
      <c r="BK504"/>
      <c r="BL504"/>
      <c r="BM504"/>
      <c r="BN504"/>
      <c r="BO504"/>
      <c r="BP504"/>
      <c r="BQ504"/>
      <c r="BR504"/>
      <c r="BS504"/>
      <c r="BT504"/>
      <c r="BU504"/>
      <c r="BV504"/>
      <c r="BW504"/>
      <c r="BX504"/>
      <c r="BY504"/>
      <c r="BZ504"/>
      <c r="CA504"/>
      <c r="CB504"/>
    </row>
    <row r="505" spans="1:80">
      <c r="A505" s="62">
        <f t="shared" si="282"/>
        <v>115.05192308536738</v>
      </c>
      <c r="B505" s="62">
        <f t="shared" si="283"/>
        <v>58.88526195109042</v>
      </c>
      <c r="C505" s="7" t="s">
        <v>568</v>
      </c>
      <c r="D505" s="7" t="s">
        <v>608</v>
      </c>
      <c r="E505" s="42">
        <f t="shared" si="285"/>
        <v>0</v>
      </c>
      <c r="F505" s="42">
        <f t="shared" si="285"/>
        <v>0</v>
      </c>
      <c r="G505" s="42">
        <f t="shared" si="285"/>
        <v>0</v>
      </c>
      <c r="H505" s="42">
        <f t="shared" si="285"/>
        <v>0</v>
      </c>
      <c r="I505" s="42">
        <f t="shared" si="285"/>
        <v>0</v>
      </c>
      <c r="J505" s="42">
        <f t="shared" si="285"/>
        <v>0</v>
      </c>
      <c r="K505" s="42">
        <f t="shared" si="285"/>
        <v>0</v>
      </c>
      <c r="L505" s="42">
        <f t="shared" si="285"/>
        <v>0</v>
      </c>
      <c r="M505" s="42">
        <f t="shared" si="285"/>
        <v>0</v>
      </c>
      <c r="N505" s="42">
        <f t="shared" si="285"/>
        <v>0</v>
      </c>
      <c r="O505" s="42">
        <f t="shared" si="286"/>
        <v>0</v>
      </c>
      <c r="P505" s="42">
        <f t="shared" si="286"/>
        <v>0</v>
      </c>
      <c r="Q505" s="42">
        <f t="shared" si="286"/>
        <v>0</v>
      </c>
      <c r="R505" s="42">
        <f t="shared" si="286"/>
        <v>0</v>
      </c>
      <c r="S505" s="42">
        <f t="shared" si="286"/>
        <v>0</v>
      </c>
      <c r="T505" s="42">
        <f t="shared" si="286"/>
        <v>0</v>
      </c>
      <c r="U505" s="42">
        <f t="shared" si="286"/>
        <v>0</v>
      </c>
      <c r="V505" s="42">
        <f t="shared" si="286"/>
        <v>0</v>
      </c>
      <c r="W505" s="42">
        <f t="shared" si="286"/>
        <v>0</v>
      </c>
      <c r="X505" s="42">
        <f t="shared" si="286"/>
        <v>0</v>
      </c>
      <c r="Y505" s="244">
        <f t="shared" si="284"/>
        <v>0</v>
      </c>
      <c r="AA505" s="26">
        <f t="shared" si="281"/>
        <v>0</v>
      </c>
      <c r="AB505"/>
      <c r="AC505"/>
      <c r="AD505"/>
      <c r="AE505"/>
      <c r="AF505"/>
      <c r="AG505"/>
      <c r="AH505"/>
      <c r="AI505"/>
      <c r="AJ505"/>
      <c r="AK505"/>
      <c r="AL505"/>
      <c r="AM505"/>
      <c r="AN505"/>
      <c r="AO505"/>
      <c r="AP505"/>
      <c r="AQ505"/>
      <c r="AR505"/>
      <c r="AS505"/>
      <c r="AT505"/>
      <c r="AU505"/>
      <c r="AV505"/>
      <c r="AW505"/>
      <c r="AX505"/>
      <c r="AY505"/>
      <c r="AZ505"/>
      <c r="BA505"/>
      <c r="BB505"/>
      <c r="BC505"/>
      <c r="BD505"/>
      <c r="BE505"/>
      <c r="BF505"/>
      <c r="BG505"/>
      <c r="BH505"/>
      <c r="BI505"/>
      <c r="BJ505"/>
      <c r="BK505"/>
      <c r="BL505"/>
      <c r="BM505"/>
      <c r="BN505"/>
      <c r="BO505"/>
      <c r="BP505"/>
      <c r="BQ505"/>
      <c r="BR505"/>
      <c r="BS505"/>
      <c r="BT505"/>
      <c r="BU505"/>
      <c r="BV505"/>
      <c r="BW505"/>
      <c r="BX505"/>
      <c r="BY505"/>
      <c r="BZ505"/>
      <c r="CA505"/>
      <c r="CB505"/>
    </row>
    <row r="506" spans="1:80">
      <c r="A506" s="62">
        <f t="shared" si="282"/>
        <v>162.27278040611907</v>
      </c>
      <c r="B506" s="62">
        <f t="shared" si="283"/>
        <v>41.705895197668191</v>
      </c>
      <c r="C506" s="7" t="s">
        <v>569</v>
      </c>
      <c r="D506" s="7" t="s">
        <v>608</v>
      </c>
      <c r="E506" s="42">
        <f t="shared" si="285"/>
        <v>2.819437770841426E-3</v>
      </c>
      <c r="F506" s="42">
        <f t="shared" si="285"/>
        <v>5.6989979218139411E-3</v>
      </c>
      <c r="G506" s="42">
        <f t="shared" si="285"/>
        <v>8.6419427153755415E-3</v>
      </c>
      <c r="H506" s="42">
        <f t="shared" si="285"/>
        <v>1.1651340963073364E-2</v>
      </c>
      <c r="I506" s="42">
        <f t="shared" si="285"/>
        <v>1.4827997503692507E-2</v>
      </c>
      <c r="J506" s="42">
        <f t="shared" si="285"/>
        <v>1.7714000125072966E-2</v>
      </c>
      <c r="K506" s="42">
        <f t="shared" si="285"/>
        <v>2.0113021851907057E-2</v>
      </c>
      <c r="L506" s="42">
        <f t="shared" si="285"/>
        <v>2.2131696273398966E-2</v>
      </c>
      <c r="M506" s="42">
        <f t="shared" si="285"/>
        <v>2.3827783723089271E-2</v>
      </c>
      <c r="N506" s="42">
        <f t="shared" si="285"/>
        <v>2.5466544393262472E-2</v>
      </c>
      <c r="O506" s="42">
        <f t="shared" si="286"/>
        <v>2.6708429613801172E-2</v>
      </c>
      <c r="P506" s="42">
        <f t="shared" si="286"/>
        <v>2.7771950537142043E-2</v>
      </c>
      <c r="Q506" s="42">
        <f t="shared" si="286"/>
        <v>2.8708895868823775E-2</v>
      </c>
      <c r="R506" s="42">
        <f t="shared" si="286"/>
        <v>2.9525430750249718E-2</v>
      </c>
      <c r="S506" s="42">
        <f t="shared" si="286"/>
        <v>3.0462932497795886E-2</v>
      </c>
      <c r="T506" s="42">
        <f t="shared" si="286"/>
        <v>3.1150771248875917E-2</v>
      </c>
      <c r="U506" s="42">
        <f t="shared" si="286"/>
        <v>3.1526302764588655E-2</v>
      </c>
      <c r="V506" s="42">
        <f t="shared" si="286"/>
        <v>3.190111138894762E-2</v>
      </c>
      <c r="W506" s="42">
        <f t="shared" si="286"/>
        <v>3.2265643439469638E-2</v>
      </c>
      <c r="X506" s="42">
        <f t="shared" si="286"/>
        <v>3.2873563104060491E-2</v>
      </c>
      <c r="Y506" s="244">
        <f t="shared" si="284"/>
        <v>3.2976128695325464E-2</v>
      </c>
      <c r="AA506" s="26">
        <f t="shared" si="281"/>
        <v>0.4557877944552825</v>
      </c>
      <c r="AB506"/>
      <c r="AC506"/>
      <c r="AD506"/>
      <c r="AE506"/>
      <c r="AF506"/>
      <c r="AG506"/>
      <c r="AH506"/>
      <c r="AI506"/>
      <c r="AJ506"/>
      <c r="AK506"/>
      <c r="AL506"/>
      <c r="AM506"/>
      <c r="AN506"/>
      <c r="AO506"/>
      <c r="AP506"/>
      <c r="AQ506"/>
      <c r="AR506"/>
      <c r="AS506"/>
      <c r="AT506"/>
      <c r="AU506"/>
      <c r="AV506"/>
      <c r="AW506"/>
      <c r="AX506"/>
      <c r="AY506"/>
      <c r="AZ506"/>
      <c r="BA506"/>
      <c r="BB506"/>
      <c r="BC506"/>
      <c r="BD506"/>
      <c r="BE506"/>
      <c r="BF506"/>
      <c r="BG506"/>
      <c r="BH506"/>
      <c r="BI506"/>
      <c r="BJ506"/>
      <c r="BK506"/>
      <c r="BL506"/>
      <c r="BM506"/>
      <c r="BN506"/>
      <c r="BO506"/>
      <c r="BP506"/>
      <c r="BQ506"/>
      <c r="BR506"/>
      <c r="BS506"/>
      <c r="BT506"/>
      <c r="BU506"/>
      <c r="BV506"/>
      <c r="BW506"/>
      <c r="BX506"/>
      <c r="BY506"/>
      <c r="BZ506"/>
      <c r="CA506"/>
      <c r="CB506"/>
    </row>
    <row r="507" spans="1:80">
      <c r="A507" s="62">
        <f t="shared" si="282"/>
        <v>156.53322868757468</v>
      </c>
      <c r="B507" s="62">
        <f t="shared" si="283"/>
        <v>43.240648570059555</v>
      </c>
      <c r="C507" s="7" t="s">
        <v>570</v>
      </c>
      <c r="D507" s="7" t="s">
        <v>608</v>
      </c>
      <c r="E507" s="42">
        <f t="shared" si="285"/>
        <v>5.8332556190494288E-3</v>
      </c>
      <c r="F507" s="42">
        <f t="shared" si="285"/>
        <v>1.1790901006639709E-2</v>
      </c>
      <c r="G507" s="42">
        <f t="shared" si="285"/>
        <v>1.7879685597360511E-2</v>
      </c>
      <c r="H507" s="42">
        <f t="shared" si="285"/>
        <v>2.4105958586922493E-2</v>
      </c>
      <c r="I507" s="42">
        <f t="shared" si="285"/>
        <v>3.0678279425848696E-2</v>
      </c>
      <c r="J507" s="42">
        <f t="shared" si="285"/>
        <v>3.6649253916530525E-2</v>
      </c>
      <c r="K507" s="42">
        <f t="shared" si="285"/>
        <v>4.1612692767000421E-2</v>
      </c>
      <c r="L507" s="42">
        <f t="shared" si="285"/>
        <v>4.5789214779289697E-2</v>
      </c>
      <c r="M507" s="42">
        <f t="shared" si="285"/>
        <v>4.9298322782532669E-2</v>
      </c>
      <c r="N507" s="42">
        <f t="shared" si="285"/>
        <v>5.2688824955138595E-2</v>
      </c>
      <c r="O507" s="42">
        <f t="shared" si="286"/>
        <v>5.5258214503594513E-2</v>
      </c>
      <c r="P507" s="42">
        <f t="shared" si="286"/>
        <v>5.7458578514538221E-2</v>
      </c>
      <c r="Q507" s="42">
        <f t="shared" si="286"/>
        <v>5.9397064860042287E-2</v>
      </c>
      <c r="R507" s="42">
        <f t="shared" si="286"/>
        <v>6.1086428865336953E-2</v>
      </c>
      <c r="S507" s="42">
        <f t="shared" si="286"/>
        <v>6.3026066403465794E-2</v>
      </c>
      <c r="T507" s="42">
        <f t="shared" si="286"/>
        <v>6.4449165469965181E-2</v>
      </c>
      <c r="U507" s="42">
        <f t="shared" si="286"/>
        <v>6.5226118714621362E-2</v>
      </c>
      <c r="V507" s="42">
        <f t="shared" si="286"/>
        <v>6.6001576338379303E-2</v>
      </c>
      <c r="W507" s="42">
        <f t="shared" si="286"/>
        <v>6.6755772318167358E-2</v>
      </c>
      <c r="X507" s="42">
        <f t="shared" si="286"/>
        <v>6.8013523362038419E-2</v>
      </c>
      <c r="Y507" s="244">
        <f t="shared" si="284"/>
        <v>6.8225725708816562E-2</v>
      </c>
      <c r="AA507" s="26">
        <f t="shared" si="281"/>
        <v>0.94299889878646215</v>
      </c>
      <c r="AB507"/>
      <c r="AC507"/>
      <c r="AD507"/>
      <c r="AE507"/>
      <c r="AF507"/>
      <c r="AG507"/>
      <c r="AH507"/>
      <c r="AI507"/>
      <c r="AJ507"/>
      <c r="AK507"/>
      <c r="AL507"/>
      <c r="AM507"/>
      <c r="AN507"/>
      <c r="AO507"/>
      <c r="AP507"/>
      <c r="AQ507"/>
      <c r="AR507"/>
      <c r="AS507"/>
      <c r="AT507"/>
      <c r="AU507"/>
      <c r="AV507"/>
      <c r="AW507"/>
      <c r="AX507"/>
      <c r="AY507"/>
      <c r="AZ507"/>
      <c r="BA507"/>
      <c r="BB507"/>
      <c r="BC507"/>
      <c r="BD507"/>
      <c r="BE507"/>
      <c r="BF507"/>
      <c r="BG507"/>
      <c r="BH507"/>
      <c r="BI507"/>
      <c r="BJ507"/>
      <c r="BK507"/>
      <c r="BL507"/>
      <c r="BM507"/>
      <c r="BN507"/>
      <c r="BO507"/>
      <c r="BP507"/>
      <c r="BQ507"/>
      <c r="BR507"/>
      <c r="BS507"/>
      <c r="BT507"/>
      <c r="BU507"/>
      <c r="BV507"/>
      <c r="BW507"/>
      <c r="BX507"/>
      <c r="BY507"/>
      <c r="BZ507"/>
      <c r="CA507"/>
      <c r="CB507"/>
    </row>
    <row r="508" spans="1:80">
      <c r="A508" s="62">
        <f t="shared" si="282"/>
        <v>156.5984508661945</v>
      </c>
      <c r="B508" s="62">
        <f t="shared" si="283"/>
        <v>43.222576240393359</v>
      </c>
      <c r="C508" s="7" t="s">
        <v>571</v>
      </c>
      <c r="D508" s="7" t="s">
        <v>608</v>
      </c>
      <c r="E508" s="42">
        <f t="shared" si="285"/>
        <v>1.5192560719218666E-2</v>
      </c>
      <c r="F508" s="42">
        <f t="shared" si="285"/>
        <v>3.0709091316464796E-2</v>
      </c>
      <c r="G508" s="42">
        <f t="shared" si="285"/>
        <v>4.6567170516471301E-2</v>
      </c>
      <c r="H508" s="42">
        <f t="shared" si="285"/>
        <v>6.2783334632345603E-2</v>
      </c>
      <c r="I508" s="42">
        <f t="shared" si="285"/>
        <v>7.9900771263357484E-2</v>
      </c>
      <c r="J508" s="42">
        <f t="shared" si="285"/>
        <v>9.5452017158762267E-2</v>
      </c>
      <c r="K508" s="42">
        <f t="shared" si="285"/>
        <v>0.10837916299918082</v>
      </c>
      <c r="L508" s="42">
        <f t="shared" si="285"/>
        <v>0.11925680464746471</v>
      </c>
      <c r="M508" s="42">
        <f t="shared" si="285"/>
        <v>0.1283961840765892</v>
      </c>
      <c r="N508" s="42">
        <f t="shared" si="285"/>
        <v>0.13722665774171416</v>
      </c>
      <c r="O508" s="42">
        <f t="shared" si="286"/>
        <v>0.14391856519023496</v>
      </c>
      <c r="P508" s="42">
        <f t="shared" si="286"/>
        <v>0.14964935533964613</v>
      </c>
      <c r="Q508" s="42">
        <f t="shared" si="286"/>
        <v>0.15469809200245774</v>
      </c>
      <c r="R508" s="42">
        <f t="shared" si="286"/>
        <v>0.15909799608749153</v>
      </c>
      <c r="S508" s="42">
        <f t="shared" si="286"/>
        <v>0.16414973100119318</v>
      </c>
      <c r="T508" s="42">
        <f t="shared" si="286"/>
        <v>0.16785615506165266</v>
      </c>
      <c r="U508" s="42">
        <f t="shared" si="286"/>
        <v>0.16987970933671057</v>
      </c>
      <c r="V508" s="42">
        <f t="shared" si="286"/>
        <v>0.17189936830650621</v>
      </c>
      <c r="W508" s="42">
        <f t="shared" si="286"/>
        <v>0.17386365188422251</v>
      </c>
      <c r="X508" s="42">
        <f t="shared" si="286"/>
        <v>0.1771394313719703</v>
      </c>
      <c r="Y508" s="244">
        <f t="shared" si="284"/>
        <v>0.17769210679864963</v>
      </c>
      <c r="AA508" s="26">
        <f t="shared" si="281"/>
        <v>2.4560158106536543</v>
      </c>
      <c r="AB508"/>
      <c r="AC508"/>
      <c r="AD508"/>
      <c r="AE508"/>
      <c r="AF508"/>
      <c r="AG508"/>
      <c r="AH508"/>
      <c r="AI508"/>
      <c r="AJ508"/>
      <c r="AK508"/>
      <c r="AL508"/>
      <c r="AM508"/>
      <c r="AN508"/>
      <c r="AO508"/>
      <c r="AP508"/>
      <c r="AQ508"/>
      <c r="AR508"/>
      <c r="AS508"/>
      <c r="AT508"/>
      <c r="AU508"/>
      <c r="AV508"/>
      <c r="AW508"/>
      <c r="AX508"/>
      <c r="AY508"/>
      <c r="AZ508"/>
      <c r="BA508"/>
      <c r="BB508"/>
      <c r="BC508"/>
      <c r="BD508"/>
      <c r="BE508"/>
      <c r="BF508"/>
      <c r="BG508"/>
      <c r="BH508"/>
      <c r="BI508"/>
      <c r="BJ508"/>
      <c r="BK508"/>
      <c r="BL508"/>
      <c r="BM508"/>
      <c r="BN508"/>
      <c r="BO508"/>
      <c r="BP508"/>
      <c r="BQ508"/>
      <c r="BR508"/>
      <c r="BS508"/>
      <c r="BT508"/>
      <c r="BU508"/>
      <c r="BV508"/>
      <c r="BW508"/>
      <c r="BX508"/>
      <c r="BY508"/>
      <c r="BZ508"/>
      <c r="CA508"/>
      <c r="CB508"/>
    </row>
    <row r="509" spans="1:80">
      <c r="A509" s="62">
        <f t="shared" si="282"/>
        <v>150.5980104331708</v>
      </c>
      <c r="B509" s="62">
        <f t="shared" si="283"/>
        <v>44.950757440174435</v>
      </c>
      <c r="C509" s="7" t="s">
        <v>572</v>
      </c>
      <c r="D509" s="7" t="s">
        <v>608</v>
      </c>
      <c r="E509" s="42">
        <f t="shared" si="285"/>
        <v>2.3922281165894518E-3</v>
      </c>
      <c r="F509" s="42">
        <f t="shared" si="285"/>
        <v>4.8354686902273691E-3</v>
      </c>
      <c r="G509" s="42">
        <f t="shared" si="285"/>
        <v>7.3324896755947982E-3</v>
      </c>
      <c r="H509" s="42">
        <f t="shared" si="285"/>
        <v>9.8858948887232487E-3</v>
      </c>
      <c r="I509" s="42">
        <f t="shared" si="285"/>
        <v>1.2581214917350439E-2</v>
      </c>
      <c r="J509" s="42">
        <f t="shared" si="285"/>
        <v>1.5029921778987185E-2</v>
      </c>
      <c r="K509" s="42">
        <f t="shared" si="285"/>
        <v>1.7065436549553923E-2</v>
      </c>
      <c r="L509" s="42">
        <f t="shared" si="285"/>
        <v>1.877823537748893E-2</v>
      </c>
      <c r="M509" s="42">
        <f t="shared" si="285"/>
        <v>2.0217326577623044E-2</v>
      </c>
      <c r="N509" s="42">
        <f t="shared" si="285"/>
        <v>2.160777732354582E-2</v>
      </c>
      <c r="O509" s="42">
        <f t="shared" si="286"/>
        <v>2.2661488376463632E-2</v>
      </c>
      <c r="P509" s="42">
        <f t="shared" si="286"/>
        <v>2.3563861424632709E-2</v>
      </c>
      <c r="Q509" s="42">
        <f t="shared" si="286"/>
        <v>2.4358837993839748E-2</v>
      </c>
      <c r="R509" s="42">
        <f t="shared" si="286"/>
        <v>2.5051649064800268E-2</v>
      </c>
      <c r="S509" s="42">
        <f t="shared" si="286"/>
        <v>2.5847097740073703E-2</v>
      </c>
      <c r="T509" s="42">
        <f t="shared" si="286"/>
        <v>2.6430713103757487E-2</v>
      </c>
      <c r="U509" s="42">
        <f t="shared" si="286"/>
        <v>2.6749342959626009E-2</v>
      </c>
      <c r="V509" s="42">
        <f t="shared" si="286"/>
        <v>2.706735945880348E-2</v>
      </c>
      <c r="W509" s="42">
        <f t="shared" si="286"/>
        <v>2.7376656521386458E-2</v>
      </c>
      <c r="X509" s="42">
        <f t="shared" si="286"/>
        <v>2.7892462377895173E-2</v>
      </c>
      <c r="Y509" s="244">
        <f t="shared" si="284"/>
        <v>2.7979486923624178E-2</v>
      </c>
      <c r="AA509" s="26">
        <f t="shared" si="281"/>
        <v>0.3867254629169628</v>
      </c>
      <c r="AB509"/>
      <c r="AC509"/>
      <c r="AD509"/>
      <c r="AE509"/>
      <c r="AF509"/>
      <c r="AG509"/>
      <c r="AH509"/>
      <c r="AI509"/>
      <c r="AJ509"/>
      <c r="AK509"/>
      <c r="AL509"/>
      <c r="AM509"/>
      <c r="AN509"/>
      <c r="AO509"/>
      <c r="AP509"/>
      <c r="AQ509"/>
      <c r="AR509"/>
      <c r="AS509"/>
      <c r="AT509"/>
      <c r="AU509"/>
      <c r="AV509"/>
      <c r="AW509"/>
      <c r="AX509"/>
      <c r="AY509"/>
      <c r="AZ509"/>
      <c r="BA509"/>
      <c r="BB509"/>
      <c r="BC509"/>
      <c r="BD509"/>
      <c r="BE509"/>
      <c r="BF509"/>
      <c r="BG509"/>
      <c r="BH509"/>
      <c r="BI509"/>
      <c r="BJ509"/>
      <c r="BK509"/>
      <c r="BL509"/>
      <c r="BM509"/>
      <c r="BN509"/>
      <c r="BO509"/>
      <c r="BP509"/>
      <c r="BQ509"/>
      <c r="BR509"/>
      <c r="BS509"/>
      <c r="BT509"/>
      <c r="BU509"/>
      <c r="BV509"/>
      <c r="BW509"/>
      <c r="BX509"/>
      <c r="BY509"/>
      <c r="BZ509"/>
      <c r="CA509"/>
      <c r="CB509"/>
    </row>
    <row r="510" spans="1:80">
      <c r="A510" s="62">
        <f t="shared" si="282"/>
        <v>147.01079060908052</v>
      </c>
      <c r="B510" s="62">
        <f t="shared" si="283"/>
        <v>46.051288709883806</v>
      </c>
      <c r="C510" s="7" t="s">
        <v>573</v>
      </c>
      <c r="D510" s="7" t="s">
        <v>608</v>
      </c>
      <c r="E510" s="42">
        <f t="shared" si="285"/>
        <v>8.3880282709101403E-3</v>
      </c>
      <c r="F510" s="42">
        <f t="shared" si="285"/>
        <v>1.6954924906807629E-2</v>
      </c>
      <c r="G510" s="42">
        <f t="shared" si="285"/>
        <v>2.5710395370961713E-2</v>
      </c>
      <c r="H510" s="42">
        <f t="shared" si="285"/>
        <v>3.4663569596397201E-2</v>
      </c>
      <c r="I510" s="42">
        <f t="shared" si="285"/>
        <v>4.4114349161477967E-2</v>
      </c>
      <c r="J510" s="42">
        <f t="shared" si="285"/>
        <v>5.2700412605905599E-2</v>
      </c>
      <c r="K510" s="42">
        <f t="shared" si="285"/>
        <v>5.9837673188609122E-2</v>
      </c>
      <c r="L510" s="42">
        <f t="shared" si="285"/>
        <v>6.5843373435784253E-2</v>
      </c>
      <c r="M510" s="42">
        <f t="shared" si="285"/>
        <v>7.088935445550093E-2</v>
      </c>
      <c r="N510" s="42">
        <f t="shared" si="285"/>
        <v>7.5764784221261025E-2</v>
      </c>
      <c r="O510" s="42">
        <f t="shared" si="286"/>
        <v>7.9459481244488914E-2</v>
      </c>
      <c r="P510" s="42">
        <f t="shared" si="286"/>
        <v>8.2623531773976341E-2</v>
      </c>
      <c r="Q510" s="42">
        <f t="shared" si="286"/>
        <v>8.5411010898971587E-2</v>
      </c>
      <c r="R510" s="42">
        <f t="shared" si="286"/>
        <v>8.7840260354454719E-2</v>
      </c>
      <c r="S510" s="42">
        <f t="shared" si="286"/>
        <v>9.0629394856294815E-2</v>
      </c>
      <c r="T510" s="42">
        <f t="shared" si="286"/>
        <v>9.2675764153590898E-2</v>
      </c>
      <c r="U510" s="42">
        <f t="shared" si="286"/>
        <v>9.3792997171816411E-2</v>
      </c>
      <c r="V510" s="42">
        <f t="shared" si="286"/>
        <v>9.4908079536753884E-2</v>
      </c>
      <c r="W510" s="42">
        <f t="shared" si="286"/>
        <v>9.5992588362255979E-2</v>
      </c>
      <c r="X510" s="42">
        <f t="shared" si="286"/>
        <v>9.7801192682509711E-2</v>
      </c>
      <c r="Y510" s="244">
        <f t="shared" si="284"/>
        <v>9.8106332624965834E-2</v>
      </c>
      <c r="AA510" s="26">
        <f t="shared" si="281"/>
        <v>1.3560011662487288</v>
      </c>
      <c r="AB510"/>
      <c r="AC510"/>
      <c r="AD510"/>
      <c r="AE510"/>
      <c r="AF510"/>
      <c r="AG510"/>
      <c r="AH510"/>
      <c r="AI510"/>
      <c r="AJ510"/>
      <c r="AK510"/>
      <c r="AL510"/>
      <c r="AM510"/>
      <c r="AN510"/>
      <c r="AO510"/>
      <c r="AP510"/>
      <c r="AQ510"/>
      <c r="AR510"/>
      <c r="AS510"/>
      <c r="AT510"/>
      <c r="AU510"/>
      <c r="AV510"/>
      <c r="AW510"/>
      <c r="AX510"/>
      <c r="AY510"/>
      <c r="AZ510"/>
      <c r="BA510"/>
      <c r="BB510"/>
      <c r="BC510"/>
      <c r="BD510"/>
      <c r="BE510"/>
      <c r="BF510"/>
      <c r="BG510"/>
      <c r="BH510"/>
      <c r="BI510"/>
      <c r="BJ510"/>
      <c r="BK510"/>
      <c r="BL510"/>
      <c r="BM510"/>
      <c r="BN510"/>
      <c r="BO510"/>
      <c r="BP510"/>
      <c r="BQ510"/>
      <c r="BR510"/>
      <c r="BS510"/>
      <c r="BT510"/>
      <c r="BU510"/>
      <c r="BV510"/>
      <c r="BW510"/>
      <c r="BX510"/>
      <c r="BY510"/>
      <c r="BZ510"/>
      <c r="CA510"/>
      <c r="CB510"/>
    </row>
    <row r="511" spans="1:80">
      <c r="A511" s="62">
        <f t="shared" si="282"/>
        <v>148.38045636009682</v>
      </c>
      <c r="B511" s="62">
        <f t="shared" si="283"/>
        <v>45.624805906791394</v>
      </c>
      <c r="C511" s="7" t="s">
        <v>574</v>
      </c>
      <c r="D511" s="7" t="s">
        <v>608</v>
      </c>
      <c r="E511" s="42">
        <f t="shared" si="285"/>
        <v>2.393602002471839E-3</v>
      </c>
      <c r="F511" s="42">
        <f t="shared" si="285"/>
        <v>4.8382457590704954E-3</v>
      </c>
      <c r="G511" s="42">
        <f t="shared" si="285"/>
        <v>7.336700814147259E-3</v>
      </c>
      <c r="H511" s="42">
        <f t="shared" si="285"/>
        <v>9.8915724791370542E-3</v>
      </c>
      <c r="I511" s="42">
        <f t="shared" si="285"/>
        <v>1.2588440463040822E-2</v>
      </c>
      <c r="J511" s="42">
        <f t="shared" si="285"/>
        <v>1.5038553646994397E-2</v>
      </c>
      <c r="K511" s="42">
        <f t="shared" si="285"/>
        <v>1.7075237438603601E-2</v>
      </c>
      <c r="L511" s="42">
        <f t="shared" si="285"/>
        <v>1.8789019947865963E-2</v>
      </c>
      <c r="M511" s="42">
        <f t="shared" si="285"/>
        <v>2.022893763568728E-2</v>
      </c>
      <c r="N511" s="42">
        <f t="shared" si="285"/>
        <v>2.1620186934489163E-2</v>
      </c>
      <c r="O511" s="42">
        <f t="shared" si="286"/>
        <v>2.267450314655952E-2</v>
      </c>
      <c r="P511" s="42">
        <f t="shared" si="286"/>
        <v>2.3577394438612998E-2</v>
      </c>
      <c r="Q511" s="42">
        <f t="shared" si="286"/>
        <v>2.4372827572592303E-2</v>
      </c>
      <c r="R511" s="42">
        <f t="shared" si="286"/>
        <v>2.5066036533429193E-2</v>
      </c>
      <c r="S511" s="42">
        <f t="shared" si="286"/>
        <v>2.5861942044611189E-2</v>
      </c>
      <c r="T511" s="42">
        <f t="shared" si="286"/>
        <v>2.6445892585740368E-2</v>
      </c>
      <c r="U511" s="42">
        <f t="shared" si="286"/>
        <v>2.6764705434634359E-2</v>
      </c>
      <c r="V511" s="42">
        <f t="shared" si="286"/>
        <v>2.7082904574579052E-2</v>
      </c>
      <c r="W511" s="42">
        <f t="shared" si="286"/>
        <v>2.7392379270250119E-2</v>
      </c>
      <c r="X511" s="42">
        <f t="shared" si="286"/>
        <v>2.7908481360374427E-2</v>
      </c>
      <c r="Y511" s="244">
        <f t="shared" si="284"/>
        <v>2.7995555885365019E-2</v>
      </c>
      <c r="AA511" s="26">
        <f t="shared" si="281"/>
        <v>0.38694756408289149</v>
      </c>
      <c r="AB511"/>
      <c r="AC511"/>
      <c r="AD511"/>
      <c r="AE511"/>
      <c r="AF511"/>
      <c r="AG511"/>
      <c r="AH511"/>
      <c r="AI511"/>
      <c r="AJ511"/>
      <c r="AK511"/>
      <c r="AL511"/>
      <c r="AM511"/>
      <c r="AN511"/>
      <c r="AO511"/>
      <c r="AP511"/>
      <c r="AQ511"/>
      <c r="AR511"/>
      <c r="AS511"/>
      <c r="AT511"/>
      <c r="AU511"/>
      <c r="AV511"/>
      <c r="AW511"/>
      <c r="AX511"/>
      <c r="AY511"/>
      <c r="AZ511"/>
      <c r="BA511"/>
      <c r="BB511"/>
      <c r="BC511"/>
      <c r="BD511"/>
      <c r="BE511"/>
      <c r="BF511"/>
      <c r="BG511"/>
      <c r="BH511"/>
      <c r="BI511"/>
      <c r="BJ511"/>
      <c r="BK511"/>
      <c r="BL511"/>
      <c r="BM511"/>
      <c r="BN511"/>
      <c r="BO511"/>
      <c r="BP511"/>
      <c r="BQ511"/>
      <c r="BR511"/>
      <c r="BS511"/>
      <c r="BT511"/>
      <c r="BU511"/>
      <c r="BV511"/>
      <c r="BW511"/>
      <c r="BX511"/>
      <c r="BY511"/>
      <c r="BZ511"/>
      <c r="CA511"/>
      <c r="CB511"/>
    </row>
    <row r="512" spans="1:80">
      <c r="A512" s="62">
        <f t="shared" si="282"/>
        <v>145.57590267944445</v>
      </c>
      <c r="B512" s="62">
        <f t="shared" si="283"/>
        <v>46.506687760378227</v>
      </c>
      <c r="C512" s="7" t="s">
        <v>575</v>
      </c>
      <c r="D512" s="7" t="s">
        <v>608</v>
      </c>
      <c r="E512" s="42">
        <f t="shared" si="285"/>
        <v>3.5491121022621554E-3</v>
      </c>
      <c r="F512" s="42">
        <f t="shared" si="285"/>
        <v>7.1739063384400979E-3</v>
      </c>
      <c r="G512" s="42">
        <f t="shared" si="285"/>
        <v>1.0878489248954825E-2</v>
      </c>
      <c r="H512" s="42">
        <f t="shared" si="285"/>
        <v>1.4666723857957505E-2</v>
      </c>
      <c r="I512" s="42">
        <f t="shared" si="285"/>
        <v>1.8665503433673045E-2</v>
      </c>
      <c r="J512" s="42">
        <f t="shared" si="285"/>
        <v>2.2298407460366598E-2</v>
      </c>
      <c r="K512" s="42">
        <f t="shared" si="285"/>
        <v>2.5318299274384431E-2</v>
      </c>
      <c r="L512" s="42">
        <f t="shared" si="285"/>
        <v>2.7859409382910011E-2</v>
      </c>
      <c r="M512" s="42">
        <f t="shared" si="285"/>
        <v>2.999444657239702E-2</v>
      </c>
      <c r="N512" s="42">
        <f t="shared" si="285"/>
        <v>3.2057320733825036E-2</v>
      </c>
      <c r="O512" s="42">
        <f t="shared" si="286"/>
        <v>3.3620607539236257E-2</v>
      </c>
      <c r="P512" s="42">
        <f t="shared" si="286"/>
        <v>3.4959369124639733E-2</v>
      </c>
      <c r="Q512" s="42">
        <f t="shared" si="286"/>
        <v>3.6138797183034956E-2</v>
      </c>
      <c r="R512" s="42">
        <f t="shared" si="286"/>
        <v>3.7166652402809204E-2</v>
      </c>
      <c r="S512" s="42">
        <f t="shared" si="286"/>
        <v>3.8346780878251677E-2</v>
      </c>
      <c r="T512" s="42">
        <f t="shared" si="286"/>
        <v>3.9212633234033414E-2</v>
      </c>
      <c r="U512" s="42">
        <f t="shared" si="286"/>
        <v>3.9685352816987408E-2</v>
      </c>
      <c r="V512" s="42">
        <f t="shared" si="286"/>
        <v>4.0157162423321666E-2</v>
      </c>
      <c r="W512" s="42">
        <f t="shared" si="286"/>
        <v>4.0616035864526924E-2</v>
      </c>
      <c r="X512" s="42">
        <f t="shared" si="286"/>
        <v>4.1381285965492509E-2</v>
      </c>
      <c r="Y512" s="244">
        <f t="shared" si="284"/>
        <v>4.1510395671334875E-2</v>
      </c>
      <c r="AA512" s="26">
        <f t="shared" si="281"/>
        <v>0.57374629583750447</v>
      </c>
      <c r="AB512"/>
      <c r="AC512"/>
      <c r="AD512"/>
      <c r="AE512"/>
      <c r="AF512"/>
      <c r="AG512"/>
      <c r="AH512"/>
      <c r="AI512"/>
      <c r="AJ512"/>
      <c r="AK512"/>
      <c r="AL512"/>
      <c r="AM512"/>
      <c r="AN512"/>
      <c r="AO512"/>
      <c r="AP512"/>
      <c r="AQ512"/>
      <c r="AR512"/>
      <c r="AS512"/>
      <c r="AT512"/>
      <c r="AU512"/>
      <c r="AV512"/>
      <c r="AW512"/>
      <c r="AX512"/>
      <c r="AY512"/>
      <c r="AZ512"/>
      <c r="BA512"/>
      <c r="BB512"/>
      <c r="BC512"/>
      <c r="BD512"/>
      <c r="BE512"/>
      <c r="BF512"/>
      <c r="BG512"/>
      <c r="BH512"/>
      <c r="BI512"/>
      <c r="BJ512"/>
      <c r="BK512"/>
      <c r="BL512"/>
      <c r="BM512"/>
      <c r="BN512"/>
      <c r="BO512"/>
      <c r="BP512"/>
      <c r="BQ512"/>
      <c r="BR512"/>
      <c r="BS512"/>
      <c r="BT512"/>
      <c r="BU512"/>
      <c r="BV512"/>
      <c r="BW512"/>
      <c r="BX512"/>
      <c r="BY512"/>
      <c r="BZ512"/>
      <c r="CA512"/>
      <c r="CB512"/>
    </row>
    <row r="513" spans="1:80">
      <c r="A513" s="62">
        <f t="shared" si="282"/>
        <v>143.42357078499026</v>
      </c>
      <c r="B513" s="62">
        <f t="shared" si="283"/>
        <v>47.206871566527255</v>
      </c>
      <c r="C513" s="7" t="s">
        <v>576</v>
      </c>
      <c r="D513" s="7" t="s">
        <v>608</v>
      </c>
      <c r="E513" s="42">
        <f t="shared" si="285"/>
        <v>1.6372363180629658E-3</v>
      </c>
      <c r="F513" s="42">
        <f t="shared" si="285"/>
        <v>3.3093854635332302E-3</v>
      </c>
      <c r="G513" s="42">
        <f t="shared" si="285"/>
        <v>5.0183418192663153E-3</v>
      </c>
      <c r="H513" s="42">
        <f t="shared" si="285"/>
        <v>6.7658874319419544E-3</v>
      </c>
      <c r="I513" s="42">
        <f t="shared" si="285"/>
        <v>8.6105592711653352E-3</v>
      </c>
      <c r="J513" s="42">
        <f t="shared" si="285"/>
        <v>1.0286449533619639E-2</v>
      </c>
      <c r="K513" s="42">
        <f t="shared" si="285"/>
        <v>1.1679551924321708E-2</v>
      </c>
      <c r="L513" s="42">
        <f t="shared" si="285"/>
        <v>1.28517881451002E-2</v>
      </c>
      <c r="M513" s="42">
        <f t="shared" si="285"/>
        <v>1.383669939228656E-2</v>
      </c>
      <c r="N513" s="42">
        <f t="shared" si="285"/>
        <v>1.4788321206241357E-2</v>
      </c>
      <c r="O513" s="42">
        <f t="shared" si="286"/>
        <v>1.5509479022512219E-2</v>
      </c>
      <c r="P513" s="42">
        <f t="shared" si="286"/>
        <v>1.6127061399651862E-2</v>
      </c>
      <c r="Q513" s="42">
        <f t="shared" si="286"/>
        <v>1.6671141833323241E-2</v>
      </c>
      <c r="R513" s="42">
        <f t="shared" si="286"/>
        <v>1.714530039665867E-2</v>
      </c>
      <c r="S513" s="42">
        <f t="shared" si="286"/>
        <v>1.7689703938813108E-2</v>
      </c>
      <c r="T513" s="42">
        <f t="shared" si="286"/>
        <v>1.8089129170285122E-2</v>
      </c>
      <c r="U513" s="42">
        <f t="shared" si="286"/>
        <v>1.8307198830293487E-2</v>
      </c>
      <c r="V513" s="42">
        <f t="shared" si="286"/>
        <v>1.8524848710163182E-2</v>
      </c>
      <c r="W513" s="42">
        <f t="shared" si="286"/>
        <v>1.8736531024412126E-2</v>
      </c>
      <c r="X513" s="42">
        <f t="shared" si="286"/>
        <v>1.9089547559703764E-2</v>
      </c>
      <c r="Y513" s="244">
        <f t="shared" si="284"/>
        <v>1.9149106991282385E-2</v>
      </c>
      <c r="AA513" s="26">
        <f t="shared" si="281"/>
        <v>0.2646741623913561</v>
      </c>
      <c r="AB513"/>
      <c r="AC513"/>
      <c r="AD513"/>
      <c r="AE513"/>
      <c r="AF513"/>
      <c r="AG513"/>
      <c r="AH513"/>
      <c r="AI513"/>
      <c r="AJ513"/>
      <c r="AK513"/>
      <c r="AL513"/>
      <c r="AM513"/>
      <c r="AN513"/>
      <c r="AO513"/>
      <c r="AP513"/>
      <c r="AQ513"/>
      <c r="AR513"/>
      <c r="AS513"/>
      <c r="AT513"/>
      <c r="AU513"/>
      <c r="AV513"/>
      <c r="AW513"/>
      <c r="AX513"/>
      <c r="AY513"/>
      <c r="AZ513"/>
      <c r="BA513"/>
      <c r="BB513"/>
      <c r="BC513"/>
      <c r="BD513"/>
      <c r="BE513"/>
      <c r="BF513"/>
      <c r="BG513"/>
      <c r="BH513"/>
      <c r="BI513"/>
      <c r="BJ513"/>
      <c r="BK513"/>
      <c r="BL513"/>
      <c r="BM513"/>
      <c r="BN513"/>
      <c r="BO513"/>
      <c r="BP513"/>
      <c r="BQ513"/>
      <c r="BR513"/>
      <c r="BS513"/>
      <c r="BT513"/>
      <c r="BU513"/>
      <c r="BV513"/>
      <c r="BW513"/>
      <c r="BX513"/>
      <c r="BY513"/>
      <c r="BZ513"/>
      <c r="CA513"/>
      <c r="CB513"/>
    </row>
    <row r="514" spans="1:80">
      <c r="A514" s="62">
        <f t="shared" si="282"/>
        <v>141.01035017605687</v>
      </c>
      <c r="B514" s="62">
        <f t="shared" si="283"/>
        <v>48.017344185132465</v>
      </c>
      <c r="C514" s="7" t="s">
        <v>577</v>
      </c>
      <c r="D514" s="7" t="s">
        <v>608</v>
      </c>
      <c r="E514" s="42">
        <f t="shared" ref="E514:N523" si="287">VLOOKUP(CONCATENATE($C514&amp;$D514),$B$197:$Y$365,E$22+1,FALSE)*$C$372*$A514/8760/1000</f>
        <v>3.4322397808628398E-3</v>
      </c>
      <c r="F514" s="42">
        <f t="shared" si="287"/>
        <v>6.9376694816949006E-3</v>
      </c>
      <c r="G514" s="42">
        <f t="shared" si="287"/>
        <v>1.0520260414471837E-2</v>
      </c>
      <c r="H514" s="42">
        <f t="shared" si="287"/>
        <v>1.4183748393894351E-2</v>
      </c>
      <c r="I514" s="42">
        <f t="shared" si="287"/>
        <v>1.8050848090724079E-2</v>
      </c>
      <c r="J514" s="42">
        <f t="shared" si="287"/>
        <v>2.1564120526533254E-2</v>
      </c>
      <c r="K514" s="42">
        <f t="shared" si="287"/>
        <v>2.4484567252171352E-2</v>
      </c>
      <c r="L514" s="42">
        <f t="shared" si="287"/>
        <v>2.6941998561955869E-2</v>
      </c>
      <c r="M514" s="42">
        <f t="shared" si="287"/>
        <v>2.9006728940776022E-2</v>
      </c>
      <c r="N514" s="42">
        <f t="shared" si="287"/>
        <v>3.1001672621268506E-2</v>
      </c>
      <c r="O514" s="42">
        <f t="shared" ref="O514:X523" si="288">VLOOKUP(CONCATENATE($C514&amp;$D514),$B$197:$Y$365,O$22+1,FALSE)*$C$372*$A514/8760/1000</f>
        <v>3.2513480365805633E-2</v>
      </c>
      <c r="P514" s="42">
        <f t="shared" si="288"/>
        <v>3.3808156509617514E-2</v>
      </c>
      <c r="Q514" s="42">
        <f t="shared" si="288"/>
        <v>3.4948745982153376E-2</v>
      </c>
      <c r="R514" s="42">
        <f t="shared" si="288"/>
        <v>3.5942753912201038E-2</v>
      </c>
      <c r="S514" s="42">
        <f t="shared" si="288"/>
        <v>3.7084020737038995E-2</v>
      </c>
      <c r="T514" s="42">
        <f t="shared" si="288"/>
        <v>3.7921360560138312E-2</v>
      </c>
      <c r="U514" s="42">
        <f t="shared" si="288"/>
        <v>3.8378513479251093E-2</v>
      </c>
      <c r="V514" s="42">
        <f t="shared" si="288"/>
        <v>3.8834786387289551E-2</v>
      </c>
      <c r="W514" s="42">
        <f t="shared" si="288"/>
        <v>3.9278549118334949E-2</v>
      </c>
      <c r="X514" s="42">
        <f t="shared" si="288"/>
        <v>4.0018599520566328E-2</v>
      </c>
      <c r="Y514" s="244">
        <f t="shared" si="284"/>
        <v>4.0143457641617281E-2</v>
      </c>
      <c r="AA514" s="26">
        <f t="shared" si="281"/>
        <v>0.55485282063674968</v>
      </c>
      <c r="AB514"/>
      <c r="AC514"/>
      <c r="AD514"/>
      <c r="AE514"/>
      <c r="AF514"/>
      <c r="AG514"/>
      <c r="AH514"/>
      <c r="AI514"/>
      <c r="AJ514"/>
      <c r="AK514"/>
      <c r="AL514"/>
      <c r="AM514"/>
      <c r="AN514"/>
      <c r="AO514"/>
      <c r="AP514"/>
      <c r="AQ514"/>
      <c r="AR514"/>
      <c r="AS514"/>
      <c r="AT514"/>
      <c r="AU514"/>
      <c r="AV514"/>
      <c r="AW514"/>
      <c r="AX514"/>
      <c r="AY514"/>
      <c r="AZ514"/>
      <c r="BA514"/>
      <c r="BB514"/>
      <c r="BC514"/>
      <c r="BD514"/>
      <c r="BE514"/>
      <c r="BF514"/>
      <c r="BG514"/>
      <c r="BH514"/>
      <c r="BI514"/>
      <c r="BJ514"/>
      <c r="BK514"/>
      <c r="BL514"/>
      <c r="BM514"/>
      <c r="BN514"/>
      <c r="BO514"/>
      <c r="BP514"/>
      <c r="BQ514"/>
      <c r="BR514"/>
      <c r="BS514"/>
      <c r="BT514"/>
      <c r="BU514"/>
      <c r="BV514"/>
      <c r="BW514"/>
      <c r="BX514"/>
      <c r="BY514"/>
      <c r="BZ514"/>
      <c r="CA514"/>
      <c r="CB514"/>
    </row>
    <row r="515" spans="1:80">
      <c r="A515" s="62">
        <f t="shared" si="282"/>
        <v>143.29312642775062</v>
      </c>
      <c r="B515" s="62">
        <f t="shared" si="283"/>
        <v>47.249982978930497</v>
      </c>
      <c r="C515" s="7" t="s">
        <v>578</v>
      </c>
      <c r="D515" s="7" t="s">
        <v>608</v>
      </c>
      <c r="E515" s="42">
        <f t="shared" si="287"/>
        <v>1.9651587467039218E-4</v>
      </c>
      <c r="F515" s="42">
        <f t="shared" si="287"/>
        <v>3.9722230188318032E-4</v>
      </c>
      <c r="G515" s="42">
        <f t="shared" si="287"/>
        <v>6.0234666256053576E-4</v>
      </c>
      <c r="H515" s="42">
        <f t="shared" si="287"/>
        <v>8.1210285402327125E-4</v>
      </c>
      <c r="I515" s="42">
        <f t="shared" si="287"/>
        <v>1.033517011506481E-3</v>
      </c>
      <c r="J515" s="42">
        <f t="shared" si="287"/>
        <v>1.2346724813334915E-3</v>
      </c>
      <c r="K515" s="42">
        <f t="shared" si="287"/>
        <v>1.4018851993717329E-3</v>
      </c>
      <c r="L515" s="42">
        <f t="shared" si="287"/>
        <v>1.5425875669561181E-3</v>
      </c>
      <c r="M515" s="42">
        <f t="shared" si="287"/>
        <v>1.6608055010919344E-3</v>
      </c>
      <c r="N515" s="42">
        <f t="shared" si="287"/>
        <v>1.7750277371012138E-3</v>
      </c>
      <c r="O515" s="42">
        <f t="shared" si="288"/>
        <v>1.8615876047735414E-3</v>
      </c>
      <c r="P515" s="42">
        <f t="shared" si="288"/>
        <v>1.9357154137438458E-3</v>
      </c>
      <c r="Q515" s="42">
        <f t="shared" si="288"/>
        <v>2.001020856296254E-3</v>
      </c>
      <c r="R515" s="42">
        <f t="shared" si="288"/>
        <v>2.0579336451089043E-3</v>
      </c>
      <c r="S515" s="42">
        <f t="shared" si="288"/>
        <v>2.123277870056658E-3</v>
      </c>
      <c r="T515" s="42">
        <f t="shared" si="288"/>
        <v>2.1712204901061663E-3</v>
      </c>
      <c r="U515" s="42">
        <f t="shared" si="288"/>
        <v>2.1973951782088097E-3</v>
      </c>
      <c r="V515" s="42">
        <f t="shared" si="288"/>
        <v>2.2235194805117911E-3</v>
      </c>
      <c r="W515" s="42">
        <f t="shared" si="288"/>
        <v>2.2489275017472973E-3</v>
      </c>
      <c r="X515" s="42">
        <f t="shared" si="288"/>
        <v>2.2912997313641087E-3</v>
      </c>
      <c r="Y515" s="244">
        <f t="shared" si="284"/>
        <v>2.2984485917102999E-3</v>
      </c>
      <c r="AA515" s="26">
        <f t="shared" si="281"/>
        <v>3.1768580962415728E-2</v>
      </c>
      <c r="AB515"/>
      <c r="AC515"/>
      <c r="AD515"/>
      <c r="AE515"/>
      <c r="AF515"/>
      <c r="AG515"/>
      <c r="AH515"/>
      <c r="AI515"/>
      <c r="AJ515"/>
      <c r="AK515"/>
      <c r="AL515"/>
      <c r="AM515"/>
      <c r="AN515"/>
      <c r="AO515"/>
      <c r="AP515"/>
      <c r="AQ515"/>
      <c r="AR515"/>
      <c r="AS515"/>
      <c r="AT515"/>
      <c r="AU515"/>
      <c r="AV515"/>
      <c r="AW515"/>
      <c r="AX515"/>
      <c r="AY515"/>
      <c r="AZ515"/>
      <c r="BA515"/>
      <c r="BB515"/>
      <c r="BC515"/>
      <c r="BD515"/>
      <c r="BE515"/>
      <c r="BF515"/>
      <c r="BG515"/>
      <c r="BH515"/>
      <c r="BI515"/>
      <c r="BJ515"/>
      <c r="BK515"/>
      <c r="BL515"/>
      <c r="BM515"/>
      <c r="BN515"/>
      <c r="BO515"/>
      <c r="BP515"/>
      <c r="BQ515"/>
      <c r="BR515"/>
      <c r="BS515"/>
      <c r="BT515"/>
      <c r="BU515"/>
      <c r="BV515"/>
      <c r="BW515"/>
      <c r="BX515"/>
      <c r="BY515"/>
      <c r="BZ515"/>
      <c r="CA515"/>
      <c r="CB515"/>
    </row>
    <row r="516" spans="1:80">
      <c r="A516" s="62">
        <f t="shared" si="282"/>
        <v>124.5743611638615</v>
      </c>
      <c r="B516" s="62">
        <f t="shared" si="283"/>
        <v>54.372541307742594</v>
      </c>
      <c r="C516" s="7" t="s">
        <v>579</v>
      </c>
      <c r="D516" s="7" t="s">
        <v>608</v>
      </c>
      <c r="E516" s="42">
        <f t="shared" si="287"/>
        <v>0</v>
      </c>
      <c r="F516" s="42">
        <f t="shared" si="287"/>
        <v>0</v>
      </c>
      <c r="G516" s="42">
        <f t="shared" si="287"/>
        <v>0</v>
      </c>
      <c r="H516" s="42">
        <f t="shared" si="287"/>
        <v>0</v>
      </c>
      <c r="I516" s="42">
        <f t="shared" si="287"/>
        <v>0</v>
      </c>
      <c r="J516" s="42">
        <f t="shared" si="287"/>
        <v>0</v>
      </c>
      <c r="K516" s="42">
        <f t="shared" si="287"/>
        <v>0</v>
      </c>
      <c r="L516" s="42">
        <f t="shared" si="287"/>
        <v>0</v>
      </c>
      <c r="M516" s="42">
        <f t="shared" si="287"/>
        <v>0</v>
      </c>
      <c r="N516" s="42">
        <f t="shared" si="287"/>
        <v>0</v>
      </c>
      <c r="O516" s="42">
        <f t="shared" si="288"/>
        <v>0</v>
      </c>
      <c r="P516" s="42">
        <f t="shared" si="288"/>
        <v>0</v>
      </c>
      <c r="Q516" s="42">
        <f t="shared" si="288"/>
        <v>0</v>
      </c>
      <c r="R516" s="42">
        <f t="shared" si="288"/>
        <v>0</v>
      </c>
      <c r="S516" s="42">
        <f t="shared" si="288"/>
        <v>0</v>
      </c>
      <c r="T516" s="42">
        <f t="shared" si="288"/>
        <v>0</v>
      </c>
      <c r="U516" s="42">
        <f t="shared" si="288"/>
        <v>0</v>
      </c>
      <c r="V516" s="42">
        <f t="shared" si="288"/>
        <v>0</v>
      </c>
      <c r="W516" s="42">
        <f t="shared" si="288"/>
        <v>0</v>
      </c>
      <c r="X516" s="42">
        <f t="shared" si="288"/>
        <v>0</v>
      </c>
      <c r="Y516" s="244">
        <f t="shared" si="284"/>
        <v>0</v>
      </c>
      <c r="AA516" s="26">
        <f t="shared" si="281"/>
        <v>0</v>
      </c>
      <c r="AB516"/>
      <c r="AC516"/>
      <c r="AD516"/>
      <c r="AE516"/>
      <c r="AF516"/>
      <c r="AG516"/>
      <c r="AH516"/>
      <c r="AI516"/>
      <c r="AJ516"/>
      <c r="AK516"/>
      <c r="AL516"/>
      <c r="AM516"/>
      <c r="AN516"/>
      <c r="AO516"/>
      <c r="AP516"/>
      <c r="AQ516"/>
      <c r="AR516"/>
      <c r="AS516"/>
      <c r="AT516"/>
      <c r="AU516"/>
      <c r="AV516"/>
      <c r="AW516"/>
      <c r="AX516"/>
      <c r="AY516"/>
      <c r="AZ516"/>
      <c r="BA516"/>
      <c r="BB516"/>
      <c r="BC516"/>
      <c r="BD516"/>
      <c r="BE516"/>
      <c r="BF516"/>
      <c r="BG516"/>
      <c r="BH516"/>
      <c r="BI516"/>
      <c r="BJ516"/>
      <c r="BK516"/>
      <c r="BL516"/>
      <c r="BM516"/>
      <c r="BN516"/>
      <c r="BO516"/>
      <c r="BP516"/>
      <c r="BQ516"/>
      <c r="BR516"/>
      <c r="BS516"/>
      <c r="BT516"/>
      <c r="BU516"/>
      <c r="BV516"/>
      <c r="BW516"/>
      <c r="BX516"/>
      <c r="BY516"/>
      <c r="BZ516"/>
      <c r="CA516"/>
      <c r="CB516"/>
    </row>
    <row r="517" spans="1:80">
      <c r="A517" s="62">
        <f t="shared" si="282"/>
        <v>117.33469933706115</v>
      </c>
      <c r="B517" s="62">
        <f t="shared" si="283"/>
        <v>57.736696252461044</v>
      </c>
      <c r="C517" s="7" t="s">
        <v>580</v>
      </c>
      <c r="D517" s="7" t="s">
        <v>608</v>
      </c>
      <c r="E517" s="42">
        <f t="shared" si="287"/>
        <v>0</v>
      </c>
      <c r="F517" s="42">
        <f t="shared" si="287"/>
        <v>0</v>
      </c>
      <c r="G517" s="42">
        <f t="shared" si="287"/>
        <v>0</v>
      </c>
      <c r="H517" s="42">
        <f t="shared" si="287"/>
        <v>0</v>
      </c>
      <c r="I517" s="42">
        <f t="shared" si="287"/>
        <v>0</v>
      </c>
      <c r="J517" s="42">
        <f t="shared" si="287"/>
        <v>0</v>
      </c>
      <c r="K517" s="42">
        <f t="shared" si="287"/>
        <v>0</v>
      </c>
      <c r="L517" s="42">
        <f t="shared" si="287"/>
        <v>0</v>
      </c>
      <c r="M517" s="42">
        <f t="shared" si="287"/>
        <v>0</v>
      </c>
      <c r="N517" s="42">
        <f t="shared" si="287"/>
        <v>0</v>
      </c>
      <c r="O517" s="42">
        <f t="shared" si="288"/>
        <v>0</v>
      </c>
      <c r="P517" s="42">
        <f t="shared" si="288"/>
        <v>0</v>
      </c>
      <c r="Q517" s="42">
        <f t="shared" si="288"/>
        <v>0</v>
      </c>
      <c r="R517" s="42">
        <f t="shared" si="288"/>
        <v>0</v>
      </c>
      <c r="S517" s="42">
        <f t="shared" si="288"/>
        <v>0</v>
      </c>
      <c r="T517" s="42">
        <f t="shared" si="288"/>
        <v>0</v>
      </c>
      <c r="U517" s="42">
        <f t="shared" si="288"/>
        <v>0</v>
      </c>
      <c r="V517" s="42">
        <f t="shared" si="288"/>
        <v>0</v>
      </c>
      <c r="W517" s="42">
        <f t="shared" si="288"/>
        <v>0</v>
      </c>
      <c r="X517" s="42">
        <f t="shared" si="288"/>
        <v>0</v>
      </c>
      <c r="Y517" s="244">
        <f t="shared" si="284"/>
        <v>0</v>
      </c>
      <c r="AA517" s="26">
        <f t="shared" si="281"/>
        <v>0</v>
      </c>
      <c r="AB517"/>
      <c r="AC517"/>
      <c r="AD517"/>
      <c r="AE517"/>
      <c r="AF517"/>
      <c r="AG517"/>
      <c r="AH517"/>
      <c r="AI517"/>
      <c r="AJ517"/>
      <c r="AK517"/>
      <c r="AL517"/>
      <c r="AM517"/>
      <c r="AN517"/>
      <c r="AO517"/>
      <c r="AP517"/>
      <c r="AQ517"/>
      <c r="AR517"/>
      <c r="AS517"/>
      <c r="AT517"/>
      <c r="AU517"/>
      <c r="AV517"/>
      <c r="AW517"/>
      <c r="AX517"/>
      <c r="AY517"/>
      <c r="AZ517"/>
      <c r="BA517"/>
      <c r="BB517"/>
      <c r="BC517"/>
      <c r="BD517"/>
      <c r="BE517"/>
      <c r="BF517"/>
      <c r="BG517"/>
      <c r="BH517"/>
      <c r="BI517"/>
      <c r="BJ517"/>
      <c r="BK517"/>
      <c r="BL517"/>
      <c r="BM517"/>
      <c r="BN517"/>
      <c r="BO517"/>
      <c r="BP517"/>
      <c r="BQ517"/>
      <c r="BR517"/>
      <c r="BS517"/>
      <c r="BT517"/>
      <c r="BU517"/>
      <c r="BV517"/>
      <c r="BW517"/>
      <c r="BX517"/>
      <c r="BY517"/>
      <c r="BZ517"/>
      <c r="CA517"/>
      <c r="CB517"/>
    </row>
    <row r="518" spans="1:80">
      <c r="A518" s="62">
        <f t="shared" si="282"/>
        <v>144.53234782152728</v>
      </c>
      <c r="B518" s="62">
        <f t="shared" si="283"/>
        <v>46.843566480369837</v>
      </c>
      <c r="C518" s="7" t="s">
        <v>581</v>
      </c>
      <c r="D518" s="7" t="s">
        <v>608</v>
      </c>
      <c r="E518" s="42">
        <f t="shared" si="287"/>
        <v>4.7585950032766056E-3</v>
      </c>
      <c r="F518" s="42">
        <f t="shared" si="287"/>
        <v>9.618663449462897E-3</v>
      </c>
      <c r="G518" s="42">
        <f t="shared" si="287"/>
        <v>1.4585711324891528E-2</v>
      </c>
      <c r="H518" s="42">
        <f t="shared" si="287"/>
        <v>1.9664918113020229E-2</v>
      </c>
      <c r="I518" s="42">
        <f t="shared" si="287"/>
        <v>2.5026420359194966E-2</v>
      </c>
      <c r="J518" s="42">
        <f t="shared" si="287"/>
        <v>2.9897362287963167E-2</v>
      </c>
      <c r="K518" s="42">
        <f t="shared" si="287"/>
        <v>3.3946386855956294E-2</v>
      </c>
      <c r="L518" s="42">
        <f t="shared" si="287"/>
        <v>3.7353468265838553E-2</v>
      </c>
      <c r="M518" s="42">
        <f t="shared" si="287"/>
        <v>4.0216093341903889E-2</v>
      </c>
      <c r="N518" s="42">
        <f t="shared" si="287"/>
        <v>4.298196333814968E-2</v>
      </c>
      <c r="O518" s="42">
        <f t="shared" si="288"/>
        <v>4.5077994279572056E-2</v>
      </c>
      <c r="P518" s="42">
        <f t="shared" si="288"/>
        <v>4.6872985254024266E-2</v>
      </c>
      <c r="Q518" s="42">
        <f t="shared" si="288"/>
        <v>4.8454344282336276E-2</v>
      </c>
      <c r="R518" s="42">
        <f t="shared" si="288"/>
        <v>4.9832476776317511E-2</v>
      </c>
      <c r="S518" s="42">
        <f t="shared" si="288"/>
        <v>5.1414774913050243E-2</v>
      </c>
      <c r="T518" s="42">
        <f t="shared" si="288"/>
        <v>5.2575696454855596E-2</v>
      </c>
      <c r="U518" s="42">
        <f t="shared" si="288"/>
        <v>5.3209511612162724E-2</v>
      </c>
      <c r="V518" s="42">
        <f t="shared" si="288"/>
        <v>5.384210668679254E-2</v>
      </c>
      <c r="W518" s="42">
        <f t="shared" si="288"/>
        <v>5.445735714987706E-2</v>
      </c>
      <c r="X518" s="42">
        <f t="shared" si="288"/>
        <v>5.5483392733365867E-2</v>
      </c>
      <c r="Y518" s="244">
        <f t="shared" si="284"/>
        <v>5.5656501044231657E-2</v>
      </c>
      <c r="AA518" s="26">
        <f t="shared" si="281"/>
        <v>0.76927022248201204</v>
      </c>
      <c r="AB518"/>
      <c r="AC518"/>
      <c r="AD518"/>
      <c r="AE518"/>
      <c r="AF518"/>
      <c r="AG518"/>
      <c r="AH518"/>
      <c r="AI518"/>
      <c r="AJ518"/>
      <c r="AK518"/>
      <c r="AL518"/>
      <c r="AM518"/>
      <c r="AN518"/>
      <c r="AO518"/>
      <c r="AP518"/>
      <c r="AQ518"/>
      <c r="AR518"/>
      <c r="AS518"/>
      <c r="AT518"/>
      <c r="AU518"/>
      <c r="AV518"/>
      <c r="AW518"/>
      <c r="AX518"/>
      <c r="AY518"/>
      <c r="AZ518"/>
      <c r="BA518"/>
      <c r="BB518"/>
      <c r="BC518"/>
      <c r="BD518"/>
      <c r="BE518"/>
      <c r="BF518"/>
      <c r="BG518"/>
      <c r="BH518"/>
      <c r="BI518"/>
      <c r="BJ518"/>
      <c r="BK518"/>
      <c r="BL518"/>
      <c r="BM518"/>
      <c r="BN518"/>
      <c r="BO518"/>
      <c r="BP518"/>
      <c r="BQ518"/>
      <c r="BR518"/>
      <c r="BS518"/>
      <c r="BT518"/>
      <c r="BU518"/>
      <c r="BV518"/>
      <c r="BW518"/>
      <c r="BX518"/>
      <c r="BY518"/>
      <c r="BZ518"/>
      <c r="CA518"/>
      <c r="CB518"/>
    </row>
    <row r="519" spans="1:80">
      <c r="A519" s="62">
        <f t="shared" si="282"/>
        <v>140.03201749675947</v>
      </c>
      <c r="B519" s="62">
        <f t="shared" si="283"/>
        <v>48.353872078543702</v>
      </c>
      <c r="C519" s="7" t="s">
        <v>582</v>
      </c>
      <c r="D519" s="7" t="s">
        <v>608</v>
      </c>
      <c r="E519" s="42">
        <f t="shared" si="287"/>
        <v>0</v>
      </c>
      <c r="F519" s="42">
        <f t="shared" si="287"/>
        <v>0</v>
      </c>
      <c r="G519" s="42">
        <f t="shared" si="287"/>
        <v>0</v>
      </c>
      <c r="H519" s="42">
        <f t="shared" si="287"/>
        <v>0</v>
      </c>
      <c r="I519" s="42">
        <f t="shared" si="287"/>
        <v>0</v>
      </c>
      <c r="J519" s="42">
        <f t="shared" si="287"/>
        <v>0</v>
      </c>
      <c r="K519" s="42">
        <f t="shared" si="287"/>
        <v>0</v>
      </c>
      <c r="L519" s="42">
        <f t="shared" si="287"/>
        <v>0</v>
      </c>
      <c r="M519" s="42">
        <f t="shared" si="287"/>
        <v>0</v>
      </c>
      <c r="N519" s="42">
        <f t="shared" si="287"/>
        <v>0</v>
      </c>
      <c r="O519" s="42">
        <f t="shared" si="288"/>
        <v>0</v>
      </c>
      <c r="P519" s="42">
        <f t="shared" si="288"/>
        <v>0</v>
      </c>
      <c r="Q519" s="42">
        <f t="shared" si="288"/>
        <v>0</v>
      </c>
      <c r="R519" s="42">
        <f t="shared" si="288"/>
        <v>0</v>
      </c>
      <c r="S519" s="42">
        <f t="shared" si="288"/>
        <v>0</v>
      </c>
      <c r="T519" s="42">
        <f t="shared" si="288"/>
        <v>0</v>
      </c>
      <c r="U519" s="42">
        <f t="shared" si="288"/>
        <v>0</v>
      </c>
      <c r="V519" s="42">
        <f t="shared" si="288"/>
        <v>0</v>
      </c>
      <c r="W519" s="42">
        <f t="shared" si="288"/>
        <v>0</v>
      </c>
      <c r="X519" s="42">
        <f t="shared" si="288"/>
        <v>0</v>
      </c>
      <c r="Y519" s="244">
        <f t="shared" si="284"/>
        <v>0</v>
      </c>
      <c r="AA519" s="26">
        <f t="shared" si="281"/>
        <v>0</v>
      </c>
      <c r="AB519"/>
      <c r="AC519"/>
      <c r="AD519"/>
      <c r="AE519"/>
      <c r="AF519"/>
      <c r="AG519"/>
      <c r="AH519"/>
      <c r="AI519"/>
      <c r="AJ519"/>
      <c r="AK519"/>
      <c r="AL519"/>
      <c r="AM519"/>
      <c r="AN519"/>
      <c r="AO519"/>
      <c r="AP519"/>
      <c r="AQ519"/>
      <c r="AR519"/>
      <c r="AS519"/>
      <c r="AT519"/>
      <c r="AU519"/>
      <c r="AV519"/>
      <c r="AW519"/>
      <c r="AX519"/>
      <c r="AY519"/>
      <c r="AZ519"/>
      <c r="BA519"/>
      <c r="BB519"/>
      <c r="BC519"/>
      <c r="BD519"/>
      <c r="BE519"/>
      <c r="BF519"/>
      <c r="BG519"/>
      <c r="BH519"/>
      <c r="BI519"/>
      <c r="BJ519"/>
      <c r="BK519"/>
      <c r="BL519"/>
      <c r="BM519"/>
      <c r="BN519"/>
      <c r="BO519"/>
      <c r="BP519"/>
      <c r="BQ519"/>
      <c r="BR519"/>
      <c r="BS519"/>
      <c r="BT519"/>
      <c r="BU519"/>
      <c r="BV519"/>
      <c r="BW519"/>
      <c r="BX519"/>
      <c r="BY519"/>
      <c r="BZ519"/>
      <c r="CA519"/>
      <c r="CB519"/>
    </row>
    <row r="520" spans="1:80">
      <c r="A520" s="62">
        <f t="shared" si="282"/>
        <v>136.64046420852873</v>
      </c>
      <c r="B520" s="62">
        <f t="shared" si="283"/>
        <v>49.557811995452624</v>
      </c>
      <c r="C520" s="7" t="s">
        <v>583</v>
      </c>
      <c r="D520" s="7" t="s">
        <v>608</v>
      </c>
      <c r="E520" s="42">
        <f t="shared" si="287"/>
        <v>1.6055066327487533E-2</v>
      </c>
      <c r="F520" s="42">
        <f t="shared" si="287"/>
        <v>3.2452494813400345E-2</v>
      </c>
      <c r="G520" s="42">
        <f t="shared" si="287"/>
        <v>4.921086215437015E-2</v>
      </c>
      <c r="H520" s="42">
        <f t="shared" si="287"/>
        <v>6.6347643456052818E-2</v>
      </c>
      <c r="I520" s="42">
        <f t="shared" si="287"/>
        <v>8.4436863933533585E-2</v>
      </c>
      <c r="J520" s="42">
        <f t="shared" si="287"/>
        <v>0.10087097855977631</v>
      </c>
      <c r="K520" s="42">
        <f t="shared" si="287"/>
        <v>0.1145320188365795</v>
      </c>
      <c r="L520" s="42">
        <f t="shared" si="287"/>
        <v>0.12602720133921821</v>
      </c>
      <c r="M520" s="42">
        <f t="shared" si="287"/>
        <v>0.13568543773784256</v>
      </c>
      <c r="N520" s="42">
        <f t="shared" si="287"/>
        <v>0.14501723130555685</v>
      </c>
      <c r="O520" s="42">
        <f t="shared" si="288"/>
        <v>0.15208904888318864</v>
      </c>
      <c r="P520" s="42">
        <f t="shared" si="288"/>
        <v>0.15814518501837727</v>
      </c>
      <c r="Q520" s="42">
        <f t="shared" si="288"/>
        <v>0.16348054641594081</v>
      </c>
      <c r="R520" s="42">
        <f t="shared" si="288"/>
        <v>0.16813023998803497</v>
      </c>
      <c r="S520" s="42">
        <f t="shared" si="288"/>
        <v>0.17346876985191528</v>
      </c>
      <c r="T520" s="42">
        <f t="shared" si="288"/>
        <v>0.17738561344584586</v>
      </c>
      <c r="U520" s="42">
        <f t="shared" si="288"/>
        <v>0.17952404808525646</v>
      </c>
      <c r="V520" s="42">
        <f t="shared" si="288"/>
        <v>0.18165836627678783</v>
      </c>
      <c r="W520" s="42">
        <f t="shared" si="288"/>
        <v>0.18373416532798637</v>
      </c>
      <c r="X520" s="42">
        <f t="shared" si="288"/>
        <v>0.18719591597832166</v>
      </c>
      <c r="Y520" s="244">
        <f t="shared" si="284"/>
        <v>0.18777996765972679</v>
      </c>
      <c r="AA520" s="26">
        <f t="shared" si="267"/>
        <v>2.5954476977354726</v>
      </c>
      <c r="AB520"/>
      <c r="AC520"/>
      <c r="AD520"/>
      <c r="AE520"/>
      <c r="AF520"/>
      <c r="AG520"/>
      <c r="AH520"/>
      <c r="AI520"/>
      <c r="AJ520"/>
      <c r="AK520"/>
      <c r="AL520"/>
      <c r="AM520"/>
      <c r="AN520"/>
      <c r="AO520"/>
      <c r="AP520"/>
      <c r="AQ520"/>
      <c r="AR520"/>
      <c r="AS520"/>
      <c r="AT520"/>
      <c r="AU520"/>
      <c r="AV520"/>
      <c r="AW520"/>
      <c r="AX520"/>
      <c r="AY520"/>
      <c r="AZ520"/>
      <c r="BA520"/>
      <c r="BB520"/>
      <c r="BC520"/>
      <c r="BD520"/>
      <c r="BE520"/>
      <c r="BF520"/>
      <c r="BG520"/>
      <c r="BH520"/>
      <c r="BI520"/>
      <c r="BJ520"/>
      <c r="BK520"/>
      <c r="BL520"/>
      <c r="BM520"/>
      <c r="BN520"/>
      <c r="BO520"/>
      <c r="BP520"/>
      <c r="BQ520"/>
      <c r="BR520"/>
      <c r="BS520"/>
      <c r="BT520"/>
      <c r="BU520"/>
      <c r="BV520"/>
      <c r="BW520"/>
      <c r="BX520"/>
      <c r="BY520"/>
      <c r="BZ520"/>
      <c r="CA520"/>
      <c r="CB520"/>
    </row>
    <row r="521" spans="1:80">
      <c r="A521" s="62">
        <f t="shared" si="282"/>
        <v>134.2924657782151</v>
      </c>
      <c r="B521" s="62">
        <f t="shared" si="283"/>
        <v>50.426931845059649</v>
      </c>
      <c r="C521" s="7" t="s">
        <v>584</v>
      </c>
      <c r="D521" s="7" t="s">
        <v>608</v>
      </c>
      <c r="E521" s="42">
        <f t="shared" si="287"/>
        <v>1.285760015594601E-2</v>
      </c>
      <c r="F521" s="42">
        <f t="shared" si="287"/>
        <v>2.5989378920174843E-2</v>
      </c>
      <c r="G521" s="42">
        <f t="shared" si="287"/>
        <v>3.9410213324810602E-2</v>
      </c>
      <c r="H521" s="42">
        <f t="shared" si="287"/>
        <v>5.3134098199686036E-2</v>
      </c>
      <c r="I521" s="42">
        <f t="shared" si="287"/>
        <v>6.7620738073231532E-2</v>
      </c>
      <c r="J521" s="42">
        <f t="shared" si="287"/>
        <v>8.0781896705098721E-2</v>
      </c>
      <c r="K521" s="42">
        <f t="shared" si="287"/>
        <v>9.1722255966815755E-2</v>
      </c>
      <c r="L521" s="42">
        <f t="shared" si="287"/>
        <v>0.10092810148148108</v>
      </c>
      <c r="M521" s="42">
        <f t="shared" si="287"/>
        <v>0.10866284011737866</v>
      </c>
      <c r="N521" s="42">
        <f t="shared" si="287"/>
        <v>0.11613614903956457</v>
      </c>
      <c r="O521" s="42">
        <f t="shared" si="288"/>
        <v>0.12179957022601624</v>
      </c>
      <c r="P521" s="42">
        <f t="shared" si="288"/>
        <v>0.12664958923733086</v>
      </c>
      <c r="Q521" s="42">
        <f t="shared" si="288"/>
        <v>0.13092238027649916</v>
      </c>
      <c r="R521" s="42">
        <f t="shared" si="288"/>
        <v>0.13464605849608424</v>
      </c>
      <c r="S521" s="42">
        <f t="shared" si="288"/>
        <v>0.13892138698182407</v>
      </c>
      <c r="T521" s="42">
        <f t="shared" si="288"/>
        <v>0.14205816684787267</v>
      </c>
      <c r="U521" s="42">
        <f t="shared" si="288"/>
        <v>0.14377071894777227</v>
      </c>
      <c r="V521" s="42">
        <f t="shared" si="288"/>
        <v>0.14547997441595362</v>
      </c>
      <c r="W521" s="42">
        <f t="shared" si="288"/>
        <v>0.14714236519404142</v>
      </c>
      <c r="X521" s="42">
        <f t="shared" si="288"/>
        <v>0.14991468670263544</v>
      </c>
      <c r="Y521" s="244">
        <f t="shared" si="284"/>
        <v>0.15038242086434722</v>
      </c>
      <c r="AA521" s="26">
        <f t="shared" si="267"/>
        <v>2.0785481693102179</v>
      </c>
      <c r="AB521"/>
      <c r="AC521"/>
      <c r="AD521"/>
      <c r="AE521"/>
      <c r="AF521"/>
      <c r="AG521"/>
      <c r="AH521"/>
      <c r="AI521"/>
      <c r="AJ521"/>
      <c r="AK521"/>
      <c r="AL521"/>
      <c r="AM521"/>
      <c r="AN521"/>
      <c r="AO521"/>
      <c r="AP521"/>
      <c r="AQ521"/>
      <c r="AR521"/>
      <c r="AS521"/>
      <c r="AT521"/>
      <c r="AU521"/>
      <c r="AV521"/>
      <c r="AW521"/>
      <c r="AX521"/>
      <c r="AY521"/>
      <c r="AZ521"/>
      <c r="BA521"/>
      <c r="BB521"/>
      <c r="BC521"/>
      <c r="BD521"/>
      <c r="BE521"/>
      <c r="BF521"/>
      <c r="BG521"/>
      <c r="BH521"/>
      <c r="BI521"/>
      <c r="BJ521"/>
      <c r="BK521"/>
      <c r="BL521"/>
      <c r="BM521"/>
      <c r="BN521"/>
      <c r="BO521"/>
      <c r="BP521"/>
      <c r="BQ521"/>
      <c r="BR521"/>
      <c r="BS521"/>
      <c r="BT521"/>
      <c r="BU521"/>
      <c r="BV521"/>
      <c r="BW521"/>
      <c r="BX521"/>
      <c r="BY521"/>
      <c r="BZ521"/>
      <c r="CA521"/>
      <c r="CB521"/>
    </row>
    <row r="522" spans="1:80">
      <c r="A522" s="62">
        <f t="shared" si="282"/>
        <v>130.05302416792662</v>
      </c>
      <c r="B522" s="62">
        <f t="shared" si="283"/>
        <v>52.075661304552504</v>
      </c>
      <c r="C522" s="7" t="s">
        <v>585</v>
      </c>
      <c r="D522" s="7" t="s">
        <v>608</v>
      </c>
      <c r="E522" s="42">
        <f t="shared" si="287"/>
        <v>1.086957634452405E-2</v>
      </c>
      <c r="F522" s="42">
        <f t="shared" si="287"/>
        <v>2.1970938191678419E-2</v>
      </c>
      <c r="G522" s="42">
        <f t="shared" si="287"/>
        <v>3.3316662308082952E-2</v>
      </c>
      <c r="H522" s="42">
        <f t="shared" si="287"/>
        <v>4.4918579662927144E-2</v>
      </c>
      <c r="I522" s="42">
        <f t="shared" si="287"/>
        <v>5.7165315925627749E-2</v>
      </c>
      <c r="J522" s="42">
        <f t="shared" si="287"/>
        <v>6.8291514967158504E-2</v>
      </c>
      <c r="K522" s="42">
        <f t="shared" si="287"/>
        <v>7.7540291472061776E-2</v>
      </c>
      <c r="L522" s="42">
        <f t="shared" si="287"/>
        <v>8.5322742273448271E-2</v>
      </c>
      <c r="M522" s="42">
        <f t="shared" si="287"/>
        <v>9.1861546645036124E-2</v>
      </c>
      <c r="N522" s="42">
        <f t="shared" si="287"/>
        <v>9.8179343192656005E-2</v>
      </c>
      <c r="O522" s="42">
        <f t="shared" si="288"/>
        <v>0.10296709426678344</v>
      </c>
      <c r="P522" s="42">
        <f t="shared" si="288"/>
        <v>0.10706721025083027</v>
      </c>
      <c r="Q522" s="42">
        <f t="shared" si="288"/>
        <v>0.11067934842911699</v>
      </c>
      <c r="R522" s="42">
        <f t="shared" si="288"/>
        <v>0.11382727682938719</v>
      </c>
      <c r="S522" s="42">
        <f t="shared" si="288"/>
        <v>0.11744156011787299</v>
      </c>
      <c r="T522" s="42">
        <f t="shared" si="288"/>
        <v>0.12009333555158126</v>
      </c>
      <c r="U522" s="42">
        <f t="shared" si="288"/>
        <v>0.1215410952865288</v>
      </c>
      <c r="V522" s="42">
        <f t="shared" si="288"/>
        <v>0.12298606811025596</v>
      </c>
      <c r="W522" s="42">
        <f t="shared" si="288"/>
        <v>0.12439142239548014</v>
      </c>
      <c r="X522" s="42">
        <f t="shared" si="288"/>
        <v>0.12673509150353632</v>
      </c>
      <c r="Y522" s="244">
        <f t="shared" si="284"/>
        <v>0.12713050527578038</v>
      </c>
      <c r="AA522" s="26">
        <f t="shared" si="267"/>
        <v>1.7571660137245739</v>
      </c>
      <c r="AB522"/>
      <c r="AC522"/>
      <c r="AD522"/>
      <c r="AE522"/>
      <c r="AF522"/>
      <c r="AG522"/>
      <c r="AH522"/>
      <c r="AI522"/>
      <c r="AJ522"/>
      <c r="AK522"/>
      <c r="AL522"/>
      <c r="AM522"/>
      <c r="AN522"/>
      <c r="AO522"/>
      <c r="AP522"/>
      <c r="AQ522"/>
      <c r="AR522"/>
      <c r="AS522"/>
      <c r="AT522"/>
      <c r="AU522"/>
      <c r="AV522"/>
      <c r="AW522"/>
      <c r="AX522"/>
      <c r="AY522"/>
      <c r="AZ522"/>
      <c r="BA522"/>
      <c r="BB522"/>
      <c r="BC522"/>
      <c r="BD522"/>
      <c r="BE522"/>
      <c r="BF522"/>
      <c r="BG522"/>
      <c r="BH522"/>
      <c r="BI522"/>
      <c r="BJ522"/>
      <c r="BK522"/>
      <c r="BL522"/>
      <c r="BM522"/>
      <c r="BN522"/>
      <c r="BO522"/>
      <c r="BP522"/>
      <c r="BQ522"/>
      <c r="BR522"/>
      <c r="BS522"/>
      <c r="BT522"/>
      <c r="BU522"/>
      <c r="BV522"/>
      <c r="BW522"/>
      <c r="BX522"/>
      <c r="BY522"/>
      <c r="BZ522"/>
      <c r="CA522"/>
      <c r="CB522"/>
    </row>
    <row r="523" spans="1:80">
      <c r="A523" s="62">
        <f t="shared" si="282"/>
        <v>126.79191523693548</v>
      </c>
      <c r="B523" s="62">
        <f t="shared" si="283"/>
        <v>53.418940015020951</v>
      </c>
      <c r="C523" s="7" t="s">
        <v>586</v>
      </c>
      <c r="D523" s="7" t="s">
        <v>608</v>
      </c>
      <c r="E523" s="42">
        <f t="shared" si="287"/>
        <v>8.9444797240468014E-4</v>
      </c>
      <c r="F523" s="42">
        <f t="shared" si="287"/>
        <v>1.8079693719871294E-3</v>
      </c>
      <c r="G523" s="42">
        <f t="shared" si="287"/>
        <v>2.7415991299209264E-3</v>
      </c>
      <c r="H523" s="42">
        <f t="shared" si="287"/>
        <v>3.6963108063585285E-3</v>
      </c>
      <c r="I523" s="42">
        <f t="shared" si="287"/>
        <v>4.7040840692296202E-3</v>
      </c>
      <c r="J523" s="42">
        <f t="shared" si="287"/>
        <v>5.619649299909624E-3</v>
      </c>
      <c r="K523" s="42">
        <f t="shared" si="287"/>
        <v>6.3807230648684913E-3</v>
      </c>
      <c r="L523" s="42">
        <f t="shared" si="287"/>
        <v>7.021134164528894E-3</v>
      </c>
      <c r="M523" s="42">
        <f t="shared" si="287"/>
        <v>7.5592066824209155E-3</v>
      </c>
      <c r="N523" s="42">
        <f t="shared" si="287"/>
        <v>8.0790926589273289E-3</v>
      </c>
      <c r="O523" s="42">
        <f t="shared" si="288"/>
        <v>8.4730725257497405E-3</v>
      </c>
      <c r="P523" s="42">
        <f t="shared" si="288"/>
        <v>8.8104674997868185E-3</v>
      </c>
      <c r="Q523" s="42">
        <f t="shared" si="288"/>
        <v>9.1077072051081558E-3</v>
      </c>
      <c r="R523" s="42">
        <f t="shared" si="288"/>
        <v>9.3667474920200999E-3</v>
      </c>
      <c r="S523" s="42">
        <f t="shared" si="288"/>
        <v>9.6641637165918014E-3</v>
      </c>
      <c r="T523" s="42">
        <f t="shared" si="288"/>
        <v>9.882376007924373E-3</v>
      </c>
      <c r="U523" s="42">
        <f t="shared" si="288"/>
        <v>1.0001510895836108E-2</v>
      </c>
      <c r="V523" s="42">
        <f t="shared" si="288"/>
        <v>1.0120416451250305E-2</v>
      </c>
      <c r="W523" s="42">
        <f t="shared" si="288"/>
        <v>1.0236061831630035E-2</v>
      </c>
      <c r="X523" s="42">
        <f t="shared" si="288"/>
        <v>1.0428920321716858E-2</v>
      </c>
      <c r="Y523" s="244">
        <f t="shared" si="284"/>
        <v>1.0461458576717269E-2</v>
      </c>
      <c r="AA523" s="26">
        <f t="shared" si="267"/>
        <v>0.14459566116817044</v>
      </c>
      <c r="AB523"/>
      <c r="AC523"/>
      <c r="AD523"/>
      <c r="AE523"/>
      <c r="AF523"/>
      <c r="AG523"/>
      <c r="AH523"/>
      <c r="AI523"/>
      <c r="AJ523"/>
      <c r="AK523"/>
      <c r="AL523"/>
      <c r="AM523"/>
      <c r="AN523"/>
      <c r="AO523"/>
      <c r="AP523"/>
      <c r="AQ523"/>
      <c r="AR523"/>
      <c r="AS523"/>
      <c r="AT523"/>
      <c r="AU523"/>
      <c r="AV523"/>
      <c r="AW523"/>
      <c r="AX523"/>
      <c r="AY523"/>
      <c r="AZ523"/>
      <c r="BA523"/>
      <c r="BB523"/>
      <c r="BC523"/>
      <c r="BD523"/>
      <c r="BE523"/>
      <c r="BF523"/>
      <c r="BG523"/>
      <c r="BH523"/>
      <c r="BI523"/>
      <c r="BJ523"/>
      <c r="BK523"/>
      <c r="BL523"/>
      <c r="BM523"/>
      <c r="BN523"/>
      <c r="BO523"/>
      <c r="BP523"/>
      <c r="BQ523"/>
      <c r="BR523"/>
      <c r="BS523"/>
      <c r="BT523"/>
      <c r="BU523"/>
      <c r="BV523"/>
      <c r="BW523"/>
      <c r="BX523"/>
      <c r="BY523"/>
      <c r="BZ523"/>
      <c r="CA523"/>
      <c r="CB523"/>
    </row>
    <row r="524" spans="1:80">
      <c r="A524" s="62">
        <f t="shared" si="282"/>
        <v>126.92235959417513</v>
      </c>
      <c r="B524" s="62">
        <f t="shared" si="283"/>
        <v>53.363883535089293</v>
      </c>
      <c r="C524" s="7" t="s">
        <v>587</v>
      </c>
      <c r="D524" s="7" t="s">
        <v>608</v>
      </c>
      <c r="E524" s="42">
        <f t="shared" ref="E524:N533" si="289">VLOOKUP(CONCATENATE($C524&amp;$D524),$B$197:$Y$365,E$22+1,FALSE)*$C$372*$A524/8760/1000</f>
        <v>3.7405101715823684E-3</v>
      </c>
      <c r="F524" s="42">
        <f t="shared" si="289"/>
        <v>7.5607838962907792E-3</v>
      </c>
      <c r="G524" s="42">
        <f t="shared" si="289"/>
        <v>1.146514917385366E-2</v>
      </c>
      <c r="H524" s="42">
        <f t="shared" si="289"/>
        <v>1.545767735527773E-2</v>
      </c>
      <c r="I524" s="42">
        <f t="shared" si="289"/>
        <v>1.9672104864441528E-2</v>
      </c>
      <c r="J524" s="42">
        <f t="shared" si="289"/>
        <v>2.3500925727994525E-2</v>
      </c>
      <c r="K524" s="42">
        <f t="shared" si="289"/>
        <v>2.6683675588223554E-2</v>
      </c>
      <c r="L524" s="42">
        <f t="shared" si="289"/>
        <v>2.9361823793796531E-2</v>
      </c>
      <c r="M524" s="42">
        <f t="shared" si="289"/>
        <v>3.1612000202395331E-2</v>
      </c>
      <c r="N524" s="42">
        <f t="shared" si="289"/>
        <v>3.3786121943604266E-2</v>
      </c>
      <c r="O524" s="42">
        <f t="shared" ref="O524:X533" si="290">VLOOKUP(CONCATENATE($C524&amp;$D524),$B$197:$Y$365,O$22+1,FALSE)*$C$372*$A524/8760/1000</f>
        <v>3.5433714363413735E-2</v>
      </c>
      <c r="P524" s="42">
        <f t="shared" si="290"/>
        <v>3.6844673268975954E-2</v>
      </c>
      <c r="Q524" s="42">
        <f t="shared" si="290"/>
        <v>3.8087706039415928E-2</v>
      </c>
      <c r="R524" s="42">
        <f t="shared" si="290"/>
        <v>3.9170991884917697E-2</v>
      </c>
      <c r="S524" s="42">
        <f t="shared" si="290"/>
        <v>4.0414762844801715E-2</v>
      </c>
      <c r="T524" s="42">
        <f t="shared" si="290"/>
        <v>4.1327309265024897E-2</v>
      </c>
      <c r="U524" s="42">
        <f t="shared" si="290"/>
        <v>4.1825521876347763E-2</v>
      </c>
      <c r="V524" s="42">
        <f t="shared" si="290"/>
        <v>4.2322775437433839E-2</v>
      </c>
      <c r="W524" s="42">
        <f t="shared" si="290"/>
        <v>4.2806395206221447E-2</v>
      </c>
      <c r="X524" s="42">
        <f t="shared" si="290"/>
        <v>4.3612914049241842E-2</v>
      </c>
      <c r="Y524" s="244">
        <f t="shared" si="284"/>
        <v>4.3748986439754826E-2</v>
      </c>
      <c r="AA524" s="26">
        <f t="shared" si="267"/>
        <v>0.60468753695325506</v>
      </c>
      <c r="AB524"/>
      <c r="AC524"/>
      <c r="AD524"/>
      <c r="AE524"/>
      <c r="AF524"/>
      <c r="AG524"/>
      <c r="AH524"/>
      <c r="AI524"/>
      <c r="AJ524"/>
      <c r="AK524"/>
      <c r="AL524"/>
      <c r="AM524"/>
      <c r="AN524"/>
      <c r="AO524"/>
      <c r="AP524"/>
      <c r="AQ524"/>
      <c r="AR524"/>
      <c r="AS524"/>
      <c r="AT524"/>
      <c r="AU524"/>
      <c r="AV524"/>
      <c r="AW524"/>
      <c r="AX524"/>
      <c r="AY524"/>
      <c r="AZ524"/>
      <c r="BA524"/>
      <c r="BB524"/>
      <c r="BC524"/>
      <c r="BD524"/>
      <c r="BE524"/>
      <c r="BF524"/>
      <c r="BG524"/>
      <c r="BH524"/>
      <c r="BI524"/>
      <c r="BJ524"/>
      <c r="BK524"/>
      <c r="BL524"/>
      <c r="BM524"/>
      <c r="BN524"/>
      <c r="BO524"/>
      <c r="BP524"/>
      <c r="BQ524"/>
      <c r="BR524"/>
      <c r="BS524"/>
      <c r="BT524"/>
      <c r="BU524"/>
      <c r="BV524"/>
      <c r="BW524"/>
      <c r="BX524"/>
      <c r="BY524"/>
      <c r="BZ524"/>
      <c r="CA524"/>
      <c r="CB524"/>
    </row>
    <row r="525" spans="1:80">
      <c r="A525" s="62">
        <f t="shared" si="282"/>
        <v>123.4003619487047</v>
      </c>
      <c r="B525" s="62">
        <f t="shared" si="283"/>
        <v>54.891264358900955</v>
      </c>
      <c r="C525" s="7" t="s">
        <v>588</v>
      </c>
      <c r="D525" s="7" t="s">
        <v>608</v>
      </c>
      <c r="E525" s="42">
        <f t="shared" si="289"/>
        <v>6.5745748398976477E-3</v>
      </c>
      <c r="F525" s="42">
        <f t="shared" si="289"/>
        <v>1.3289347520589155E-2</v>
      </c>
      <c r="G525" s="42">
        <f t="shared" si="289"/>
        <v>2.0151925228478609E-2</v>
      </c>
      <c r="H525" s="42">
        <f t="shared" si="289"/>
        <v>2.7169464046737896E-2</v>
      </c>
      <c r="I525" s="42">
        <f t="shared" si="289"/>
        <v>3.4577028201174975E-2</v>
      </c>
      <c r="J525" s="42">
        <f t="shared" si="289"/>
        <v>4.1306823913865615E-2</v>
      </c>
      <c r="K525" s="42">
        <f t="shared" si="289"/>
        <v>4.6901041331511989E-2</v>
      </c>
      <c r="L525" s="42">
        <f t="shared" si="289"/>
        <v>5.1608336593973042E-2</v>
      </c>
      <c r="M525" s="42">
        <f t="shared" si="289"/>
        <v>5.5563399545999884E-2</v>
      </c>
      <c r="N525" s="42">
        <f t="shared" si="289"/>
        <v>5.9384783646816243E-2</v>
      </c>
      <c r="O525" s="42">
        <f t="shared" si="290"/>
        <v>6.2280704035425426E-2</v>
      </c>
      <c r="P525" s="42">
        <f t="shared" si="290"/>
        <v>6.4760701280484279E-2</v>
      </c>
      <c r="Q525" s="42">
        <f t="shared" si="290"/>
        <v>6.6945540140111198E-2</v>
      </c>
      <c r="R525" s="42">
        <f t="shared" si="290"/>
        <v>6.884959694989129E-2</v>
      </c>
      <c r="S525" s="42">
        <f t="shared" si="290"/>
        <v>7.1035733301443985E-2</v>
      </c>
      <c r="T525" s="42">
        <f t="shared" si="290"/>
        <v>7.263968689585433E-2</v>
      </c>
      <c r="U525" s="42">
        <f t="shared" si="290"/>
        <v>7.3515379234350864E-2</v>
      </c>
      <c r="V525" s="42">
        <f t="shared" si="290"/>
        <v>7.4389385880985121E-2</v>
      </c>
      <c r="W525" s="42">
        <f t="shared" si="290"/>
        <v>7.5239428847878861E-2</v>
      </c>
      <c r="X525" s="42">
        <f t="shared" si="290"/>
        <v>7.6657021168175146E-2</v>
      </c>
      <c r="Y525" s="244">
        <f t="shared" si="284"/>
        <v>7.6896191247665391E-2</v>
      </c>
      <c r="AA525" s="26">
        <f t="shared" si="267"/>
        <v>1.0628399026036452</v>
      </c>
      <c r="AB525"/>
      <c r="AC525"/>
      <c r="AD525"/>
      <c r="AE525"/>
      <c r="AF525"/>
      <c r="AG525"/>
      <c r="AH525"/>
      <c r="AI525"/>
      <c r="AJ525"/>
      <c r="AK525"/>
      <c r="AL525"/>
      <c r="AM525"/>
      <c r="AN525"/>
      <c r="AO525"/>
      <c r="AP525"/>
      <c r="AQ525"/>
      <c r="AR525"/>
      <c r="AS525"/>
      <c r="AT525"/>
      <c r="AU525"/>
      <c r="AV525"/>
      <c r="AW525"/>
      <c r="AX525"/>
      <c r="AY525"/>
      <c r="AZ525"/>
      <c r="BA525"/>
      <c r="BB525"/>
      <c r="BC525"/>
      <c r="BD525"/>
      <c r="BE525"/>
      <c r="BF525"/>
      <c r="BG525"/>
      <c r="BH525"/>
      <c r="BI525"/>
      <c r="BJ525"/>
      <c r="BK525"/>
      <c r="BL525"/>
      <c r="BM525"/>
      <c r="BN525"/>
      <c r="BO525"/>
      <c r="BP525"/>
      <c r="BQ525"/>
      <c r="BR525"/>
      <c r="BS525"/>
      <c r="BT525"/>
      <c r="BU525"/>
      <c r="BV525"/>
      <c r="BW525"/>
      <c r="BX525"/>
      <c r="BY525"/>
      <c r="BZ525"/>
      <c r="CA525"/>
      <c r="CB525"/>
    </row>
    <row r="526" spans="1:80">
      <c r="A526" s="62">
        <f t="shared" si="282"/>
        <v>124.44391680662184</v>
      </c>
      <c r="B526" s="62">
        <f t="shared" si="283"/>
        <v>54.429693882445115</v>
      </c>
      <c r="C526" s="7" t="s">
        <v>589</v>
      </c>
      <c r="D526" s="7" t="s">
        <v>608</v>
      </c>
      <c r="E526" s="42">
        <f t="shared" si="289"/>
        <v>0</v>
      </c>
      <c r="F526" s="42">
        <f t="shared" si="289"/>
        <v>0</v>
      </c>
      <c r="G526" s="42">
        <f t="shared" si="289"/>
        <v>0</v>
      </c>
      <c r="H526" s="42">
        <f t="shared" si="289"/>
        <v>0</v>
      </c>
      <c r="I526" s="42">
        <f t="shared" si="289"/>
        <v>0</v>
      </c>
      <c r="J526" s="42">
        <f t="shared" si="289"/>
        <v>0</v>
      </c>
      <c r="K526" s="42">
        <f t="shared" si="289"/>
        <v>0</v>
      </c>
      <c r="L526" s="42">
        <f t="shared" si="289"/>
        <v>0</v>
      </c>
      <c r="M526" s="42">
        <f t="shared" si="289"/>
        <v>0</v>
      </c>
      <c r="N526" s="42">
        <f t="shared" si="289"/>
        <v>0</v>
      </c>
      <c r="O526" s="42">
        <f t="shared" si="290"/>
        <v>0</v>
      </c>
      <c r="P526" s="42">
        <f t="shared" si="290"/>
        <v>0</v>
      </c>
      <c r="Q526" s="42">
        <f t="shared" si="290"/>
        <v>0</v>
      </c>
      <c r="R526" s="42">
        <f t="shared" si="290"/>
        <v>0</v>
      </c>
      <c r="S526" s="42">
        <f t="shared" si="290"/>
        <v>0</v>
      </c>
      <c r="T526" s="42">
        <f t="shared" si="290"/>
        <v>0</v>
      </c>
      <c r="U526" s="42">
        <f t="shared" si="290"/>
        <v>0</v>
      </c>
      <c r="V526" s="42">
        <f t="shared" si="290"/>
        <v>0</v>
      </c>
      <c r="W526" s="42">
        <f t="shared" si="290"/>
        <v>0</v>
      </c>
      <c r="X526" s="42">
        <f t="shared" si="290"/>
        <v>0</v>
      </c>
      <c r="Y526" s="244">
        <f t="shared" si="284"/>
        <v>0</v>
      </c>
      <c r="AA526" s="26">
        <f t="shared" si="267"/>
        <v>0</v>
      </c>
      <c r="AB526"/>
      <c r="AC526"/>
      <c r="AD526"/>
      <c r="AE526"/>
      <c r="AF526"/>
      <c r="AG526"/>
      <c r="AH526"/>
      <c r="AI526"/>
      <c r="AJ526"/>
      <c r="AK526"/>
      <c r="AL526"/>
      <c r="AM526"/>
      <c r="AN526"/>
      <c r="AO526"/>
      <c r="AP526"/>
      <c r="AQ526"/>
      <c r="AR526"/>
      <c r="AS526"/>
      <c r="AT526"/>
      <c r="AU526"/>
      <c r="AV526"/>
      <c r="AW526"/>
      <c r="AX526"/>
      <c r="AY526"/>
      <c r="AZ526"/>
      <c r="BA526"/>
      <c r="BB526"/>
      <c r="BC526"/>
      <c r="BD526"/>
      <c r="BE526"/>
      <c r="BF526"/>
      <c r="BG526"/>
      <c r="BH526"/>
      <c r="BI526"/>
      <c r="BJ526"/>
      <c r="BK526"/>
      <c r="BL526"/>
      <c r="BM526"/>
      <c r="BN526"/>
      <c r="BO526"/>
      <c r="BP526"/>
      <c r="BQ526"/>
      <c r="BR526"/>
      <c r="BS526"/>
      <c r="BT526"/>
      <c r="BU526"/>
      <c r="BV526"/>
      <c r="BW526"/>
      <c r="BX526"/>
      <c r="BY526"/>
      <c r="BZ526"/>
      <c r="CA526"/>
      <c r="CB526"/>
    </row>
    <row r="527" spans="1:80">
      <c r="A527" s="62">
        <f t="shared" si="282"/>
        <v>123.85691719904344</v>
      </c>
      <c r="B527" s="62">
        <f t="shared" si="283"/>
        <v>54.688370227662674</v>
      </c>
      <c r="C527" s="7" t="s">
        <v>590</v>
      </c>
      <c r="D527" s="7" t="s">
        <v>608</v>
      </c>
      <c r="E527" s="42">
        <f t="shared" si="289"/>
        <v>4.1890790858850318E-3</v>
      </c>
      <c r="F527" s="42">
        <f t="shared" si="289"/>
        <v>8.4674871180605172E-3</v>
      </c>
      <c r="G527" s="42">
        <f t="shared" si="289"/>
        <v>1.2840071118005992E-2</v>
      </c>
      <c r="H527" s="42">
        <f t="shared" si="289"/>
        <v>1.7311390680688772E-2</v>
      </c>
      <c r="I527" s="42">
        <f t="shared" si="289"/>
        <v>2.2031220149872684E-2</v>
      </c>
      <c r="J527" s="42">
        <f t="shared" si="289"/>
        <v>2.6319200309628525E-2</v>
      </c>
      <c r="K527" s="42">
        <f t="shared" si="289"/>
        <v>2.9883631433591674E-2</v>
      </c>
      <c r="L527" s="42">
        <f t="shared" si="289"/>
        <v>3.2882948136992121E-2</v>
      </c>
      <c r="M527" s="42">
        <f t="shared" si="289"/>
        <v>3.5402969872108954E-2</v>
      </c>
      <c r="N527" s="42">
        <f t="shared" si="289"/>
        <v>3.7837816323124877E-2</v>
      </c>
      <c r="O527" s="42">
        <f t="shared" si="290"/>
        <v>3.9682991080387149E-2</v>
      </c>
      <c r="P527" s="42">
        <f t="shared" si="290"/>
        <v>4.1263154793679105E-2</v>
      </c>
      <c r="Q527" s="42">
        <f t="shared" si="290"/>
        <v>4.2655254358406926E-2</v>
      </c>
      <c r="R527" s="42">
        <f t="shared" si="290"/>
        <v>4.3868449850803348E-2</v>
      </c>
      <c r="S527" s="42">
        <f t="shared" si="290"/>
        <v>4.5261376130021881E-2</v>
      </c>
      <c r="T527" s="42">
        <f t="shared" si="290"/>
        <v>4.6283356808726736E-2</v>
      </c>
      <c r="U527" s="42">
        <f t="shared" si="290"/>
        <v>4.6841316000035098E-2</v>
      </c>
      <c r="V527" s="42">
        <f t="shared" si="290"/>
        <v>4.7398201130024298E-2</v>
      </c>
      <c r="W527" s="42">
        <f t="shared" si="290"/>
        <v>4.7939817478066915E-2</v>
      </c>
      <c r="X527" s="42">
        <f t="shared" si="290"/>
        <v>4.8843055555946466E-2</v>
      </c>
      <c r="Y527" s="244">
        <f t="shared" si="284"/>
        <v>4.899544599979417E-2</v>
      </c>
      <c r="AA527" s="26">
        <f t="shared" si="267"/>
        <v>0.67720278741405715</v>
      </c>
      <c r="AB527"/>
      <c r="AC527"/>
      <c r="AD527"/>
      <c r="AE527"/>
      <c r="AF527"/>
      <c r="AG527"/>
      <c r="AH527"/>
      <c r="AI527"/>
      <c r="AJ527"/>
      <c r="AK527"/>
      <c r="AL527"/>
      <c r="AM527"/>
      <c r="AN527"/>
      <c r="AO527"/>
      <c r="AP527"/>
      <c r="AQ527"/>
      <c r="AR527"/>
      <c r="AS527"/>
      <c r="AT527"/>
      <c r="AU527"/>
      <c r="AV527"/>
      <c r="AW527"/>
      <c r="AX527"/>
      <c r="AY527"/>
      <c r="AZ527"/>
      <c r="BA527"/>
      <c r="BB527"/>
      <c r="BC527"/>
      <c r="BD527"/>
      <c r="BE527"/>
      <c r="BF527"/>
      <c r="BG527"/>
      <c r="BH527"/>
      <c r="BI527"/>
      <c r="BJ527"/>
      <c r="BK527"/>
      <c r="BL527"/>
      <c r="BM527"/>
      <c r="BN527"/>
      <c r="BO527"/>
      <c r="BP527"/>
      <c r="BQ527"/>
      <c r="BR527"/>
      <c r="BS527"/>
      <c r="BT527"/>
      <c r="BU527"/>
      <c r="BV527"/>
      <c r="BW527"/>
      <c r="BX527"/>
      <c r="BY527"/>
      <c r="BZ527"/>
      <c r="CA527"/>
      <c r="CB527"/>
    </row>
    <row r="528" spans="1:80">
      <c r="A528" s="62">
        <f t="shared" si="282"/>
        <v>124.5743611638615</v>
      </c>
      <c r="B528" s="62">
        <f t="shared" si="283"/>
        <v>54.372541307742594</v>
      </c>
      <c r="C528" s="7" t="s">
        <v>591</v>
      </c>
      <c r="D528" s="7" t="s">
        <v>608</v>
      </c>
      <c r="E528" s="42">
        <f t="shared" si="289"/>
        <v>1.7809615125237187E-3</v>
      </c>
      <c r="F528" s="42">
        <f t="shared" si="289"/>
        <v>3.5999006836296425E-3</v>
      </c>
      <c r="G528" s="42">
        <f t="shared" si="289"/>
        <v>5.4588781950400418E-3</v>
      </c>
      <c r="H528" s="42">
        <f t="shared" si="289"/>
        <v>7.3598325308424709E-3</v>
      </c>
      <c r="I528" s="42">
        <f t="shared" si="289"/>
        <v>9.3664393429733241E-3</v>
      </c>
      <c r="J528" s="42">
        <f t="shared" si="289"/>
        <v>1.1189448045941519E-2</v>
      </c>
      <c r="K528" s="42">
        <f t="shared" si="289"/>
        <v>1.2704844274007445E-2</v>
      </c>
      <c r="L528" s="42">
        <f t="shared" si="289"/>
        <v>1.3979985540885004E-2</v>
      </c>
      <c r="M528" s="42">
        <f t="shared" si="289"/>
        <v>1.5051357465107846E-2</v>
      </c>
      <c r="N528" s="42">
        <f t="shared" si="289"/>
        <v>1.608651763498279E-2</v>
      </c>
      <c r="O528" s="42">
        <f t="shared" si="290"/>
        <v>1.6870982468229101E-2</v>
      </c>
      <c r="P528" s="42">
        <f t="shared" si="290"/>
        <v>1.7542779466844367E-2</v>
      </c>
      <c r="Q528" s="42">
        <f t="shared" si="290"/>
        <v>1.8134622135734319E-2</v>
      </c>
      <c r="R528" s="42">
        <f t="shared" si="290"/>
        <v>1.8650404825635195E-2</v>
      </c>
      <c r="S528" s="42">
        <f t="shared" si="290"/>
        <v>1.9242598967166177E-2</v>
      </c>
      <c r="T528" s="42">
        <f t="shared" si="290"/>
        <v>1.9677087841212269E-2</v>
      </c>
      <c r="U528" s="42">
        <f t="shared" si="290"/>
        <v>1.9914300800171987E-2</v>
      </c>
      <c r="V528" s="42">
        <f t="shared" si="290"/>
        <v>2.0151057128489903E-2</v>
      </c>
      <c r="W528" s="42">
        <f t="shared" si="290"/>
        <v>2.03813220269655E-2</v>
      </c>
      <c r="X528" s="42">
        <f t="shared" si="290"/>
        <v>2.0765328205977401E-2</v>
      </c>
      <c r="Y528" s="244">
        <f t="shared" si="284"/>
        <v>2.0830116076964045E-2</v>
      </c>
      <c r="AA528" s="26">
        <f t="shared" si="267"/>
        <v>0.28790864909236003</v>
      </c>
      <c r="AB528"/>
      <c r="AC528"/>
      <c r="AD528"/>
      <c r="AE528"/>
      <c r="AF528"/>
      <c r="AG528"/>
      <c r="AH528"/>
      <c r="AI528"/>
      <c r="AJ528"/>
      <c r="AK528"/>
      <c r="AL528"/>
      <c r="AM528"/>
      <c r="AN528"/>
      <c r="AO528"/>
      <c r="AP528"/>
      <c r="AQ528"/>
      <c r="AR528"/>
      <c r="AS528"/>
      <c r="AT528"/>
      <c r="AU528"/>
      <c r="AV528"/>
      <c r="AW528"/>
      <c r="AX528"/>
      <c r="AY528"/>
      <c r="AZ528"/>
      <c r="BA528"/>
      <c r="BB528"/>
      <c r="BC528"/>
      <c r="BD528"/>
      <c r="BE528"/>
      <c r="BF528"/>
      <c r="BG528"/>
      <c r="BH528"/>
      <c r="BI528"/>
      <c r="BJ528"/>
      <c r="BK528"/>
      <c r="BL528"/>
      <c r="BM528"/>
      <c r="BN528"/>
      <c r="BO528"/>
      <c r="BP528"/>
      <c r="BQ528"/>
      <c r="BR528"/>
      <c r="BS528"/>
      <c r="BT528"/>
      <c r="BU528"/>
      <c r="BV528"/>
      <c r="BW528"/>
      <c r="BX528"/>
      <c r="BY528"/>
      <c r="BZ528"/>
      <c r="CA528"/>
      <c r="CB528"/>
    </row>
    <row r="529" spans="1:80">
      <c r="A529" s="62">
        <f t="shared" si="282"/>
        <v>118.76958726669729</v>
      </c>
      <c r="B529" s="62">
        <f t="shared" si="283"/>
        <v>57.037338950626754</v>
      </c>
      <c r="C529" s="7" t="s">
        <v>592</v>
      </c>
      <c r="D529" s="7" t="s">
        <v>608</v>
      </c>
      <c r="E529" s="42">
        <f t="shared" si="289"/>
        <v>2.3647426768664752E-3</v>
      </c>
      <c r="F529" s="42">
        <f t="shared" si="289"/>
        <v>4.7799117045469802E-3</v>
      </c>
      <c r="G529" s="42">
        <f t="shared" si="289"/>
        <v>7.2482432353827182E-3</v>
      </c>
      <c r="H529" s="42">
        <f t="shared" si="289"/>
        <v>9.7723111689319003E-3</v>
      </c>
      <c r="I529" s="42">
        <f t="shared" si="289"/>
        <v>1.2436663391576364E-2</v>
      </c>
      <c r="J529" s="42">
        <f t="shared" si="289"/>
        <v>1.4857235902488769E-2</v>
      </c>
      <c r="K529" s="42">
        <f t="shared" si="289"/>
        <v>1.6869363681596094E-2</v>
      </c>
      <c r="L529" s="42">
        <f t="shared" si="289"/>
        <v>1.8562483354095913E-2</v>
      </c>
      <c r="M529" s="42">
        <f t="shared" si="289"/>
        <v>1.9985040155121994E-2</v>
      </c>
      <c r="N529" s="42">
        <f t="shared" si="289"/>
        <v>2.135951535510925E-2</v>
      </c>
      <c r="O529" s="42">
        <f t="shared" si="290"/>
        <v>2.2401119823613324E-2</v>
      </c>
      <c r="P529" s="42">
        <f t="shared" si="290"/>
        <v>2.3293125081248096E-2</v>
      </c>
      <c r="Q529" s="42">
        <f t="shared" si="290"/>
        <v>2.4078967788837759E-2</v>
      </c>
      <c r="R529" s="42">
        <f t="shared" si="290"/>
        <v>2.4763818825887525E-2</v>
      </c>
      <c r="S529" s="42">
        <f t="shared" si="290"/>
        <v>2.5550128215293805E-2</v>
      </c>
      <c r="T529" s="42">
        <f t="shared" si="290"/>
        <v>2.6127038146168447E-2</v>
      </c>
      <c r="U529" s="42">
        <f t="shared" si="290"/>
        <v>2.644200711299521E-2</v>
      </c>
      <c r="V529" s="42">
        <f t="shared" si="290"/>
        <v>2.6756369770275901E-2</v>
      </c>
      <c r="W529" s="42">
        <f t="shared" si="290"/>
        <v>2.7062113172691117E-2</v>
      </c>
      <c r="X529" s="42">
        <f t="shared" si="290"/>
        <v>2.7571992691874592E-2</v>
      </c>
      <c r="Y529" s="244">
        <f t="shared" si="284"/>
        <v>2.7658017371458118E-2</v>
      </c>
      <c r="AA529" s="26">
        <f t="shared" si="267"/>
        <v>0.38228219125460222</v>
      </c>
      <c r="AB529"/>
      <c r="AC529"/>
      <c r="AD529"/>
      <c r="AE529"/>
      <c r="AF529"/>
      <c r="AG529"/>
      <c r="AH529"/>
      <c r="AI529"/>
      <c r="AJ529"/>
      <c r="AK529"/>
      <c r="AL529"/>
      <c r="AM529"/>
      <c r="AN529"/>
      <c r="AO529"/>
      <c r="AP529"/>
      <c r="AQ529"/>
      <c r="AR529"/>
      <c r="AS529"/>
      <c r="AT529"/>
      <c r="AU529"/>
      <c r="AV529"/>
      <c r="AW529"/>
      <c r="AX529"/>
      <c r="AY529"/>
      <c r="AZ529"/>
      <c r="BA529"/>
      <c r="BB529"/>
      <c r="BC529"/>
      <c r="BD529"/>
      <c r="BE529"/>
      <c r="BF529"/>
      <c r="BG529"/>
      <c r="BH529"/>
      <c r="BI529"/>
      <c r="BJ529"/>
      <c r="BK529"/>
      <c r="BL529"/>
      <c r="BM529"/>
      <c r="BN529"/>
      <c r="BO529"/>
      <c r="BP529"/>
      <c r="BQ529"/>
      <c r="BR529"/>
      <c r="BS529"/>
      <c r="BT529"/>
      <c r="BU529"/>
      <c r="BV529"/>
      <c r="BW529"/>
      <c r="BX529"/>
      <c r="BY529"/>
      <c r="BZ529"/>
      <c r="CA529"/>
      <c r="CB529"/>
    </row>
    <row r="530" spans="1:80">
      <c r="A530" s="62">
        <f t="shared" ref="A530:A541" si="291">VLOOKUP($C530,MeasureOutput,3,FALSE)</f>
        <v>108.99744724624151</v>
      </c>
      <c r="B530" s="62">
        <f t="shared" ref="B530:B541" si="292">VLOOKUP($C530,MeasureOutput,11,FALSE)</f>
        <v>62.164547119790939</v>
      </c>
      <c r="C530" s="7" t="s">
        <v>593</v>
      </c>
      <c r="D530" s="7" t="s">
        <v>608</v>
      </c>
      <c r="E530" s="42">
        <f t="shared" si="289"/>
        <v>3.2713952331128427E-3</v>
      </c>
      <c r="F530" s="42">
        <f t="shared" si="289"/>
        <v>6.6125504977462756E-3</v>
      </c>
      <c r="G530" s="42">
        <f t="shared" si="289"/>
        <v>1.0027250998867275E-2</v>
      </c>
      <c r="H530" s="42">
        <f t="shared" si="289"/>
        <v>1.3519057480241998E-2</v>
      </c>
      <c r="I530" s="42">
        <f t="shared" si="289"/>
        <v>1.7204933853075297E-2</v>
      </c>
      <c r="J530" s="42">
        <f t="shared" si="289"/>
        <v>2.0553564319750788E-2</v>
      </c>
      <c r="K530" s="42">
        <f t="shared" si="289"/>
        <v>2.3337150580268598E-2</v>
      </c>
      <c r="L530" s="42">
        <f t="shared" si="289"/>
        <v>2.5679419648226995E-2</v>
      </c>
      <c r="M530" s="42">
        <f t="shared" si="289"/>
        <v>2.7647390871157543E-2</v>
      </c>
      <c r="N530" s="42">
        <f t="shared" si="289"/>
        <v>2.9548845799534096E-2</v>
      </c>
      <c r="O530" s="42">
        <f t="shared" si="290"/>
        <v>3.098980592022197E-2</v>
      </c>
      <c r="P530" s="42">
        <f t="shared" si="290"/>
        <v>3.2223809846435511E-2</v>
      </c>
      <c r="Q530" s="42">
        <f t="shared" si="290"/>
        <v>3.3310948042373133E-2</v>
      </c>
      <c r="R530" s="42">
        <f t="shared" si="290"/>
        <v>3.4258373925076697E-2</v>
      </c>
      <c r="S530" s="42">
        <f t="shared" si="290"/>
        <v>3.5346157730655151E-2</v>
      </c>
      <c r="T530" s="42">
        <f t="shared" si="290"/>
        <v>3.6144257420850458E-2</v>
      </c>
      <c r="U530" s="42">
        <f t="shared" si="290"/>
        <v>3.6579986849991093E-2</v>
      </c>
      <c r="V530" s="42">
        <f t="shared" si="290"/>
        <v>3.7014877507886894E-2</v>
      </c>
      <c r="W530" s="42">
        <f t="shared" si="290"/>
        <v>3.7437844251373011E-2</v>
      </c>
      <c r="X530" s="42">
        <f t="shared" si="290"/>
        <v>3.8143213780513066E-2</v>
      </c>
      <c r="Y530" s="244">
        <f t="shared" si="284"/>
        <v>3.8262220693811771E-2</v>
      </c>
      <c r="AA530" s="26">
        <f t="shared" si="267"/>
        <v>0.52885083455735871</v>
      </c>
      <c r="AB530"/>
      <c r="AC530"/>
      <c r="AD530"/>
      <c r="AE530"/>
      <c r="AF530"/>
      <c r="AG530"/>
      <c r="AH530"/>
      <c r="AI530"/>
      <c r="AJ530"/>
      <c r="AK530"/>
      <c r="AL530"/>
      <c r="AM530"/>
      <c r="AN530"/>
      <c r="AO530"/>
      <c r="AP530"/>
      <c r="AQ530"/>
      <c r="AR530"/>
      <c r="AS530"/>
      <c r="AT530"/>
      <c r="AU530"/>
      <c r="AV530"/>
      <c r="AW530"/>
      <c r="AX530"/>
      <c r="AY530"/>
      <c r="AZ530"/>
      <c r="BA530"/>
      <c r="BB530"/>
      <c r="BC530"/>
      <c r="BD530"/>
      <c r="BE530"/>
      <c r="BF530"/>
      <c r="BG530"/>
      <c r="BH530"/>
      <c r="BI530"/>
      <c r="BJ530"/>
      <c r="BK530"/>
      <c r="BL530"/>
      <c r="BM530"/>
      <c r="BN530"/>
      <c r="BO530"/>
      <c r="BP530"/>
      <c r="BQ530"/>
      <c r="BR530"/>
      <c r="BS530"/>
      <c r="BT530"/>
      <c r="BU530"/>
      <c r="BV530"/>
      <c r="BW530"/>
      <c r="BX530"/>
      <c r="BY530"/>
      <c r="BZ530"/>
      <c r="CA530"/>
      <c r="CB530"/>
    </row>
    <row r="531" spans="1:80">
      <c r="A531" s="62">
        <f t="shared" si="291"/>
        <v>106.31215115031112</v>
      </c>
      <c r="B531" s="62">
        <f t="shared" si="292"/>
        <v>63.738550973102555</v>
      </c>
      <c r="C531" s="7" t="s">
        <v>594</v>
      </c>
      <c r="D531" s="7" t="s">
        <v>608</v>
      </c>
      <c r="E531" s="42">
        <f t="shared" si="289"/>
        <v>1.1873720256426223E-3</v>
      </c>
      <c r="F531" s="42">
        <f t="shared" si="289"/>
        <v>2.4000638625685431E-3</v>
      </c>
      <c r="G531" s="42">
        <f t="shared" si="289"/>
        <v>3.6394493730502299E-3</v>
      </c>
      <c r="H531" s="42">
        <f t="shared" si="289"/>
        <v>4.9068209498550341E-3</v>
      </c>
      <c r="I531" s="42">
        <f t="shared" si="289"/>
        <v>6.2446313283689645E-3</v>
      </c>
      <c r="J531" s="42">
        <f t="shared" si="289"/>
        <v>7.4600363335788396E-3</v>
      </c>
      <c r="K531" s="42">
        <f t="shared" si="289"/>
        <v>8.4703552407067451E-3</v>
      </c>
      <c r="L531" s="42">
        <f t="shared" si="289"/>
        <v>9.3204954926919721E-3</v>
      </c>
      <c r="M531" s="42">
        <f t="shared" si="289"/>
        <v>1.003478215354095E-2</v>
      </c>
      <c r="N531" s="42">
        <f t="shared" si="289"/>
        <v>1.0724926336402742E-2</v>
      </c>
      <c r="O531" s="42">
        <f t="shared" si="290"/>
        <v>1.1247931236591263E-2</v>
      </c>
      <c r="P531" s="42">
        <f t="shared" si="290"/>
        <v>1.1695820176053012E-2</v>
      </c>
      <c r="Q531" s="42">
        <f t="shared" si="290"/>
        <v>1.2090403340079832E-2</v>
      </c>
      <c r="R531" s="42">
        <f t="shared" si="290"/>
        <v>1.2434277103208586E-2</v>
      </c>
      <c r="S531" s="42">
        <f t="shared" si="290"/>
        <v>1.2829094595029015E-2</v>
      </c>
      <c r="T531" s="42">
        <f t="shared" si="290"/>
        <v>1.3118769543570843E-2</v>
      </c>
      <c r="U531" s="42">
        <f t="shared" si="290"/>
        <v>1.3276920087312552E-2</v>
      </c>
      <c r="V531" s="42">
        <f t="shared" si="290"/>
        <v>1.3434766194127177E-2</v>
      </c>
      <c r="W531" s="42">
        <f t="shared" si="290"/>
        <v>1.3588284446495203E-2</v>
      </c>
      <c r="X531" s="42">
        <f t="shared" si="290"/>
        <v>1.3844302440947273E-2</v>
      </c>
      <c r="Y531" s="244">
        <f t="shared" si="284"/>
        <v>1.388749669588739E-2</v>
      </c>
      <c r="AA531" s="26">
        <f t="shared" si="267"/>
        <v>0.19194950225982141</v>
      </c>
      <c r="AB531"/>
      <c r="AC531"/>
      <c r="AD531"/>
      <c r="AE531"/>
      <c r="AF531"/>
      <c r="AG531"/>
      <c r="AH531"/>
      <c r="AI531"/>
      <c r="AJ531"/>
      <c r="AK531"/>
      <c r="AL531"/>
      <c r="AM531"/>
      <c r="AN531"/>
      <c r="AO531"/>
      <c r="AP531"/>
      <c r="AQ531"/>
      <c r="AR531"/>
      <c r="AS531"/>
      <c r="AT531"/>
      <c r="AU531"/>
      <c r="AV531"/>
      <c r="AW531"/>
      <c r="AX531"/>
      <c r="AY531"/>
      <c r="AZ531"/>
      <c r="BA531"/>
      <c r="BB531"/>
      <c r="BC531"/>
      <c r="BD531"/>
      <c r="BE531"/>
      <c r="BF531"/>
      <c r="BG531"/>
      <c r="BH531"/>
      <c r="BI531"/>
      <c r="BJ531"/>
      <c r="BK531"/>
      <c r="BL531"/>
      <c r="BM531"/>
      <c r="BN531"/>
      <c r="BO531"/>
      <c r="BP531"/>
      <c r="BQ531"/>
      <c r="BR531"/>
      <c r="BS531"/>
      <c r="BT531"/>
      <c r="BU531"/>
      <c r="BV531"/>
      <c r="BW531"/>
      <c r="BX531"/>
      <c r="BY531"/>
      <c r="BZ531"/>
      <c r="CA531"/>
      <c r="CB531"/>
    </row>
    <row r="532" spans="1:80">
      <c r="A532" s="62">
        <f t="shared" si="291"/>
        <v>104.72654774128556</v>
      </c>
      <c r="B532" s="62">
        <f t="shared" si="292"/>
        <v>64.705865524447347</v>
      </c>
      <c r="C532" s="7" t="s">
        <v>595</v>
      </c>
      <c r="D532" s="7" t="s">
        <v>608</v>
      </c>
      <c r="E532" s="42">
        <f t="shared" si="289"/>
        <v>4.0566221977947851E-3</v>
      </c>
      <c r="F532" s="42">
        <f t="shared" si="289"/>
        <v>8.1997487988242773E-3</v>
      </c>
      <c r="G532" s="42">
        <f t="shared" si="289"/>
        <v>1.2434073563822982E-2</v>
      </c>
      <c r="H532" s="42">
        <f t="shared" si="289"/>
        <v>1.6764011915316509E-2</v>
      </c>
      <c r="I532" s="42">
        <f t="shared" si="289"/>
        <v>2.1334602396410829E-2</v>
      </c>
      <c r="J532" s="42">
        <f t="shared" si="289"/>
        <v>2.5486998458442732E-2</v>
      </c>
      <c r="K532" s="42">
        <f t="shared" si="289"/>
        <v>2.8938723795570057E-2</v>
      </c>
      <c r="L532" s="42">
        <f t="shared" si="289"/>
        <v>3.1843203388287125E-2</v>
      </c>
      <c r="M532" s="42">
        <f t="shared" si="289"/>
        <v>3.4283543114516105E-2</v>
      </c>
      <c r="N532" s="42">
        <f t="shared" si="289"/>
        <v>3.6641400762678959E-2</v>
      </c>
      <c r="O532" s="42">
        <f t="shared" si="290"/>
        <v>3.8428231883710251E-2</v>
      </c>
      <c r="P532" s="42">
        <f t="shared" si="290"/>
        <v>3.9958431496577129E-2</v>
      </c>
      <c r="Q532" s="42">
        <f t="shared" si="290"/>
        <v>4.1306513468780393E-2</v>
      </c>
      <c r="R532" s="42">
        <f t="shared" si="290"/>
        <v>4.248134823886212E-2</v>
      </c>
      <c r="S532" s="42">
        <f t="shared" si="290"/>
        <v>4.3830230785197662E-2</v>
      </c>
      <c r="T532" s="42">
        <f t="shared" si="290"/>
        <v>4.481989687217143E-2</v>
      </c>
      <c r="U532" s="42">
        <f t="shared" si="290"/>
        <v>4.5360213632614492E-2</v>
      </c>
      <c r="V532" s="42">
        <f t="shared" si="290"/>
        <v>4.5899490293097672E-2</v>
      </c>
      <c r="W532" s="42">
        <f t="shared" si="290"/>
        <v>4.6423980963985534E-2</v>
      </c>
      <c r="X532" s="42">
        <f t="shared" si="290"/>
        <v>4.7298659040359348E-2</v>
      </c>
      <c r="Y532" s="244">
        <f t="shared" si="284"/>
        <v>4.7446230963584059E-2</v>
      </c>
      <c r="AA532" s="26">
        <f t="shared" si="267"/>
        <v>0.65578992506702039</v>
      </c>
      <c r="AB532"/>
      <c r="AC532"/>
      <c r="AD532"/>
      <c r="AE532"/>
      <c r="AF532"/>
      <c r="AG532"/>
      <c r="AH532"/>
      <c r="AI532"/>
      <c r="AJ532"/>
      <c r="AK532"/>
      <c r="AL532"/>
      <c r="AM532"/>
      <c r="AN532"/>
      <c r="AO532"/>
      <c r="AP532"/>
      <c r="AQ532"/>
      <c r="AR532"/>
      <c r="AS532"/>
      <c r="AT532"/>
      <c r="AU532"/>
      <c r="AV532"/>
      <c r="AW532"/>
      <c r="AX532"/>
      <c r="AY532"/>
      <c r="AZ532"/>
      <c r="BA532"/>
      <c r="BB532"/>
      <c r="BC532"/>
      <c r="BD532"/>
      <c r="BE532"/>
      <c r="BF532"/>
      <c r="BG532"/>
      <c r="BH532"/>
      <c r="BI532"/>
      <c r="BJ532"/>
      <c r="BK532"/>
      <c r="BL532"/>
      <c r="BM532"/>
      <c r="BN532"/>
      <c r="BO532"/>
      <c r="BP532"/>
      <c r="BQ532"/>
      <c r="BR532"/>
      <c r="BS532"/>
      <c r="BT532"/>
      <c r="BU532"/>
      <c r="BV532"/>
      <c r="BW532"/>
      <c r="BX532"/>
      <c r="BY532"/>
      <c r="BZ532"/>
      <c r="CA532"/>
      <c r="CB532"/>
    </row>
    <row r="533" spans="1:80">
      <c r="A533" s="62">
        <f t="shared" si="291"/>
        <v>100.78811346725428</v>
      </c>
      <c r="B533" s="62">
        <f t="shared" si="292"/>
        <v>67.240237408326507</v>
      </c>
      <c r="C533" s="7" t="s">
        <v>596</v>
      </c>
      <c r="D533" s="7" t="s">
        <v>608</v>
      </c>
      <c r="E533" s="42">
        <f t="shared" si="289"/>
        <v>4.5842439623733598E-3</v>
      </c>
      <c r="F533" s="42">
        <f t="shared" si="289"/>
        <v>9.2662434634466235E-3</v>
      </c>
      <c r="G533" s="42">
        <f t="shared" si="289"/>
        <v>1.4051302754702632E-2</v>
      </c>
      <c r="H533" s="42">
        <f t="shared" si="289"/>
        <v>1.8944411547548421E-2</v>
      </c>
      <c r="I533" s="42">
        <f t="shared" si="289"/>
        <v>2.4109472723032752E-2</v>
      </c>
      <c r="J533" s="42">
        <f t="shared" si="289"/>
        <v>2.8801947311152046E-2</v>
      </c>
      <c r="K533" s="42">
        <f t="shared" si="289"/>
        <v>3.2702618920428084E-2</v>
      </c>
      <c r="L533" s="42">
        <f t="shared" si="289"/>
        <v>3.5984867645485079E-2</v>
      </c>
      <c r="M533" s="42">
        <f t="shared" si="289"/>
        <v>3.8742608472862726E-2</v>
      </c>
      <c r="N533" s="42">
        <f t="shared" si="289"/>
        <v>4.1407139247654191E-2</v>
      </c>
      <c r="O533" s="42">
        <f t="shared" si="290"/>
        <v>4.3426373324424124E-2</v>
      </c>
      <c r="P533" s="42">
        <f t="shared" si="290"/>
        <v>4.5155597293154652E-2</v>
      </c>
      <c r="Q533" s="42">
        <f t="shared" si="290"/>
        <v>4.6679016616062427E-2</v>
      </c>
      <c r="R533" s="42">
        <f t="shared" si="290"/>
        <v>4.800665545915242E-2</v>
      </c>
      <c r="S533" s="42">
        <f t="shared" si="290"/>
        <v>4.9530979482314108E-2</v>
      </c>
      <c r="T533" s="42">
        <f t="shared" si="290"/>
        <v>5.0649365805408596E-2</v>
      </c>
      <c r="U533" s="42">
        <f t="shared" si="290"/>
        <v>5.125995849214602E-2</v>
      </c>
      <c r="V533" s="42">
        <f t="shared" si="290"/>
        <v>5.1869375799040593E-2</v>
      </c>
      <c r="W533" s="42">
        <f t="shared" si="290"/>
        <v>5.2462083986814637E-2</v>
      </c>
      <c r="X533" s="42">
        <f t="shared" si="290"/>
        <v>5.3450526463123288E-2</v>
      </c>
      <c r="Y533" s="244">
        <f t="shared" si="284"/>
        <v>5.3617292226626347E-2</v>
      </c>
      <c r="AA533" s="26">
        <f t="shared" si="267"/>
        <v>0.7410847887703268</v>
      </c>
      <c r="AB533"/>
      <c r="AC533"/>
      <c r="AD533"/>
      <c r="AE533"/>
      <c r="AF533"/>
      <c r="AG533"/>
      <c r="AH533"/>
      <c r="AI533"/>
      <c r="AJ533"/>
      <c r="AK533"/>
      <c r="AL533"/>
      <c r="AM533"/>
      <c r="AN533"/>
      <c r="AO533"/>
      <c r="AP533"/>
      <c r="AQ533"/>
      <c r="AR533"/>
      <c r="AS533"/>
      <c r="AT533"/>
      <c r="AU533"/>
      <c r="AV533"/>
      <c r="AW533"/>
      <c r="AX533"/>
      <c r="AY533"/>
      <c r="AZ533"/>
      <c r="BA533"/>
      <c r="BB533"/>
      <c r="BC533"/>
      <c r="BD533"/>
      <c r="BE533"/>
      <c r="BF533"/>
      <c r="BG533"/>
      <c r="BH533"/>
      <c r="BI533"/>
      <c r="BJ533"/>
      <c r="BK533"/>
      <c r="BL533"/>
      <c r="BM533"/>
      <c r="BN533"/>
      <c r="BO533"/>
      <c r="BP533"/>
      <c r="BQ533"/>
      <c r="BR533"/>
      <c r="BS533"/>
      <c r="BT533"/>
      <c r="BU533"/>
      <c r="BV533"/>
      <c r="BW533"/>
      <c r="BX533"/>
      <c r="BY533"/>
      <c r="BZ533"/>
      <c r="CA533"/>
      <c r="CB533"/>
    </row>
    <row r="534" spans="1:80">
      <c r="A534" s="62">
        <f t="shared" si="291"/>
        <v>98.358559856650629</v>
      </c>
      <c r="B534" s="62">
        <f t="shared" si="292"/>
        <v>68.904867927006819</v>
      </c>
      <c r="C534" s="7" t="s">
        <v>597</v>
      </c>
      <c r="D534" s="7" t="s">
        <v>608</v>
      </c>
      <c r="E534" s="42">
        <f t="shared" ref="E534:N541" si="293">VLOOKUP(CONCATENATE($C534&amp;$D534),$B$197:$Y$365,E$22+1,FALSE)*$C$372*$A534/8760/1000</f>
        <v>2.7114153046112659E-3</v>
      </c>
      <c r="F534" s="42">
        <f t="shared" si="293"/>
        <v>5.4806494918816949E-3</v>
      </c>
      <c r="G534" s="42">
        <f t="shared" si="293"/>
        <v>8.310839835649269E-3</v>
      </c>
      <c r="H534" s="42">
        <f t="shared" si="293"/>
        <v>1.1204937570618259E-2</v>
      </c>
      <c r="I534" s="42">
        <f t="shared" si="293"/>
        <v>1.4259885351628412E-2</v>
      </c>
      <c r="J534" s="42">
        <f t="shared" si="293"/>
        <v>1.7035315175860318E-2</v>
      </c>
      <c r="K534" s="42">
        <f t="shared" si="293"/>
        <v>1.9342422037201559E-2</v>
      </c>
      <c r="L534" s="42">
        <f t="shared" si="293"/>
        <v>2.12837540212116E-2</v>
      </c>
      <c r="M534" s="42">
        <f t="shared" si="293"/>
        <v>2.2914858462178538E-2</v>
      </c>
      <c r="N534" s="42">
        <f t="shared" si="293"/>
        <v>2.4490832511918456E-2</v>
      </c>
      <c r="O534" s="42">
        <f t="shared" ref="O534:X541" si="294">VLOOKUP(CONCATENATE($C534&amp;$D534),$B$197:$Y$365,O$22+1,FALSE)*$C$372*$A534/8760/1000</f>
        <v>2.568513679072304E-2</v>
      </c>
      <c r="P534" s="42">
        <f t="shared" si="294"/>
        <v>2.6707910528857425E-2</v>
      </c>
      <c r="Q534" s="42">
        <f t="shared" si="294"/>
        <v>2.760895822644422E-2</v>
      </c>
      <c r="R534" s="42">
        <f t="shared" si="294"/>
        <v>2.8394208816878964E-2</v>
      </c>
      <c r="S534" s="42">
        <f t="shared" si="294"/>
        <v>2.9295791612103373E-2</v>
      </c>
      <c r="T534" s="42">
        <f t="shared" si="294"/>
        <v>2.9957276868515511E-2</v>
      </c>
      <c r="U534" s="42">
        <f t="shared" si="294"/>
        <v>3.0318420465865952E-2</v>
      </c>
      <c r="V534" s="42">
        <f t="shared" si="294"/>
        <v>3.0678868868344401E-2</v>
      </c>
      <c r="W534" s="42">
        <f t="shared" si="294"/>
        <v>3.1029434428268686E-2</v>
      </c>
      <c r="X534" s="42">
        <f t="shared" si="294"/>
        <v>3.1614062576331654E-2</v>
      </c>
      <c r="Y534" s="244">
        <f t="shared" ref="Y534:Y541" si="295">VLOOKUP($C534,$Z$23:$AA$190,2,FALSE)*$C$372*$A534/8760/1000</f>
        <v>3.1712698523100338E-2</v>
      </c>
      <c r="AA534" s="26">
        <f t="shared" si="267"/>
        <v>0.43832497894509265</v>
      </c>
      <c r="AB534"/>
      <c r="AC534"/>
      <c r="AD534"/>
      <c r="AE534"/>
      <c r="AF534"/>
      <c r="AG534"/>
      <c r="AH534"/>
      <c r="AI534"/>
      <c r="AJ534"/>
      <c r="AK534"/>
      <c r="AL534"/>
      <c r="AM534"/>
      <c r="AN534"/>
      <c r="AO534"/>
      <c r="AP534"/>
      <c r="AQ534"/>
      <c r="AR534"/>
      <c r="AS534"/>
      <c r="AT534"/>
      <c r="AU534"/>
      <c r="AV534"/>
      <c r="AW534"/>
      <c r="AX534"/>
      <c r="AY534"/>
      <c r="AZ534"/>
      <c r="BA534"/>
      <c r="BB534"/>
      <c r="BC534"/>
      <c r="BD534"/>
      <c r="BE534"/>
      <c r="BF534"/>
      <c r="BG534"/>
      <c r="BH534"/>
      <c r="BI534"/>
      <c r="BJ534"/>
      <c r="BK534"/>
      <c r="BL534"/>
      <c r="BM534"/>
      <c r="BN534"/>
      <c r="BO534"/>
      <c r="BP534"/>
      <c r="BQ534"/>
      <c r="BR534"/>
      <c r="BS534"/>
      <c r="BT534"/>
      <c r="BU534"/>
      <c r="BV534"/>
      <c r="BW534"/>
      <c r="BX534"/>
      <c r="BY534"/>
      <c r="BZ534"/>
      <c r="CA534"/>
      <c r="CB534"/>
    </row>
    <row r="535" spans="1:80">
      <c r="A535" s="62">
        <f t="shared" si="291"/>
        <v>97.591332400670481</v>
      </c>
      <c r="B535" s="62">
        <f t="shared" si="292"/>
        <v>69.447760088056143</v>
      </c>
      <c r="C535" s="7" t="s">
        <v>598</v>
      </c>
      <c r="D535" s="7" t="s">
        <v>608</v>
      </c>
      <c r="E535" s="42">
        <f t="shared" si="293"/>
        <v>5.1032235941200349E-3</v>
      </c>
      <c r="F535" s="42">
        <f t="shared" si="293"/>
        <v>1.0315269575452417E-2</v>
      </c>
      <c r="G535" s="42">
        <f t="shared" si="293"/>
        <v>1.5642042686750492E-2</v>
      </c>
      <c r="H535" s="42">
        <f t="shared" si="293"/>
        <v>2.1089097521790071E-2</v>
      </c>
      <c r="I535" s="42">
        <f t="shared" si="293"/>
        <v>2.6838892312850603E-2</v>
      </c>
      <c r="J535" s="42">
        <f t="shared" si="293"/>
        <v>3.2062599259830217E-2</v>
      </c>
      <c r="K535" s="42">
        <f t="shared" si="293"/>
        <v>3.6404863666514603E-2</v>
      </c>
      <c r="L535" s="42">
        <f t="shared" si="293"/>
        <v>4.0058693888676125E-2</v>
      </c>
      <c r="M535" s="42">
        <f t="shared" si="293"/>
        <v>4.3128636974657866E-2</v>
      </c>
      <c r="N535" s="42">
        <f t="shared" si="293"/>
        <v>4.6094817751418916E-2</v>
      </c>
      <c r="O535" s="42">
        <f t="shared" si="294"/>
        <v>4.8342648160795421E-2</v>
      </c>
      <c r="P535" s="42">
        <f t="shared" si="294"/>
        <v>5.0267636584006369E-2</v>
      </c>
      <c r="Q535" s="42">
        <f t="shared" si="294"/>
        <v>5.1963521335387793E-2</v>
      </c>
      <c r="R535" s="42">
        <f t="shared" si="294"/>
        <v>5.344146141103321E-2</v>
      </c>
      <c r="S535" s="42">
        <f t="shared" si="294"/>
        <v>5.5138353283265801E-2</v>
      </c>
      <c r="T535" s="42">
        <f t="shared" si="294"/>
        <v>5.6383351481049789E-2</v>
      </c>
      <c r="U535" s="42">
        <f t="shared" si="294"/>
        <v>5.7063069015921626E-2</v>
      </c>
      <c r="V535" s="42">
        <f t="shared" si="294"/>
        <v>5.7741478106872246E-2</v>
      </c>
      <c r="W535" s="42">
        <f t="shared" si="294"/>
        <v>5.8401286448902676E-2</v>
      </c>
      <c r="X535" s="42">
        <f t="shared" si="294"/>
        <v>5.9501629931477132E-2</v>
      </c>
      <c r="Y535" s="244">
        <f t="shared" si="295"/>
        <v>5.9687275151492768E-2</v>
      </c>
      <c r="AA535" s="26">
        <f t="shared" si="267"/>
        <v>0.82498257299077338</v>
      </c>
      <c r="AB535"/>
      <c r="AC535"/>
      <c r="AD535"/>
      <c r="AE535"/>
      <c r="AF535"/>
      <c r="AG535"/>
      <c r="AH535"/>
      <c r="AI535"/>
      <c r="AJ535"/>
      <c r="AK535"/>
      <c r="AL535"/>
      <c r="AM535"/>
      <c r="AN535"/>
      <c r="AO535"/>
      <c r="AP535"/>
      <c r="AQ535"/>
      <c r="AR535"/>
      <c r="AS535"/>
      <c r="AT535"/>
      <c r="AU535"/>
      <c r="AV535"/>
      <c r="AW535"/>
      <c r="AX535"/>
      <c r="AY535"/>
      <c r="AZ535"/>
      <c r="BA535"/>
      <c r="BB535"/>
      <c r="BC535"/>
      <c r="BD535"/>
      <c r="BE535"/>
      <c r="BF535"/>
      <c r="BG535"/>
      <c r="BH535"/>
      <c r="BI535"/>
      <c r="BJ535"/>
      <c r="BK535"/>
      <c r="BL535"/>
      <c r="BM535"/>
      <c r="BN535"/>
      <c r="BO535"/>
      <c r="BP535"/>
      <c r="BQ535"/>
      <c r="BR535"/>
      <c r="BS535"/>
      <c r="BT535"/>
      <c r="BU535"/>
      <c r="BV535"/>
      <c r="BW535"/>
      <c r="BX535"/>
      <c r="BY535"/>
      <c r="BZ535"/>
      <c r="CA535"/>
      <c r="CB535"/>
    </row>
    <row r="536" spans="1:80">
      <c r="A536" s="62">
        <f t="shared" si="291"/>
        <v>96.721807950559693</v>
      </c>
      <c r="B536" s="62">
        <f t="shared" si="292"/>
        <v>70.073449763249542</v>
      </c>
      <c r="C536" s="7" t="s">
        <v>599</v>
      </c>
      <c r="D536" s="7" t="s">
        <v>608</v>
      </c>
      <c r="E536" s="42">
        <f t="shared" si="293"/>
        <v>4.4088351600156395E-4</v>
      </c>
      <c r="F536" s="42">
        <f t="shared" si="293"/>
        <v>8.9116853985576135E-4</v>
      </c>
      <c r="G536" s="42">
        <f t="shared" si="293"/>
        <v>1.3513652008364057E-3</v>
      </c>
      <c r="H536" s="42">
        <f t="shared" si="293"/>
        <v>1.8219533777472927E-3</v>
      </c>
      <c r="I536" s="42">
        <f t="shared" si="293"/>
        <v>2.3186962103935193E-3</v>
      </c>
      <c r="J536" s="42">
        <f t="shared" si="293"/>
        <v>2.7699886616981712E-3</v>
      </c>
      <c r="K536" s="42">
        <f t="shared" si="293"/>
        <v>3.1451305232527544E-3</v>
      </c>
      <c r="L536" s="42">
        <f t="shared" si="293"/>
        <v>3.460796393169849E-3</v>
      </c>
      <c r="M536" s="42">
        <f t="shared" si="293"/>
        <v>3.7260184193479351E-3</v>
      </c>
      <c r="N536" s="42">
        <f t="shared" si="293"/>
        <v>3.9822760937052656E-3</v>
      </c>
      <c r="O536" s="42">
        <f t="shared" si="294"/>
        <v>4.1764732234181434E-3</v>
      </c>
      <c r="P536" s="42">
        <f t="shared" si="294"/>
        <v>4.3427790198691226E-3</v>
      </c>
      <c r="Q536" s="42">
        <f t="shared" si="294"/>
        <v>4.4892918304745531E-3</v>
      </c>
      <c r="R536" s="42">
        <f t="shared" si="294"/>
        <v>4.6169757159584155E-3</v>
      </c>
      <c r="S536" s="42">
        <f t="shared" si="294"/>
        <v>4.7635755348976409E-3</v>
      </c>
      <c r="T536" s="42">
        <f t="shared" si="294"/>
        <v>4.8711348398606949E-3</v>
      </c>
      <c r="U536" s="42">
        <f t="shared" si="294"/>
        <v>4.9298577727550138E-3</v>
      </c>
      <c r="V536" s="42">
        <f t="shared" si="294"/>
        <v>4.9884676650690319E-3</v>
      </c>
      <c r="W536" s="42">
        <f t="shared" si="294"/>
        <v>5.045470580257133E-3</v>
      </c>
      <c r="X536" s="42">
        <f t="shared" si="294"/>
        <v>5.1405327099991634E-3</v>
      </c>
      <c r="Y536" s="244">
        <f t="shared" si="295"/>
        <v>5.1565711836854206E-3</v>
      </c>
      <c r="AA536" s="26">
        <f t="shared" si="267"/>
        <v>7.127283582856743E-2</v>
      </c>
      <c r="AB536"/>
      <c r="AC536"/>
      <c r="AD536"/>
      <c r="AE536"/>
      <c r="AF536"/>
      <c r="AG536"/>
      <c r="AH536"/>
      <c r="AI536"/>
      <c r="AJ536"/>
      <c r="AK536"/>
      <c r="AL536"/>
      <c r="AM536"/>
      <c r="AN536"/>
      <c r="AO536"/>
      <c r="AP536"/>
      <c r="AQ536"/>
      <c r="AR536"/>
      <c r="AS536"/>
      <c r="AT536"/>
      <c r="AU536"/>
      <c r="AV536"/>
      <c r="AW536"/>
      <c r="AX536"/>
      <c r="AY536"/>
      <c r="AZ536"/>
      <c r="BA536"/>
      <c r="BB536"/>
      <c r="BC536"/>
      <c r="BD536"/>
      <c r="BE536"/>
      <c r="BF536"/>
      <c r="BG536"/>
      <c r="BH536"/>
      <c r="BI536"/>
      <c r="BJ536"/>
      <c r="BK536"/>
      <c r="BL536"/>
      <c r="BM536"/>
      <c r="BN536"/>
      <c r="BO536"/>
      <c r="BP536"/>
      <c r="BQ536"/>
      <c r="BR536"/>
      <c r="BS536"/>
      <c r="BT536"/>
      <c r="BU536"/>
      <c r="BV536"/>
      <c r="BW536"/>
      <c r="BX536"/>
      <c r="BY536"/>
      <c r="BZ536"/>
      <c r="CA536"/>
      <c r="CB536"/>
    </row>
    <row r="537" spans="1:80">
      <c r="A537" s="62">
        <f t="shared" si="291"/>
        <v>110.87770365369873</v>
      </c>
      <c r="B537" s="62">
        <f t="shared" si="292"/>
        <v>61.107804140626442</v>
      </c>
      <c r="C537" s="7" t="s">
        <v>600</v>
      </c>
      <c r="D537" s="7" t="s">
        <v>608</v>
      </c>
      <c r="E537" s="42">
        <f t="shared" si="293"/>
        <v>8.9485981641626241E-4</v>
      </c>
      <c r="F537" s="42">
        <f t="shared" si="293"/>
        <v>1.8088018422726566E-3</v>
      </c>
      <c r="G537" s="42">
        <f t="shared" si="293"/>
        <v>2.7428614852715479E-3</v>
      </c>
      <c r="H537" s="42">
        <f t="shared" si="293"/>
        <v>3.6980127538362032E-3</v>
      </c>
      <c r="I537" s="42">
        <f t="shared" si="293"/>
        <v>4.7062500407714673E-3</v>
      </c>
      <c r="J537" s="42">
        <f t="shared" si="293"/>
        <v>5.622236838797031E-3</v>
      </c>
      <c r="K537" s="42">
        <f t="shared" si="293"/>
        <v>6.383661036293219E-3</v>
      </c>
      <c r="L537" s="42">
        <f t="shared" si="293"/>
        <v>7.0243670099814932E-3</v>
      </c>
      <c r="M537" s="42">
        <f t="shared" si="293"/>
        <v>7.5626872806228403E-3</v>
      </c>
      <c r="N537" s="42">
        <f t="shared" si="293"/>
        <v>8.0828126359782596E-3</v>
      </c>
      <c r="O537" s="42">
        <f t="shared" si="294"/>
        <v>8.4769739088229792E-3</v>
      </c>
      <c r="P537" s="42">
        <f t="shared" si="294"/>
        <v>8.8145242346567825E-3</v>
      </c>
      <c r="Q537" s="42">
        <f t="shared" si="294"/>
        <v>9.1119008024859657E-3</v>
      </c>
      <c r="R537" s="42">
        <f t="shared" si="294"/>
        <v>9.3710603631781807E-3</v>
      </c>
      <c r="S537" s="42">
        <f t="shared" si="294"/>
        <v>9.6686135315351193E-3</v>
      </c>
      <c r="T537" s="42">
        <f t="shared" si="294"/>
        <v>9.8869262976054185E-3</v>
      </c>
      <c r="U537" s="42">
        <f t="shared" si="294"/>
        <v>1.0006116040569288E-2</v>
      </c>
      <c r="V537" s="42">
        <f t="shared" si="294"/>
        <v>1.0125076345440638E-2</v>
      </c>
      <c r="W537" s="42">
        <f t="shared" si="294"/>
        <v>1.0240774974146537E-2</v>
      </c>
      <c r="X537" s="42">
        <f t="shared" si="294"/>
        <v>1.0433722264942482E-2</v>
      </c>
      <c r="Y537" s="244">
        <f t="shared" si="295"/>
        <v>1.0466275502016627E-2</v>
      </c>
      <c r="AA537" s="26">
        <f t="shared" si="267"/>
        <v>0.14466223950362439</v>
      </c>
      <c r="AB537"/>
      <c r="AC537"/>
      <c r="AD537"/>
      <c r="AE537"/>
      <c r="AF537"/>
      <c r="AG537"/>
      <c r="AH537"/>
      <c r="AI537"/>
      <c r="AJ537"/>
      <c r="AK537"/>
      <c r="AL537"/>
      <c r="AM537"/>
      <c r="AN537"/>
      <c r="AO537"/>
      <c r="AP537"/>
      <c r="AQ537"/>
      <c r="AR537"/>
      <c r="AS537"/>
      <c r="AT537"/>
      <c r="AU537"/>
      <c r="AV537"/>
      <c r="AW537"/>
      <c r="AX537"/>
      <c r="AY537"/>
      <c r="AZ537"/>
      <c r="BA537"/>
      <c r="BB537"/>
      <c r="BC537"/>
      <c r="BD537"/>
      <c r="BE537"/>
      <c r="BF537"/>
      <c r="BG537"/>
      <c r="BH537"/>
      <c r="BI537"/>
      <c r="BJ537"/>
      <c r="BK537"/>
      <c r="BL537"/>
      <c r="BM537"/>
      <c r="BN537"/>
      <c r="BO537"/>
      <c r="BP537"/>
      <c r="BQ537"/>
      <c r="BR537"/>
      <c r="BS537"/>
      <c r="BT537"/>
      <c r="BU537"/>
      <c r="BV537"/>
      <c r="BW537"/>
      <c r="BX537"/>
      <c r="BY537"/>
      <c r="BZ537"/>
      <c r="CA537"/>
      <c r="CB537"/>
    </row>
    <row r="538" spans="1:80">
      <c r="A538" s="62">
        <f t="shared" si="291"/>
        <v>94.189957345825334</v>
      </c>
      <c r="B538" s="62">
        <f t="shared" si="292"/>
        <v>71.961101679472549</v>
      </c>
      <c r="C538" s="7" t="s">
        <v>601</v>
      </c>
      <c r="D538" s="7" t="s">
        <v>608</v>
      </c>
      <c r="E538" s="42">
        <f t="shared" si="293"/>
        <v>2.0417009797983453E-3</v>
      </c>
      <c r="F538" s="42">
        <f t="shared" si="293"/>
        <v>4.126939690307029E-3</v>
      </c>
      <c r="G538" s="42">
        <f t="shared" si="293"/>
        <v>6.2580785048069031E-3</v>
      </c>
      <c r="H538" s="42">
        <f t="shared" si="293"/>
        <v>8.4373397087505464E-3</v>
      </c>
      <c r="I538" s="42">
        <f t="shared" si="293"/>
        <v>1.0737721309132288E-2</v>
      </c>
      <c r="J538" s="42">
        <f t="shared" si="293"/>
        <v>1.2827625346281721E-2</v>
      </c>
      <c r="K538" s="42">
        <f t="shared" si="293"/>
        <v>1.4564881284643113E-2</v>
      </c>
      <c r="L538" s="42">
        <f t="shared" si="293"/>
        <v>1.6026708031407544E-2</v>
      </c>
      <c r="M538" s="42">
        <f t="shared" si="293"/>
        <v>1.7254932836959083E-2</v>
      </c>
      <c r="N538" s="42">
        <f t="shared" si="293"/>
        <v>1.8441644351059668E-2</v>
      </c>
      <c r="O538" s="42">
        <f t="shared" si="294"/>
        <v>1.9340957787870955E-2</v>
      </c>
      <c r="P538" s="42">
        <f t="shared" si="294"/>
        <v>2.011110839508691E-2</v>
      </c>
      <c r="Q538" s="42">
        <f t="shared" si="294"/>
        <v>2.0789599057833886E-2</v>
      </c>
      <c r="R538" s="42">
        <f t="shared" si="294"/>
        <v>2.138089427445055E-2</v>
      </c>
      <c r="S538" s="42">
        <f t="shared" si="294"/>
        <v>2.2059787866755817E-2</v>
      </c>
      <c r="T538" s="42">
        <f t="shared" si="294"/>
        <v>2.2557887546964132E-2</v>
      </c>
      <c r="U538" s="42">
        <f t="shared" si="294"/>
        <v>2.2829829375758965E-2</v>
      </c>
      <c r="V538" s="42">
        <f t="shared" si="294"/>
        <v>2.3101247721467717E-2</v>
      </c>
      <c r="W538" s="42">
        <f t="shared" si="294"/>
        <v>2.3365224267577679E-2</v>
      </c>
      <c r="X538" s="42">
        <f t="shared" si="294"/>
        <v>2.3805450396230072E-2</v>
      </c>
      <c r="Y538" s="244">
        <f t="shared" si="295"/>
        <v>2.387972345532894E-2</v>
      </c>
      <c r="AA538" s="26">
        <f t="shared" si="267"/>
        <v>0.33005955873314297</v>
      </c>
      <c r="AB538"/>
      <c r="AC538"/>
      <c r="AD538"/>
      <c r="AE538"/>
      <c r="AF538"/>
      <c r="AG538"/>
      <c r="AH538"/>
      <c r="AI538"/>
      <c r="AJ538"/>
      <c r="AK538"/>
      <c r="AL538"/>
      <c r="AM538"/>
      <c r="AN538"/>
      <c r="AO538"/>
      <c r="AP538"/>
      <c r="AQ538"/>
      <c r="AR538"/>
      <c r="AS538"/>
      <c r="AT538"/>
      <c r="AU538"/>
      <c r="AV538"/>
      <c r="AW538"/>
      <c r="AX538"/>
      <c r="AY538"/>
      <c r="AZ538"/>
      <c r="BA538"/>
      <c r="BB538"/>
      <c r="BC538"/>
      <c r="BD538"/>
      <c r="BE538"/>
      <c r="BF538"/>
      <c r="BG538"/>
      <c r="BH538"/>
      <c r="BI538"/>
      <c r="BJ538"/>
      <c r="BK538"/>
      <c r="BL538"/>
      <c r="BM538"/>
      <c r="BN538"/>
      <c r="BO538"/>
      <c r="BP538"/>
      <c r="BQ538"/>
      <c r="BR538"/>
      <c r="BS538"/>
      <c r="BT538"/>
      <c r="BU538"/>
      <c r="BV538"/>
      <c r="BW538"/>
      <c r="BX538"/>
      <c r="BY538"/>
      <c r="BZ538"/>
      <c r="CA538"/>
      <c r="CB538"/>
    </row>
    <row r="539" spans="1:80">
      <c r="A539" s="62">
        <f t="shared" si="291"/>
        <v>94.189957345825334</v>
      </c>
      <c r="B539" s="62">
        <f t="shared" si="292"/>
        <v>71.961101679472549</v>
      </c>
      <c r="C539" s="7" t="s">
        <v>602</v>
      </c>
      <c r="D539" s="7" t="s">
        <v>608</v>
      </c>
      <c r="E539" s="42">
        <f t="shared" si="293"/>
        <v>1.0891550060644793E-3</v>
      </c>
      <c r="F539" s="42">
        <f t="shared" si="293"/>
        <v>2.2015354196813098E-3</v>
      </c>
      <c r="G539" s="42">
        <f t="shared" si="293"/>
        <v>3.3384014600062318E-3</v>
      </c>
      <c r="H539" s="42">
        <f t="shared" si="293"/>
        <v>4.5009386156830396E-3</v>
      </c>
      <c r="I539" s="42">
        <f t="shared" si="293"/>
        <v>5.7280880174342469E-3</v>
      </c>
      <c r="J539" s="42">
        <f t="shared" si="293"/>
        <v>6.8429571715257964E-3</v>
      </c>
      <c r="K539" s="42">
        <f t="shared" si="293"/>
        <v>7.7697045360044263E-3</v>
      </c>
      <c r="L539" s="42">
        <f t="shared" si="293"/>
        <v>8.5495229006871346E-3</v>
      </c>
      <c r="M539" s="42">
        <f t="shared" si="293"/>
        <v>9.2047252093382052E-3</v>
      </c>
      <c r="N539" s="42">
        <f t="shared" si="293"/>
        <v>9.8377820570969207E-3</v>
      </c>
      <c r="O539" s="42">
        <f t="shared" si="294"/>
        <v>1.0317525046602074E-2</v>
      </c>
      <c r="P539" s="42">
        <f t="shared" si="294"/>
        <v>1.0728365516177448E-2</v>
      </c>
      <c r="Q539" s="42">
        <f t="shared" si="294"/>
        <v>1.1090309556568643E-2</v>
      </c>
      <c r="R539" s="42">
        <f t="shared" si="294"/>
        <v>1.1405738775446535E-2</v>
      </c>
      <c r="S539" s="42">
        <f t="shared" si="294"/>
        <v>1.1767897760508787E-2</v>
      </c>
      <c r="T539" s="42">
        <f t="shared" si="294"/>
        <v>1.2033611381448319E-2</v>
      </c>
      <c r="U539" s="42">
        <f t="shared" si="294"/>
        <v>1.2178680031128587E-2</v>
      </c>
      <c r="V539" s="42">
        <f t="shared" si="294"/>
        <v>1.2323469426290472E-2</v>
      </c>
      <c r="W539" s="42">
        <f t="shared" si="294"/>
        <v>1.2464288958398288E-2</v>
      </c>
      <c r="X539" s="42">
        <f t="shared" si="294"/>
        <v>1.2699129660619771E-2</v>
      </c>
      <c r="Y539" s="244">
        <f t="shared" si="295"/>
        <v>1.2738750973894179E-2</v>
      </c>
      <c r="AA539" s="26">
        <f t="shared" si="267"/>
        <v>0.17607182650671072</v>
      </c>
      <c r="AB539"/>
      <c r="AC539"/>
      <c r="AD539"/>
      <c r="AE539"/>
      <c r="AF539"/>
      <c r="AG539"/>
      <c r="AH539"/>
      <c r="AI539"/>
      <c r="AJ539"/>
      <c r="AK539"/>
      <c r="AL539"/>
      <c r="AM539"/>
      <c r="AN539"/>
      <c r="AO539"/>
      <c r="AP539"/>
      <c r="AQ539"/>
      <c r="AR539"/>
      <c r="AS539"/>
      <c r="AT539"/>
      <c r="AU539"/>
      <c r="AV539"/>
      <c r="AW539"/>
      <c r="AX539"/>
      <c r="AY539"/>
      <c r="AZ539"/>
      <c r="BA539"/>
      <c r="BB539"/>
      <c r="BC539"/>
      <c r="BD539"/>
      <c r="BE539"/>
      <c r="BF539"/>
      <c r="BG539"/>
      <c r="BH539"/>
      <c r="BI539"/>
      <c r="BJ539"/>
      <c r="BK539"/>
      <c r="BL539"/>
      <c r="BM539"/>
      <c r="BN539"/>
      <c r="BO539"/>
      <c r="BP539"/>
      <c r="BQ539"/>
      <c r="BR539"/>
      <c r="BS539"/>
      <c r="BT539"/>
      <c r="BU539"/>
      <c r="BV539"/>
      <c r="BW539"/>
      <c r="BX539"/>
      <c r="BY539"/>
      <c r="BZ539"/>
      <c r="CA539"/>
      <c r="CB539"/>
    </row>
    <row r="540" spans="1:80">
      <c r="A540" s="62">
        <f t="shared" si="291"/>
        <v>71.786915631206</v>
      </c>
      <c r="B540" s="62">
        <f t="shared" si="292"/>
        <v>94.465631132564411</v>
      </c>
      <c r="C540" s="7" t="s">
        <v>603</v>
      </c>
      <c r="D540" s="7" t="s">
        <v>608</v>
      </c>
      <c r="E540" s="42">
        <f t="shared" si="293"/>
        <v>2.7126986297961722E-4</v>
      </c>
      <c r="F540" s="42">
        <f t="shared" si="293"/>
        <v>5.4832435081914098E-4</v>
      </c>
      <c r="G540" s="42">
        <f t="shared" si="293"/>
        <v>8.3147733939096613E-4</v>
      </c>
      <c r="H540" s="42">
        <f t="shared" si="293"/>
        <v>1.1210240918487994E-3</v>
      </c>
      <c r="I540" s="42">
        <f t="shared" si="293"/>
        <v>1.4266634620165217E-3</v>
      </c>
      <c r="J540" s="42">
        <f t="shared" si="293"/>
        <v>1.704337806794506E-3</v>
      </c>
      <c r="K540" s="42">
        <f t="shared" si="293"/>
        <v>1.9351576893447738E-3</v>
      </c>
      <c r="L540" s="42">
        <f t="shared" si="293"/>
        <v>2.129382771870763E-3</v>
      </c>
      <c r="M540" s="42">
        <f t="shared" si="293"/>
        <v>2.2925704168818557E-3</v>
      </c>
      <c r="N540" s="42">
        <f t="shared" si="293"/>
        <v>2.4502424134237766E-3</v>
      </c>
      <c r="O540" s="42">
        <f t="shared" si="294"/>
        <v>2.569729368268468E-3</v>
      </c>
      <c r="P540" s="42">
        <f t="shared" si="294"/>
        <v>2.6720551504277011E-3</v>
      </c>
      <c r="Q540" s="42">
        <f t="shared" si="294"/>
        <v>2.7622025671833624E-3</v>
      </c>
      <c r="R540" s="42">
        <f t="shared" si="294"/>
        <v>2.8407647924941167E-3</v>
      </c>
      <c r="S540" s="42">
        <f t="shared" si="294"/>
        <v>2.9309657443399536E-3</v>
      </c>
      <c r="T540" s="42">
        <f t="shared" si="294"/>
        <v>2.9971455783789451E-3</v>
      </c>
      <c r="U540" s="42">
        <f t="shared" si="294"/>
        <v>3.0332770312045628E-3</v>
      </c>
      <c r="V540" s="42">
        <f t="shared" si="294"/>
        <v>3.0693389316390927E-3</v>
      </c>
      <c r="W540" s="42">
        <f t="shared" si="294"/>
        <v>3.1044120800587764E-3</v>
      </c>
      <c r="X540" s="42">
        <f t="shared" si="294"/>
        <v>3.1629025655809887E-3</v>
      </c>
      <c r="Y540" s="244">
        <f t="shared" si="295"/>
        <v>3.1727708287420399E-3</v>
      </c>
      <c r="AA540" s="26">
        <f t="shared" si="267"/>
        <v>4.3853244014946675E-2</v>
      </c>
      <c r="AB540"/>
      <c r="AC540"/>
      <c r="AD540"/>
      <c r="AE540"/>
      <c r="AF540"/>
      <c r="AG540"/>
      <c r="AH540"/>
      <c r="AI540"/>
      <c r="AJ540"/>
      <c r="AK540"/>
      <c r="AL540"/>
      <c r="AM540"/>
      <c r="AN540"/>
      <c r="AO540"/>
      <c r="AP540"/>
      <c r="AQ540"/>
      <c r="AR540"/>
      <c r="AS540"/>
      <c r="AT540"/>
      <c r="AU540"/>
      <c r="AV540"/>
      <c r="AW540"/>
      <c r="AX540"/>
      <c r="AY540"/>
      <c r="AZ540"/>
      <c r="BA540"/>
      <c r="BB540"/>
      <c r="BC540"/>
      <c r="BD540"/>
      <c r="BE540"/>
      <c r="BF540"/>
      <c r="BG540"/>
      <c r="BH540"/>
      <c r="BI540"/>
      <c r="BJ540"/>
      <c r="BK540"/>
      <c r="BL540"/>
      <c r="BM540"/>
      <c r="BN540"/>
      <c r="BO540"/>
      <c r="BP540"/>
      <c r="BQ540"/>
      <c r="BR540"/>
      <c r="BS540"/>
      <c r="BT540"/>
      <c r="BU540"/>
      <c r="BV540"/>
      <c r="BW540"/>
      <c r="BX540"/>
      <c r="BY540"/>
      <c r="BZ540"/>
      <c r="CA540"/>
      <c r="CB540"/>
    </row>
    <row r="541" spans="1:80">
      <c r="A541" s="62">
        <f t="shared" si="291"/>
        <v>67.669461617446046</v>
      </c>
      <c r="B541" s="62">
        <f t="shared" si="292"/>
        <v>100.22272864603947</v>
      </c>
      <c r="C541" s="7" t="s">
        <v>604</v>
      </c>
      <c r="D541" s="7" t="s">
        <v>608</v>
      </c>
      <c r="E541" s="42">
        <f t="shared" si="293"/>
        <v>9.6075133191081657E-4</v>
      </c>
      <c r="F541" s="42">
        <f t="shared" si="293"/>
        <v>1.941989960042876E-3</v>
      </c>
      <c r="G541" s="42">
        <f t="shared" si="293"/>
        <v>2.9448275326240583E-3</v>
      </c>
      <c r="H541" s="42">
        <f t="shared" si="293"/>
        <v>3.9703097775692581E-3</v>
      </c>
      <c r="I541" s="42">
        <f t="shared" si="293"/>
        <v>5.0527869416288947E-3</v>
      </c>
      <c r="J541" s="42">
        <f t="shared" si="293"/>
        <v>6.0362209053307801E-3</v>
      </c>
      <c r="K541" s="42">
        <f t="shared" si="293"/>
        <v>6.8537113082670275E-3</v>
      </c>
      <c r="L541" s="42">
        <f t="shared" si="293"/>
        <v>7.5415946015960529E-3</v>
      </c>
      <c r="M541" s="42">
        <f t="shared" si="293"/>
        <v>8.1195531907799073E-3</v>
      </c>
      <c r="N541" s="42">
        <f t="shared" si="293"/>
        <v>8.6779771123272498E-3</v>
      </c>
      <c r="O541" s="42">
        <f t="shared" si="294"/>
        <v>9.101161795476629E-3</v>
      </c>
      <c r="P541" s="42">
        <f t="shared" si="294"/>
        <v>9.4635670786085979E-3</v>
      </c>
      <c r="Q541" s="42">
        <f t="shared" si="294"/>
        <v>9.7828404758264417E-3</v>
      </c>
      <c r="R541" s="42">
        <f t="shared" si="294"/>
        <v>1.0061082820096202E-2</v>
      </c>
      <c r="S541" s="42">
        <f t="shared" si="294"/>
        <v>1.0380545821528182E-2</v>
      </c>
      <c r="T541" s="42">
        <f t="shared" si="294"/>
        <v>1.0614933685333665E-2</v>
      </c>
      <c r="U541" s="42">
        <f t="shared" si="294"/>
        <v>1.0742899766949938E-2</v>
      </c>
      <c r="V541" s="42">
        <f t="shared" si="294"/>
        <v>1.087061951618103E-2</v>
      </c>
      <c r="W541" s="42">
        <f t="shared" si="294"/>
        <v>1.0994837421142517E-2</v>
      </c>
      <c r="X541" s="42">
        <f t="shared" si="294"/>
        <v>1.1201992065054426E-2</v>
      </c>
      <c r="Y541" s="244">
        <f t="shared" si="295"/>
        <v>1.1236942305643221E-2</v>
      </c>
      <c r="AA541" s="26">
        <f t="shared" si="267"/>
        <v>0.15531420310827454</v>
      </c>
      <c r="AB541"/>
      <c r="AC541"/>
      <c r="AD541"/>
      <c r="AE541"/>
      <c r="AF541"/>
      <c r="AG541"/>
      <c r="AH541"/>
      <c r="AI541"/>
      <c r="AJ541"/>
      <c r="AK541"/>
      <c r="AL541"/>
      <c r="AM541"/>
      <c r="AN541"/>
      <c r="AO541"/>
      <c r="AP541"/>
      <c r="AQ541"/>
      <c r="AR541"/>
      <c r="AS541"/>
      <c r="AT541"/>
      <c r="AU541"/>
      <c r="AV541"/>
      <c r="AW541"/>
      <c r="AX541"/>
      <c r="AY541"/>
      <c r="AZ541"/>
      <c r="BA541"/>
      <c r="BB541"/>
      <c r="BC541"/>
      <c r="BD541"/>
      <c r="BE541"/>
      <c r="BF541"/>
      <c r="BG541"/>
      <c r="BH541"/>
      <c r="BI541"/>
      <c r="BJ541"/>
      <c r="BK541"/>
      <c r="BL541"/>
      <c r="BM541"/>
      <c r="BN541"/>
      <c r="BO541"/>
      <c r="BP541"/>
      <c r="BQ541"/>
      <c r="BR541"/>
      <c r="BS541"/>
      <c r="BT541"/>
      <c r="BU541"/>
      <c r="BV541"/>
      <c r="BW541"/>
      <c r="BX541"/>
      <c r="BY541"/>
      <c r="BZ541"/>
      <c r="CA541"/>
      <c r="CB541"/>
    </row>
    <row r="542" spans="1:80">
      <c r="AA542" s="32"/>
      <c r="AB542"/>
      <c r="AC542"/>
      <c r="AD542"/>
      <c r="AE542"/>
      <c r="AF542"/>
      <c r="AG542"/>
      <c r="AH542"/>
      <c r="AI542"/>
      <c r="AJ542"/>
      <c r="AK542"/>
      <c r="AL542"/>
      <c r="AM542"/>
      <c r="AN542"/>
      <c r="AO542"/>
      <c r="AP542"/>
      <c r="AQ542"/>
      <c r="AR542"/>
      <c r="AS542"/>
      <c r="AT542"/>
      <c r="AU542"/>
      <c r="AV542"/>
      <c r="AW542"/>
      <c r="AX542"/>
      <c r="AY542"/>
      <c r="AZ542"/>
      <c r="BA542"/>
      <c r="BB542"/>
      <c r="BC542"/>
      <c r="BD542"/>
      <c r="BE542"/>
      <c r="BF542"/>
      <c r="BG542"/>
      <c r="BH542"/>
      <c r="BI542"/>
      <c r="BJ542"/>
      <c r="BK542"/>
      <c r="BL542"/>
      <c r="BM542"/>
      <c r="BN542"/>
      <c r="BO542"/>
      <c r="BP542"/>
      <c r="BQ542"/>
      <c r="BR542"/>
      <c r="BS542"/>
      <c r="BT542"/>
      <c r="BU542"/>
      <c r="BV542"/>
      <c r="BW542"/>
      <c r="BX542"/>
      <c r="BY542"/>
      <c r="BZ542"/>
      <c r="CA542"/>
      <c r="CB542"/>
    </row>
    <row r="543" spans="1:80">
      <c r="B543" s="60">
        <f>SUMPRODUCT(B444:B455,AA444:AA455)/SUM(AA444:AA455)</f>
        <v>35.688164101812859</v>
      </c>
      <c r="E543" s="26">
        <f>SUM(E374:E541)</f>
        <v>1.8870165290147809</v>
      </c>
      <c r="F543" s="26">
        <f t="shared" ref="F543:Y543" si="296">SUM(F374:F541)</f>
        <v>3.8142722597045871</v>
      </c>
      <c r="G543" s="26">
        <f t="shared" si="296"/>
        <v>5.7839505859516693</v>
      </c>
      <c r="H543" s="26">
        <f t="shared" si="296"/>
        <v>7.7981054272195909</v>
      </c>
      <c r="I543" s="26">
        <f t="shared" si="296"/>
        <v>9.9242042761267211</v>
      </c>
      <c r="J543" s="26">
        <f t="shared" si="296"/>
        <v>11.855771876464166</v>
      </c>
      <c r="K543" s="26">
        <f t="shared" si="296"/>
        <v>13.461408893467915</v>
      </c>
      <c r="L543" s="26">
        <f t="shared" si="296"/>
        <v>14.812483933835876</v>
      </c>
      <c r="M543" s="26">
        <f t="shared" si="296"/>
        <v>15.947655309249845</v>
      </c>
      <c r="N543" s="26">
        <f t="shared" si="296"/>
        <v>17.044458545589148</v>
      </c>
      <c r="O543" s="26">
        <f t="shared" si="296"/>
        <v>17.875637712773379</v>
      </c>
      <c r="P543" s="26">
        <f t="shared" si="296"/>
        <v>18.587439754319533</v>
      </c>
      <c r="Q543" s="26">
        <f t="shared" si="296"/>
        <v>19.214526241544604</v>
      </c>
      <c r="R543" s="26">
        <f t="shared" si="296"/>
        <v>19.761023431056294</v>
      </c>
      <c r="S543" s="26">
        <f t="shared" si="296"/>
        <v>20.388482320873131</v>
      </c>
      <c r="T543" s="26">
        <f t="shared" si="296"/>
        <v>20.848844704469027</v>
      </c>
      <c r="U543" s="26">
        <f t="shared" si="296"/>
        <v>21.100183529764134</v>
      </c>
      <c r="V543" s="26">
        <f t="shared" si="296"/>
        <v>21.351038532381057</v>
      </c>
      <c r="W543" s="26">
        <f t="shared" si="296"/>
        <v>21.595015545033977</v>
      </c>
      <c r="X543" s="26">
        <f t="shared" si="296"/>
        <v>22.001889024299913</v>
      </c>
      <c r="Y543" s="26">
        <f t="shared" si="296"/>
        <v>22.070534967837595</v>
      </c>
      <c r="AA543" s="32">
        <f>SUM(E543:X543)</f>
        <v>305.05340843313934</v>
      </c>
      <c r="AB543"/>
      <c r="AC543"/>
      <c r="AD543"/>
      <c r="AE543"/>
      <c r="AF543"/>
      <c r="AG543"/>
      <c r="AH543"/>
      <c r="AI543"/>
      <c r="AJ543"/>
      <c r="AK543"/>
      <c r="AL543"/>
      <c r="AM543"/>
      <c r="AN543"/>
      <c r="AO543"/>
      <c r="AP543"/>
      <c r="AQ543"/>
      <c r="AR543"/>
      <c r="AS543"/>
      <c r="AT543"/>
      <c r="AU543"/>
      <c r="AV543"/>
      <c r="AW543"/>
      <c r="AX543"/>
      <c r="AY543"/>
      <c r="AZ543"/>
      <c r="BA543"/>
      <c r="BB543"/>
      <c r="BC543"/>
      <c r="BD543"/>
      <c r="BE543"/>
      <c r="BF543"/>
      <c r="BG543"/>
      <c r="BH543"/>
      <c r="BI543"/>
      <c r="BJ543"/>
      <c r="BK543"/>
      <c r="BL543"/>
      <c r="BM543"/>
      <c r="BN543"/>
      <c r="BO543"/>
      <c r="BP543"/>
      <c r="BQ543"/>
      <c r="BR543"/>
      <c r="BS543"/>
      <c r="BT543"/>
      <c r="BU543"/>
      <c r="BV543"/>
      <c r="BW543"/>
      <c r="BX543"/>
      <c r="BY543"/>
      <c r="BZ543"/>
      <c r="CA543"/>
      <c r="CB543"/>
    </row>
    <row r="544" spans="1:80">
      <c r="AC544"/>
      <c r="AD544"/>
      <c r="AE544"/>
      <c r="AF544"/>
      <c r="AG544"/>
      <c r="AH544"/>
      <c r="AI544"/>
      <c r="AJ544"/>
      <c r="AK544"/>
      <c r="AL544"/>
      <c r="AM544"/>
      <c r="AN544"/>
      <c r="AO544"/>
      <c r="AP544"/>
      <c r="AQ544"/>
      <c r="AR544"/>
      <c r="AS544"/>
      <c r="AT544"/>
      <c r="AU544"/>
      <c r="AV544"/>
      <c r="AW544"/>
      <c r="AX544"/>
      <c r="AY544"/>
      <c r="AZ544"/>
      <c r="BA544"/>
      <c r="BB544"/>
      <c r="BC544"/>
      <c r="BD544"/>
      <c r="BE544"/>
      <c r="BF544"/>
      <c r="BG544"/>
      <c r="BH544"/>
      <c r="BI544"/>
      <c r="BJ544"/>
      <c r="BK544"/>
      <c r="BL544"/>
      <c r="BM544"/>
      <c r="BN544"/>
      <c r="BO544"/>
      <c r="BP544"/>
      <c r="BQ544"/>
      <c r="BR544"/>
      <c r="BS544"/>
      <c r="BT544"/>
      <c r="BU544"/>
      <c r="BV544"/>
      <c r="BW544"/>
      <c r="BX544"/>
      <c r="BY544"/>
      <c r="BZ544"/>
      <c r="CA544"/>
    </row>
    <row r="545" spans="1:79">
      <c r="D545" s="26"/>
      <c r="E545" s="26">
        <f>E543</f>
        <v>1.8870165290147809</v>
      </c>
      <c r="F545" s="26">
        <f>F543+E545</f>
        <v>5.701288788719368</v>
      </c>
      <c r="G545" s="26">
        <f t="shared" ref="G545:W545" si="297">G543+F545</f>
        <v>11.485239374671037</v>
      </c>
      <c r="H545" s="26">
        <f t="shared" si="297"/>
        <v>19.283344801890628</v>
      </c>
      <c r="I545" s="26">
        <f t="shared" si="297"/>
        <v>29.207549078017351</v>
      </c>
      <c r="J545" s="26">
        <f t="shared" si="297"/>
        <v>41.063320954481519</v>
      </c>
      <c r="K545" s="26">
        <f t="shared" si="297"/>
        <v>54.52472984794943</v>
      </c>
      <c r="L545" s="26">
        <f t="shared" si="297"/>
        <v>69.337213781785309</v>
      </c>
      <c r="M545" s="26">
        <f t="shared" si="297"/>
        <v>85.284869091035148</v>
      </c>
      <c r="N545" s="26">
        <f t="shared" si="297"/>
        <v>102.3293276366243</v>
      </c>
      <c r="O545" s="26">
        <f t="shared" si="297"/>
        <v>120.20496534939768</v>
      </c>
      <c r="P545" s="26">
        <f t="shared" si="297"/>
        <v>138.79240510371721</v>
      </c>
      <c r="Q545" s="26">
        <f t="shared" si="297"/>
        <v>158.00693134526182</v>
      </c>
      <c r="R545" s="26">
        <f t="shared" si="297"/>
        <v>177.76795477631811</v>
      </c>
      <c r="S545" s="26">
        <f t="shared" si="297"/>
        <v>198.15643709719123</v>
      </c>
      <c r="T545" s="26">
        <f t="shared" si="297"/>
        <v>219.00528180166026</v>
      </c>
      <c r="U545" s="26">
        <f t="shared" si="297"/>
        <v>240.1054653314244</v>
      </c>
      <c r="V545" s="26">
        <f t="shared" si="297"/>
        <v>261.45650386380544</v>
      </c>
      <c r="W545" s="26">
        <f t="shared" si="297"/>
        <v>283.0515194088394</v>
      </c>
      <c r="X545" s="26">
        <f>X543+W545</f>
        <v>305.05340843313934</v>
      </c>
      <c r="Y545" s="26"/>
      <c r="Z545" s="26"/>
      <c r="AA545" s="26"/>
      <c r="AB545" s="43"/>
      <c r="AC545"/>
      <c r="AD545"/>
      <c r="AE545"/>
      <c r="AF545"/>
      <c r="AG545"/>
      <c r="AH545"/>
      <c r="AI545"/>
      <c r="AJ545"/>
      <c r="AK545"/>
      <c r="AL545"/>
      <c r="AM545"/>
      <c r="AN545"/>
      <c r="AO545"/>
      <c r="AP545"/>
      <c r="AQ545"/>
      <c r="AR545"/>
      <c r="AS545"/>
      <c r="AT545"/>
      <c r="AU545"/>
      <c r="AV545"/>
      <c r="AW545"/>
      <c r="AX545"/>
      <c r="AY545"/>
      <c r="AZ545"/>
      <c r="BA545"/>
      <c r="BB545"/>
      <c r="BC545"/>
      <c r="BD545"/>
      <c r="BE545"/>
      <c r="BF545"/>
      <c r="BG545"/>
      <c r="BH545"/>
      <c r="BI545"/>
      <c r="BJ545"/>
      <c r="BK545"/>
      <c r="BL545"/>
      <c r="BM545"/>
      <c r="BN545"/>
      <c r="BO545"/>
      <c r="BP545"/>
      <c r="BQ545"/>
      <c r="BR545"/>
      <c r="BS545"/>
      <c r="BT545"/>
      <c r="BU545"/>
      <c r="BV545"/>
      <c r="BW545"/>
      <c r="BX545"/>
      <c r="BY545"/>
      <c r="BZ545"/>
      <c r="CA545"/>
    </row>
    <row r="546" spans="1:79">
      <c r="AC546"/>
      <c r="AD546"/>
      <c r="AE546"/>
      <c r="AF546"/>
      <c r="AG546"/>
      <c r="AH546"/>
      <c r="AI546"/>
      <c r="AJ546"/>
      <c r="AK546"/>
      <c r="AL546"/>
      <c r="AM546"/>
      <c r="AN546"/>
      <c r="AO546"/>
      <c r="AP546"/>
      <c r="AQ546"/>
      <c r="AR546"/>
      <c r="AS546"/>
      <c r="AT546"/>
      <c r="AU546"/>
      <c r="AV546"/>
      <c r="AW546"/>
      <c r="AX546"/>
      <c r="AY546"/>
      <c r="AZ546"/>
      <c r="BA546"/>
      <c r="BB546"/>
      <c r="BC546"/>
      <c r="BD546"/>
      <c r="BE546"/>
      <c r="BF546"/>
      <c r="BG546"/>
      <c r="BH546"/>
      <c r="BI546"/>
      <c r="BJ546"/>
      <c r="BK546"/>
      <c r="BL546"/>
      <c r="BM546"/>
      <c r="BN546"/>
      <c r="BO546"/>
      <c r="BP546"/>
      <c r="BQ546"/>
      <c r="BR546"/>
      <c r="BS546"/>
      <c r="BT546"/>
      <c r="BU546"/>
      <c r="BV546"/>
      <c r="BW546"/>
      <c r="BX546"/>
      <c r="BY546"/>
      <c r="BZ546"/>
      <c r="CA546"/>
    </row>
    <row r="547" spans="1:79">
      <c r="AC547"/>
      <c r="AD547"/>
      <c r="AE547"/>
      <c r="AF547"/>
      <c r="AG547"/>
      <c r="AH547"/>
      <c r="AI547"/>
      <c r="AJ547"/>
      <c r="AK547"/>
      <c r="AL547"/>
      <c r="AM547"/>
      <c r="AN547"/>
      <c r="AO547"/>
      <c r="AP547"/>
      <c r="AQ547"/>
      <c r="AR547"/>
      <c r="AS547"/>
      <c r="AT547"/>
      <c r="AU547"/>
      <c r="AV547"/>
      <c r="AW547"/>
      <c r="AX547"/>
      <c r="AY547"/>
      <c r="AZ547"/>
      <c r="BA547"/>
      <c r="BB547"/>
      <c r="BC547"/>
      <c r="BD547"/>
      <c r="BE547"/>
      <c r="BF547"/>
      <c r="BG547"/>
      <c r="BH547"/>
      <c r="BI547"/>
      <c r="BJ547"/>
      <c r="BK547"/>
      <c r="BL547"/>
      <c r="BM547"/>
      <c r="BN547"/>
      <c r="BO547"/>
      <c r="BP547"/>
      <c r="BQ547"/>
      <c r="BR547"/>
      <c r="BS547"/>
      <c r="BT547"/>
      <c r="BU547"/>
      <c r="BV547"/>
      <c r="BW547"/>
      <c r="BX547"/>
      <c r="BY547"/>
      <c r="BZ547"/>
      <c r="CA547"/>
    </row>
    <row r="548" spans="1:79" ht="15">
      <c r="A548" s="49" t="s">
        <v>35</v>
      </c>
      <c r="AC548"/>
      <c r="AD548"/>
      <c r="AE548"/>
      <c r="AF548"/>
      <c r="AG548"/>
      <c r="AH548"/>
      <c r="AI548"/>
      <c r="AJ548"/>
      <c r="AK548"/>
      <c r="AL548"/>
      <c r="AM548"/>
      <c r="AN548"/>
      <c r="AO548"/>
      <c r="AP548"/>
      <c r="AQ548"/>
      <c r="AR548"/>
      <c r="AS548"/>
      <c r="AT548"/>
      <c r="AU548"/>
      <c r="AV548"/>
      <c r="AW548"/>
      <c r="AX548"/>
      <c r="AY548"/>
      <c r="AZ548"/>
      <c r="BA548"/>
      <c r="BB548"/>
      <c r="BC548"/>
      <c r="BD548"/>
      <c r="BE548"/>
      <c r="BF548"/>
      <c r="BG548"/>
      <c r="BH548"/>
      <c r="BI548"/>
      <c r="BJ548"/>
      <c r="BK548"/>
      <c r="BL548"/>
      <c r="BM548"/>
      <c r="BN548"/>
      <c r="BO548"/>
      <c r="BP548"/>
      <c r="BQ548"/>
      <c r="BR548"/>
      <c r="BS548"/>
      <c r="BT548"/>
      <c r="BU548"/>
      <c r="BV548"/>
      <c r="BW548"/>
      <c r="BX548"/>
      <c r="BY548"/>
      <c r="BZ548"/>
      <c r="CA548"/>
    </row>
    <row r="549" spans="1:79" ht="15">
      <c r="E549" s="51">
        <f t="shared" ref="E549:X549" si="298">E11</f>
        <v>2016</v>
      </c>
      <c r="F549" s="52">
        <f t="shared" si="298"/>
        <v>2017</v>
      </c>
      <c r="G549" s="52">
        <f t="shared" si="298"/>
        <v>2018</v>
      </c>
      <c r="H549" s="52">
        <f t="shared" si="298"/>
        <v>2019</v>
      </c>
      <c r="I549" s="52">
        <f t="shared" si="298"/>
        <v>2020</v>
      </c>
      <c r="J549" s="52">
        <f t="shared" si="298"/>
        <v>2021</v>
      </c>
      <c r="K549" s="52">
        <f t="shared" si="298"/>
        <v>2022</v>
      </c>
      <c r="L549" s="52">
        <f t="shared" si="298"/>
        <v>2023</v>
      </c>
      <c r="M549" s="52">
        <f t="shared" si="298"/>
        <v>2024</v>
      </c>
      <c r="N549" s="52">
        <f t="shared" si="298"/>
        <v>2025</v>
      </c>
      <c r="O549" s="52">
        <f t="shared" si="298"/>
        <v>2026</v>
      </c>
      <c r="P549" s="52">
        <f t="shared" si="298"/>
        <v>2027</v>
      </c>
      <c r="Q549" s="52">
        <f t="shared" si="298"/>
        <v>2028</v>
      </c>
      <c r="R549" s="52">
        <f t="shared" si="298"/>
        <v>2029</v>
      </c>
      <c r="S549" s="52">
        <f t="shared" si="298"/>
        <v>2030</v>
      </c>
      <c r="T549" s="52">
        <f t="shared" si="298"/>
        <v>2031</v>
      </c>
      <c r="U549" s="52">
        <f t="shared" si="298"/>
        <v>2032</v>
      </c>
      <c r="V549" s="52">
        <f t="shared" si="298"/>
        <v>2033</v>
      </c>
      <c r="W549" s="52">
        <f t="shared" si="298"/>
        <v>2034</v>
      </c>
      <c r="X549" s="52">
        <f t="shared" si="298"/>
        <v>2035</v>
      </c>
      <c r="Y549" s="53" t="s">
        <v>29</v>
      </c>
      <c r="AC549"/>
      <c r="AD549"/>
      <c r="AE549"/>
      <c r="AF549"/>
      <c r="AG549"/>
      <c r="AH549"/>
      <c r="AI549"/>
      <c r="AJ549"/>
      <c r="AK549"/>
      <c r="AL549"/>
      <c r="AM549"/>
      <c r="AN549"/>
      <c r="AO549"/>
      <c r="AP549"/>
      <c r="AQ549"/>
      <c r="AR549"/>
      <c r="AS549"/>
      <c r="AT549"/>
      <c r="AU549"/>
      <c r="AV549"/>
      <c r="AW549"/>
      <c r="AX549"/>
      <c r="AY549"/>
      <c r="AZ549"/>
      <c r="BA549"/>
      <c r="BB549"/>
      <c r="BC549"/>
      <c r="BD549"/>
      <c r="BE549"/>
      <c r="BF549"/>
      <c r="BG549"/>
      <c r="BH549"/>
      <c r="BI549"/>
      <c r="BJ549"/>
      <c r="BK549"/>
      <c r="BL549"/>
      <c r="BM549"/>
      <c r="BN549"/>
      <c r="BO549"/>
      <c r="BP549"/>
      <c r="BQ549"/>
      <c r="BR549"/>
      <c r="BS549"/>
      <c r="BT549"/>
      <c r="BU549"/>
      <c r="BV549"/>
      <c r="BW549"/>
      <c r="BX549"/>
      <c r="BY549"/>
      <c r="BZ549"/>
      <c r="CA549"/>
    </row>
    <row r="550" spans="1:79" ht="15">
      <c r="C550" s="44" t="s">
        <v>33</v>
      </c>
      <c r="D550" s="44" t="s">
        <v>33</v>
      </c>
      <c r="E550" s="54" t="str">
        <f t="shared" ref="E550:X550" si="299">CONCATENATE("Units_",E$11)</f>
        <v>Units_2016</v>
      </c>
      <c r="F550" s="55" t="str">
        <f t="shared" si="299"/>
        <v>Units_2017</v>
      </c>
      <c r="G550" s="55" t="str">
        <f t="shared" si="299"/>
        <v>Units_2018</v>
      </c>
      <c r="H550" s="55" t="str">
        <f t="shared" si="299"/>
        <v>Units_2019</v>
      </c>
      <c r="I550" s="55" t="str">
        <f t="shared" si="299"/>
        <v>Units_2020</v>
      </c>
      <c r="J550" s="55" t="str">
        <f t="shared" si="299"/>
        <v>Units_2021</v>
      </c>
      <c r="K550" s="55" t="str">
        <f t="shared" si="299"/>
        <v>Units_2022</v>
      </c>
      <c r="L550" s="55" t="str">
        <f t="shared" si="299"/>
        <v>Units_2023</v>
      </c>
      <c r="M550" s="55" t="str">
        <f t="shared" si="299"/>
        <v>Units_2024</v>
      </c>
      <c r="N550" s="55" t="str">
        <f t="shared" si="299"/>
        <v>Units_2025</v>
      </c>
      <c r="O550" s="55" t="str">
        <f t="shared" si="299"/>
        <v>Units_2026</v>
      </c>
      <c r="P550" s="55" t="str">
        <f t="shared" si="299"/>
        <v>Units_2027</v>
      </c>
      <c r="Q550" s="55" t="str">
        <f t="shared" si="299"/>
        <v>Units_2028</v>
      </c>
      <c r="R550" s="55" t="str">
        <f t="shared" si="299"/>
        <v>Units_2029</v>
      </c>
      <c r="S550" s="55" t="str">
        <f t="shared" si="299"/>
        <v>Units_2030</v>
      </c>
      <c r="T550" s="55" t="str">
        <f t="shared" si="299"/>
        <v>Units_2031</v>
      </c>
      <c r="U550" s="55" t="str">
        <f t="shared" si="299"/>
        <v>Units_2032</v>
      </c>
      <c r="V550" s="55" t="str">
        <f t="shared" si="299"/>
        <v>Units_2033</v>
      </c>
      <c r="W550" s="55" t="str">
        <f t="shared" si="299"/>
        <v>Units_2034</v>
      </c>
      <c r="X550" s="55" t="str">
        <f t="shared" si="299"/>
        <v>Units_2035</v>
      </c>
      <c r="Y550" s="56" t="s">
        <v>29</v>
      </c>
      <c r="AC550"/>
      <c r="AD550"/>
      <c r="AE550"/>
      <c r="AF550"/>
      <c r="AG550"/>
      <c r="AH550"/>
      <c r="AI550"/>
      <c r="AJ550"/>
      <c r="AK550"/>
      <c r="AL550"/>
      <c r="AM550"/>
      <c r="AN550"/>
      <c r="AO550"/>
      <c r="AP550"/>
      <c r="AQ550"/>
      <c r="AR550"/>
      <c r="AS550"/>
      <c r="AT550"/>
      <c r="AU550"/>
      <c r="AV550"/>
      <c r="AW550"/>
      <c r="AX550"/>
      <c r="AY550"/>
      <c r="AZ550"/>
      <c r="BA550"/>
      <c r="BB550"/>
      <c r="BC550"/>
      <c r="BD550"/>
      <c r="BE550"/>
      <c r="BF550"/>
      <c r="BG550"/>
      <c r="BH550"/>
      <c r="BI550"/>
      <c r="BJ550"/>
      <c r="BK550"/>
      <c r="BL550"/>
      <c r="BM550"/>
      <c r="BN550"/>
      <c r="BO550"/>
      <c r="BP550"/>
      <c r="BQ550"/>
      <c r="BR550"/>
      <c r="BS550"/>
      <c r="BT550"/>
      <c r="BU550"/>
      <c r="BV550"/>
      <c r="BW550"/>
      <c r="BX550"/>
      <c r="BY550"/>
      <c r="BZ550"/>
      <c r="CA550"/>
    </row>
    <row r="551" spans="1:79">
      <c r="B551" s="7" t="s">
        <v>36</v>
      </c>
      <c r="C551" s="45" t="s">
        <v>37</v>
      </c>
      <c r="D551" s="45" t="s">
        <v>38</v>
      </c>
      <c r="E551" s="42">
        <f>DSUM($B$373:$Y$541,E$373,$C$550:$D551)</f>
        <v>0</v>
      </c>
      <c r="F551" s="42">
        <f>DSUM($B$373:$Y$541,F$373,$C$550:$D551)</f>
        <v>0</v>
      </c>
      <c r="G551" s="42">
        <f>DSUM($B$373:$Y$541,G$373,$C$550:$D551)</f>
        <v>0</v>
      </c>
      <c r="H551" s="42">
        <f>DSUM($B$373:$Y$541,H$373,$C$550:$D551)</f>
        <v>0</v>
      </c>
      <c r="I551" s="42">
        <f>DSUM($B$373:$Y$541,I$373,$C$550:$D551)</f>
        <v>0</v>
      </c>
      <c r="J551" s="42">
        <f>DSUM($B$373:$Y$541,J$373,$C$550:$D551)</f>
        <v>0</v>
      </c>
      <c r="K551" s="42">
        <f>DSUM($B$373:$Y$541,K$373,$C$550:$D551)</f>
        <v>0</v>
      </c>
      <c r="L551" s="42">
        <f>DSUM($B$373:$Y$541,L$373,$C$550:$D551)</f>
        <v>0</v>
      </c>
      <c r="M551" s="42">
        <f>DSUM($B$373:$Y$541,M$373,$C$550:$D551)</f>
        <v>0</v>
      </c>
      <c r="N551" s="42">
        <f>DSUM($B$373:$Y$541,N$373,$C$550:$D551)</f>
        <v>0</v>
      </c>
      <c r="O551" s="42">
        <f>DSUM($B$373:$Y$541,O$373,$C$550:$D551)</f>
        <v>0</v>
      </c>
      <c r="P551" s="42">
        <f>DSUM($B$373:$Y$541,P$373,$C$550:$D551)</f>
        <v>0</v>
      </c>
      <c r="Q551" s="42">
        <f>DSUM($B$373:$Y$541,Q$373,$C$550:$D551)</f>
        <v>0</v>
      </c>
      <c r="R551" s="42">
        <f>DSUM($B$373:$Y$541,R$373,$C$550:$D551)</f>
        <v>0</v>
      </c>
      <c r="S551" s="42">
        <f>DSUM($B$373:$Y$541,S$373,$C$550:$D551)</f>
        <v>0</v>
      </c>
      <c r="T551" s="42">
        <f>DSUM($B$373:$Y$541,T$373,$C$550:$D551)</f>
        <v>0</v>
      </c>
      <c r="U551" s="42">
        <f>DSUM($B$373:$Y$541,U$373,$C$550:$D551)</f>
        <v>0</v>
      </c>
      <c r="V551" s="42">
        <f>DSUM($B$373:$Y$541,V$373,$C$550:$D551)</f>
        <v>0</v>
      </c>
      <c r="W551" s="42">
        <f>DSUM($B$373:$Y$541,W$373,$C$550:$D551)</f>
        <v>0</v>
      </c>
      <c r="X551" s="42">
        <f>DSUM($B$373:$Y$541,X$373,$C$550:$D551)</f>
        <v>0</v>
      </c>
      <c r="Y551" s="42">
        <f>DSUM($B$373:$Y$541,Y$373,$C$550:$D551)</f>
        <v>0</v>
      </c>
      <c r="AC551"/>
      <c r="AD551"/>
      <c r="AE551"/>
      <c r="AF551"/>
      <c r="AG551"/>
      <c r="AH551"/>
      <c r="AI551"/>
      <c r="AJ551"/>
      <c r="AK551"/>
      <c r="AL551"/>
      <c r="AM551"/>
      <c r="AN551"/>
      <c r="AO551"/>
      <c r="AP551"/>
      <c r="AQ551"/>
      <c r="AR551"/>
      <c r="AS551"/>
      <c r="AT551"/>
      <c r="AU551"/>
      <c r="AV551"/>
      <c r="AW551"/>
      <c r="AX551"/>
      <c r="AY551"/>
      <c r="AZ551"/>
      <c r="BA551"/>
      <c r="BB551"/>
      <c r="BC551"/>
      <c r="BD551"/>
      <c r="BE551"/>
      <c r="BF551"/>
      <c r="BG551"/>
      <c r="BH551"/>
      <c r="BI551"/>
      <c r="BJ551"/>
      <c r="BK551"/>
      <c r="BL551"/>
      <c r="BM551"/>
      <c r="BN551"/>
      <c r="BO551"/>
      <c r="BP551"/>
      <c r="BQ551"/>
      <c r="BR551"/>
      <c r="BS551"/>
      <c r="BT551"/>
      <c r="BU551"/>
      <c r="BV551"/>
      <c r="BW551"/>
      <c r="BX551"/>
      <c r="BY551"/>
      <c r="BZ551"/>
      <c r="CA551"/>
    </row>
    <row r="552" spans="1:79">
      <c r="B552" s="7" t="s">
        <v>39</v>
      </c>
      <c r="C552" s="45" t="s">
        <v>40</v>
      </c>
      <c r="D552" s="45" t="s">
        <v>41</v>
      </c>
      <c r="E552" s="42">
        <f>DSUM($B$373:$Y$541,E$373,$C$550:$D552)</f>
        <v>0</v>
      </c>
      <c r="F552" s="42">
        <f>DSUM($B$373:$Y$541,F$373,$C$550:$D552)</f>
        <v>0</v>
      </c>
      <c r="G552" s="42">
        <f>DSUM($B$373:$Y$541,G$373,$C$550:$D552)</f>
        <v>0</v>
      </c>
      <c r="H552" s="42">
        <f>DSUM($B$373:$Y$541,H$373,$C$550:$D552)</f>
        <v>0</v>
      </c>
      <c r="I552" s="42">
        <f>DSUM($B$373:$Y$541,I$373,$C$550:$D552)</f>
        <v>0</v>
      </c>
      <c r="J552" s="42">
        <f>DSUM($B$373:$Y$541,J$373,$C$550:$D552)</f>
        <v>0</v>
      </c>
      <c r="K552" s="42">
        <f>DSUM($B$373:$Y$541,K$373,$C$550:$D552)</f>
        <v>0</v>
      </c>
      <c r="L552" s="42">
        <f>DSUM($B$373:$Y$541,L$373,$C$550:$D552)</f>
        <v>0</v>
      </c>
      <c r="M552" s="42">
        <f>DSUM($B$373:$Y$541,M$373,$C$550:$D552)</f>
        <v>0</v>
      </c>
      <c r="N552" s="42">
        <f>DSUM($B$373:$Y$541,N$373,$C$550:$D552)</f>
        <v>0</v>
      </c>
      <c r="O552" s="42">
        <f>DSUM($B$373:$Y$541,O$373,$C$550:$D552)</f>
        <v>0</v>
      </c>
      <c r="P552" s="42">
        <f>DSUM($B$373:$Y$541,P$373,$C$550:$D552)</f>
        <v>0</v>
      </c>
      <c r="Q552" s="42">
        <f>DSUM($B$373:$Y$541,Q$373,$C$550:$D552)</f>
        <v>0</v>
      </c>
      <c r="R552" s="42">
        <f>DSUM($B$373:$Y$541,R$373,$C$550:$D552)</f>
        <v>0</v>
      </c>
      <c r="S552" s="42">
        <f>DSUM($B$373:$Y$541,S$373,$C$550:$D552)</f>
        <v>0</v>
      </c>
      <c r="T552" s="42">
        <f>DSUM($B$373:$Y$541,T$373,$C$550:$D552)</f>
        <v>0</v>
      </c>
      <c r="U552" s="42">
        <f>DSUM($B$373:$Y$541,U$373,$C$550:$D552)</f>
        <v>0</v>
      </c>
      <c r="V552" s="42">
        <f>DSUM($B$373:$Y$541,V$373,$C$550:$D552)</f>
        <v>0</v>
      </c>
      <c r="W552" s="42">
        <f>DSUM($B$373:$Y$541,W$373,$C$550:$D552)</f>
        <v>0</v>
      </c>
      <c r="X552" s="42">
        <f>DSUM($B$373:$Y$541,X$373,$C$550:$D552)</f>
        <v>0</v>
      </c>
      <c r="Y552" s="42">
        <f>DSUM($B$373:$Y$541,Y$373,$C$550:$D552)</f>
        <v>0</v>
      </c>
      <c r="AC552"/>
      <c r="AD552"/>
      <c r="AE552"/>
      <c r="AF552"/>
      <c r="AG552"/>
      <c r="AH552"/>
      <c r="AI552"/>
      <c r="AJ552"/>
      <c r="AK552"/>
      <c r="AL552"/>
      <c r="AM552"/>
      <c r="AN552"/>
      <c r="AO552"/>
      <c r="AP552"/>
      <c r="AQ552"/>
      <c r="AR552"/>
      <c r="AS552"/>
      <c r="AT552"/>
      <c r="AU552"/>
      <c r="AV552"/>
      <c r="AW552"/>
      <c r="AX552"/>
      <c r="AY552"/>
      <c r="AZ552"/>
      <c r="BA552"/>
      <c r="BB552"/>
      <c r="BC552"/>
      <c r="BD552"/>
      <c r="BE552"/>
      <c r="BF552"/>
      <c r="BG552"/>
      <c r="BH552"/>
      <c r="BI552"/>
      <c r="BJ552"/>
      <c r="BK552"/>
      <c r="BL552"/>
      <c r="BM552"/>
      <c r="BN552"/>
      <c r="BO552"/>
      <c r="BP552"/>
      <c r="BQ552"/>
      <c r="BR552"/>
      <c r="BS552"/>
      <c r="BT552"/>
      <c r="BU552"/>
      <c r="BV552"/>
      <c r="BW552"/>
      <c r="BX552"/>
      <c r="BY552"/>
      <c r="BZ552"/>
      <c r="CA552"/>
    </row>
    <row r="553" spans="1:79">
      <c r="B553" s="7" t="s">
        <v>42</v>
      </c>
      <c r="C553" s="45" t="s">
        <v>43</v>
      </c>
      <c r="D553" s="45" t="s">
        <v>44</v>
      </c>
      <c r="E553" s="42">
        <f>DSUM($B$373:$Y$541,E$373,$C$550:$D553)</f>
        <v>0</v>
      </c>
      <c r="F553" s="42">
        <f>DSUM($B$373:$Y$541,F$373,$C$550:$D553)</f>
        <v>0</v>
      </c>
      <c r="G553" s="42">
        <f>DSUM($B$373:$Y$541,G$373,$C$550:$D553)</f>
        <v>0</v>
      </c>
      <c r="H553" s="42">
        <f>DSUM($B$373:$Y$541,H$373,$C$550:$D553)</f>
        <v>0</v>
      </c>
      <c r="I553" s="42">
        <f>DSUM($B$373:$Y$541,I$373,$C$550:$D553)</f>
        <v>0</v>
      </c>
      <c r="J553" s="42">
        <f>DSUM($B$373:$Y$541,J$373,$C$550:$D553)</f>
        <v>0</v>
      </c>
      <c r="K553" s="42">
        <f>DSUM($B$373:$Y$541,K$373,$C$550:$D553)</f>
        <v>0</v>
      </c>
      <c r="L553" s="42">
        <f>DSUM($B$373:$Y$541,L$373,$C$550:$D553)</f>
        <v>0</v>
      </c>
      <c r="M553" s="42">
        <f>DSUM($B$373:$Y$541,M$373,$C$550:$D553)</f>
        <v>0</v>
      </c>
      <c r="N553" s="42">
        <f>DSUM($B$373:$Y$541,N$373,$C$550:$D553)</f>
        <v>0</v>
      </c>
      <c r="O553" s="42">
        <f>DSUM($B$373:$Y$541,O$373,$C$550:$D553)</f>
        <v>0</v>
      </c>
      <c r="P553" s="42">
        <f>DSUM($B$373:$Y$541,P$373,$C$550:$D553)</f>
        <v>0</v>
      </c>
      <c r="Q553" s="42">
        <f>DSUM($B$373:$Y$541,Q$373,$C$550:$D553)</f>
        <v>0</v>
      </c>
      <c r="R553" s="42">
        <f>DSUM($B$373:$Y$541,R$373,$C$550:$D553)</f>
        <v>0</v>
      </c>
      <c r="S553" s="42">
        <f>DSUM($B$373:$Y$541,S$373,$C$550:$D553)</f>
        <v>0</v>
      </c>
      <c r="T553" s="42">
        <f>DSUM($B$373:$Y$541,T$373,$C$550:$D553)</f>
        <v>0</v>
      </c>
      <c r="U553" s="42">
        <f>DSUM($B$373:$Y$541,U$373,$C$550:$D553)</f>
        <v>0</v>
      </c>
      <c r="V553" s="42">
        <f>DSUM($B$373:$Y$541,V$373,$C$550:$D553)</f>
        <v>0</v>
      </c>
      <c r="W553" s="42">
        <f>DSUM($B$373:$Y$541,W$373,$C$550:$D553)</f>
        <v>0</v>
      </c>
      <c r="X553" s="42">
        <f>DSUM($B$373:$Y$541,X$373,$C$550:$D553)</f>
        <v>0</v>
      </c>
      <c r="Y553" s="42">
        <f>DSUM($B$373:$Y$541,Y$373,$C$550:$D553)</f>
        <v>0</v>
      </c>
      <c r="AC553"/>
      <c r="AD553"/>
      <c r="AE553"/>
      <c r="AF553"/>
      <c r="AG553"/>
      <c r="AH553"/>
      <c r="AI553"/>
      <c r="AJ553"/>
      <c r="AK553"/>
      <c r="AL553"/>
      <c r="AM553"/>
      <c r="AN553"/>
      <c r="AO553"/>
      <c r="AP553"/>
      <c r="AQ553"/>
      <c r="AR553"/>
      <c r="AS553"/>
      <c r="AT553"/>
      <c r="AU553"/>
      <c r="AV553"/>
      <c r="AW553"/>
      <c r="AX553"/>
      <c r="AY553"/>
      <c r="AZ553"/>
      <c r="BA553"/>
      <c r="BB553"/>
      <c r="BC553"/>
      <c r="BD553"/>
      <c r="BE553"/>
      <c r="BF553"/>
      <c r="BG553"/>
      <c r="BH553"/>
      <c r="BI553"/>
      <c r="BJ553"/>
      <c r="BK553"/>
      <c r="BL553"/>
      <c r="BM553"/>
      <c r="BN553"/>
      <c r="BO553"/>
      <c r="BP553"/>
      <c r="BQ553"/>
      <c r="BR553"/>
      <c r="BS553"/>
      <c r="BT553"/>
      <c r="BU553"/>
      <c r="BV553"/>
      <c r="BW553"/>
      <c r="BX553"/>
      <c r="BY553"/>
      <c r="BZ553"/>
      <c r="CA553"/>
    </row>
    <row r="554" spans="1:79">
      <c r="B554" s="7" t="s">
        <v>45</v>
      </c>
      <c r="C554" s="45" t="s">
        <v>46</v>
      </c>
      <c r="D554" s="45" t="s">
        <v>47</v>
      </c>
      <c r="E554" s="42">
        <f>DSUM($B$373:$Y$541,E$373,$C$550:$D554)</f>
        <v>0.854358218265997</v>
      </c>
      <c r="F554" s="42">
        <f>DSUM($B$373:$Y$541,F$373,$C$550:$D554)</f>
        <v>1.726934979994075</v>
      </c>
      <c r="G554" s="42">
        <f>DSUM($B$373:$Y$541,G$373,$C$550:$D554)</f>
        <v>2.6187188300529862</v>
      </c>
      <c r="H554" s="42">
        <f>DSUM($B$373:$Y$541,H$373,$C$550:$D554)</f>
        <v>3.5306396929804231</v>
      </c>
      <c r="I554" s="42">
        <f>DSUM($B$373:$Y$541,I$373,$C$550:$D554)</f>
        <v>4.4932438866798066</v>
      </c>
      <c r="J554" s="42">
        <f>DSUM($B$373:$Y$541,J$373,$C$550:$D554)</f>
        <v>5.3677728736337391</v>
      </c>
      <c r="K554" s="42">
        <f>DSUM($B$373:$Y$541,K$373,$C$550:$D554)</f>
        <v>6.094734805305567</v>
      </c>
      <c r="L554" s="42">
        <f>DSUM($B$373:$Y$541,L$373,$C$550:$D554)</f>
        <v>6.70644225274118</v>
      </c>
      <c r="M554" s="42">
        <f>DSUM($B$373:$Y$541,M$373,$C$550:$D554)</f>
        <v>7.2203980018365996</v>
      </c>
      <c r="N554" s="42">
        <f>DSUM($B$373:$Y$541,N$373,$C$550:$D554)</f>
        <v>7.7169823424499144</v>
      </c>
      <c r="O554" s="42">
        <f>DSUM($B$373:$Y$541,O$373,$C$550:$D554)</f>
        <v>8.0933037691128185</v>
      </c>
      <c r="P554" s="42">
        <f>DSUM($B$373:$Y$541,P$373,$C$550:$D554)</f>
        <v>8.4155764755903757</v>
      </c>
      <c r="Q554" s="42">
        <f>DSUM($B$373:$Y$541,Q$373,$C$550:$D554)</f>
        <v>8.6994936992534981</v>
      </c>
      <c r="R554" s="42">
        <f>DSUM($B$373:$Y$541,R$373,$C$550:$D554)</f>
        <v>8.9469236278945274</v>
      </c>
      <c r="S554" s="42">
        <f>DSUM($B$373:$Y$541,S$373,$C$550:$D554)</f>
        <v>9.2310094590975904</v>
      </c>
      <c r="T554" s="42">
        <f>DSUM($B$373:$Y$541,T$373,$C$550:$D554)</f>
        <v>9.4394413301268507</v>
      </c>
      <c r="U554" s="42">
        <f>DSUM($B$373:$Y$541,U$373,$C$550:$D554)</f>
        <v>9.5532365129768344</v>
      </c>
      <c r="V554" s="42">
        <f>DSUM($B$373:$Y$541,V$373,$C$550:$D554)</f>
        <v>9.6668126421646381</v>
      </c>
      <c r="W554" s="42">
        <f>DSUM($B$373:$Y$541,W$373,$C$550:$D554)</f>
        <v>9.7772747195354359</v>
      </c>
      <c r="X554" s="42">
        <f>DSUM($B$373:$Y$541,X$373,$C$550:$D554)</f>
        <v>9.9614891635852896</v>
      </c>
      <c r="Y554" s="42">
        <f>DSUM($B$373:$Y$541,Y$373,$C$550:$D554)</f>
        <v>9.9925690323147123</v>
      </c>
      <c r="AC554"/>
      <c r="AD554"/>
      <c r="AE554"/>
      <c r="AF554"/>
      <c r="AG554"/>
      <c r="AH554"/>
      <c r="AI554"/>
      <c r="AJ554"/>
      <c r="AK554"/>
      <c r="AL554"/>
      <c r="AM554"/>
      <c r="AN554"/>
      <c r="AO554"/>
      <c r="AP554"/>
      <c r="AQ554"/>
      <c r="AR554"/>
      <c r="AS554"/>
      <c r="AT554"/>
      <c r="AU554"/>
      <c r="AV554"/>
      <c r="AW554"/>
      <c r="AX554"/>
      <c r="AY554"/>
      <c r="AZ554"/>
      <c r="BA554"/>
      <c r="BB554"/>
      <c r="BC554"/>
      <c r="BD554"/>
      <c r="BE554"/>
      <c r="BF554"/>
      <c r="BG554"/>
      <c r="BH554"/>
      <c r="BI554"/>
      <c r="BJ554"/>
      <c r="BK554"/>
      <c r="BL554"/>
      <c r="BM554"/>
      <c r="BN554"/>
      <c r="BO554"/>
      <c r="BP554"/>
      <c r="BQ554"/>
      <c r="BR554"/>
      <c r="BS554"/>
      <c r="BT554"/>
      <c r="BU554"/>
      <c r="BV554"/>
      <c r="BW554"/>
      <c r="BX554"/>
      <c r="BY554"/>
      <c r="BZ554"/>
      <c r="CA554"/>
    </row>
    <row r="555" spans="1:79">
      <c r="B555" s="7" t="s">
        <v>48</v>
      </c>
      <c r="C555" s="45" t="s">
        <v>49</v>
      </c>
      <c r="D555" s="45" t="s">
        <v>50</v>
      </c>
      <c r="E555" s="42">
        <f>DSUM($B$373:$Y$541,E$373,$C$550:$D555)</f>
        <v>1.6409612599918477</v>
      </c>
      <c r="F555" s="42">
        <f>DSUM($B$373:$Y$541,F$373,$C$550:$D555)</f>
        <v>3.3169147789631057</v>
      </c>
      <c r="G555" s="42">
        <f>DSUM($B$373:$Y$541,G$373,$C$550:$D555)</f>
        <v>5.0297592497556147</v>
      </c>
      <c r="H555" s="42">
        <f>DSUM($B$373:$Y$541,H$373,$C$550:$D555)</f>
        <v>6.7812807734548954</v>
      </c>
      <c r="I555" s="42">
        <f>DSUM($B$373:$Y$541,I$373,$C$550:$D555)</f>
        <v>8.630149499470452</v>
      </c>
      <c r="J555" s="42">
        <f>DSUM($B$373:$Y$541,J$373,$C$550:$D555)</f>
        <v>10.30985264699086</v>
      </c>
      <c r="K555" s="42">
        <f>DSUM($B$373:$Y$541,K$373,$C$550:$D555)</f>
        <v>11.706124540744566</v>
      </c>
      <c r="L555" s="42">
        <f>DSUM($B$373:$Y$541,L$373,$C$550:$D555)</f>
        <v>12.881027763104409</v>
      </c>
      <c r="M555" s="42">
        <f>DSUM($B$373:$Y$541,M$373,$C$550:$D555)</f>
        <v>13.868179821321167</v>
      </c>
      <c r="N555" s="42">
        <f>DSUM($B$373:$Y$541,N$373,$C$550:$D555)</f>
        <v>14.821966708183352</v>
      </c>
      <c r="O555" s="42">
        <f>DSUM($B$373:$Y$541,O$373,$C$550:$D555)</f>
        <v>15.544765259488941</v>
      </c>
      <c r="P555" s="42">
        <f>DSUM($B$373:$Y$541,P$373,$C$550:$D555)</f>
        <v>16.163752723032893</v>
      </c>
      <c r="Q555" s="42">
        <f>DSUM($B$373:$Y$541,Q$373,$C$550:$D555)</f>
        <v>16.709071015892764</v>
      </c>
      <c r="R555" s="42">
        <f>DSUM($B$373:$Y$541,R$373,$C$550:$D555)</f>
        <v>17.184308356368689</v>
      </c>
      <c r="S555" s="42">
        <f>DSUM($B$373:$Y$541,S$373,$C$550:$D555)</f>
        <v>17.729950492828678</v>
      </c>
      <c r="T555" s="42">
        <f>DSUM($B$373:$Y$541,T$373,$C$550:$D555)</f>
        <v>18.130284472644327</v>
      </c>
      <c r="U555" s="42">
        <f>DSUM($B$373:$Y$541,U$373,$C$550:$D555)</f>
        <v>18.348850271671235</v>
      </c>
      <c r="V555" s="42">
        <f>DSUM($B$373:$Y$541,V$373,$C$550:$D555)</f>
        <v>18.56699533550087</v>
      </c>
      <c r="W555" s="42">
        <f>DSUM($B$373:$Y$541,W$373,$C$550:$D555)</f>
        <v>18.77915925666219</v>
      </c>
      <c r="X555" s="42">
        <f>DSUM($B$373:$Y$541,X$373,$C$550:$D555)</f>
        <v>19.132978954013808</v>
      </c>
      <c r="Y555" s="42">
        <f>DSUM($B$373:$Y$541,Y$373,$C$550:$D555)</f>
        <v>19.192673891640951</v>
      </c>
      <c r="AC555"/>
      <c r="AD555"/>
      <c r="AE555"/>
      <c r="AF555"/>
      <c r="AG555"/>
      <c r="AH555"/>
      <c r="AI555"/>
      <c r="AJ555"/>
      <c r="AK555"/>
      <c r="AL555"/>
      <c r="AM555"/>
      <c r="AN555"/>
      <c r="AO555"/>
      <c r="AP555"/>
      <c r="AQ555"/>
      <c r="AR555"/>
      <c r="AS555"/>
      <c r="AT555"/>
      <c r="AU555"/>
      <c r="AV555"/>
      <c r="AW555"/>
      <c r="AX555"/>
      <c r="AY555"/>
      <c r="AZ555"/>
      <c r="BA555"/>
      <c r="BB555"/>
      <c r="BC555"/>
      <c r="BD555"/>
      <c r="BE555"/>
      <c r="BF555"/>
      <c r="BG555"/>
      <c r="BH555"/>
      <c r="BI555"/>
      <c r="BJ555"/>
      <c r="BK555"/>
      <c r="BL555"/>
      <c r="BM555"/>
      <c r="BN555"/>
      <c r="BO555"/>
      <c r="BP555"/>
      <c r="BQ555"/>
      <c r="BR555"/>
      <c r="BS555"/>
      <c r="BT555"/>
      <c r="BU555"/>
      <c r="BV555"/>
      <c r="BW555"/>
      <c r="BX555"/>
      <c r="BY555"/>
      <c r="BZ555"/>
      <c r="CA555"/>
    </row>
    <row r="556" spans="1:79">
      <c r="B556" s="7" t="s">
        <v>51</v>
      </c>
      <c r="C556" s="45" t="s">
        <v>52</v>
      </c>
      <c r="D556" s="45" t="s">
        <v>53</v>
      </c>
      <c r="E556" s="42">
        <f>DSUM($B$373:$Y$541,E$373,$C$550:$D556)</f>
        <v>1.8171321434243253</v>
      </c>
      <c r="F556" s="42">
        <f>DSUM($B$373:$Y$541,F$373,$C$550:$D556)</f>
        <v>3.6730132568047309</v>
      </c>
      <c r="G556" s="42">
        <f>DSUM($B$373:$Y$541,G$373,$C$550:$D556)</f>
        <v>5.5697458735023142</v>
      </c>
      <c r="H556" s="42">
        <f>DSUM($B$373:$Y$541,H$373,$C$550:$D556)</f>
        <v>7.5093078474573343</v>
      </c>
      <c r="I556" s="42">
        <f>DSUM($B$373:$Y$541,I$373,$C$550:$D556)</f>
        <v>9.5566680581618506</v>
      </c>
      <c r="J556" s="42">
        <f>DSUM($B$373:$Y$541,J$373,$C$550:$D556)</f>
        <v>11.416701354003036</v>
      </c>
      <c r="K556" s="42">
        <f>DSUM($B$373:$Y$541,K$373,$C$550:$D556)</f>
        <v>12.96287468603674</v>
      </c>
      <c r="L556" s="42">
        <f>DSUM($B$373:$Y$541,L$373,$C$550:$D556)</f>
        <v>14.263913572703382</v>
      </c>
      <c r="M556" s="42">
        <f>DSUM($B$373:$Y$541,M$373,$C$550:$D556)</f>
        <v>15.357044641161432</v>
      </c>
      <c r="N556" s="42">
        <f>DSUM($B$373:$Y$541,N$373,$C$550:$D556)</f>
        <v>16.413228508721161</v>
      </c>
      <c r="O556" s="42">
        <f>DSUM($B$373:$Y$541,O$373,$C$550:$D556)</f>
        <v>17.21362551553683</v>
      </c>
      <c r="P556" s="42">
        <f>DSUM($B$373:$Y$541,P$373,$C$550:$D556)</f>
        <v>17.899066448120447</v>
      </c>
      <c r="Q556" s="42">
        <f>DSUM($B$373:$Y$541,Q$373,$C$550:$D556)</f>
        <v>18.502929209851878</v>
      </c>
      <c r="R556" s="42">
        <f>DSUM($B$373:$Y$541,R$373,$C$550:$D556)</f>
        <v>19.029187244205826</v>
      </c>
      <c r="S556" s="42">
        <f>DSUM($B$373:$Y$541,S$373,$C$550:$D556)</f>
        <v>19.633408616849984</v>
      </c>
      <c r="T556" s="42">
        <f>DSUM($B$373:$Y$541,T$373,$C$550:$D556)</f>
        <v>20.076721789783516</v>
      </c>
      <c r="U556" s="42">
        <f>DSUM($B$373:$Y$541,U$373,$C$550:$D556)</f>
        <v>20.318752451047889</v>
      </c>
      <c r="V556" s="42">
        <f>DSUM($B$373:$Y$541,V$373,$C$550:$D556)</f>
        <v>20.560317207680932</v>
      </c>
      <c r="W556" s="42">
        <f>DSUM($B$373:$Y$541,W$373,$C$550:$D556)</f>
        <v>20.795258696073581</v>
      </c>
      <c r="X556" s="42">
        <f>DSUM($B$373:$Y$541,X$373,$C$550:$D556)</f>
        <v>21.187063890205629</v>
      </c>
      <c r="Y556" s="42">
        <f>DSUM($B$373:$Y$541,Y$373,$C$550:$D556)</f>
        <v>21.2531675774813</v>
      </c>
      <c r="AC556"/>
      <c r="AD556"/>
      <c r="AE556"/>
      <c r="AF556"/>
      <c r="AG556"/>
      <c r="AH556"/>
      <c r="AI556"/>
      <c r="AJ556"/>
      <c r="AK556"/>
      <c r="AL556"/>
      <c r="AM556"/>
      <c r="AN556"/>
      <c r="AO556"/>
      <c r="AP556"/>
      <c r="AQ556"/>
      <c r="AR556"/>
      <c r="AS556"/>
      <c r="AT556"/>
      <c r="AU556"/>
      <c r="AV556"/>
      <c r="AW556"/>
      <c r="AX556"/>
      <c r="AY556"/>
      <c r="AZ556"/>
      <c r="BA556"/>
      <c r="BB556"/>
      <c r="BC556"/>
      <c r="BD556"/>
      <c r="BE556"/>
      <c r="BF556"/>
      <c r="BG556"/>
      <c r="BH556"/>
      <c r="BI556"/>
      <c r="BJ556"/>
      <c r="BK556"/>
      <c r="BL556"/>
      <c r="BM556"/>
      <c r="BN556"/>
      <c r="BO556"/>
      <c r="BP556"/>
      <c r="BQ556"/>
      <c r="BR556"/>
      <c r="BS556"/>
      <c r="BT556"/>
      <c r="BU556"/>
      <c r="BV556"/>
      <c r="BW556"/>
      <c r="BX556"/>
      <c r="BY556"/>
      <c r="BZ556"/>
      <c r="CA556"/>
    </row>
    <row r="557" spans="1:79">
      <c r="B557" s="7" t="s">
        <v>54</v>
      </c>
      <c r="C557" s="45" t="s">
        <v>55</v>
      </c>
      <c r="D557" s="45" t="s">
        <v>56</v>
      </c>
      <c r="E557" s="42">
        <f>DSUM($B$373:$Y$541,E$373,$C$550:$D557)</f>
        <v>1.8604036361839551</v>
      </c>
      <c r="F557" s="42">
        <f>DSUM($B$373:$Y$541,F$373,$C$550:$D557)</f>
        <v>3.7604789742116886</v>
      </c>
      <c r="G557" s="42">
        <f>DSUM($B$373:$Y$541,G$373,$C$550:$D557)</f>
        <v>5.7023786152158911</v>
      </c>
      <c r="H557" s="42">
        <f>DSUM($B$373:$Y$541,H$373,$C$550:$D557)</f>
        <v>7.6881275119087853</v>
      </c>
      <c r="I557" s="42">
        <f>DSUM($B$373:$Y$541,I$373,$C$550:$D557)</f>
        <v>9.7842416521799773</v>
      </c>
      <c r="J557" s="42">
        <f>DSUM($B$373:$Y$541,J$373,$C$550:$D557)</f>
        <v>11.688568048875123</v>
      </c>
      <c r="K557" s="42">
        <f>DSUM($B$373:$Y$541,K$373,$C$550:$D557)</f>
        <v>13.271560512849419</v>
      </c>
      <c r="L557" s="42">
        <f>DSUM($B$373:$Y$541,L$373,$C$550:$D557)</f>
        <v>14.603581128042583</v>
      </c>
      <c r="M557" s="42">
        <f>DSUM($B$373:$Y$541,M$373,$C$550:$D557)</f>
        <v>15.722743001847002</v>
      </c>
      <c r="N557" s="42">
        <f>DSUM($B$373:$Y$541,N$373,$C$550:$D557)</f>
        <v>16.804077848515945</v>
      </c>
      <c r="O557" s="42">
        <f>DSUM($B$373:$Y$541,O$373,$C$550:$D557)</f>
        <v>17.62353476432645</v>
      </c>
      <c r="P557" s="42">
        <f>DSUM($B$373:$Y$541,P$373,$C$550:$D557)</f>
        <v>18.325298148999625</v>
      </c>
      <c r="Q557" s="42">
        <f>DSUM($B$373:$Y$541,Q$373,$C$550:$D557)</f>
        <v>18.943540736225106</v>
      </c>
      <c r="R557" s="42">
        <f>DSUM($B$373:$Y$541,R$373,$C$550:$D557)</f>
        <v>19.482330589360455</v>
      </c>
      <c r="S557" s="42">
        <f>DSUM($B$373:$Y$541,S$373,$C$550:$D557)</f>
        <v>20.100940327124999</v>
      </c>
      <c r="T557" s="42">
        <f>DSUM($B$373:$Y$541,T$373,$C$550:$D557)</f>
        <v>20.554810147147876</v>
      </c>
      <c r="U557" s="42">
        <f>DSUM($B$373:$Y$541,U$373,$C$550:$D557)</f>
        <v>20.802604301201921</v>
      </c>
      <c r="V557" s="42">
        <f>DSUM($B$373:$Y$541,V$373,$C$550:$D557)</f>
        <v>21.049921456005599</v>
      </c>
      <c r="W557" s="42">
        <f>DSUM($B$373:$Y$541,W$373,$C$550:$D557)</f>
        <v>21.290457622226555</v>
      </c>
      <c r="X557" s="42">
        <f>DSUM($B$373:$Y$541,X$373,$C$550:$D557)</f>
        <v>21.691592900404736</v>
      </c>
      <c r="Y557" s="42">
        <f>DSUM($B$373:$Y$541,Y$373,$C$550:$D557)</f>
        <v>21.759270719333781</v>
      </c>
      <c r="AC557"/>
      <c r="AD557"/>
      <c r="AE557"/>
      <c r="AF557"/>
      <c r="AG557"/>
      <c r="AH557"/>
      <c r="AI557"/>
      <c r="AJ557"/>
      <c r="AK557"/>
      <c r="AL557"/>
      <c r="AM557"/>
      <c r="AN557"/>
      <c r="AO557"/>
      <c r="AP557"/>
      <c r="AQ557"/>
      <c r="AR557"/>
      <c r="AS557"/>
      <c r="AT557"/>
      <c r="AU557"/>
      <c r="AV557"/>
      <c r="AW557"/>
      <c r="AX557"/>
      <c r="AY557"/>
      <c r="AZ557"/>
      <c r="BA557"/>
      <c r="BB557"/>
      <c r="BC557"/>
      <c r="BD557"/>
      <c r="BE557"/>
      <c r="BF557"/>
      <c r="BG557"/>
      <c r="BH557"/>
      <c r="BI557"/>
      <c r="BJ557"/>
      <c r="BK557"/>
      <c r="BL557"/>
      <c r="BM557"/>
      <c r="BN557"/>
      <c r="BO557"/>
      <c r="BP557"/>
      <c r="BQ557"/>
      <c r="BR557"/>
      <c r="BS557"/>
      <c r="BT557"/>
      <c r="BU557"/>
      <c r="BV557"/>
      <c r="BW557"/>
      <c r="BX557"/>
      <c r="BY557"/>
      <c r="BZ557"/>
      <c r="CA557"/>
    </row>
    <row r="558" spans="1:79">
      <c r="B558" s="7" t="s">
        <v>57</v>
      </c>
      <c r="C558" s="45" t="s">
        <v>58</v>
      </c>
      <c r="D558" s="45" t="s">
        <v>59</v>
      </c>
      <c r="E558" s="42">
        <f>DSUM($B$373:$Y$541,E$373,$C$550:$D558)</f>
        <v>1.8822127683180261</v>
      </c>
      <c r="F558" s="42">
        <f>DSUM($B$373:$Y$541,F$373,$C$550:$D558)</f>
        <v>3.8045623017438808</v>
      </c>
      <c r="G558" s="42">
        <f>DSUM($B$373:$Y$541,G$373,$C$550:$D558)</f>
        <v>5.7692264359140051</v>
      </c>
      <c r="H558" s="42">
        <f>DSUM($B$373:$Y$541,H$373,$C$550:$D558)</f>
        <v>7.7782538616479915</v>
      </c>
      <c r="I558" s="42">
        <f>DSUM($B$373:$Y$541,I$373,$C$550:$D558)</f>
        <v>9.8989403201861155</v>
      </c>
      <c r="J558" s="42">
        <f>DSUM($B$373:$Y$541,J$373,$C$550:$D558)</f>
        <v>11.825590746572535</v>
      </c>
      <c r="K558" s="42">
        <f>DSUM($B$373:$Y$541,K$373,$C$550:$D558)</f>
        <v>13.427140308126402</v>
      </c>
      <c r="L558" s="42">
        <f>DSUM($B$373:$Y$541,L$373,$C$550:$D558)</f>
        <v>14.774775929137144</v>
      </c>
      <c r="M558" s="42">
        <f>DSUM($B$373:$Y$541,M$373,$C$550:$D558)</f>
        <v>15.907057509176537</v>
      </c>
      <c r="N558" s="42">
        <f>DSUM($B$373:$Y$541,N$373,$C$550:$D558)</f>
        <v>17.001068623561533</v>
      </c>
      <c r="O558" s="42">
        <f>DSUM($B$373:$Y$541,O$373,$C$550:$D558)</f>
        <v>17.830131865551742</v>
      </c>
      <c r="P558" s="42">
        <f>DSUM($B$373:$Y$541,P$373,$C$550:$D558)</f>
        <v>18.540121879159365</v>
      </c>
      <c r="Q558" s="42">
        <f>DSUM($B$373:$Y$541,Q$373,$C$550:$D558)</f>
        <v>19.165611998056718</v>
      </c>
      <c r="R558" s="42">
        <f>DSUM($B$373:$Y$541,R$373,$C$550:$D558)</f>
        <v>19.710717974677845</v>
      </c>
      <c r="S558" s="42">
        <f>DSUM($B$373:$Y$541,S$373,$C$550:$D558)</f>
        <v>20.336579548145096</v>
      </c>
      <c r="T558" s="42">
        <f>DSUM($B$373:$Y$541,T$373,$C$550:$D558)</f>
        <v>20.795769991437044</v>
      </c>
      <c r="U558" s="42">
        <f>DSUM($B$373:$Y$541,U$373,$C$550:$D558)</f>
        <v>21.046468985786341</v>
      </c>
      <c r="V558" s="42">
        <f>DSUM($B$373:$Y$541,V$373,$C$550:$D558)</f>
        <v>21.296685389120412</v>
      </c>
      <c r="W558" s="42">
        <f>DSUM($B$373:$Y$541,W$373,$C$550:$D558)</f>
        <v>21.54004131172654</v>
      </c>
      <c r="X558" s="42">
        <f>DSUM($B$373:$Y$541,X$373,$C$550:$D558)</f>
        <v>21.945879016902428</v>
      </c>
      <c r="Y558" s="42">
        <f>DSUM($B$373:$Y$541,Y$373,$C$550:$D558)</f>
        <v>22.014350209090299</v>
      </c>
      <c r="AC558"/>
      <c r="AD558"/>
      <c r="AE558"/>
      <c r="AF558"/>
      <c r="AG558"/>
      <c r="AH558"/>
      <c r="AI558"/>
      <c r="AJ558"/>
      <c r="AK558"/>
      <c r="AL558"/>
      <c r="AM558"/>
      <c r="AN558"/>
      <c r="AO558"/>
      <c r="AP558"/>
      <c r="AQ558"/>
      <c r="AR558"/>
      <c r="AS558"/>
      <c r="AT558"/>
      <c r="AU558"/>
      <c r="AV558"/>
      <c r="AW558"/>
      <c r="AX558"/>
      <c r="AY558"/>
      <c r="AZ558"/>
      <c r="BA558"/>
      <c r="BB558"/>
      <c r="BC558"/>
      <c r="BD558"/>
      <c r="BE558"/>
      <c r="BF558"/>
      <c r="BG558"/>
      <c r="BH558"/>
      <c r="BI558"/>
      <c r="BJ558"/>
      <c r="BK558"/>
      <c r="BL558"/>
      <c r="BM558"/>
      <c r="BN558"/>
      <c r="BO558"/>
      <c r="BP558"/>
      <c r="BQ558"/>
      <c r="BR558"/>
      <c r="BS558"/>
      <c r="BT558"/>
      <c r="BU558"/>
      <c r="BV558"/>
      <c r="BW558"/>
      <c r="BX558"/>
      <c r="BY558"/>
      <c r="BZ558"/>
      <c r="CA558"/>
    </row>
    <row r="559" spans="1:79">
      <c r="B559" s="7" t="s">
        <v>60</v>
      </c>
      <c r="C559" s="45" t="s">
        <v>61</v>
      </c>
      <c r="D559" s="45" t="s">
        <v>62</v>
      </c>
      <c r="E559" s="42">
        <f>DSUM($B$373:$Y$541,E$373,$C$550:$D559)</f>
        <v>1.8857845078198905</v>
      </c>
      <c r="F559" s="42">
        <f>DSUM($B$373:$Y$541,F$373,$C$550:$D559)</f>
        <v>3.8117819453937249</v>
      </c>
      <c r="G559" s="42">
        <f>DSUM($B$373:$Y$541,G$373,$C$550:$D559)</f>
        <v>5.7801742810796544</v>
      </c>
      <c r="H559" s="42">
        <f>DSUM($B$373:$Y$541,H$373,$C$550:$D559)</f>
        <v>7.7930140933501724</v>
      </c>
      <c r="I559" s="42">
        <f>DSUM($B$373:$Y$541,I$373,$C$550:$D559)</f>
        <v>9.9177248257230755</v>
      </c>
      <c r="J559" s="42">
        <f>DSUM($B$373:$Y$541,J$373,$C$550:$D559)</f>
        <v>11.84803131775204</v>
      </c>
      <c r="K559" s="42">
        <f>DSUM($B$373:$Y$541,K$373,$C$550:$D559)</f>
        <v>13.452620024470303</v>
      </c>
      <c r="L559" s="42">
        <f>DSUM($B$373:$Y$541,L$373,$C$550:$D559)</f>
        <v>14.802812956462409</v>
      </c>
      <c r="M559" s="42">
        <f>DSUM($B$373:$Y$541,M$373,$C$550:$D559)</f>
        <v>15.937243185642183</v>
      </c>
      <c r="N559" s="42">
        <f>DSUM($B$373:$Y$541,N$373,$C$550:$D559)</f>
        <v>17.033330326063396</v>
      </c>
      <c r="O559" s="42">
        <f>DSUM($B$373:$Y$541,O$373,$C$550:$D559)</f>
        <v>17.863966821609633</v>
      </c>
      <c r="P559" s="42">
        <f>DSUM($B$373:$Y$541,P$373,$C$550:$D559)</f>
        <v>18.575304132090498</v>
      </c>
      <c r="Q559" s="42">
        <f>DSUM($B$373:$Y$541,Q$373,$C$550:$D559)</f>
        <v>19.201981198501596</v>
      </c>
      <c r="R559" s="42">
        <f>DSUM($B$373:$Y$541,R$373,$C$550:$D559)</f>
        <v>19.748121583443702</v>
      </c>
      <c r="S559" s="42">
        <f>DSUM($B$373:$Y$541,S$373,$C$550:$D559)</f>
        <v>20.37517080930726</v>
      </c>
      <c r="T559" s="42">
        <f>DSUM($B$373:$Y$541,T$373,$C$550:$D559)</f>
        <v>20.835232625205315</v>
      </c>
      <c r="U559" s="42">
        <f>DSUM($B$373:$Y$541,U$373,$C$550:$D559)</f>
        <v>21.086407352965981</v>
      </c>
      <c r="V559" s="42">
        <f>DSUM($B$373:$Y$541,V$373,$C$550:$D559)</f>
        <v>21.33709857393324</v>
      </c>
      <c r="W559" s="42">
        <f>DSUM($B$373:$Y$541,W$373,$C$550:$D559)</f>
        <v>21.580916295532774</v>
      </c>
      <c r="X559" s="42">
        <f>DSUM($B$373:$Y$541,X$373,$C$550:$D559)</f>
        <v>21.987524129669278</v>
      </c>
      <c r="Y559" s="42">
        <f>DSUM($B$373:$Y$541,Y$373,$C$550:$D559)</f>
        <v>22.056125254703211</v>
      </c>
      <c r="AC559"/>
      <c r="AD559"/>
      <c r="AE559"/>
      <c r="AF559"/>
      <c r="AG559"/>
      <c r="AH559"/>
      <c r="AI559"/>
      <c r="AJ559"/>
      <c r="AK559"/>
      <c r="AL559"/>
      <c r="AM559"/>
      <c r="AN559"/>
      <c r="AO559"/>
      <c r="AP559"/>
      <c r="AQ559"/>
      <c r="AR559"/>
      <c r="AS559"/>
      <c r="AT559"/>
      <c r="AU559"/>
      <c r="AV559"/>
      <c r="AW559"/>
      <c r="AX559"/>
      <c r="AY559"/>
      <c r="AZ559"/>
      <c r="BA559"/>
      <c r="BB559"/>
      <c r="BC559"/>
      <c r="BD559"/>
      <c r="BE559"/>
      <c r="BF559"/>
      <c r="BG559"/>
      <c r="BH559"/>
      <c r="BI559"/>
      <c r="BJ559"/>
      <c r="BK559"/>
      <c r="BL559"/>
      <c r="BM559"/>
      <c r="BN559"/>
      <c r="BO559"/>
      <c r="BP559"/>
      <c r="BQ559"/>
      <c r="BR559"/>
      <c r="BS559"/>
      <c r="BT559"/>
      <c r="BU559"/>
      <c r="BV559"/>
      <c r="BW559"/>
      <c r="BX559"/>
      <c r="BY559"/>
      <c r="BZ559"/>
      <c r="CA559"/>
    </row>
    <row r="560" spans="1:79">
      <c r="B560" s="7" t="s">
        <v>63</v>
      </c>
      <c r="C560" s="45" t="s">
        <v>64</v>
      </c>
      <c r="D560" s="45" t="s">
        <v>65</v>
      </c>
      <c r="E560" s="42">
        <f>DSUM($B$373:$Y$541,E$373,$C$550:$D560)</f>
        <v>1.8857845078198905</v>
      </c>
      <c r="F560" s="42">
        <f>DSUM($B$373:$Y$541,F$373,$C$550:$D560)</f>
        <v>3.8117819453937249</v>
      </c>
      <c r="G560" s="42">
        <f>DSUM($B$373:$Y$541,G$373,$C$550:$D560)</f>
        <v>5.7801742810796544</v>
      </c>
      <c r="H560" s="42">
        <f>DSUM($B$373:$Y$541,H$373,$C$550:$D560)</f>
        <v>7.7930140933501724</v>
      </c>
      <c r="I560" s="42">
        <f>DSUM($B$373:$Y$541,I$373,$C$550:$D560)</f>
        <v>9.9177248257230755</v>
      </c>
      <c r="J560" s="42">
        <f>DSUM($B$373:$Y$541,J$373,$C$550:$D560)</f>
        <v>11.84803131775204</v>
      </c>
      <c r="K560" s="42">
        <f>DSUM($B$373:$Y$541,K$373,$C$550:$D560)</f>
        <v>13.452620024470303</v>
      </c>
      <c r="L560" s="42">
        <f>DSUM($B$373:$Y$541,L$373,$C$550:$D560)</f>
        <v>14.802812956462409</v>
      </c>
      <c r="M560" s="42">
        <f>DSUM($B$373:$Y$541,M$373,$C$550:$D560)</f>
        <v>15.937243185642183</v>
      </c>
      <c r="N560" s="42">
        <f>DSUM($B$373:$Y$541,N$373,$C$550:$D560)</f>
        <v>17.033330326063396</v>
      </c>
      <c r="O560" s="42">
        <f>DSUM($B$373:$Y$541,O$373,$C$550:$D560)</f>
        <v>17.863966821609633</v>
      </c>
      <c r="P560" s="42">
        <f>DSUM($B$373:$Y$541,P$373,$C$550:$D560)</f>
        <v>18.575304132090498</v>
      </c>
      <c r="Q560" s="42">
        <f>DSUM($B$373:$Y$541,Q$373,$C$550:$D560)</f>
        <v>19.201981198501596</v>
      </c>
      <c r="R560" s="42">
        <f>DSUM($B$373:$Y$541,R$373,$C$550:$D560)</f>
        <v>19.748121583443702</v>
      </c>
      <c r="S560" s="42">
        <f>DSUM($B$373:$Y$541,S$373,$C$550:$D560)</f>
        <v>20.37517080930726</v>
      </c>
      <c r="T560" s="42">
        <f>DSUM($B$373:$Y$541,T$373,$C$550:$D560)</f>
        <v>20.835232625205315</v>
      </c>
      <c r="U560" s="42">
        <f>DSUM($B$373:$Y$541,U$373,$C$550:$D560)</f>
        <v>21.086407352965981</v>
      </c>
      <c r="V560" s="42">
        <f>DSUM($B$373:$Y$541,V$373,$C$550:$D560)</f>
        <v>21.33709857393324</v>
      </c>
      <c r="W560" s="42">
        <f>DSUM($B$373:$Y$541,W$373,$C$550:$D560)</f>
        <v>21.580916295532774</v>
      </c>
      <c r="X560" s="42">
        <f>DSUM($B$373:$Y$541,X$373,$C$550:$D560)</f>
        <v>21.987524129669278</v>
      </c>
      <c r="Y560" s="42">
        <f>DSUM($B$373:$Y$541,Y$373,$C$550:$D560)</f>
        <v>22.056125254703211</v>
      </c>
      <c r="AC560"/>
      <c r="AD560"/>
      <c r="AE560"/>
      <c r="AF560"/>
      <c r="AG560"/>
      <c r="AH560"/>
      <c r="AI560"/>
      <c r="AJ560"/>
      <c r="AK560"/>
      <c r="AL560"/>
      <c r="AM560"/>
      <c r="AN560"/>
      <c r="AO560"/>
      <c r="AP560"/>
      <c r="AQ560"/>
      <c r="AR560"/>
      <c r="AS560"/>
      <c r="AT560"/>
      <c r="AU560"/>
      <c r="AV560"/>
      <c r="AW560"/>
      <c r="AX560"/>
      <c r="AY560"/>
      <c r="AZ560"/>
      <c r="BA560"/>
      <c r="BB560"/>
      <c r="BC560"/>
      <c r="BD560"/>
      <c r="BE560"/>
      <c r="BF560"/>
      <c r="BG560"/>
      <c r="BH560"/>
      <c r="BI560"/>
      <c r="BJ560"/>
      <c r="BK560"/>
      <c r="BL560"/>
      <c r="BM560"/>
      <c r="BN560"/>
      <c r="BO560"/>
      <c r="BP560"/>
      <c r="BQ560"/>
      <c r="BR560"/>
      <c r="BS560"/>
      <c r="BT560"/>
      <c r="BU560"/>
      <c r="BV560"/>
      <c r="BW560"/>
      <c r="BX560"/>
      <c r="BY560"/>
      <c r="BZ560"/>
      <c r="CA560"/>
    </row>
    <row r="561" spans="2:79">
      <c r="B561" s="7" t="s">
        <v>66</v>
      </c>
      <c r="C561" s="45" t="s">
        <v>67</v>
      </c>
      <c r="D561" s="45" t="s">
        <v>68</v>
      </c>
      <c r="E561" s="42">
        <f>DSUM($B$373:$Y$541,E$373,$C$550:$D561)</f>
        <v>1.8860557776828701</v>
      </c>
      <c r="F561" s="42">
        <f>DSUM($B$373:$Y$541,F$373,$C$550:$D561)</f>
        <v>3.8123302697445443</v>
      </c>
      <c r="G561" s="42">
        <f>DSUM($B$373:$Y$541,G$373,$C$550:$D561)</f>
        <v>5.7810057584190453</v>
      </c>
      <c r="H561" s="42">
        <f>DSUM($B$373:$Y$541,H$373,$C$550:$D561)</f>
        <v>7.7941351174420213</v>
      </c>
      <c r="I561" s="42">
        <f>DSUM($B$373:$Y$541,I$373,$C$550:$D561)</f>
        <v>9.9191514891850918</v>
      </c>
      <c r="J561" s="42">
        <f>DSUM($B$373:$Y$541,J$373,$C$550:$D561)</f>
        <v>11.849735655558835</v>
      </c>
      <c r="K561" s="42">
        <f>DSUM($B$373:$Y$541,K$373,$C$550:$D561)</f>
        <v>13.454555182159648</v>
      </c>
      <c r="L561" s="42">
        <f>DSUM($B$373:$Y$541,L$373,$C$550:$D561)</f>
        <v>14.80494233923428</v>
      </c>
      <c r="M561" s="42">
        <f>DSUM($B$373:$Y$541,M$373,$C$550:$D561)</f>
        <v>15.939535756059065</v>
      </c>
      <c r="N561" s="42">
        <f>DSUM($B$373:$Y$541,N$373,$C$550:$D561)</f>
        <v>17.03578056847682</v>
      </c>
      <c r="O561" s="42">
        <f>DSUM($B$373:$Y$541,O$373,$C$550:$D561)</f>
        <v>17.866536550977901</v>
      </c>
      <c r="P561" s="42">
        <f>DSUM($B$373:$Y$541,P$373,$C$550:$D561)</f>
        <v>18.577976187240925</v>
      </c>
      <c r="Q561" s="42">
        <f>DSUM($B$373:$Y$541,Q$373,$C$550:$D561)</f>
        <v>19.204743401068779</v>
      </c>
      <c r="R561" s="42">
        <f>DSUM($B$373:$Y$541,R$373,$C$550:$D561)</f>
        <v>19.750962348236197</v>
      </c>
      <c r="S561" s="42">
        <f>DSUM($B$373:$Y$541,S$373,$C$550:$D561)</f>
        <v>20.378101775051601</v>
      </c>
      <c r="T561" s="42">
        <f>DSUM($B$373:$Y$541,T$373,$C$550:$D561)</f>
        <v>20.838229770783695</v>
      </c>
      <c r="U561" s="42">
        <f>DSUM($B$373:$Y$541,U$373,$C$550:$D561)</f>
        <v>21.089440629997185</v>
      </c>
      <c r="V561" s="42">
        <f>DSUM($B$373:$Y$541,V$373,$C$550:$D561)</f>
        <v>21.340167912864878</v>
      </c>
      <c r="W561" s="42">
        <f>DSUM($B$373:$Y$541,W$373,$C$550:$D561)</f>
        <v>21.584020707612833</v>
      </c>
      <c r="X561" s="42">
        <f>DSUM($B$373:$Y$541,X$373,$C$550:$D561)</f>
        <v>21.99068703223486</v>
      </c>
      <c r="Y561" s="42">
        <f>DSUM($B$373:$Y$541,Y$373,$C$550:$D561)</f>
        <v>22.059298025531952</v>
      </c>
      <c r="AC561"/>
      <c r="AD561"/>
      <c r="AE561"/>
      <c r="AF561"/>
      <c r="AG561"/>
      <c r="AH561"/>
      <c r="AI561"/>
      <c r="AJ561"/>
      <c r="AK561"/>
      <c r="AL561"/>
      <c r="AM561"/>
      <c r="AN561"/>
      <c r="AO561"/>
      <c r="AP561"/>
      <c r="AQ561"/>
      <c r="AR561"/>
      <c r="AS561"/>
      <c r="AT561"/>
      <c r="AU561"/>
      <c r="AV561"/>
      <c r="AW561"/>
      <c r="AX561"/>
      <c r="AY561"/>
      <c r="AZ561"/>
      <c r="BA561"/>
      <c r="BB561"/>
      <c r="BC561"/>
      <c r="BD561"/>
      <c r="BE561"/>
      <c r="BF561"/>
      <c r="BG561"/>
      <c r="BH561"/>
      <c r="BI561"/>
      <c r="BJ561"/>
      <c r="BK561"/>
      <c r="BL561"/>
      <c r="BM561"/>
      <c r="BN561"/>
      <c r="BO561"/>
      <c r="BP561"/>
      <c r="BQ561"/>
      <c r="BR561"/>
      <c r="BS561"/>
      <c r="BT561"/>
      <c r="BU561"/>
      <c r="BV561"/>
      <c r="BW561"/>
      <c r="BX561"/>
      <c r="BY561"/>
      <c r="BZ561"/>
      <c r="CA561"/>
    </row>
    <row r="562" spans="2:79">
      <c r="B562" s="7" t="s">
        <v>69</v>
      </c>
      <c r="C562" s="45" t="s">
        <v>70</v>
      </c>
      <c r="D562" s="45" t="s">
        <v>71</v>
      </c>
      <c r="E562" s="42">
        <f>DSUM($B$373:$Y$541,E$373,$C$550:$D562)</f>
        <v>1.8870165290147809</v>
      </c>
      <c r="F562" s="42">
        <f>DSUM($B$373:$Y$541,F$373,$C$550:$D562)</f>
        <v>3.8142722597045871</v>
      </c>
      <c r="G562" s="42">
        <f>DSUM($B$373:$Y$541,G$373,$C$550:$D562)</f>
        <v>5.7839505859516693</v>
      </c>
      <c r="H562" s="42">
        <f>DSUM($B$373:$Y$541,H$373,$C$550:$D562)</f>
        <v>7.7981054272195909</v>
      </c>
      <c r="I562" s="42">
        <f>DSUM($B$373:$Y$541,I$373,$C$550:$D562)</f>
        <v>9.9242042761267211</v>
      </c>
      <c r="J562" s="42">
        <f>DSUM($B$373:$Y$541,J$373,$C$550:$D562)</f>
        <v>11.855771876464166</v>
      </c>
      <c r="K562" s="42">
        <f>DSUM($B$373:$Y$541,K$373,$C$550:$D562)</f>
        <v>13.461408893467915</v>
      </c>
      <c r="L562" s="42">
        <f>DSUM($B$373:$Y$541,L$373,$C$550:$D562)</f>
        <v>14.812483933835876</v>
      </c>
      <c r="M562" s="42">
        <f>DSUM($B$373:$Y$541,M$373,$C$550:$D562)</f>
        <v>15.947655309249845</v>
      </c>
      <c r="N562" s="42">
        <f>DSUM($B$373:$Y$541,N$373,$C$550:$D562)</f>
        <v>17.044458545589148</v>
      </c>
      <c r="O562" s="42">
        <f>DSUM($B$373:$Y$541,O$373,$C$550:$D562)</f>
        <v>17.875637712773379</v>
      </c>
      <c r="P562" s="42">
        <f>DSUM($B$373:$Y$541,P$373,$C$550:$D562)</f>
        <v>18.587439754319533</v>
      </c>
      <c r="Q562" s="42">
        <f>DSUM($B$373:$Y$541,Q$373,$C$550:$D562)</f>
        <v>19.214526241544604</v>
      </c>
      <c r="R562" s="42">
        <f>DSUM($B$373:$Y$541,R$373,$C$550:$D562)</f>
        <v>19.761023431056294</v>
      </c>
      <c r="S562" s="42">
        <f>DSUM($B$373:$Y$541,S$373,$C$550:$D562)</f>
        <v>20.388482320873131</v>
      </c>
      <c r="T562" s="42">
        <f>DSUM($B$373:$Y$541,T$373,$C$550:$D562)</f>
        <v>20.848844704469027</v>
      </c>
      <c r="U562" s="42">
        <f>DSUM($B$373:$Y$541,U$373,$C$550:$D562)</f>
        <v>21.100183529764134</v>
      </c>
      <c r="V562" s="42">
        <f>DSUM($B$373:$Y$541,V$373,$C$550:$D562)</f>
        <v>21.351038532381057</v>
      </c>
      <c r="W562" s="42">
        <f>DSUM($B$373:$Y$541,W$373,$C$550:$D562)</f>
        <v>21.595015545033977</v>
      </c>
      <c r="X562" s="42">
        <f>DSUM($B$373:$Y$541,X$373,$C$550:$D562)</f>
        <v>22.001889024299913</v>
      </c>
      <c r="Y562" s="42">
        <f>DSUM($B$373:$Y$541,Y$373,$C$550:$D562)</f>
        <v>22.070534967837595</v>
      </c>
      <c r="AC562"/>
      <c r="AD562"/>
      <c r="AE562"/>
      <c r="AF562"/>
      <c r="AG562"/>
      <c r="AH562"/>
      <c r="AI562"/>
      <c r="AJ562"/>
      <c r="AK562"/>
      <c r="AL562"/>
      <c r="AM562"/>
      <c r="AN562"/>
      <c r="AO562"/>
      <c r="AP562"/>
      <c r="AQ562"/>
      <c r="AR562"/>
      <c r="AS562"/>
      <c r="AT562"/>
      <c r="AU562"/>
      <c r="AV562"/>
      <c r="AW562"/>
      <c r="AX562"/>
      <c r="AY562"/>
      <c r="AZ562"/>
      <c r="BA562"/>
      <c r="BB562"/>
      <c r="BC562"/>
      <c r="BD562"/>
      <c r="BE562"/>
      <c r="BF562"/>
      <c r="BG562"/>
      <c r="BH562"/>
      <c r="BI562"/>
      <c r="BJ562"/>
      <c r="BK562"/>
      <c r="BL562"/>
      <c r="BM562"/>
      <c r="BN562"/>
      <c r="BO562"/>
      <c r="BP562"/>
      <c r="BQ562"/>
      <c r="BR562"/>
      <c r="BS562"/>
      <c r="BT562"/>
      <c r="BU562"/>
      <c r="BV562"/>
      <c r="BW562"/>
      <c r="BX562"/>
      <c r="BY562"/>
      <c r="BZ562"/>
      <c r="CA562"/>
    </row>
    <row r="563" spans="2:79">
      <c r="B563" s="7" t="s">
        <v>72</v>
      </c>
      <c r="C563" s="45" t="s">
        <v>73</v>
      </c>
      <c r="D563" s="45" t="s">
        <v>74</v>
      </c>
      <c r="E563" s="42">
        <f>DSUM($B$373:$Y$541,E$373,$C$550:$D563)</f>
        <v>1.8870165290147809</v>
      </c>
      <c r="F563" s="42">
        <f>DSUM($B$373:$Y$541,F$373,$C$550:$D563)</f>
        <v>3.8142722597045871</v>
      </c>
      <c r="G563" s="42">
        <f>DSUM($B$373:$Y$541,G$373,$C$550:$D563)</f>
        <v>5.7839505859516693</v>
      </c>
      <c r="H563" s="42">
        <f>DSUM($B$373:$Y$541,H$373,$C$550:$D563)</f>
        <v>7.7981054272195909</v>
      </c>
      <c r="I563" s="42">
        <f>DSUM($B$373:$Y$541,I$373,$C$550:$D563)</f>
        <v>9.9242042761267211</v>
      </c>
      <c r="J563" s="42">
        <f>DSUM($B$373:$Y$541,J$373,$C$550:$D563)</f>
        <v>11.855771876464166</v>
      </c>
      <c r="K563" s="42">
        <f>DSUM($B$373:$Y$541,K$373,$C$550:$D563)</f>
        <v>13.461408893467915</v>
      </c>
      <c r="L563" s="42">
        <f>DSUM($B$373:$Y$541,L$373,$C$550:$D563)</f>
        <v>14.812483933835876</v>
      </c>
      <c r="M563" s="42">
        <f>DSUM($B$373:$Y$541,M$373,$C$550:$D563)</f>
        <v>15.947655309249845</v>
      </c>
      <c r="N563" s="42">
        <f>DSUM($B$373:$Y$541,N$373,$C$550:$D563)</f>
        <v>17.044458545589148</v>
      </c>
      <c r="O563" s="42">
        <f>DSUM($B$373:$Y$541,O$373,$C$550:$D563)</f>
        <v>17.875637712773379</v>
      </c>
      <c r="P563" s="42">
        <f>DSUM($B$373:$Y$541,P$373,$C$550:$D563)</f>
        <v>18.587439754319533</v>
      </c>
      <c r="Q563" s="42">
        <f>DSUM($B$373:$Y$541,Q$373,$C$550:$D563)</f>
        <v>19.214526241544604</v>
      </c>
      <c r="R563" s="42">
        <f>DSUM($B$373:$Y$541,R$373,$C$550:$D563)</f>
        <v>19.761023431056294</v>
      </c>
      <c r="S563" s="42">
        <f>DSUM($B$373:$Y$541,S$373,$C$550:$D563)</f>
        <v>20.388482320873131</v>
      </c>
      <c r="T563" s="42">
        <f>DSUM($B$373:$Y$541,T$373,$C$550:$D563)</f>
        <v>20.848844704469027</v>
      </c>
      <c r="U563" s="42">
        <f>DSUM($B$373:$Y$541,U$373,$C$550:$D563)</f>
        <v>21.100183529764134</v>
      </c>
      <c r="V563" s="42">
        <f>DSUM($B$373:$Y$541,V$373,$C$550:$D563)</f>
        <v>21.351038532381057</v>
      </c>
      <c r="W563" s="42">
        <f>DSUM($B$373:$Y$541,W$373,$C$550:$D563)</f>
        <v>21.595015545033977</v>
      </c>
      <c r="X563" s="42">
        <f>DSUM($B$373:$Y$541,X$373,$C$550:$D563)</f>
        <v>22.001889024299913</v>
      </c>
      <c r="Y563" s="42">
        <f>DSUM($B$373:$Y$541,Y$373,$C$550:$D563)</f>
        <v>22.070534967837595</v>
      </c>
      <c r="AC563"/>
      <c r="AD563"/>
      <c r="AE563"/>
      <c r="AF563"/>
      <c r="AG563"/>
      <c r="AH563"/>
      <c r="AI563"/>
      <c r="AJ563"/>
      <c r="AK563"/>
      <c r="AL563"/>
      <c r="AM563"/>
      <c r="AN563"/>
      <c r="AO563"/>
      <c r="AP563"/>
      <c r="AQ563"/>
      <c r="AR563"/>
      <c r="AS563"/>
      <c r="AT563"/>
      <c r="AU563"/>
      <c r="AV563"/>
      <c r="AW563"/>
      <c r="AX563"/>
      <c r="AY563"/>
      <c r="AZ563"/>
      <c r="BA563"/>
      <c r="BB563"/>
      <c r="BC563"/>
      <c r="BD563"/>
      <c r="BE563"/>
      <c r="BF563"/>
      <c r="BG563"/>
      <c r="BH563"/>
      <c r="BI563"/>
      <c r="BJ563"/>
      <c r="BK563"/>
      <c r="BL563"/>
      <c r="BM563"/>
      <c r="BN563"/>
      <c r="BO563"/>
      <c r="BP563"/>
      <c r="BQ563"/>
      <c r="BR563"/>
      <c r="BS563"/>
      <c r="BT563"/>
      <c r="BU563"/>
      <c r="BV563"/>
      <c r="BW563"/>
      <c r="BX563"/>
      <c r="BY563"/>
      <c r="BZ563"/>
      <c r="CA563"/>
    </row>
    <row r="564" spans="2:79">
      <c r="B564" s="7" t="s">
        <v>75</v>
      </c>
      <c r="C564" s="45" t="s">
        <v>76</v>
      </c>
      <c r="D564" s="45" t="s">
        <v>77</v>
      </c>
      <c r="E564" s="42">
        <f>DSUM($B$373:$Y$541,E$373,$C$550:$D564)</f>
        <v>1.8870165290147809</v>
      </c>
      <c r="F564" s="42">
        <f>DSUM($B$373:$Y$541,F$373,$C$550:$D564)</f>
        <v>3.8142722597045871</v>
      </c>
      <c r="G564" s="42">
        <f>DSUM($B$373:$Y$541,G$373,$C$550:$D564)</f>
        <v>5.7839505859516693</v>
      </c>
      <c r="H564" s="42">
        <f>DSUM($B$373:$Y$541,H$373,$C$550:$D564)</f>
        <v>7.7981054272195909</v>
      </c>
      <c r="I564" s="42">
        <f>DSUM($B$373:$Y$541,I$373,$C$550:$D564)</f>
        <v>9.9242042761267211</v>
      </c>
      <c r="J564" s="42">
        <f>DSUM($B$373:$Y$541,J$373,$C$550:$D564)</f>
        <v>11.855771876464166</v>
      </c>
      <c r="K564" s="42">
        <f>DSUM($B$373:$Y$541,K$373,$C$550:$D564)</f>
        <v>13.461408893467915</v>
      </c>
      <c r="L564" s="42">
        <f>DSUM($B$373:$Y$541,L$373,$C$550:$D564)</f>
        <v>14.812483933835876</v>
      </c>
      <c r="M564" s="42">
        <f>DSUM($B$373:$Y$541,M$373,$C$550:$D564)</f>
        <v>15.947655309249845</v>
      </c>
      <c r="N564" s="42">
        <f>DSUM($B$373:$Y$541,N$373,$C$550:$D564)</f>
        <v>17.044458545589148</v>
      </c>
      <c r="O564" s="42">
        <f>DSUM($B$373:$Y$541,O$373,$C$550:$D564)</f>
        <v>17.875637712773379</v>
      </c>
      <c r="P564" s="42">
        <f>DSUM($B$373:$Y$541,P$373,$C$550:$D564)</f>
        <v>18.587439754319533</v>
      </c>
      <c r="Q564" s="42">
        <f>DSUM($B$373:$Y$541,Q$373,$C$550:$D564)</f>
        <v>19.214526241544604</v>
      </c>
      <c r="R564" s="42">
        <f>DSUM($B$373:$Y$541,R$373,$C$550:$D564)</f>
        <v>19.761023431056294</v>
      </c>
      <c r="S564" s="42">
        <f>DSUM($B$373:$Y$541,S$373,$C$550:$D564)</f>
        <v>20.388482320873131</v>
      </c>
      <c r="T564" s="42">
        <f>DSUM($B$373:$Y$541,T$373,$C$550:$D564)</f>
        <v>20.848844704469027</v>
      </c>
      <c r="U564" s="42">
        <f>DSUM($B$373:$Y$541,U$373,$C$550:$D564)</f>
        <v>21.100183529764134</v>
      </c>
      <c r="V564" s="42">
        <f>DSUM($B$373:$Y$541,V$373,$C$550:$D564)</f>
        <v>21.351038532381057</v>
      </c>
      <c r="W564" s="42">
        <f>DSUM($B$373:$Y$541,W$373,$C$550:$D564)</f>
        <v>21.595015545033977</v>
      </c>
      <c r="X564" s="42">
        <f>DSUM($B$373:$Y$541,X$373,$C$550:$D564)</f>
        <v>22.001889024299913</v>
      </c>
      <c r="Y564" s="42">
        <f>DSUM($B$373:$Y$541,Y$373,$C$550:$D564)</f>
        <v>22.070534967837595</v>
      </c>
      <c r="AC564"/>
      <c r="AD564"/>
      <c r="AE564"/>
      <c r="AF564"/>
      <c r="AG564"/>
      <c r="AH564"/>
      <c r="AI564"/>
      <c r="AJ564"/>
      <c r="AK564"/>
      <c r="AL564"/>
      <c r="AM564"/>
      <c r="AN564"/>
      <c r="AO564"/>
      <c r="AP564"/>
      <c r="AQ564"/>
      <c r="AR564"/>
      <c r="AS564"/>
      <c r="AT564"/>
      <c r="AU564"/>
      <c r="AV564"/>
      <c r="AW564"/>
      <c r="AX564"/>
      <c r="AY564"/>
      <c r="AZ564"/>
      <c r="BA564"/>
      <c r="BB564"/>
      <c r="BC564"/>
      <c r="BD564"/>
      <c r="BE564"/>
      <c r="BF564"/>
      <c r="BG564"/>
      <c r="BH564"/>
      <c r="BI564"/>
      <c r="BJ564"/>
      <c r="BK564"/>
      <c r="BL564"/>
      <c r="BM564"/>
      <c r="BN564"/>
      <c r="BO564"/>
      <c r="BP564"/>
      <c r="BQ564"/>
      <c r="BR564"/>
      <c r="BS564"/>
      <c r="BT564"/>
      <c r="BU564"/>
      <c r="BV564"/>
      <c r="BW564"/>
      <c r="BX564"/>
      <c r="BY564"/>
      <c r="BZ564"/>
      <c r="CA564"/>
    </row>
    <row r="565" spans="2:79">
      <c r="B565" s="7" t="s">
        <v>78</v>
      </c>
      <c r="C565" s="45" t="s">
        <v>79</v>
      </c>
      <c r="D565" s="45" t="s">
        <v>80</v>
      </c>
      <c r="E565" s="42">
        <f>DSUM($B$373:$Y$541,E$373,$C$550:$D565)</f>
        <v>1.8870165290147809</v>
      </c>
      <c r="F565" s="42">
        <f>DSUM($B$373:$Y$541,F$373,$C$550:$D565)</f>
        <v>3.8142722597045871</v>
      </c>
      <c r="G565" s="42">
        <f>DSUM($B$373:$Y$541,G$373,$C$550:$D565)</f>
        <v>5.7839505859516693</v>
      </c>
      <c r="H565" s="42">
        <f>DSUM($B$373:$Y$541,H$373,$C$550:$D565)</f>
        <v>7.7981054272195909</v>
      </c>
      <c r="I565" s="42">
        <f>DSUM($B$373:$Y$541,I$373,$C$550:$D565)</f>
        <v>9.9242042761267211</v>
      </c>
      <c r="J565" s="42">
        <f>DSUM($B$373:$Y$541,J$373,$C$550:$D565)</f>
        <v>11.855771876464166</v>
      </c>
      <c r="K565" s="42">
        <f>DSUM($B$373:$Y$541,K$373,$C$550:$D565)</f>
        <v>13.461408893467915</v>
      </c>
      <c r="L565" s="42">
        <f>DSUM($B$373:$Y$541,L$373,$C$550:$D565)</f>
        <v>14.812483933835876</v>
      </c>
      <c r="M565" s="42">
        <f>DSUM($B$373:$Y$541,M$373,$C$550:$D565)</f>
        <v>15.947655309249845</v>
      </c>
      <c r="N565" s="42">
        <f>DSUM($B$373:$Y$541,N$373,$C$550:$D565)</f>
        <v>17.044458545589148</v>
      </c>
      <c r="O565" s="42">
        <f>DSUM($B$373:$Y$541,O$373,$C$550:$D565)</f>
        <v>17.875637712773379</v>
      </c>
      <c r="P565" s="42">
        <f>DSUM($B$373:$Y$541,P$373,$C$550:$D565)</f>
        <v>18.587439754319533</v>
      </c>
      <c r="Q565" s="42">
        <f>DSUM($B$373:$Y$541,Q$373,$C$550:$D565)</f>
        <v>19.214526241544604</v>
      </c>
      <c r="R565" s="42">
        <f>DSUM($B$373:$Y$541,R$373,$C$550:$D565)</f>
        <v>19.761023431056294</v>
      </c>
      <c r="S565" s="42">
        <f>DSUM($B$373:$Y$541,S$373,$C$550:$D565)</f>
        <v>20.388482320873131</v>
      </c>
      <c r="T565" s="42">
        <f>DSUM($B$373:$Y$541,T$373,$C$550:$D565)</f>
        <v>20.848844704469027</v>
      </c>
      <c r="U565" s="42">
        <f>DSUM($B$373:$Y$541,U$373,$C$550:$D565)</f>
        <v>21.100183529764134</v>
      </c>
      <c r="V565" s="42">
        <f>DSUM($B$373:$Y$541,V$373,$C$550:$D565)</f>
        <v>21.351038532381057</v>
      </c>
      <c r="W565" s="42">
        <f>DSUM($B$373:$Y$541,W$373,$C$550:$D565)</f>
        <v>21.595015545033977</v>
      </c>
      <c r="X565" s="42">
        <f>DSUM($B$373:$Y$541,X$373,$C$550:$D565)</f>
        <v>22.001889024299913</v>
      </c>
      <c r="Y565" s="42">
        <f>DSUM($B$373:$Y$541,Y$373,$C$550:$D565)</f>
        <v>22.070534967837595</v>
      </c>
      <c r="AC565"/>
      <c r="AD565"/>
      <c r="AE565"/>
      <c r="AF565"/>
      <c r="AG565"/>
      <c r="AH565"/>
      <c r="AI565"/>
      <c r="AJ565"/>
      <c r="AK565"/>
      <c r="AL565"/>
      <c r="AM565"/>
      <c r="AN565"/>
      <c r="AO565"/>
      <c r="AP565"/>
      <c r="AQ565"/>
      <c r="AR565"/>
      <c r="AS565"/>
      <c r="AT565"/>
      <c r="AU565"/>
      <c r="AV565"/>
      <c r="AW565"/>
      <c r="AX565"/>
      <c r="AY565"/>
      <c r="AZ565"/>
      <c r="BA565"/>
      <c r="BB565"/>
      <c r="BC565"/>
      <c r="BD565"/>
      <c r="BE565"/>
      <c r="BF565"/>
      <c r="BG565"/>
      <c r="BH565"/>
      <c r="BI565"/>
      <c r="BJ565"/>
      <c r="BK565"/>
      <c r="BL565"/>
      <c r="BM565"/>
      <c r="BN565"/>
      <c r="BO565"/>
      <c r="BP565"/>
      <c r="BQ565"/>
      <c r="BR565"/>
      <c r="BS565"/>
      <c r="BT565"/>
      <c r="BU565"/>
      <c r="BV565"/>
      <c r="BW565"/>
      <c r="BX565"/>
      <c r="BY565"/>
      <c r="BZ565"/>
      <c r="CA565"/>
    </row>
    <row r="566" spans="2:79">
      <c r="B566" s="7" t="s">
        <v>81</v>
      </c>
      <c r="C566" s="45" t="s">
        <v>82</v>
      </c>
      <c r="D566" s="45" t="s">
        <v>83</v>
      </c>
      <c r="E566" s="42">
        <f>DSUM($B$373:$Y$541,E$373,$C$550:$D566)</f>
        <v>1.8870165290147809</v>
      </c>
      <c r="F566" s="42">
        <f>DSUM($B$373:$Y$541,F$373,$C$550:$D566)</f>
        <v>3.8142722597045871</v>
      </c>
      <c r="G566" s="42">
        <f>DSUM($B$373:$Y$541,G$373,$C$550:$D566)</f>
        <v>5.7839505859516693</v>
      </c>
      <c r="H566" s="42">
        <f>DSUM($B$373:$Y$541,H$373,$C$550:$D566)</f>
        <v>7.7981054272195909</v>
      </c>
      <c r="I566" s="42">
        <f>DSUM($B$373:$Y$541,I$373,$C$550:$D566)</f>
        <v>9.9242042761267211</v>
      </c>
      <c r="J566" s="42">
        <f>DSUM($B$373:$Y$541,J$373,$C$550:$D566)</f>
        <v>11.855771876464166</v>
      </c>
      <c r="K566" s="42">
        <f>DSUM($B$373:$Y$541,K$373,$C$550:$D566)</f>
        <v>13.461408893467915</v>
      </c>
      <c r="L566" s="42">
        <f>DSUM($B$373:$Y$541,L$373,$C$550:$D566)</f>
        <v>14.812483933835876</v>
      </c>
      <c r="M566" s="42">
        <f>DSUM($B$373:$Y$541,M$373,$C$550:$D566)</f>
        <v>15.947655309249845</v>
      </c>
      <c r="N566" s="42">
        <f>DSUM($B$373:$Y$541,N$373,$C$550:$D566)</f>
        <v>17.044458545589148</v>
      </c>
      <c r="O566" s="42">
        <f>DSUM($B$373:$Y$541,O$373,$C$550:$D566)</f>
        <v>17.875637712773379</v>
      </c>
      <c r="P566" s="42">
        <f>DSUM($B$373:$Y$541,P$373,$C$550:$D566)</f>
        <v>18.587439754319533</v>
      </c>
      <c r="Q566" s="42">
        <f>DSUM($B$373:$Y$541,Q$373,$C$550:$D566)</f>
        <v>19.214526241544604</v>
      </c>
      <c r="R566" s="42">
        <f>DSUM($B$373:$Y$541,R$373,$C$550:$D566)</f>
        <v>19.761023431056294</v>
      </c>
      <c r="S566" s="42">
        <f>DSUM($B$373:$Y$541,S$373,$C$550:$D566)</f>
        <v>20.388482320873131</v>
      </c>
      <c r="T566" s="42">
        <f>DSUM($B$373:$Y$541,T$373,$C$550:$D566)</f>
        <v>20.848844704469027</v>
      </c>
      <c r="U566" s="42">
        <f>DSUM($B$373:$Y$541,U$373,$C$550:$D566)</f>
        <v>21.100183529764134</v>
      </c>
      <c r="V566" s="42">
        <f>DSUM($B$373:$Y$541,V$373,$C$550:$D566)</f>
        <v>21.351038532381057</v>
      </c>
      <c r="W566" s="42">
        <f>DSUM($B$373:$Y$541,W$373,$C$550:$D566)</f>
        <v>21.595015545033977</v>
      </c>
      <c r="X566" s="42">
        <f>DSUM($B$373:$Y$541,X$373,$C$550:$D566)</f>
        <v>22.001889024299913</v>
      </c>
      <c r="Y566" s="42">
        <f>DSUM($B$373:$Y$541,Y$373,$C$550:$D566)</f>
        <v>22.070534967837595</v>
      </c>
      <c r="AC566"/>
      <c r="AD566"/>
      <c r="AE566"/>
      <c r="AF566"/>
      <c r="AG566"/>
      <c r="AH566"/>
      <c r="AI566"/>
      <c r="AJ566"/>
      <c r="AK566"/>
      <c r="AL566"/>
      <c r="AM566"/>
      <c r="AN566"/>
      <c r="AO566"/>
      <c r="AP566"/>
      <c r="AQ566"/>
      <c r="AR566"/>
      <c r="AS566"/>
      <c r="AT566"/>
      <c r="AU566"/>
      <c r="AV566"/>
      <c r="AW566"/>
      <c r="AX566"/>
      <c r="AY566"/>
      <c r="AZ566"/>
      <c r="BA566"/>
      <c r="BB566"/>
      <c r="BC566"/>
      <c r="BD566"/>
      <c r="BE566"/>
      <c r="BF566"/>
      <c r="BG566"/>
      <c r="BH566"/>
      <c r="BI566"/>
      <c r="BJ566"/>
      <c r="BK566"/>
      <c r="BL566"/>
      <c r="BM566"/>
      <c r="BN566"/>
      <c r="BO566"/>
      <c r="BP566"/>
      <c r="BQ566"/>
      <c r="BR566"/>
      <c r="BS566"/>
      <c r="BT566"/>
      <c r="BU566"/>
      <c r="BV566"/>
      <c r="BW566"/>
      <c r="BX566"/>
      <c r="BY566"/>
      <c r="BZ566"/>
      <c r="CA566"/>
    </row>
    <row r="567" spans="2:79">
      <c r="B567" s="7" t="s">
        <v>84</v>
      </c>
      <c r="C567" s="45" t="s">
        <v>85</v>
      </c>
      <c r="D567" s="45" t="s">
        <v>86</v>
      </c>
      <c r="E567" s="42">
        <f>DSUM($B$373:$Y$541,E$373,$C$550:$D567)</f>
        <v>1.8870165290147809</v>
      </c>
      <c r="F567" s="42">
        <f>DSUM($B$373:$Y$541,F$373,$C$550:$D567)</f>
        <v>3.8142722597045871</v>
      </c>
      <c r="G567" s="42">
        <f>DSUM($B$373:$Y$541,G$373,$C$550:$D567)</f>
        <v>5.7839505859516693</v>
      </c>
      <c r="H567" s="42">
        <f>DSUM($B$373:$Y$541,H$373,$C$550:$D567)</f>
        <v>7.7981054272195909</v>
      </c>
      <c r="I567" s="42">
        <f>DSUM($B$373:$Y$541,I$373,$C$550:$D567)</f>
        <v>9.9242042761267211</v>
      </c>
      <c r="J567" s="42">
        <f>DSUM($B$373:$Y$541,J$373,$C$550:$D567)</f>
        <v>11.855771876464166</v>
      </c>
      <c r="K567" s="42">
        <f>DSUM($B$373:$Y$541,K$373,$C$550:$D567)</f>
        <v>13.461408893467915</v>
      </c>
      <c r="L567" s="42">
        <f>DSUM($B$373:$Y$541,L$373,$C$550:$D567)</f>
        <v>14.812483933835876</v>
      </c>
      <c r="M567" s="42">
        <f>DSUM($B$373:$Y$541,M$373,$C$550:$D567)</f>
        <v>15.947655309249845</v>
      </c>
      <c r="N567" s="42">
        <f>DSUM($B$373:$Y$541,N$373,$C$550:$D567)</f>
        <v>17.044458545589148</v>
      </c>
      <c r="O567" s="42">
        <f>DSUM($B$373:$Y$541,O$373,$C$550:$D567)</f>
        <v>17.875637712773379</v>
      </c>
      <c r="P567" s="42">
        <f>DSUM($B$373:$Y$541,P$373,$C$550:$D567)</f>
        <v>18.587439754319533</v>
      </c>
      <c r="Q567" s="42">
        <f>DSUM($B$373:$Y$541,Q$373,$C$550:$D567)</f>
        <v>19.214526241544604</v>
      </c>
      <c r="R567" s="42">
        <f>DSUM($B$373:$Y$541,R$373,$C$550:$D567)</f>
        <v>19.761023431056294</v>
      </c>
      <c r="S567" s="42">
        <f>DSUM($B$373:$Y$541,S$373,$C$550:$D567)</f>
        <v>20.388482320873131</v>
      </c>
      <c r="T567" s="42">
        <f>DSUM($B$373:$Y$541,T$373,$C$550:$D567)</f>
        <v>20.848844704469027</v>
      </c>
      <c r="U567" s="42">
        <f>DSUM($B$373:$Y$541,U$373,$C$550:$D567)</f>
        <v>21.100183529764134</v>
      </c>
      <c r="V567" s="42">
        <f>DSUM($B$373:$Y$541,V$373,$C$550:$D567)</f>
        <v>21.351038532381057</v>
      </c>
      <c r="W567" s="42">
        <f>DSUM($B$373:$Y$541,W$373,$C$550:$D567)</f>
        <v>21.595015545033977</v>
      </c>
      <c r="X567" s="42">
        <f>DSUM($B$373:$Y$541,X$373,$C$550:$D567)</f>
        <v>22.001889024299913</v>
      </c>
      <c r="Y567" s="42">
        <f>DSUM($B$373:$Y$541,Y$373,$C$550:$D567)</f>
        <v>22.070534967837595</v>
      </c>
      <c r="AC567"/>
      <c r="AD567"/>
      <c r="AE567"/>
      <c r="AF567"/>
      <c r="AG567"/>
      <c r="AH567"/>
      <c r="AI567"/>
      <c r="AJ567"/>
      <c r="AK567"/>
      <c r="AL567"/>
      <c r="AM567"/>
      <c r="AN567"/>
      <c r="AO567"/>
      <c r="AP567"/>
      <c r="AQ567"/>
      <c r="AR567"/>
      <c r="AS567"/>
      <c r="AT567"/>
      <c r="AU567"/>
      <c r="AV567"/>
      <c r="AW567"/>
      <c r="AX567"/>
      <c r="AY567"/>
      <c r="AZ567"/>
      <c r="BA567"/>
      <c r="BB567"/>
      <c r="BC567"/>
      <c r="BD567"/>
      <c r="BE567"/>
      <c r="BF567"/>
      <c r="BG567"/>
      <c r="BH567"/>
      <c r="BI567"/>
      <c r="BJ567"/>
      <c r="BK567"/>
      <c r="BL567"/>
      <c r="BM567"/>
      <c r="BN567"/>
      <c r="BO567"/>
      <c r="BP567"/>
      <c r="BQ567"/>
      <c r="BR567"/>
      <c r="BS567"/>
      <c r="BT567"/>
      <c r="BU567"/>
      <c r="BV567"/>
      <c r="BW567"/>
      <c r="BX567"/>
      <c r="BY567"/>
      <c r="BZ567"/>
      <c r="CA567"/>
    </row>
    <row r="568" spans="2:79">
      <c r="B568" s="7" t="s">
        <v>87</v>
      </c>
      <c r="C568" s="45" t="s">
        <v>88</v>
      </c>
      <c r="D568" s="45" t="s">
        <v>89</v>
      </c>
      <c r="E568" s="42">
        <f>DSUM($B$373:$Y$541,E$373,$C$550:$D568)</f>
        <v>1.8870165290147809</v>
      </c>
      <c r="F568" s="42">
        <f>DSUM($B$373:$Y$541,F$373,$C$550:$D568)</f>
        <v>3.8142722597045871</v>
      </c>
      <c r="G568" s="42">
        <f>DSUM($B$373:$Y$541,G$373,$C$550:$D568)</f>
        <v>5.7839505859516693</v>
      </c>
      <c r="H568" s="42">
        <f>DSUM($B$373:$Y$541,H$373,$C$550:$D568)</f>
        <v>7.7981054272195909</v>
      </c>
      <c r="I568" s="42">
        <f>DSUM($B$373:$Y$541,I$373,$C$550:$D568)</f>
        <v>9.9242042761267211</v>
      </c>
      <c r="J568" s="42">
        <f>DSUM($B$373:$Y$541,J$373,$C$550:$D568)</f>
        <v>11.855771876464166</v>
      </c>
      <c r="K568" s="42">
        <f>DSUM($B$373:$Y$541,K$373,$C$550:$D568)</f>
        <v>13.461408893467915</v>
      </c>
      <c r="L568" s="42">
        <f>DSUM($B$373:$Y$541,L$373,$C$550:$D568)</f>
        <v>14.812483933835876</v>
      </c>
      <c r="M568" s="42">
        <f>DSUM($B$373:$Y$541,M$373,$C$550:$D568)</f>
        <v>15.947655309249845</v>
      </c>
      <c r="N568" s="42">
        <f>DSUM($B$373:$Y$541,N$373,$C$550:$D568)</f>
        <v>17.044458545589148</v>
      </c>
      <c r="O568" s="42">
        <f>DSUM($B$373:$Y$541,O$373,$C$550:$D568)</f>
        <v>17.875637712773379</v>
      </c>
      <c r="P568" s="42">
        <f>DSUM($B$373:$Y$541,P$373,$C$550:$D568)</f>
        <v>18.587439754319533</v>
      </c>
      <c r="Q568" s="42">
        <f>DSUM($B$373:$Y$541,Q$373,$C$550:$D568)</f>
        <v>19.214526241544604</v>
      </c>
      <c r="R568" s="42">
        <f>DSUM($B$373:$Y$541,R$373,$C$550:$D568)</f>
        <v>19.761023431056294</v>
      </c>
      <c r="S568" s="42">
        <f>DSUM($B$373:$Y$541,S$373,$C$550:$D568)</f>
        <v>20.388482320873131</v>
      </c>
      <c r="T568" s="42">
        <f>DSUM($B$373:$Y$541,T$373,$C$550:$D568)</f>
        <v>20.848844704469027</v>
      </c>
      <c r="U568" s="42">
        <f>DSUM($B$373:$Y$541,U$373,$C$550:$D568)</f>
        <v>21.100183529764134</v>
      </c>
      <c r="V568" s="42">
        <f>DSUM($B$373:$Y$541,V$373,$C$550:$D568)</f>
        <v>21.351038532381057</v>
      </c>
      <c r="W568" s="42">
        <f>DSUM($B$373:$Y$541,W$373,$C$550:$D568)</f>
        <v>21.595015545033977</v>
      </c>
      <c r="X568" s="42">
        <f>DSUM($B$373:$Y$541,X$373,$C$550:$D568)</f>
        <v>22.001889024299913</v>
      </c>
      <c r="Y568" s="42">
        <f>DSUM($B$373:$Y$541,Y$373,$C$550:$D568)</f>
        <v>22.070534967837595</v>
      </c>
      <c r="AC568"/>
      <c r="AD568"/>
      <c r="AE568"/>
      <c r="AF568"/>
      <c r="AG568"/>
      <c r="AH568"/>
      <c r="AI568"/>
      <c r="AJ568"/>
      <c r="AK568"/>
      <c r="AL568"/>
      <c r="AM568"/>
      <c r="AN568"/>
      <c r="AO568"/>
      <c r="AP568"/>
      <c r="AQ568"/>
      <c r="AR568"/>
      <c r="AS568"/>
      <c r="AT568"/>
      <c r="AU568"/>
      <c r="AV568"/>
      <c r="AW568"/>
      <c r="AX568"/>
      <c r="AY568"/>
      <c r="AZ568"/>
      <c r="BA568"/>
      <c r="BB568"/>
      <c r="BC568"/>
      <c r="BD568"/>
      <c r="BE568"/>
      <c r="BF568"/>
      <c r="BG568"/>
      <c r="BH568"/>
      <c r="BI568"/>
      <c r="BJ568"/>
      <c r="BK568"/>
      <c r="BL568"/>
      <c r="BM568"/>
      <c r="BN568"/>
      <c r="BO568"/>
      <c r="BP568"/>
      <c r="BQ568"/>
      <c r="BR568"/>
      <c r="BS568"/>
      <c r="BT568"/>
      <c r="BU568"/>
      <c r="BV568"/>
      <c r="BW568"/>
      <c r="BX568"/>
      <c r="BY568"/>
      <c r="BZ568"/>
      <c r="CA568"/>
    </row>
    <row r="569" spans="2:79">
      <c r="B569" s="7" t="s">
        <v>90</v>
      </c>
      <c r="C569" s="45" t="s">
        <v>91</v>
      </c>
      <c r="D569" s="45" t="s">
        <v>92</v>
      </c>
      <c r="E569" s="42">
        <f>DSUM($B$373:$Y$541,E$373,$C$550:$D569)</f>
        <v>1.8870165290147809</v>
      </c>
      <c r="F569" s="42">
        <f>DSUM($B$373:$Y$541,F$373,$C$550:$D569)</f>
        <v>3.8142722597045871</v>
      </c>
      <c r="G569" s="42">
        <f>DSUM($B$373:$Y$541,G$373,$C$550:$D569)</f>
        <v>5.7839505859516693</v>
      </c>
      <c r="H569" s="42">
        <f>DSUM($B$373:$Y$541,H$373,$C$550:$D569)</f>
        <v>7.7981054272195909</v>
      </c>
      <c r="I569" s="42">
        <f>DSUM($B$373:$Y$541,I$373,$C$550:$D569)</f>
        <v>9.9242042761267211</v>
      </c>
      <c r="J569" s="42">
        <f>DSUM($B$373:$Y$541,J$373,$C$550:$D569)</f>
        <v>11.855771876464166</v>
      </c>
      <c r="K569" s="42">
        <f>DSUM($B$373:$Y$541,K$373,$C$550:$D569)</f>
        <v>13.461408893467915</v>
      </c>
      <c r="L569" s="42">
        <f>DSUM($B$373:$Y$541,L$373,$C$550:$D569)</f>
        <v>14.812483933835876</v>
      </c>
      <c r="M569" s="42">
        <f>DSUM($B$373:$Y$541,M$373,$C$550:$D569)</f>
        <v>15.947655309249845</v>
      </c>
      <c r="N569" s="42">
        <f>DSUM($B$373:$Y$541,N$373,$C$550:$D569)</f>
        <v>17.044458545589148</v>
      </c>
      <c r="O569" s="42">
        <f>DSUM($B$373:$Y$541,O$373,$C$550:$D569)</f>
        <v>17.875637712773379</v>
      </c>
      <c r="P569" s="42">
        <f>DSUM($B$373:$Y$541,P$373,$C$550:$D569)</f>
        <v>18.587439754319533</v>
      </c>
      <c r="Q569" s="42">
        <f>DSUM($B$373:$Y$541,Q$373,$C$550:$D569)</f>
        <v>19.214526241544604</v>
      </c>
      <c r="R569" s="42">
        <f>DSUM($B$373:$Y$541,R$373,$C$550:$D569)</f>
        <v>19.761023431056294</v>
      </c>
      <c r="S569" s="42">
        <f>DSUM($B$373:$Y$541,S$373,$C$550:$D569)</f>
        <v>20.388482320873131</v>
      </c>
      <c r="T569" s="42">
        <f>DSUM($B$373:$Y$541,T$373,$C$550:$D569)</f>
        <v>20.848844704469027</v>
      </c>
      <c r="U569" s="42">
        <f>DSUM($B$373:$Y$541,U$373,$C$550:$D569)</f>
        <v>21.100183529764134</v>
      </c>
      <c r="V569" s="42">
        <f>DSUM($B$373:$Y$541,V$373,$C$550:$D569)</f>
        <v>21.351038532381057</v>
      </c>
      <c r="W569" s="42">
        <f>DSUM($B$373:$Y$541,W$373,$C$550:$D569)</f>
        <v>21.595015545033977</v>
      </c>
      <c r="X569" s="42">
        <f>DSUM($B$373:$Y$541,X$373,$C$550:$D569)</f>
        <v>22.001889024299913</v>
      </c>
      <c r="Y569" s="42">
        <f>DSUM($B$373:$Y$541,Y$373,$C$550:$D569)</f>
        <v>22.070534967837595</v>
      </c>
      <c r="AC569"/>
      <c r="AD569"/>
      <c r="AE569"/>
      <c r="AF569"/>
      <c r="AG569"/>
      <c r="AH569"/>
      <c r="AI569"/>
      <c r="AJ569"/>
      <c r="AK569"/>
      <c r="AL569"/>
      <c r="AM569"/>
      <c r="AN569"/>
      <c r="AO569"/>
      <c r="AP569"/>
      <c r="AQ569"/>
      <c r="AR569"/>
      <c r="AS569"/>
      <c r="AT569"/>
      <c r="AU569"/>
      <c r="AV569"/>
      <c r="AW569"/>
      <c r="AX569"/>
      <c r="AY569"/>
      <c r="AZ569"/>
      <c r="BA569"/>
      <c r="BB569"/>
      <c r="BC569"/>
      <c r="BD569"/>
      <c r="BE569"/>
      <c r="BF569"/>
      <c r="BG569"/>
      <c r="BH569"/>
      <c r="BI569"/>
      <c r="BJ569"/>
      <c r="BK569"/>
      <c r="BL569"/>
      <c r="BM569"/>
      <c r="BN569"/>
      <c r="BO569"/>
      <c r="BP569"/>
      <c r="BQ569"/>
      <c r="BR569"/>
      <c r="BS569"/>
      <c r="BT569"/>
      <c r="BU569"/>
      <c r="BV569"/>
      <c r="BW569"/>
      <c r="BX569"/>
      <c r="BY569"/>
      <c r="BZ569"/>
      <c r="CA569"/>
    </row>
    <row r="570" spans="2:79">
      <c r="B570" s="7" t="s">
        <v>93</v>
      </c>
      <c r="C570" s="45" t="s">
        <v>94</v>
      </c>
      <c r="D570" s="45" t="s">
        <v>95</v>
      </c>
      <c r="E570" s="42">
        <f>DSUM($B$373:$Y$541,E$373,$C$550:$D570)</f>
        <v>1.8870165290147809</v>
      </c>
      <c r="F570" s="42">
        <f>DSUM($B$373:$Y$541,F$373,$C$550:$D570)</f>
        <v>3.8142722597045871</v>
      </c>
      <c r="G570" s="42">
        <f>DSUM($B$373:$Y$541,G$373,$C$550:$D570)</f>
        <v>5.7839505859516693</v>
      </c>
      <c r="H570" s="42">
        <f>DSUM($B$373:$Y$541,H$373,$C$550:$D570)</f>
        <v>7.7981054272195909</v>
      </c>
      <c r="I570" s="42">
        <f>DSUM($B$373:$Y$541,I$373,$C$550:$D570)</f>
        <v>9.9242042761267211</v>
      </c>
      <c r="J570" s="42">
        <f>DSUM($B$373:$Y$541,J$373,$C$550:$D570)</f>
        <v>11.855771876464166</v>
      </c>
      <c r="K570" s="42">
        <f>DSUM($B$373:$Y$541,K$373,$C$550:$D570)</f>
        <v>13.461408893467915</v>
      </c>
      <c r="L570" s="42">
        <f>DSUM($B$373:$Y$541,L$373,$C$550:$D570)</f>
        <v>14.812483933835876</v>
      </c>
      <c r="M570" s="42">
        <f>DSUM($B$373:$Y$541,M$373,$C$550:$D570)</f>
        <v>15.947655309249845</v>
      </c>
      <c r="N570" s="42">
        <f>DSUM($B$373:$Y$541,N$373,$C$550:$D570)</f>
        <v>17.044458545589148</v>
      </c>
      <c r="O570" s="42">
        <f>DSUM($B$373:$Y$541,O$373,$C$550:$D570)</f>
        <v>17.875637712773379</v>
      </c>
      <c r="P570" s="42">
        <f>DSUM($B$373:$Y$541,P$373,$C$550:$D570)</f>
        <v>18.587439754319533</v>
      </c>
      <c r="Q570" s="42">
        <f>DSUM($B$373:$Y$541,Q$373,$C$550:$D570)</f>
        <v>19.214526241544604</v>
      </c>
      <c r="R570" s="42">
        <f>DSUM($B$373:$Y$541,R$373,$C$550:$D570)</f>
        <v>19.761023431056294</v>
      </c>
      <c r="S570" s="42">
        <f>DSUM($B$373:$Y$541,S$373,$C$550:$D570)</f>
        <v>20.388482320873131</v>
      </c>
      <c r="T570" s="42">
        <f>DSUM($B$373:$Y$541,T$373,$C$550:$D570)</f>
        <v>20.848844704469027</v>
      </c>
      <c r="U570" s="42">
        <f>DSUM($B$373:$Y$541,U$373,$C$550:$D570)</f>
        <v>21.100183529764134</v>
      </c>
      <c r="V570" s="42">
        <f>DSUM($B$373:$Y$541,V$373,$C$550:$D570)</f>
        <v>21.351038532381057</v>
      </c>
      <c r="W570" s="42">
        <f>DSUM($B$373:$Y$541,W$373,$C$550:$D570)</f>
        <v>21.595015545033977</v>
      </c>
      <c r="X570" s="42">
        <f>DSUM($B$373:$Y$541,X$373,$C$550:$D570)</f>
        <v>22.001889024299913</v>
      </c>
      <c r="Y570" s="42">
        <f>DSUM($B$373:$Y$541,Y$373,$C$550:$D570)</f>
        <v>22.070534967837595</v>
      </c>
      <c r="AC570"/>
      <c r="AD570"/>
      <c r="AE570"/>
      <c r="AF570"/>
      <c r="AG570"/>
      <c r="AH570"/>
      <c r="AI570"/>
      <c r="AJ570"/>
      <c r="AK570"/>
      <c r="AL570"/>
      <c r="AM570"/>
      <c r="AN570"/>
      <c r="AO570"/>
      <c r="AP570"/>
      <c r="AQ570"/>
      <c r="AR570"/>
      <c r="AS570"/>
      <c r="AT570"/>
      <c r="AU570"/>
      <c r="AV570"/>
      <c r="AW570"/>
      <c r="AX570"/>
      <c r="AY570"/>
      <c r="AZ570"/>
      <c r="BA570"/>
      <c r="BB570"/>
      <c r="BC570"/>
      <c r="BD570"/>
      <c r="BE570"/>
      <c r="BF570"/>
      <c r="BG570"/>
      <c r="BH570"/>
      <c r="BI570"/>
      <c r="BJ570"/>
      <c r="BK570"/>
      <c r="BL570"/>
      <c r="BM570"/>
      <c r="BN570"/>
      <c r="BO570"/>
      <c r="BP570"/>
      <c r="BQ570"/>
      <c r="BR570"/>
      <c r="BS570"/>
      <c r="BT570"/>
      <c r="BU570"/>
      <c r="BV570"/>
      <c r="BW570"/>
      <c r="BX570"/>
      <c r="BY570"/>
      <c r="BZ570"/>
      <c r="CA570"/>
    </row>
    <row r="571" spans="2:79">
      <c r="B571" s="7" t="s">
        <v>96</v>
      </c>
      <c r="C571" s="45" t="s">
        <v>97</v>
      </c>
      <c r="D571" s="45" t="s">
        <v>98</v>
      </c>
      <c r="E571" s="42">
        <f>DSUM($B$373:$Y$541,E$373,$C$550:$D571)</f>
        <v>1.8870165290147809</v>
      </c>
      <c r="F571" s="42">
        <f>DSUM($B$373:$Y$541,F$373,$C$550:$D571)</f>
        <v>3.8142722597045871</v>
      </c>
      <c r="G571" s="42">
        <f>DSUM($B$373:$Y$541,G$373,$C$550:$D571)</f>
        <v>5.7839505859516693</v>
      </c>
      <c r="H571" s="42">
        <f>DSUM($B$373:$Y$541,H$373,$C$550:$D571)</f>
        <v>7.7981054272195909</v>
      </c>
      <c r="I571" s="42">
        <f>DSUM($B$373:$Y$541,I$373,$C$550:$D571)</f>
        <v>9.9242042761267211</v>
      </c>
      <c r="J571" s="42">
        <f>DSUM($B$373:$Y$541,J$373,$C$550:$D571)</f>
        <v>11.855771876464166</v>
      </c>
      <c r="K571" s="42">
        <f>DSUM($B$373:$Y$541,K$373,$C$550:$D571)</f>
        <v>13.461408893467915</v>
      </c>
      <c r="L571" s="42">
        <f>DSUM($B$373:$Y$541,L$373,$C$550:$D571)</f>
        <v>14.812483933835876</v>
      </c>
      <c r="M571" s="42">
        <f>DSUM($B$373:$Y$541,M$373,$C$550:$D571)</f>
        <v>15.947655309249845</v>
      </c>
      <c r="N571" s="42">
        <f>DSUM($B$373:$Y$541,N$373,$C$550:$D571)</f>
        <v>17.044458545589148</v>
      </c>
      <c r="O571" s="42">
        <f>DSUM($B$373:$Y$541,O$373,$C$550:$D571)</f>
        <v>17.875637712773379</v>
      </c>
      <c r="P571" s="42">
        <f>DSUM($B$373:$Y$541,P$373,$C$550:$D571)</f>
        <v>18.587439754319533</v>
      </c>
      <c r="Q571" s="42">
        <f>DSUM($B$373:$Y$541,Q$373,$C$550:$D571)</f>
        <v>19.214526241544604</v>
      </c>
      <c r="R571" s="42">
        <f>DSUM($B$373:$Y$541,R$373,$C$550:$D571)</f>
        <v>19.761023431056294</v>
      </c>
      <c r="S571" s="42">
        <f>DSUM($B$373:$Y$541,S$373,$C$550:$D571)</f>
        <v>20.388482320873131</v>
      </c>
      <c r="T571" s="42">
        <f>DSUM($B$373:$Y$541,T$373,$C$550:$D571)</f>
        <v>20.848844704469027</v>
      </c>
      <c r="U571" s="42">
        <f>DSUM($B$373:$Y$541,U$373,$C$550:$D571)</f>
        <v>21.100183529764134</v>
      </c>
      <c r="V571" s="42">
        <f>DSUM($B$373:$Y$541,V$373,$C$550:$D571)</f>
        <v>21.351038532381057</v>
      </c>
      <c r="W571" s="42">
        <f>DSUM($B$373:$Y$541,W$373,$C$550:$D571)</f>
        <v>21.595015545033977</v>
      </c>
      <c r="X571" s="42">
        <f>DSUM($B$373:$Y$541,X$373,$C$550:$D571)</f>
        <v>22.001889024299913</v>
      </c>
      <c r="Y571" s="42">
        <f>DSUM($B$373:$Y$541,Y$373,$C$550:$D571)</f>
        <v>22.070534967837595</v>
      </c>
      <c r="AC571"/>
      <c r="AD571"/>
      <c r="AE571"/>
      <c r="AF571"/>
      <c r="AG571"/>
      <c r="AH571"/>
      <c r="AI571"/>
      <c r="AJ571"/>
      <c r="AK571"/>
      <c r="AL571"/>
      <c r="AM571"/>
      <c r="AN571"/>
      <c r="AO571"/>
      <c r="AP571"/>
      <c r="AQ571"/>
      <c r="AR571"/>
      <c r="AS571"/>
      <c r="AT571"/>
      <c r="AU571"/>
      <c r="AV571"/>
      <c r="AW571"/>
      <c r="AX571"/>
      <c r="AY571"/>
      <c r="AZ571"/>
      <c r="BA571"/>
      <c r="BB571"/>
      <c r="BC571"/>
      <c r="BD571"/>
      <c r="BE571"/>
      <c r="BF571"/>
      <c r="BG571"/>
      <c r="BH571"/>
      <c r="BI571"/>
      <c r="BJ571"/>
      <c r="BK571"/>
      <c r="BL571"/>
      <c r="BM571"/>
      <c r="BN571"/>
      <c r="BO571"/>
      <c r="BP571"/>
      <c r="BQ571"/>
      <c r="BR571"/>
      <c r="BS571"/>
      <c r="BT571"/>
      <c r="BU571"/>
      <c r="BV571"/>
      <c r="BW571"/>
      <c r="BX571"/>
      <c r="BY571"/>
      <c r="BZ571"/>
      <c r="CA571"/>
    </row>
    <row r="572" spans="2:79">
      <c r="B572" s="7" t="s">
        <v>340</v>
      </c>
      <c r="C572" s="45" t="s">
        <v>100</v>
      </c>
      <c r="D572" s="45" t="s">
        <v>341</v>
      </c>
      <c r="E572" s="42">
        <f>DSUM($B$373:$Y$541,E$373,$C$550:$D572)</f>
        <v>1.8870165290147809</v>
      </c>
      <c r="F572" s="42">
        <f>DSUM($B$373:$Y$541,F$373,$C$550:$D572)</f>
        <v>3.8142722597045871</v>
      </c>
      <c r="G572" s="42">
        <f>DSUM($B$373:$Y$541,G$373,$C$550:$D572)</f>
        <v>5.7839505859516693</v>
      </c>
      <c r="H572" s="42">
        <f>DSUM($B$373:$Y$541,H$373,$C$550:$D572)</f>
        <v>7.7981054272195909</v>
      </c>
      <c r="I572" s="42">
        <f>DSUM($B$373:$Y$541,I$373,$C$550:$D572)</f>
        <v>9.9242042761267211</v>
      </c>
      <c r="J572" s="42">
        <f>DSUM($B$373:$Y$541,J$373,$C$550:$D572)</f>
        <v>11.855771876464166</v>
      </c>
      <c r="K572" s="42">
        <f>DSUM($B$373:$Y$541,K$373,$C$550:$D572)</f>
        <v>13.461408893467915</v>
      </c>
      <c r="L572" s="42">
        <f>DSUM($B$373:$Y$541,L$373,$C$550:$D572)</f>
        <v>14.812483933835876</v>
      </c>
      <c r="M572" s="42">
        <f>DSUM($B$373:$Y$541,M$373,$C$550:$D572)</f>
        <v>15.947655309249845</v>
      </c>
      <c r="N572" s="42">
        <f>DSUM($B$373:$Y$541,N$373,$C$550:$D572)</f>
        <v>17.044458545589148</v>
      </c>
      <c r="O572" s="42">
        <f>DSUM($B$373:$Y$541,O$373,$C$550:$D572)</f>
        <v>17.875637712773379</v>
      </c>
      <c r="P572" s="42">
        <f>DSUM($B$373:$Y$541,P$373,$C$550:$D572)</f>
        <v>18.587439754319533</v>
      </c>
      <c r="Q572" s="42">
        <f>DSUM($B$373:$Y$541,Q$373,$C$550:$D572)</f>
        <v>19.214526241544604</v>
      </c>
      <c r="R572" s="42">
        <f>DSUM($B$373:$Y$541,R$373,$C$550:$D572)</f>
        <v>19.761023431056294</v>
      </c>
      <c r="S572" s="42">
        <f>DSUM($B$373:$Y$541,S$373,$C$550:$D572)</f>
        <v>20.388482320873131</v>
      </c>
      <c r="T572" s="42">
        <f>DSUM($B$373:$Y$541,T$373,$C$550:$D572)</f>
        <v>20.848844704469027</v>
      </c>
      <c r="U572" s="42">
        <f>DSUM($B$373:$Y$541,U$373,$C$550:$D572)</f>
        <v>21.100183529764134</v>
      </c>
      <c r="V572" s="42">
        <f>DSUM($B$373:$Y$541,V$373,$C$550:$D572)</f>
        <v>21.351038532381057</v>
      </c>
      <c r="W572" s="42">
        <f>DSUM($B$373:$Y$541,W$373,$C$550:$D572)</f>
        <v>21.595015545033977</v>
      </c>
      <c r="X572" s="42">
        <f>DSUM($B$373:$Y$541,X$373,$C$550:$D572)</f>
        <v>22.001889024299913</v>
      </c>
      <c r="Y572" s="42">
        <f>DSUM($B$373:$Y$541,Y$373,$C$550:$D572)</f>
        <v>22.070534967837595</v>
      </c>
      <c r="AC572"/>
      <c r="AD572"/>
      <c r="AE572"/>
      <c r="AF572"/>
      <c r="AG572"/>
      <c r="AH572"/>
      <c r="AI572"/>
      <c r="AJ572"/>
      <c r="AK572"/>
      <c r="AL572"/>
      <c r="AM572"/>
      <c r="AN572"/>
      <c r="AO572"/>
      <c r="AP572"/>
      <c r="AQ572"/>
      <c r="AR572"/>
      <c r="AS572"/>
      <c r="AT572"/>
      <c r="AU572"/>
      <c r="AV572"/>
      <c r="AW572"/>
      <c r="AX572"/>
      <c r="AY572"/>
      <c r="AZ572"/>
      <c r="BA572"/>
      <c r="BB572"/>
      <c r="BC572"/>
      <c r="BD572"/>
      <c r="BE572"/>
      <c r="BF572"/>
      <c r="BG572"/>
      <c r="BH572"/>
      <c r="BI572"/>
      <c r="BJ572"/>
      <c r="BK572"/>
      <c r="BL572"/>
      <c r="BM572"/>
      <c r="BN572"/>
      <c r="BO572"/>
      <c r="BP572"/>
      <c r="BQ572"/>
      <c r="BR572"/>
      <c r="BS572"/>
      <c r="BT572"/>
      <c r="BU572"/>
      <c r="BV572"/>
      <c r="BW572"/>
      <c r="BX572"/>
      <c r="BY572"/>
      <c r="BZ572"/>
      <c r="CA572"/>
    </row>
    <row r="573" spans="2:79">
      <c r="B573" s="7" t="s">
        <v>342</v>
      </c>
      <c r="C573" s="45" t="s">
        <v>343</v>
      </c>
      <c r="D573" s="45" t="s">
        <v>344</v>
      </c>
      <c r="E573" s="42">
        <f>DSUM($B$373:$Y$541,E$373,$C$550:$D573)</f>
        <v>1.8870165290147809</v>
      </c>
      <c r="F573" s="42">
        <f>DSUM($B$373:$Y$541,F$373,$C$550:$D573)</f>
        <v>3.8142722597045871</v>
      </c>
      <c r="G573" s="42">
        <f>DSUM($B$373:$Y$541,G$373,$C$550:$D573)</f>
        <v>5.7839505859516693</v>
      </c>
      <c r="H573" s="42">
        <f>DSUM($B$373:$Y$541,H$373,$C$550:$D573)</f>
        <v>7.7981054272195909</v>
      </c>
      <c r="I573" s="42">
        <f>DSUM($B$373:$Y$541,I$373,$C$550:$D573)</f>
        <v>9.9242042761267211</v>
      </c>
      <c r="J573" s="42">
        <f>DSUM($B$373:$Y$541,J$373,$C$550:$D573)</f>
        <v>11.855771876464166</v>
      </c>
      <c r="K573" s="42">
        <f>DSUM($B$373:$Y$541,K$373,$C$550:$D573)</f>
        <v>13.461408893467915</v>
      </c>
      <c r="L573" s="42">
        <f>DSUM($B$373:$Y$541,L$373,$C$550:$D573)</f>
        <v>14.812483933835876</v>
      </c>
      <c r="M573" s="42">
        <f>DSUM($B$373:$Y$541,M$373,$C$550:$D573)</f>
        <v>15.947655309249845</v>
      </c>
      <c r="N573" s="42">
        <f>DSUM($B$373:$Y$541,N$373,$C$550:$D573)</f>
        <v>17.044458545589148</v>
      </c>
      <c r="O573" s="42">
        <f>DSUM($B$373:$Y$541,O$373,$C$550:$D573)</f>
        <v>17.875637712773379</v>
      </c>
      <c r="P573" s="42">
        <f>DSUM($B$373:$Y$541,P$373,$C$550:$D573)</f>
        <v>18.587439754319533</v>
      </c>
      <c r="Q573" s="42">
        <f>DSUM($B$373:$Y$541,Q$373,$C$550:$D573)</f>
        <v>19.214526241544604</v>
      </c>
      <c r="R573" s="42">
        <f>DSUM($B$373:$Y$541,R$373,$C$550:$D573)</f>
        <v>19.761023431056294</v>
      </c>
      <c r="S573" s="42">
        <f>DSUM($B$373:$Y$541,S$373,$C$550:$D573)</f>
        <v>20.388482320873131</v>
      </c>
      <c r="T573" s="42">
        <f>DSUM($B$373:$Y$541,T$373,$C$550:$D573)</f>
        <v>20.848844704469027</v>
      </c>
      <c r="U573" s="42">
        <f>DSUM($B$373:$Y$541,U$373,$C$550:$D573)</f>
        <v>21.100183529764134</v>
      </c>
      <c r="V573" s="42">
        <f>DSUM($B$373:$Y$541,V$373,$C$550:$D573)</f>
        <v>21.351038532381057</v>
      </c>
      <c r="W573" s="42">
        <f>DSUM($B$373:$Y$541,W$373,$C$550:$D573)</f>
        <v>21.595015545033977</v>
      </c>
      <c r="X573" s="42">
        <f>DSUM($B$373:$Y$541,X$373,$C$550:$D573)</f>
        <v>22.001889024299913</v>
      </c>
      <c r="Y573" s="42">
        <f>DSUM($B$373:$Y$541,Y$373,$C$550:$D573)</f>
        <v>22.070534967837595</v>
      </c>
      <c r="AC573"/>
      <c r="AD573"/>
      <c r="AE573"/>
      <c r="AF573"/>
      <c r="AG573"/>
      <c r="AH573"/>
      <c r="AI573"/>
      <c r="AJ573"/>
      <c r="AK573"/>
      <c r="AL573"/>
      <c r="AM573"/>
      <c r="AN573"/>
      <c r="AO573"/>
      <c r="AP573"/>
      <c r="AQ573"/>
      <c r="AR573"/>
      <c r="AS573"/>
      <c r="AT573"/>
      <c r="AU573"/>
      <c r="AV573"/>
      <c r="AW573"/>
      <c r="AX573"/>
      <c r="AY573"/>
      <c r="AZ573"/>
      <c r="BA573"/>
      <c r="BB573"/>
      <c r="BC573"/>
      <c r="BD573"/>
      <c r="BE573"/>
      <c r="BF573"/>
      <c r="BG573"/>
      <c r="BH573"/>
      <c r="BI573"/>
      <c r="BJ573"/>
      <c r="BK573"/>
      <c r="BL573"/>
      <c r="BM573"/>
      <c r="BN573"/>
      <c r="BO573"/>
      <c r="BP573"/>
      <c r="BQ573"/>
      <c r="BR573"/>
      <c r="BS573"/>
      <c r="BT573"/>
      <c r="BU573"/>
      <c r="BV573"/>
      <c r="BW573"/>
      <c r="BX573"/>
      <c r="BY573"/>
      <c r="BZ573"/>
      <c r="CA573"/>
    </row>
    <row r="574" spans="2:79">
      <c r="B574" s="7" t="s">
        <v>345</v>
      </c>
      <c r="C574" s="45" t="s">
        <v>346</v>
      </c>
      <c r="D574" s="45" t="s">
        <v>347</v>
      </c>
      <c r="E574" s="42">
        <f>DSUM($B$373:$Y$541,E$373,$C$550:$D574)</f>
        <v>1.8870165290147809</v>
      </c>
      <c r="F574" s="42">
        <f>DSUM($B$373:$Y$541,F$373,$C$550:$D574)</f>
        <v>3.8142722597045871</v>
      </c>
      <c r="G574" s="42">
        <f>DSUM($B$373:$Y$541,G$373,$C$550:$D574)</f>
        <v>5.7839505859516693</v>
      </c>
      <c r="H574" s="42">
        <f>DSUM($B$373:$Y$541,H$373,$C$550:$D574)</f>
        <v>7.7981054272195909</v>
      </c>
      <c r="I574" s="42">
        <f>DSUM($B$373:$Y$541,I$373,$C$550:$D574)</f>
        <v>9.9242042761267211</v>
      </c>
      <c r="J574" s="42">
        <f>DSUM($B$373:$Y$541,J$373,$C$550:$D574)</f>
        <v>11.855771876464166</v>
      </c>
      <c r="K574" s="42">
        <f>DSUM($B$373:$Y$541,K$373,$C$550:$D574)</f>
        <v>13.461408893467915</v>
      </c>
      <c r="L574" s="42">
        <f>DSUM($B$373:$Y$541,L$373,$C$550:$D574)</f>
        <v>14.812483933835876</v>
      </c>
      <c r="M574" s="42">
        <f>DSUM($B$373:$Y$541,M$373,$C$550:$D574)</f>
        <v>15.947655309249845</v>
      </c>
      <c r="N574" s="42">
        <f>DSUM($B$373:$Y$541,N$373,$C$550:$D574)</f>
        <v>17.044458545589148</v>
      </c>
      <c r="O574" s="42">
        <f>DSUM($B$373:$Y$541,O$373,$C$550:$D574)</f>
        <v>17.875637712773379</v>
      </c>
      <c r="P574" s="42">
        <f>DSUM($B$373:$Y$541,P$373,$C$550:$D574)</f>
        <v>18.587439754319533</v>
      </c>
      <c r="Q574" s="42">
        <f>DSUM($B$373:$Y$541,Q$373,$C$550:$D574)</f>
        <v>19.214526241544604</v>
      </c>
      <c r="R574" s="42">
        <f>DSUM($B$373:$Y$541,R$373,$C$550:$D574)</f>
        <v>19.761023431056294</v>
      </c>
      <c r="S574" s="42">
        <f>DSUM($B$373:$Y$541,S$373,$C$550:$D574)</f>
        <v>20.388482320873131</v>
      </c>
      <c r="T574" s="42">
        <f>DSUM($B$373:$Y$541,T$373,$C$550:$D574)</f>
        <v>20.848844704469027</v>
      </c>
      <c r="U574" s="42">
        <f>DSUM($B$373:$Y$541,U$373,$C$550:$D574)</f>
        <v>21.100183529764134</v>
      </c>
      <c r="V574" s="42">
        <f>DSUM($B$373:$Y$541,V$373,$C$550:$D574)</f>
        <v>21.351038532381057</v>
      </c>
      <c r="W574" s="42">
        <f>DSUM($B$373:$Y$541,W$373,$C$550:$D574)</f>
        <v>21.595015545033977</v>
      </c>
      <c r="X574" s="42">
        <f>DSUM($B$373:$Y$541,X$373,$C$550:$D574)</f>
        <v>22.001889024299913</v>
      </c>
      <c r="Y574" s="42">
        <f>DSUM($B$373:$Y$541,Y$373,$C$550:$D574)</f>
        <v>22.070534967837595</v>
      </c>
      <c r="AC574"/>
      <c r="AD574"/>
      <c r="AE574"/>
      <c r="AF574"/>
      <c r="AG574"/>
      <c r="AH574"/>
      <c r="AI574"/>
      <c r="AJ574"/>
      <c r="AK574"/>
      <c r="AL574"/>
      <c r="AM574"/>
      <c r="AN574"/>
      <c r="AO574"/>
      <c r="AP574"/>
      <c r="AQ574"/>
      <c r="AR574"/>
      <c r="AS574"/>
      <c r="AT574"/>
      <c r="AU574"/>
      <c r="AV574"/>
      <c r="AW574"/>
      <c r="AX574"/>
      <c r="AY574"/>
      <c r="AZ574"/>
      <c r="BA574"/>
      <c r="BB574"/>
      <c r="BC574"/>
      <c r="BD574"/>
      <c r="BE574"/>
      <c r="BF574"/>
      <c r="BG574"/>
      <c r="BH574"/>
      <c r="BI574"/>
      <c r="BJ574"/>
      <c r="BK574"/>
      <c r="BL574"/>
      <c r="BM574"/>
      <c r="BN574"/>
      <c r="BO574"/>
      <c r="BP574"/>
      <c r="BQ574"/>
      <c r="BR574"/>
      <c r="BS574"/>
      <c r="BT574"/>
      <c r="BU574"/>
      <c r="BV574"/>
      <c r="BW574"/>
      <c r="BX574"/>
      <c r="BY574"/>
      <c r="BZ574"/>
      <c r="CA574"/>
    </row>
    <row r="575" spans="2:79">
      <c r="B575" s="7" t="s">
        <v>348</v>
      </c>
      <c r="C575" s="45" t="s">
        <v>349</v>
      </c>
      <c r="D575" s="45" t="s">
        <v>350</v>
      </c>
      <c r="E575" s="42">
        <f>DSUM($B$373:$Y$541,E$373,$C$550:$D575)</f>
        <v>1.8870165290147809</v>
      </c>
      <c r="F575" s="42">
        <f>DSUM($B$373:$Y$541,F$373,$C$550:$D575)</f>
        <v>3.8142722597045871</v>
      </c>
      <c r="G575" s="42">
        <f>DSUM($B$373:$Y$541,G$373,$C$550:$D575)</f>
        <v>5.7839505859516693</v>
      </c>
      <c r="H575" s="42">
        <f>DSUM($B$373:$Y$541,H$373,$C$550:$D575)</f>
        <v>7.7981054272195909</v>
      </c>
      <c r="I575" s="42">
        <f>DSUM($B$373:$Y$541,I$373,$C$550:$D575)</f>
        <v>9.9242042761267211</v>
      </c>
      <c r="J575" s="42">
        <f>DSUM($B$373:$Y$541,J$373,$C$550:$D575)</f>
        <v>11.855771876464166</v>
      </c>
      <c r="K575" s="42">
        <f>DSUM($B$373:$Y$541,K$373,$C$550:$D575)</f>
        <v>13.461408893467915</v>
      </c>
      <c r="L575" s="42">
        <f>DSUM($B$373:$Y$541,L$373,$C$550:$D575)</f>
        <v>14.812483933835876</v>
      </c>
      <c r="M575" s="42">
        <f>DSUM($B$373:$Y$541,M$373,$C$550:$D575)</f>
        <v>15.947655309249845</v>
      </c>
      <c r="N575" s="42">
        <f>DSUM($B$373:$Y$541,N$373,$C$550:$D575)</f>
        <v>17.044458545589148</v>
      </c>
      <c r="O575" s="42">
        <f>DSUM($B$373:$Y$541,O$373,$C$550:$D575)</f>
        <v>17.875637712773379</v>
      </c>
      <c r="P575" s="42">
        <f>DSUM($B$373:$Y$541,P$373,$C$550:$D575)</f>
        <v>18.587439754319533</v>
      </c>
      <c r="Q575" s="42">
        <f>DSUM($B$373:$Y$541,Q$373,$C$550:$D575)</f>
        <v>19.214526241544604</v>
      </c>
      <c r="R575" s="42">
        <f>DSUM($B$373:$Y$541,R$373,$C$550:$D575)</f>
        <v>19.761023431056294</v>
      </c>
      <c r="S575" s="42">
        <f>DSUM($B$373:$Y$541,S$373,$C$550:$D575)</f>
        <v>20.388482320873131</v>
      </c>
      <c r="T575" s="42">
        <f>DSUM($B$373:$Y$541,T$373,$C$550:$D575)</f>
        <v>20.848844704469027</v>
      </c>
      <c r="U575" s="42">
        <f>DSUM($B$373:$Y$541,U$373,$C$550:$D575)</f>
        <v>21.100183529764134</v>
      </c>
      <c r="V575" s="42">
        <f>DSUM($B$373:$Y$541,V$373,$C$550:$D575)</f>
        <v>21.351038532381057</v>
      </c>
      <c r="W575" s="42">
        <f>DSUM($B$373:$Y$541,W$373,$C$550:$D575)</f>
        <v>21.595015545033977</v>
      </c>
      <c r="X575" s="42">
        <f>DSUM($B$373:$Y$541,X$373,$C$550:$D575)</f>
        <v>22.001889024299913</v>
      </c>
      <c r="Y575" s="42">
        <f>DSUM($B$373:$Y$541,Y$373,$C$550:$D575)</f>
        <v>22.070534967837595</v>
      </c>
      <c r="AC575"/>
      <c r="AD575"/>
      <c r="AE575"/>
      <c r="AF575"/>
      <c r="AG575"/>
      <c r="AH575"/>
      <c r="AI575"/>
      <c r="AJ575"/>
      <c r="AK575"/>
      <c r="AL575"/>
      <c r="AM575"/>
      <c r="AN575"/>
      <c r="AO575"/>
      <c r="AP575"/>
      <c r="AQ575"/>
      <c r="AR575"/>
      <c r="AS575"/>
      <c r="AT575"/>
      <c r="AU575"/>
      <c r="AV575"/>
      <c r="AW575"/>
      <c r="AX575"/>
      <c r="AY575"/>
      <c r="AZ575"/>
      <c r="BA575"/>
      <c r="BB575"/>
      <c r="BC575"/>
      <c r="BD575"/>
      <c r="BE575"/>
      <c r="BF575"/>
      <c r="BG575"/>
      <c r="BH575"/>
      <c r="BI575"/>
      <c r="BJ575"/>
      <c r="BK575"/>
      <c r="BL575"/>
      <c r="BM575"/>
      <c r="BN575"/>
      <c r="BO575"/>
      <c r="BP575"/>
      <c r="BQ575"/>
      <c r="BR575"/>
      <c r="BS575"/>
      <c r="BT575"/>
      <c r="BU575"/>
      <c r="BV575"/>
      <c r="BW575"/>
      <c r="BX575"/>
      <c r="BY575"/>
      <c r="BZ575"/>
      <c r="CA575"/>
    </row>
    <row r="576" spans="2:79">
      <c r="B576" s="7" t="s">
        <v>351</v>
      </c>
      <c r="C576" s="45" t="s">
        <v>352</v>
      </c>
      <c r="D576" s="45" t="s">
        <v>353</v>
      </c>
      <c r="E576" s="42">
        <f>DSUM($B$373:$Y$541,E$373,$C$550:$D576)</f>
        <v>1.8870165290147809</v>
      </c>
      <c r="F576" s="42">
        <f>DSUM($B$373:$Y$541,F$373,$C$550:$D576)</f>
        <v>3.8142722597045871</v>
      </c>
      <c r="G576" s="42">
        <f>DSUM($B$373:$Y$541,G$373,$C$550:$D576)</f>
        <v>5.7839505859516693</v>
      </c>
      <c r="H576" s="42">
        <f>DSUM($B$373:$Y$541,H$373,$C$550:$D576)</f>
        <v>7.7981054272195909</v>
      </c>
      <c r="I576" s="42">
        <f>DSUM($B$373:$Y$541,I$373,$C$550:$D576)</f>
        <v>9.9242042761267211</v>
      </c>
      <c r="J576" s="42">
        <f>DSUM($B$373:$Y$541,J$373,$C$550:$D576)</f>
        <v>11.855771876464166</v>
      </c>
      <c r="K576" s="42">
        <f>DSUM($B$373:$Y$541,K$373,$C$550:$D576)</f>
        <v>13.461408893467915</v>
      </c>
      <c r="L576" s="42">
        <f>DSUM($B$373:$Y$541,L$373,$C$550:$D576)</f>
        <v>14.812483933835876</v>
      </c>
      <c r="M576" s="42">
        <f>DSUM($B$373:$Y$541,M$373,$C$550:$D576)</f>
        <v>15.947655309249845</v>
      </c>
      <c r="N576" s="42">
        <f>DSUM($B$373:$Y$541,N$373,$C$550:$D576)</f>
        <v>17.044458545589148</v>
      </c>
      <c r="O576" s="42">
        <f>DSUM($B$373:$Y$541,O$373,$C$550:$D576)</f>
        <v>17.875637712773379</v>
      </c>
      <c r="P576" s="42">
        <f>DSUM($B$373:$Y$541,P$373,$C$550:$D576)</f>
        <v>18.587439754319533</v>
      </c>
      <c r="Q576" s="42">
        <f>DSUM($B$373:$Y$541,Q$373,$C$550:$D576)</f>
        <v>19.214526241544604</v>
      </c>
      <c r="R576" s="42">
        <f>DSUM($B$373:$Y$541,R$373,$C$550:$D576)</f>
        <v>19.761023431056294</v>
      </c>
      <c r="S576" s="42">
        <f>DSUM($B$373:$Y$541,S$373,$C$550:$D576)</f>
        <v>20.388482320873131</v>
      </c>
      <c r="T576" s="42">
        <f>DSUM($B$373:$Y$541,T$373,$C$550:$D576)</f>
        <v>20.848844704469027</v>
      </c>
      <c r="U576" s="42">
        <f>DSUM($B$373:$Y$541,U$373,$C$550:$D576)</f>
        <v>21.100183529764134</v>
      </c>
      <c r="V576" s="42">
        <f>DSUM($B$373:$Y$541,V$373,$C$550:$D576)</f>
        <v>21.351038532381057</v>
      </c>
      <c r="W576" s="42">
        <f>DSUM($B$373:$Y$541,W$373,$C$550:$D576)</f>
        <v>21.595015545033977</v>
      </c>
      <c r="X576" s="42">
        <f>DSUM($B$373:$Y$541,X$373,$C$550:$D576)</f>
        <v>22.001889024299913</v>
      </c>
      <c r="Y576" s="42">
        <f>DSUM($B$373:$Y$541,Y$373,$C$550:$D576)</f>
        <v>22.070534967837595</v>
      </c>
      <c r="AC576"/>
      <c r="AD576"/>
      <c r="AE576"/>
      <c r="AF576"/>
      <c r="AG576"/>
      <c r="AH576"/>
      <c r="AI576"/>
      <c r="AJ576"/>
      <c r="AK576"/>
      <c r="AL576"/>
      <c r="AM576"/>
      <c r="AN576"/>
      <c r="AO576"/>
      <c r="AP576"/>
      <c r="AQ576"/>
      <c r="AR576"/>
      <c r="AS576"/>
      <c r="AT576"/>
      <c r="AU576"/>
      <c r="AV576"/>
      <c r="AW576"/>
      <c r="AX576"/>
      <c r="AY576"/>
      <c r="AZ576"/>
      <c r="BA576"/>
      <c r="BB576"/>
      <c r="BC576"/>
      <c r="BD576"/>
      <c r="BE576"/>
      <c r="BF576"/>
      <c r="BG576"/>
      <c r="BH576"/>
      <c r="BI576"/>
      <c r="BJ576"/>
      <c r="BK576"/>
      <c r="BL576"/>
      <c r="BM576"/>
      <c r="BN576"/>
      <c r="BO576"/>
      <c r="BP576"/>
      <c r="BQ576"/>
      <c r="BR576"/>
      <c r="BS576"/>
      <c r="BT576"/>
      <c r="BU576"/>
      <c r="BV576"/>
      <c r="BW576"/>
      <c r="BX576"/>
      <c r="BY576"/>
      <c r="BZ576"/>
      <c r="CA576"/>
    </row>
    <row r="577" spans="1:79">
      <c r="B577" s="7" t="s">
        <v>354</v>
      </c>
      <c r="C577" s="45" t="s">
        <v>355</v>
      </c>
      <c r="D577" s="45" t="s">
        <v>356</v>
      </c>
      <c r="E577" s="42">
        <f>DSUM($B$373:$Y$541,E$373,$C$550:$D577)</f>
        <v>1.8870165290147809</v>
      </c>
      <c r="F577" s="42">
        <f>DSUM($B$373:$Y$541,F$373,$C$550:$D577)</f>
        <v>3.8142722597045871</v>
      </c>
      <c r="G577" s="42">
        <f>DSUM($B$373:$Y$541,G$373,$C$550:$D577)</f>
        <v>5.7839505859516693</v>
      </c>
      <c r="H577" s="42">
        <f>DSUM($B$373:$Y$541,H$373,$C$550:$D577)</f>
        <v>7.7981054272195909</v>
      </c>
      <c r="I577" s="42">
        <f>DSUM($B$373:$Y$541,I$373,$C$550:$D577)</f>
        <v>9.9242042761267211</v>
      </c>
      <c r="J577" s="42">
        <f>DSUM($B$373:$Y$541,J$373,$C$550:$D577)</f>
        <v>11.855771876464166</v>
      </c>
      <c r="K577" s="42">
        <f>DSUM($B$373:$Y$541,K$373,$C$550:$D577)</f>
        <v>13.461408893467915</v>
      </c>
      <c r="L577" s="42">
        <f>DSUM($B$373:$Y$541,L$373,$C$550:$D577)</f>
        <v>14.812483933835876</v>
      </c>
      <c r="M577" s="42">
        <f>DSUM($B$373:$Y$541,M$373,$C$550:$D577)</f>
        <v>15.947655309249845</v>
      </c>
      <c r="N577" s="42">
        <f>DSUM($B$373:$Y$541,N$373,$C$550:$D577)</f>
        <v>17.044458545589148</v>
      </c>
      <c r="O577" s="42">
        <f>DSUM($B$373:$Y$541,O$373,$C$550:$D577)</f>
        <v>17.875637712773379</v>
      </c>
      <c r="P577" s="42">
        <f>DSUM($B$373:$Y$541,P$373,$C$550:$D577)</f>
        <v>18.587439754319533</v>
      </c>
      <c r="Q577" s="42">
        <f>DSUM($B$373:$Y$541,Q$373,$C$550:$D577)</f>
        <v>19.214526241544604</v>
      </c>
      <c r="R577" s="42">
        <f>DSUM($B$373:$Y$541,R$373,$C$550:$D577)</f>
        <v>19.761023431056294</v>
      </c>
      <c r="S577" s="42">
        <f>DSUM($B$373:$Y$541,S$373,$C$550:$D577)</f>
        <v>20.388482320873131</v>
      </c>
      <c r="T577" s="42">
        <f>DSUM($B$373:$Y$541,T$373,$C$550:$D577)</f>
        <v>20.848844704469027</v>
      </c>
      <c r="U577" s="42">
        <f>DSUM($B$373:$Y$541,U$373,$C$550:$D577)</f>
        <v>21.100183529764134</v>
      </c>
      <c r="V577" s="42">
        <f>DSUM($B$373:$Y$541,V$373,$C$550:$D577)</f>
        <v>21.351038532381057</v>
      </c>
      <c r="W577" s="42">
        <f>DSUM($B$373:$Y$541,W$373,$C$550:$D577)</f>
        <v>21.595015545033977</v>
      </c>
      <c r="X577" s="42">
        <f>DSUM($B$373:$Y$541,X$373,$C$550:$D577)</f>
        <v>22.001889024299913</v>
      </c>
      <c r="Y577" s="42">
        <f>DSUM($B$373:$Y$541,Y$373,$C$550:$D577)</f>
        <v>22.070534967837595</v>
      </c>
      <c r="AC577"/>
      <c r="AD577"/>
      <c r="AE577"/>
      <c r="AF577"/>
      <c r="AG577"/>
      <c r="AH577"/>
      <c r="AI577"/>
      <c r="AJ577"/>
      <c r="AK577"/>
      <c r="AL577"/>
      <c r="AM577"/>
      <c r="AN577"/>
      <c r="AO577"/>
      <c r="AP577"/>
      <c r="AQ577"/>
      <c r="AR577"/>
      <c r="AS577"/>
      <c r="AT577"/>
      <c r="AU577"/>
      <c r="AV577"/>
      <c r="AW577"/>
      <c r="AX577"/>
      <c r="AY577"/>
      <c r="AZ577"/>
      <c r="BA577"/>
      <c r="BB577"/>
      <c r="BC577"/>
      <c r="BD577"/>
      <c r="BE577"/>
      <c r="BF577"/>
      <c r="BG577"/>
      <c r="BH577"/>
      <c r="BI577"/>
      <c r="BJ577"/>
      <c r="BK577"/>
      <c r="BL577"/>
      <c r="BM577"/>
      <c r="BN577"/>
      <c r="BO577"/>
      <c r="BP577"/>
      <c r="BQ577"/>
      <c r="BR577"/>
      <c r="BS577"/>
      <c r="BT577"/>
      <c r="BU577"/>
      <c r="BV577"/>
      <c r="BW577"/>
      <c r="BX577"/>
      <c r="BY577"/>
      <c r="BZ577"/>
      <c r="CA577"/>
    </row>
    <row r="578" spans="1:79">
      <c r="B578" s="7" t="s">
        <v>357</v>
      </c>
      <c r="C578" s="45" t="s">
        <v>358</v>
      </c>
      <c r="D578" s="45" t="s">
        <v>359</v>
      </c>
      <c r="E578" s="42">
        <f>DSUM($B$373:$Y$541,E$373,$C$550:$D578)</f>
        <v>1.8870165290147809</v>
      </c>
      <c r="F578" s="42">
        <f>DSUM($B$373:$Y$541,F$373,$C$550:$D578)</f>
        <v>3.8142722597045871</v>
      </c>
      <c r="G578" s="42">
        <f>DSUM($B$373:$Y$541,G$373,$C$550:$D578)</f>
        <v>5.7839505859516693</v>
      </c>
      <c r="H578" s="42">
        <f>DSUM($B$373:$Y$541,H$373,$C$550:$D578)</f>
        <v>7.7981054272195909</v>
      </c>
      <c r="I578" s="42">
        <f>DSUM($B$373:$Y$541,I$373,$C$550:$D578)</f>
        <v>9.9242042761267211</v>
      </c>
      <c r="J578" s="42">
        <f>DSUM($B$373:$Y$541,J$373,$C$550:$D578)</f>
        <v>11.855771876464166</v>
      </c>
      <c r="K578" s="42">
        <f>DSUM($B$373:$Y$541,K$373,$C$550:$D578)</f>
        <v>13.461408893467915</v>
      </c>
      <c r="L578" s="42">
        <f>DSUM($B$373:$Y$541,L$373,$C$550:$D578)</f>
        <v>14.812483933835876</v>
      </c>
      <c r="M578" s="42">
        <f>DSUM($B$373:$Y$541,M$373,$C$550:$D578)</f>
        <v>15.947655309249845</v>
      </c>
      <c r="N578" s="42">
        <f>DSUM($B$373:$Y$541,N$373,$C$550:$D578)</f>
        <v>17.044458545589148</v>
      </c>
      <c r="O578" s="42">
        <f>DSUM($B$373:$Y$541,O$373,$C$550:$D578)</f>
        <v>17.875637712773379</v>
      </c>
      <c r="P578" s="42">
        <f>DSUM($B$373:$Y$541,P$373,$C$550:$D578)</f>
        <v>18.587439754319533</v>
      </c>
      <c r="Q578" s="42">
        <f>DSUM($B$373:$Y$541,Q$373,$C$550:$D578)</f>
        <v>19.214526241544604</v>
      </c>
      <c r="R578" s="42">
        <f>DSUM($B$373:$Y$541,R$373,$C$550:$D578)</f>
        <v>19.761023431056294</v>
      </c>
      <c r="S578" s="42">
        <f>DSUM($B$373:$Y$541,S$373,$C$550:$D578)</f>
        <v>20.388482320873131</v>
      </c>
      <c r="T578" s="42">
        <f>DSUM($B$373:$Y$541,T$373,$C$550:$D578)</f>
        <v>20.848844704469027</v>
      </c>
      <c r="U578" s="42">
        <f>DSUM($B$373:$Y$541,U$373,$C$550:$D578)</f>
        <v>21.100183529764134</v>
      </c>
      <c r="V578" s="42">
        <f>DSUM($B$373:$Y$541,V$373,$C$550:$D578)</f>
        <v>21.351038532381057</v>
      </c>
      <c r="W578" s="42">
        <f>DSUM($B$373:$Y$541,W$373,$C$550:$D578)</f>
        <v>21.595015545033977</v>
      </c>
      <c r="X578" s="42">
        <f>DSUM($B$373:$Y$541,X$373,$C$550:$D578)</f>
        <v>22.001889024299913</v>
      </c>
      <c r="Y578" s="42">
        <f>DSUM($B$373:$Y$541,Y$373,$C$550:$D578)</f>
        <v>22.070534967837595</v>
      </c>
      <c r="AC578"/>
      <c r="AD578"/>
      <c r="AE578"/>
      <c r="AF578"/>
      <c r="AG578"/>
      <c r="AH578"/>
      <c r="AI578"/>
      <c r="AJ578"/>
      <c r="AK578"/>
      <c r="AL578"/>
      <c r="AM578"/>
      <c r="AN578"/>
      <c r="AO578"/>
      <c r="AP578"/>
      <c r="AQ578"/>
      <c r="AR578"/>
      <c r="AS578"/>
      <c r="AT578"/>
      <c r="AU578"/>
      <c r="AV578"/>
      <c r="AW578"/>
      <c r="AX578"/>
      <c r="AY578"/>
      <c r="AZ578"/>
      <c r="BA578"/>
      <c r="BB578"/>
      <c r="BC578"/>
      <c r="BD578"/>
      <c r="BE578"/>
      <c r="BF578"/>
      <c r="BG578"/>
      <c r="BH578"/>
      <c r="BI578"/>
      <c r="BJ578"/>
      <c r="BK578"/>
      <c r="BL578"/>
      <c r="BM578"/>
      <c r="BN578"/>
      <c r="BO578"/>
      <c r="BP578"/>
      <c r="BQ578"/>
      <c r="BR578"/>
      <c r="BS578"/>
      <c r="BT578"/>
      <c r="BU578"/>
      <c r="BV578"/>
      <c r="BW578"/>
      <c r="BX578"/>
      <c r="BY578"/>
      <c r="BZ578"/>
      <c r="CA578"/>
    </row>
    <row r="579" spans="1:79">
      <c r="B579" s="7" t="s">
        <v>360</v>
      </c>
      <c r="C579" s="45" t="s">
        <v>361</v>
      </c>
      <c r="D579" s="45" t="s">
        <v>362</v>
      </c>
      <c r="E579" s="42">
        <f>DSUM($B$373:$Y$541,E$373,$C$550:$D579)</f>
        <v>1.8870165290147809</v>
      </c>
      <c r="F579" s="42">
        <f>DSUM($B$373:$Y$541,F$373,$C$550:$D579)</f>
        <v>3.8142722597045871</v>
      </c>
      <c r="G579" s="42">
        <f>DSUM($B$373:$Y$541,G$373,$C$550:$D579)</f>
        <v>5.7839505859516693</v>
      </c>
      <c r="H579" s="42">
        <f>DSUM($B$373:$Y$541,H$373,$C$550:$D579)</f>
        <v>7.7981054272195909</v>
      </c>
      <c r="I579" s="42">
        <f>DSUM($B$373:$Y$541,I$373,$C$550:$D579)</f>
        <v>9.9242042761267211</v>
      </c>
      <c r="J579" s="42">
        <f>DSUM($B$373:$Y$541,J$373,$C$550:$D579)</f>
        <v>11.855771876464166</v>
      </c>
      <c r="K579" s="42">
        <f>DSUM($B$373:$Y$541,K$373,$C$550:$D579)</f>
        <v>13.461408893467915</v>
      </c>
      <c r="L579" s="42">
        <f>DSUM($B$373:$Y$541,L$373,$C$550:$D579)</f>
        <v>14.812483933835876</v>
      </c>
      <c r="M579" s="42">
        <f>DSUM($B$373:$Y$541,M$373,$C$550:$D579)</f>
        <v>15.947655309249845</v>
      </c>
      <c r="N579" s="42">
        <f>DSUM($B$373:$Y$541,N$373,$C$550:$D579)</f>
        <v>17.044458545589148</v>
      </c>
      <c r="O579" s="42">
        <f>DSUM($B$373:$Y$541,O$373,$C$550:$D579)</f>
        <v>17.875637712773379</v>
      </c>
      <c r="P579" s="42">
        <f>DSUM($B$373:$Y$541,P$373,$C$550:$D579)</f>
        <v>18.587439754319533</v>
      </c>
      <c r="Q579" s="42">
        <f>DSUM($B$373:$Y$541,Q$373,$C$550:$D579)</f>
        <v>19.214526241544604</v>
      </c>
      <c r="R579" s="42">
        <f>DSUM($B$373:$Y$541,R$373,$C$550:$D579)</f>
        <v>19.761023431056294</v>
      </c>
      <c r="S579" s="42">
        <f>DSUM($B$373:$Y$541,S$373,$C$550:$D579)</f>
        <v>20.388482320873131</v>
      </c>
      <c r="T579" s="42">
        <f>DSUM($B$373:$Y$541,T$373,$C$550:$D579)</f>
        <v>20.848844704469027</v>
      </c>
      <c r="U579" s="42">
        <f>DSUM($B$373:$Y$541,U$373,$C$550:$D579)</f>
        <v>21.100183529764134</v>
      </c>
      <c r="V579" s="42">
        <f>DSUM($B$373:$Y$541,V$373,$C$550:$D579)</f>
        <v>21.351038532381057</v>
      </c>
      <c r="W579" s="42">
        <f>DSUM($B$373:$Y$541,W$373,$C$550:$D579)</f>
        <v>21.595015545033977</v>
      </c>
      <c r="X579" s="42">
        <f>DSUM($B$373:$Y$541,X$373,$C$550:$D579)</f>
        <v>22.001889024299913</v>
      </c>
      <c r="Y579" s="42">
        <f>DSUM($B$373:$Y$541,Y$373,$C$550:$D579)</f>
        <v>22.070534967837595</v>
      </c>
      <c r="AC579"/>
      <c r="AD579"/>
      <c r="AE579"/>
      <c r="AF579"/>
      <c r="AG579"/>
      <c r="AH579"/>
      <c r="AI579"/>
      <c r="AJ579"/>
      <c r="AK579"/>
      <c r="AL579"/>
      <c r="AM579"/>
      <c r="AN579"/>
      <c r="AO579"/>
      <c r="AP579"/>
      <c r="AQ579"/>
      <c r="AR579"/>
      <c r="AS579"/>
      <c r="AT579"/>
      <c r="AU579"/>
      <c r="AV579"/>
      <c r="AW579"/>
      <c r="AX579"/>
      <c r="AY579"/>
      <c r="AZ579"/>
      <c r="BA579"/>
      <c r="BB579"/>
      <c r="BC579"/>
      <c r="BD579"/>
      <c r="BE579"/>
      <c r="BF579"/>
      <c r="BG579"/>
      <c r="BH579"/>
      <c r="BI579"/>
      <c r="BJ579"/>
      <c r="BK579"/>
      <c r="BL579"/>
      <c r="BM579"/>
      <c r="BN579"/>
      <c r="BO579"/>
      <c r="BP579"/>
      <c r="BQ579"/>
      <c r="BR579"/>
      <c r="BS579"/>
      <c r="BT579"/>
      <c r="BU579"/>
      <c r="BV579"/>
      <c r="BW579"/>
      <c r="BX579"/>
      <c r="BY579"/>
      <c r="BZ579"/>
      <c r="CA579"/>
    </row>
    <row r="580" spans="1:79">
      <c r="B580" s="7" t="s">
        <v>363</v>
      </c>
      <c r="C580" s="45" t="s">
        <v>364</v>
      </c>
      <c r="D580" s="45" t="s">
        <v>365</v>
      </c>
      <c r="E580" s="42">
        <f>DSUM($B$373:$Y$541,E$373,$C$550:$D580)</f>
        <v>1.8870165290147809</v>
      </c>
      <c r="F580" s="42">
        <f>DSUM($B$373:$Y$541,F$373,$C$550:$D580)</f>
        <v>3.8142722597045871</v>
      </c>
      <c r="G580" s="42">
        <f>DSUM($B$373:$Y$541,G$373,$C$550:$D580)</f>
        <v>5.7839505859516693</v>
      </c>
      <c r="H580" s="42">
        <f>DSUM($B$373:$Y$541,H$373,$C$550:$D580)</f>
        <v>7.7981054272195909</v>
      </c>
      <c r="I580" s="42">
        <f>DSUM($B$373:$Y$541,I$373,$C$550:$D580)</f>
        <v>9.9242042761267211</v>
      </c>
      <c r="J580" s="42">
        <f>DSUM($B$373:$Y$541,J$373,$C$550:$D580)</f>
        <v>11.855771876464166</v>
      </c>
      <c r="K580" s="42">
        <f>DSUM($B$373:$Y$541,K$373,$C$550:$D580)</f>
        <v>13.461408893467915</v>
      </c>
      <c r="L580" s="42">
        <f>DSUM($B$373:$Y$541,L$373,$C$550:$D580)</f>
        <v>14.812483933835876</v>
      </c>
      <c r="M580" s="42">
        <f>DSUM($B$373:$Y$541,M$373,$C$550:$D580)</f>
        <v>15.947655309249845</v>
      </c>
      <c r="N580" s="42">
        <f>DSUM($B$373:$Y$541,N$373,$C$550:$D580)</f>
        <v>17.044458545589148</v>
      </c>
      <c r="O580" s="42">
        <f>DSUM($B$373:$Y$541,O$373,$C$550:$D580)</f>
        <v>17.875637712773379</v>
      </c>
      <c r="P580" s="42">
        <f>DSUM($B$373:$Y$541,P$373,$C$550:$D580)</f>
        <v>18.587439754319533</v>
      </c>
      <c r="Q580" s="42">
        <f>DSUM($B$373:$Y$541,Q$373,$C$550:$D580)</f>
        <v>19.214526241544604</v>
      </c>
      <c r="R580" s="42">
        <f>DSUM($B$373:$Y$541,R$373,$C$550:$D580)</f>
        <v>19.761023431056294</v>
      </c>
      <c r="S580" s="42">
        <f>DSUM($B$373:$Y$541,S$373,$C$550:$D580)</f>
        <v>20.388482320873131</v>
      </c>
      <c r="T580" s="42">
        <f>DSUM($B$373:$Y$541,T$373,$C$550:$D580)</f>
        <v>20.848844704469027</v>
      </c>
      <c r="U580" s="42">
        <f>DSUM($B$373:$Y$541,U$373,$C$550:$D580)</f>
        <v>21.100183529764134</v>
      </c>
      <c r="V580" s="42">
        <f>DSUM($B$373:$Y$541,V$373,$C$550:$D580)</f>
        <v>21.351038532381057</v>
      </c>
      <c r="W580" s="42">
        <f>DSUM($B$373:$Y$541,W$373,$C$550:$D580)</f>
        <v>21.595015545033977</v>
      </c>
      <c r="X580" s="42">
        <f>DSUM($B$373:$Y$541,X$373,$C$550:$D580)</f>
        <v>22.001889024299913</v>
      </c>
      <c r="Y580" s="42">
        <f>DSUM($B$373:$Y$541,Y$373,$C$550:$D580)</f>
        <v>22.070534967837595</v>
      </c>
      <c r="AC580"/>
      <c r="AD580"/>
      <c r="AE580"/>
      <c r="AF580"/>
      <c r="AG580"/>
      <c r="AH580"/>
      <c r="AI580"/>
      <c r="AJ580"/>
      <c r="AK580"/>
      <c r="AL580"/>
      <c r="AM580"/>
      <c r="AN580"/>
      <c r="AO580"/>
      <c r="AP580"/>
      <c r="AQ580"/>
      <c r="AR580"/>
      <c r="AS580"/>
      <c r="AT580"/>
      <c r="AU580"/>
      <c r="AV580"/>
      <c r="AW580"/>
      <c r="AX580"/>
      <c r="AY580"/>
      <c r="AZ580"/>
      <c r="BA580"/>
      <c r="BB580"/>
      <c r="BC580"/>
      <c r="BD580"/>
      <c r="BE580"/>
      <c r="BF580"/>
      <c r="BG580"/>
      <c r="BH580"/>
      <c r="BI580"/>
      <c r="BJ580"/>
      <c r="BK580"/>
      <c r="BL580"/>
      <c r="BM580"/>
      <c r="BN580"/>
      <c r="BO580"/>
      <c r="BP580"/>
      <c r="BQ580"/>
      <c r="BR580"/>
      <c r="BS580"/>
      <c r="BT580"/>
      <c r="BU580"/>
      <c r="BV580"/>
      <c r="BW580"/>
      <c r="BX580"/>
      <c r="BY580"/>
      <c r="BZ580"/>
      <c r="CA580"/>
    </row>
    <row r="581" spans="1:79">
      <c r="B581" s="7" t="s">
        <v>366</v>
      </c>
      <c r="C581" s="45" t="s">
        <v>367</v>
      </c>
      <c r="D581" s="45" t="s">
        <v>368</v>
      </c>
      <c r="E581" s="42">
        <f>DSUM($B$373:$Y$541,E$373,$C$550:$D581)</f>
        <v>1.8870165290147809</v>
      </c>
      <c r="F581" s="42">
        <f>DSUM($B$373:$Y$541,F$373,$C$550:$D581)</f>
        <v>3.8142722597045871</v>
      </c>
      <c r="G581" s="42">
        <f>DSUM($B$373:$Y$541,G$373,$C$550:$D581)</f>
        <v>5.7839505859516693</v>
      </c>
      <c r="H581" s="42">
        <f>DSUM($B$373:$Y$541,H$373,$C$550:$D581)</f>
        <v>7.7981054272195909</v>
      </c>
      <c r="I581" s="42">
        <f>DSUM($B$373:$Y$541,I$373,$C$550:$D581)</f>
        <v>9.9242042761267211</v>
      </c>
      <c r="J581" s="42">
        <f>DSUM($B$373:$Y$541,J$373,$C$550:$D581)</f>
        <v>11.855771876464166</v>
      </c>
      <c r="K581" s="42">
        <f>DSUM($B$373:$Y$541,K$373,$C$550:$D581)</f>
        <v>13.461408893467915</v>
      </c>
      <c r="L581" s="42">
        <f>DSUM($B$373:$Y$541,L$373,$C$550:$D581)</f>
        <v>14.812483933835876</v>
      </c>
      <c r="M581" s="42">
        <f>DSUM($B$373:$Y$541,M$373,$C$550:$D581)</f>
        <v>15.947655309249845</v>
      </c>
      <c r="N581" s="42">
        <f>DSUM($B$373:$Y$541,N$373,$C$550:$D581)</f>
        <v>17.044458545589148</v>
      </c>
      <c r="O581" s="42">
        <f>DSUM($B$373:$Y$541,O$373,$C$550:$D581)</f>
        <v>17.875637712773379</v>
      </c>
      <c r="P581" s="42">
        <f>DSUM($B$373:$Y$541,P$373,$C$550:$D581)</f>
        <v>18.587439754319533</v>
      </c>
      <c r="Q581" s="42">
        <f>DSUM($B$373:$Y$541,Q$373,$C$550:$D581)</f>
        <v>19.214526241544604</v>
      </c>
      <c r="R581" s="42">
        <f>DSUM($B$373:$Y$541,R$373,$C$550:$D581)</f>
        <v>19.761023431056294</v>
      </c>
      <c r="S581" s="42">
        <f>DSUM($B$373:$Y$541,S$373,$C$550:$D581)</f>
        <v>20.388482320873131</v>
      </c>
      <c r="T581" s="42">
        <f>DSUM($B$373:$Y$541,T$373,$C$550:$D581)</f>
        <v>20.848844704469027</v>
      </c>
      <c r="U581" s="42">
        <f>DSUM($B$373:$Y$541,U$373,$C$550:$D581)</f>
        <v>21.100183529764134</v>
      </c>
      <c r="V581" s="42">
        <f>DSUM($B$373:$Y$541,V$373,$C$550:$D581)</f>
        <v>21.351038532381057</v>
      </c>
      <c r="W581" s="42">
        <f>DSUM($B$373:$Y$541,W$373,$C$550:$D581)</f>
        <v>21.595015545033977</v>
      </c>
      <c r="X581" s="42">
        <f>DSUM($B$373:$Y$541,X$373,$C$550:$D581)</f>
        <v>22.001889024299913</v>
      </c>
      <c r="Y581" s="42">
        <f>DSUM($B$373:$Y$541,Y$373,$C$550:$D581)</f>
        <v>22.070534967837595</v>
      </c>
      <c r="AC581"/>
      <c r="AD581"/>
      <c r="AE581"/>
      <c r="AF581"/>
      <c r="AG581"/>
      <c r="AH581"/>
      <c r="AI581"/>
      <c r="AJ581"/>
      <c r="AK581"/>
      <c r="AL581"/>
      <c r="AM581"/>
      <c r="AN581"/>
      <c r="AO581"/>
      <c r="AP581"/>
      <c r="AQ581"/>
      <c r="AR581"/>
      <c r="AS581"/>
      <c r="AT581"/>
      <c r="AU581"/>
      <c r="AV581"/>
      <c r="AW581"/>
      <c r="AX581"/>
      <c r="AY581"/>
      <c r="AZ581"/>
      <c r="BA581"/>
      <c r="BB581"/>
      <c r="BC581"/>
      <c r="BD581"/>
      <c r="BE581"/>
      <c r="BF581"/>
      <c r="BG581"/>
      <c r="BH581"/>
      <c r="BI581"/>
      <c r="BJ581"/>
      <c r="BK581"/>
      <c r="BL581"/>
      <c r="BM581"/>
      <c r="BN581"/>
      <c r="BO581"/>
      <c r="BP581"/>
      <c r="BQ581"/>
      <c r="BR581"/>
      <c r="BS581"/>
      <c r="BT581"/>
      <c r="BU581"/>
      <c r="BV581"/>
      <c r="BW581"/>
      <c r="BX581"/>
      <c r="BY581"/>
      <c r="BZ581"/>
      <c r="CA581"/>
    </row>
    <row r="582" spans="1:79">
      <c r="B582" s="7" t="s">
        <v>369</v>
      </c>
      <c r="C582" s="45" t="s">
        <v>370</v>
      </c>
      <c r="D582" s="45" t="s">
        <v>101</v>
      </c>
      <c r="E582" s="42">
        <f>DSUM($B$373:$Y$541,E$373,$C$550:$D582)</f>
        <v>1.8870165290147809</v>
      </c>
      <c r="F582" s="42">
        <f>DSUM($B$373:$Y$541,F$373,$C$550:$D582)</f>
        <v>3.8142722597045871</v>
      </c>
      <c r="G582" s="42">
        <f>DSUM($B$373:$Y$541,G$373,$C$550:$D582)</f>
        <v>5.7839505859516693</v>
      </c>
      <c r="H582" s="42">
        <f>DSUM($B$373:$Y$541,H$373,$C$550:$D582)</f>
        <v>7.7981054272195909</v>
      </c>
      <c r="I582" s="42">
        <f>DSUM($B$373:$Y$541,I$373,$C$550:$D582)</f>
        <v>9.9242042761267211</v>
      </c>
      <c r="J582" s="42">
        <f>DSUM($B$373:$Y$541,J$373,$C$550:$D582)</f>
        <v>11.855771876464166</v>
      </c>
      <c r="K582" s="42">
        <f>DSUM($B$373:$Y$541,K$373,$C$550:$D582)</f>
        <v>13.461408893467915</v>
      </c>
      <c r="L582" s="42">
        <f>DSUM($B$373:$Y$541,L$373,$C$550:$D582)</f>
        <v>14.812483933835876</v>
      </c>
      <c r="M582" s="42">
        <f>DSUM($B$373:$Y$541,M$373,$C$550:$D582)</f>
        <v>15.947655309249845</v>
      </c>
      <c r="N582" s="42">
        <f>DSUM($B$373:$Y$541,N$373,$C$550:$D582)</f>
        <v>17.044458545589148</v>
      </c>
      <c r="O582" s="42">
        <f>DSUM($B$373:$Y$541,O$373,$C$550:$D582)</f>
        <v>17.875637712773379</v>
      </c>
      <c r="P582" s="42">
        <f>DSUM($B$373:$Y$541,P$373,$C$550:$D582)</f>
        <v>18.587439754319533</v>
      </c>
      <c r="Q582" s="42">
        <f>DSUM($B$373:$Y$541,Q$373,$C$550:$D582)</f>
        <v>19.214526241544604</v>
      </c>
      <c r="R582" s="42">
        <f>DSUM($B$373:$Y$541,R$373,$C$550:$D582)</f>
        <v>19.761023431056294</v>
      </c>
      <c r="S582" s="42">
        <f>DSUM($B$373:$Y$541,S$373,$C$550:$D582)</f>
        <v>20.388482320873131</v>
      </c>
      <c r="T582" s="42">
        <f>DSUM($B$373:$Y$541,T$373,$C$550:$D582)</f>
        <v>20.848844704469027</v>
      </c>
      <c r="U582" s="42">
        <f>DSUM($B$373:$Y$541,U$373,$C$550:$D582)</f>
        <v>21.100183529764134</v>
      </c>
      <c r="V582" s="42">
        <f>DSUM($B$373:$Y$541,V$373,$C$550:$D582)</f>
        <v>21.351038532381057</v>
      </c>
      <c r="W582" s="42">
        <f>DSUM($B$373:$Y$541,W$373,$C$550:$D582)</f>
        <v>21.595015545033977</v>
      </c>
      <c r="X582" s="42">
        <f>DSUM($B$373:$Y$541,X$373,$C$550:$D582)</f>
        <v>22.001889024299913</v>
      </c>
      <c r="Y582" s="42">
        <f>DSUM($B$373:$Y$541,Y$373,$C$550:$D582)</f>
        <v>22.070534967837595</v>
      </c>
      <c r="AC582"/>
      <c r="AD582"/>
      <c r="AE582"/>
      <c r="AF582"/>
      <c r="AG582"/>
      <c r="AH582"/>
      <c r="AI582"/>
      <c r="AJ582"/>
      <c r="AK582"/>
      <c r="AL582"/>
      <c r="AM582"/>
      <c r="AN582"/>
      <c r="AO582"/>
      <c r="AP582"/>
      <c r="AQ582"/>
      <c r="AR582"/>
      <c r="AS582"/>
      <c r="AT582"/>
      <c r="AU582"/>
      <c r="AV582"/>
      <c r="AW582"/>
      <c r="AX582"/>
      <c r="AY582"/>
      <c r="AZ582"/>
      <c r="BA582"/>
      <c r="BB582"/>
      <c r="BC582"/>
      <c r="BD582"/>
      <c r="BE582"/>
      <c r="BF582"/>
      <c r="BG582"/>
      <c r="BH582"/>
      <c r="BI582"/>
      <c r="BJ582"/>
      <c r="BK582"/>
      <c r="BL582"/>
      <c r="BM582"/>
      <c r="BN582"/>
      <c r="BO582"/>
      <c r="BP582"/>
      <c r="BQ582"/>
      <c r="BR582"/>
      <c r="BS582"/>
      <c r="BT582"/>
      <c r="BU582"/>
      <c r="BV582"/>
      <c r="BW582"/>
      <c r="BX582"/>
      <c r="BY582"/>
      <c r="BZ582"/>
      <c r="CA582"/>
    </row>
    <row r="583" spans="1:79">
      <c r="AC583"/>
      <c r="AD583"/>
      <c r="AE583"/>
      <c r="AF583"/>
      <c r="AG583"/>
      <c r="AH583"/>
      <c r="AI583"/>
      <c r="AJ583"/>
      <c r="AK583"/>
      <c r="AL583"/>
      <c r="AM583"/>
      <c r="AN583"/>
      <c r="AO583"/>
      <c r="AP583"/>
      <c r="AQ583"/>
      <c r="AR583"/>
      <c r="AS583"/>
      <c r="AT583"/>
      <c r="AU583"/>
      <c r="AV583"/>
      <c r="AW583"/>
      <c r="AX583"/>
      <c r="AY583"/>
      <c r="AZ583"/>
      <c r="BA583"/>
      <c r="BB583"/>
      <c r="BC583"/>
      <c r="BD583"/>
      <c r="BE583"/>
      <c r="BF583"/>
      <c r="BG583"/>
      <c r="BH583"/>
      <c r="BI583"/>
      <c r="BJ583"/>
      <c r="BK583"/>
      <c r="BL583"/>
      <c r="BM583"/>
      <c r="BN583"/>
      <c r="BO583"/>
      <c r="BP583"/>
      <c r="BQ583"/>
      <c r="BR583"/>
      <c r="BS583"/>
      <c r="BT583"/>
      <c r="BU583"/>
      <c r="BV583"/>
      <c r="BW583"/>
      <c r="BX583"/>
      <c r="BY583"/>
      <c r="BZ583"/>
      <c r="CA583"/>
    </row>
    <row r="584" spans="1:79">
      <c r="E584" s="26">
        <f>E582</f>
        <v>1.8870165290147809</v>
      </c>
      <c r="F584" s="26">
        <f>F582+E584</f>
        <v>5.701288788719368</v>
      </c>
      <c r="G584" s="26">
        <f t="shared" ref="G584:W584" si="300">G582+F584</f>
        <v>11.485239374671037</v>
      </c>
      <c r="H584" s="26">
        <f t="shared" si="300"/>
        <v>19.283344801890628</v>
      </c>
      <c r="I584" s="26">
        <f t="shared" si="300"/>
        <v>29.207549078017351</v>
      </c>
      <c r="J584" s="26">
        <f t="shared" si="300"/>
        <v>41.063320954481519</v>
      </c>
      <c r="K584" s="26">
        <f t="shared" si="300"/>
        <v>54.52472984794943</v>
      </c>
      <c r="L584" s="26">
        <f t="shared" si="300"/>
        <v>69.337213781785309</v>
      </c>
      <c r="M584" s="26">
        <f t="shared" si="300"/>
        <v>85.284869091035148</v>
      </c>
      <c r="N584" s="26">
        <f t="shared" si="300"/>
        <v>102.3293276366243</v>
      </c>
      <c r="O584" s="26">
        <f t="shared" si="300"/>
        <v>120.20496534939768</v>
      </c>
      <c r="P584" s="26">
        <f t="shared" si="300"/>
        <v>138.79240510371721</v>
      </c>
      <c r="Q584" s="26">
        <f t="shared" si="300"/>
        <v>158.00693134526182</v>
      </c>
      <c r="R584" s="26">
        <f t="shared" si="300"/>
        <v>177.76795477631811</v>
      </c>
      <c r="S584" s="26">
        <f t="shared" si="300"/>
        <v>198.15643709719123</v>
      </c>
      <c r="T584" s="26">
        <f t="shared" si="300"/>
        <v>219.00528180166026</v>
      </c>
      <c r="U584" s="26">
        <f t="shared" si="300"/>
        <v>240.1054653314244</v>
      </c>
      <c r="V584" s="26">
        <f t="shared" si="300"/>
        <v>261.45650386380544</v>
      </c>
      <c r="W584" s="26">
        <f t="shared" si="300"/>
        <v>283.0515194088394</v>
      </c>
      <c r="X584" s="26">
        <f>X582+W584</f>
        <v>305.05340843313934</v>
      </c>
      <c r="Y584" s="26"/>
      <c r="AC584"/>
      <c r="AD584"/>
      <c r="AE584"/>
      <c r="AF584"/>
      <c r="AG584"/>
      <c r="AH584"/>
      <c r="AI584"/>
      <c r="AJ584"/>
      <c r="AK584"/>
      <c r="AL584"/>
      <c r="AM584"/>
      <c r="AN584"/>
      <c r="AO584"/>
      <c r="AP584"/>
      <c r="AQ584"/>
      <c r="AR584"/>
      <c r="AS584"/>
      <c r="AT584"/>
      <c r="AU584"/>
      <c r="AV584"/>
      <c r="AW584"/>
      <c r="AX584"/>
      <c r="AY584"/>
      <c r="AZ584"/>
      <c r="BA584"/>
      <c r="BB584"/>
      <c r="BC584"/>
      <c r="BD584"/>
      <c r="BE584"/>
      <c r="BF584"/>
      <c r="BG584"/>
      <c r="BH584"/>
      <c r="BI584"/>
      <c r="BJ584"/>
      <c r="BK584"/>
      <c r="BL584"/>
      <c r="BM584"/>
      <c r="BN584"/>
      <c r="BO584"/>
      <c r="BP584"/>
      <c r="BQ584"/>
      <c r="BR584"/>
      <c r="BS584"/>
      <c r="BT584"/>
      <c r="BU584"/>
      <c r="BV584"/>
      <c r="BW584"/>
      <c r="BX584"/>
      <c r="BY584"/>
      <c r="BZ584"/>
      <c r="CA584"/>
    </row>
    <row r="585" spans="1:79" ht="15">
      <c r="A585" s="49" t="s">
        <v>102</v>
      </c>
      <c r="AC585"/>
      <c r="AD585"/>
      <c r="AE585"/>
      <c r="AF585"/>
      <c r="AG585"/>
      <c r="AH585"/>
      <c r="AI585"/>
      <c r="AJ585"/>
      <c r="AK585"/>
      <c r="AL585"/>
      <c r="AM585"/>
      <c r="AN585"/>
      <c r="AO585"/>
      <c r="AP585"/>
      <c r="AQ585"/>
      <c r="AR585"/>
      <c r="AS585"/>
      <c r="AT585"/>
      <c r="AU585"/>
      <c r="AV585"/>
      <c r="AW585"/>
      <c r="AX585"/>
      <c r="AY585"/>
      <c r="AZ585"/>
      <c r="BA585"/>
      <c r="BB585"/>
      <c r="BC585"/>
      <c r="BD585"/>
      <c r="BE585"/>
      <c r="BF585"/>
      <c r="BG585"/>
      <c r="BH585"/>
      <c r="BI585"/>
      <c r="BJ585"/>
      <c r="BK585"/>
      <c r="BL585"/>
      <c r="BM585"/>
      <c r="BN585"/>
      <c r="BO585"/>
      <c r="BP585"/>
      <c r="BQ585"/>
      <c r="BR585"/>
      <c r="BS585"/>
      <c r="BT585"/>
      <c r="BU585"/>
      <c r="BV585"/>
      <c r="BW585"/>
      <c r="BX585"/>
      <c r="BY585"/>
      <c r="BZ585"/>
      <c r="CA585"/>
    </row>
    <row r="586" spans="1:79" ht="15">
      <c r="D586" s="57" t="str">
        <f>C22</f>
        <v>Irrigation Water Mgmt - NR</v>
      </c>
      <c r="E586" s="51">
        <f t="shared" ref="E586:X586" si="301">E11</f>
        <v>2016</v>
      </c>
      <c r="F586" s="52">
        <f t="shared" si="301"/>
        <v>2017</v>
      </c>
      <c r="G586" s="52">
        <f t="shared" si="301"/>
        <v>2018</v>
      </c>
      <c r="H586" s="52">
        <f t="shared" si="301"/>
        <v>2019</v>
      </c>
      <c r="I586" s="52">
        <f t="shared" si="301"/>
        <v>2020</v>
      </c>
      <c r="J586" s="52">
        <f t="shared" si="301"/>
        <v>2021</v>
      </c>
      <c r="K586" s="52">
        <f t="shared" si="301"/>
        <v>2022</v>
      </c>
      <c r="L586" s="52">
        <f t="shared" si="301"/>
        <v>2023</v>
      </c>
      <c r="M586" s="52">
        <f t="shared" si="301"/>
        <v>2024</v>
      </c>
      <c r="N586" s="52">
        <f t="shared" si="301"/>
        <v>2025</v>
      </c>
      <c r="O586" s="52">
        <f t="shared" si="301"/>
        <v>2026</v>
      </c>
      <c r="P586" s="52">
        <f t="shared" si="301"/>
        <v>2027</v>
      </c>
      <c r="Q586" s="52">
        <f t="shared" si="301"/>
        <v>2028</v>
      </c>
      <c r="R586" s="52">
        <f t="shared" si="301"/>
        <v>2029</v>
      </c>
      <c r="S586" s="52">
        <f t="shared" si="301"/>
        <v>2030</v>
      </c>
      <c r="T586" s="52">
        <f t="shared" si="301"/>
        <v>2031</v>
      </c>
      <c r="U586" s="52">
        <f t="shared" si="301"/>
        <v>2032</v>
      </c>
      <c r="V586" s="52">
        <f t="shared" si="301"/>
        <v>2033</v>
      </c>
      <c r="W586" s="52">
        <f t="shared" si="301"/>
        <v>2034</v>
      </c>
      <c r="X586" s="52">
        <f t="shared" si="301"/>
        <v>2035</v>
      </c>
      <c r="Y586" s="53" t="s">
        <v>29</v>
      </c>
      <c r="AC586"/>
      <c r="AD586"/>
      <c r="AE586"/>
      <c r="AF586"/>
      <c r="AG586"/>
      <c r="AH586"/>
      <c r="AI586"/>
      <c r="AJ586"/>
      <c r="AK586"/>
      <c r="AL586"/>
      <c r="AM586"/>
      <c r="AN586"/>
      <c r="AO586"/>
      <c r="AP586"/>
      <c r="AQ586"/>
      <c r="AR586"/>
      <c r="AS586"/>
      <c r="AT586"/>
      <c r="AU586"/>
      <c r="AV586"/>
      <c r="AW586"/>
      <c r="AX586"/>
      <c r="AY586"/>
      <c r="AZ586"/>
      <c r="BA586"/>
      <c r="BB586"/>
      <c r="BC586"/>
      <c r="BD586"/>
      <c r="BE586"/>
      <c r="BF586"/>
      <c r="BG586"/>
      <c r="BH586"/>
      <c r="BI586"/>
      <c r="BJ586"/>
      <c r="BK586"/>
      <c r="BL586"/>
      <c r="BM586"/>
      <c r="BN586"/>
      <c r="BO586"/>
      <c r="BP586"/>
      <c r="BQ586"/>
      <c r="BR586"/>
      <c r="BS586"/>
      <c r="BT586"/>
      <c r="BU586"/>
      <c r="BV586"/>
      <c r="BW586"/>
      <c r="BX586"/>
      <c r="BY586"/>
      <c r="BZ586"/>
      <c r="CA586"/>
    </row>
    <row r="587" spans="1:79" ht="15">
      <c r="E587" s="54" t="str">
        <f t="shared" ref="E587:X587" si="302">CONCATENATE("Units_",E$11)</f>
        <v>Units_2016</v>
      </c>
      <c r="F587" s="55" t="str">
        <f t="shared" si="302"/>
        <v>Units_2017</v>
      </c>
      <c r="G587" s="55" t="str">
        <f t="shared" si="302"/>
        <v>Units_2018</v>
      </c>
      <c r="H587" s="55" t="str">
        <f t="shared" si="302"/>
        <v>Units_2019</v>
      </c>
      <c r="I587" s="55" t="str">
        <f t="shared" si="302"/>
        <v>Units_2020</v>
      </c>
      <c r="J587" s="55" t="str">
        <f t="shared" si="302"/>
        <v>Units_2021</v>
      </c>
      <c r="K587" s="55" t="str">
        <f t="shared" si="302"/>
        <v>Units_2022</v>
      </c>
      <c r="L587" s="55" t="str">
        <f t="shared" si="302"/>
        <v>Units_2023</v>
      </c>
      <c r="M587" s="55" t="str">
        <f t="shared" si="302"/>
        <v>Units_2024</v>
      </c>
      <c r="N587" s="55" t="str">
        <f t="shared" si="302"/>
        <v>Units_2025</v>
      </c>
      <c r="O587" s="55" t="str">
        <f t="shared" si="302"/>
        <v>Units_2026</v>
      </c>
      <c r="P587" s="55" t="str">
        <f t="shared" si="302"/>
        <v>Units_2027</v>
      </c>
      <c r="Q587" s="55" t="str">
        <f t="shared" si="302"/>
        <v>Units_2028</v>
      </c>
      <c r="R587" s="55" t="str">
        <f t="shared" si="302"/>
        <v>Units_2029</v>
      </c>
      <c r="S587" s="55" t="str">
        <f t="shared" si="302"/>
        <v>Units_2030</v>
      </c>
      <c r="T587" s="55" t="str">
        <f t="shared" si="302"/>
        <v>Units_2031</v>
      </c>
      <c r="U587" s="55" t="str">
        <f t="shared" si="302"/>
        <v>Units_2032</v>
      </c>
      <c r="V587" s="55" t="str">
        <f t="shared" si="302"/>
        <v>Units_2033</v>
      </c>
      <c r="W587" s="55" t="str">
        <f t="shared" si="302"/>
        <v>Units_2034</v>
      </c>
      <c r="X587" s="55" t="str">
        <f t="shared" si="302"/>
        <v>Units_2035</v>
      </c>
      <c r="Y587" s="56" t="s">
        <v>29</v>
      </c>
      <c r="AC587"/>
      <c r="AD587"/>
      <c r="AE587"/>
      <c r="AF587"/>
      <c r="AG587"/>
      <c r="AH587"/>
      <c r="AI587"/>
      <c r="AJ587"/>
      <c r="AK587"/>
      <c r="AL587"/>
      <c r="AM587"/>
      <c r="AN587"/>
      <c r="AO587"/>
      <c r="AP587"/>
      <c r="AQ587"/>
      <c r="AR587"/>
      <c r="AS587"/>
      <c r="AT587"/>
      <c r="AU587"/>
      <c r="AV587"/>
      <c r="AW587"/>
      <c r="AX587"/>
      <c r="AY587"/>
      <c r="AZ587"/>
      <c r="BA587"/>
      <c r="BB587"/>
      <c r="BC587"/>
      <c r="BD587"/>
      <c r="BE587"/>
      <c r="BF587"/>
      <c r="BG587"/>
      <c r="BH587"/>
      <c r="BI587"/>
      <c r="BJ587"/>
      <c r="BK587"/>
      <c r="BL587"/>
      <c r="BM587"/>
      <c r="BN587"/>
      <c r="BO587"/>
      <c r="BP587"/>
      <c r="BQ587"/>
      <c r="BR587"/>
      <c r="BS587"/>
      <c r="BT587"/>
      <c r="BU587"/>
      <c r="BV587"/>
      <c r="BW587"/>
      <c r="BX587"/>
      <c r="BY587"/>
      <c r="BZ587"/>
      <c r="CA587"/>
    </row>
    <row r="588" spans="1:79">
      <c r="D588" s="7" t="s">
        <v>36</v>
      </c>
      <c r="E588" s="46">
        <f>E551</f>
        <v>0</v>
      </c>
      <c r="F588" s="46">
        <f t="shared" ref="F588:Y588" si="303">F551</f>
        <v>0</v>
      </c>
      <c r="G588" s="46">
        <f t="shared" si="303"/>
        <v>0</v>
      </c>
      <c r="H588" s="46">
        <f t="shared" si="303"/>
        <v>0</v>
      </c>
      <c r="I588" s="46">
        <f t="shared" si="303"/>
        <v>0</v>
      </c>
      <c r="J588" s="46">
        <f t="shared" si="303"/>
        <v>0</v>
      </c>
      <c r="K588" s="46">
        <f t="shared" si="303"/>
        <v>0</v>
      </c>
      <c r="L588" s="46">
        <f t="shared" si="303"/>
        <v>0</v>
      </c>
      <c r="M588" s="46">
        <f t="shared" si="303"/>
        <v>0</v>
      </c>
      <c r="N588" s="46">
        <f t="shared" si="303"/>
        <v>0</v>
      </c>
      <c r="O588" s="46">
        <f t="shared" si="303"/>
        <v>0</v>
      </c>
      <c r="P588" s="46">
        <f t="shared" si="303"/>
        <v>0</v>
      </c>
      <c r="Q588" s="46">
        <f t="shared" si="303"/>
        <v>0</v>
      </c>
      <c r="R588" s="46">
        <f t="shared" si="303"/>
        <v>0</v>
      </c>
      <c r="S588" s="46">
        <f t="shared" si="303"/>
        <v>0</v>
      </c>
      <c r="T588" s="46">
        <f t="shared" si="303"/>
        <v>0</v>
      </c>
      <c r="U588" s="46">
        <f t="shared" si="303"/>
        <v>0</v>
      </c>
      <c r="V588" s="46">
        <f t="shared" si="303"/>
        <v>0</v>
      </c>
      <c r="W588" s="46">
        <f t="shared" si="303"/>
        <v>0</v>
      </c>
      <c r="X588" s="46">
        <f t="shared" si="303"/>
        <v>0</v>
      </c>
      <c r="Y588" s="46">
        <f t="shared" si="303"/>
        <v>0</v>
      </c>
      <c r="AC588"/>
      <c r="AD588"/>
      <c r="AE588"/>
      <c r="AF588"/>
      <c r="AG588"/>
      <c r="AH588"/>
      <c r="AI588"/>
      <c r="AJ588"/>
      <c r="AK588"/>
      <c r="AL588"/>
      <c r="AM588"/>
      <c r="AN588"/>
      <c r="AO588"/>
      <c r="AP588"/>
      <c r="AQ588"/>
      <c r="AR588"/>
      <c r="AS588"/>
      <c r="AT588"/>
      <c r="AU588"/>
      <c r="AV588"/>
      <c r="AW588"/>
      <c r="AX588"/>
      <c r="AY588"/>
      <c r="AZ588"/>
      <c r="BA588"/>
      <c r="BB588"/>
      <c r="BC588"/>
      <c r="BD588"/>
      <c r="BE588"/>
      <c r="BF588"/>
      <c r="BG588"/>
      <c r="BH588"/>
      <c r="BI588"/>
      <c r="BJ588"/>
      <c r="BK588"/>
      <c r="BL588"/>
      <c r="BM588"/>
      <c r="BN588"/>
      <c r="BO588"/>
      <c r="BP588"/>
      <c r="BQ588"/>
      <c r="BR588"/>
      <c r="BS588"/>
      <c r="BT588"/>
      <c r="BU588"/>
      <c r="BV588"/>
      <c r="BW588"/>
      <c r="BX588"/>
      <c r="BY588"/>
      <c r="BZ588"/>
      <c r="CA588"/>
    </row>
    <row r="589" spans="1:79">
      <c r="D589" s="7" t="s">
        <v>39</v>
      </c>
      <c r="E589" s="46">
        <f>E552-E551</f>
        <v>0</v>
      </c>
      <c r="F589" s="46">
        <f>F552-F551</f>
        <v>0</v>
      </c>
      <c r="G589" s="46">
        <f t="shared" ref="G589:X602" si="304">G552-G551</f>
        <v>0</v>
      </c>
      <c r="H589" s="46">
        <f t="shared" si="304"/>
        <v>0</v>
      </c>
      <c r="I589" s="46">
        <f t="shared" si="304"/>
        <v>0</v>
      </c>
      <c r="J589" s="46">
        <f t="shared" si="304"/>
        <v>0</v>
      </c>
      <c r="K589" s="46">
        <f t="shared" si="304"/>
        <v>0</v>
      </c>
      <c r="L589" s="46">
        <f t="shared" si="304"/>
        <v>0</v>
      </c>
      <c r="M589" s="46">
        <f t="shared" si="304"/>
        <v>0</v>
      </c>
      <c r="N589" s="46">
        <f>N552-N551</f>
        <v>0</v>
      </c>
      <c r="O589" s="46">
        <f t="shared" si="304"/>
        <v>0</v>
      </c>
      <c r="P589" s="46">
        <f t="shared" si="304"/>
        <v>0</v>
      </c>
      <c r="Q589" s="46">
        <f t="shared" si="304"/>
        <v>0</v>
      </c>
      <c r="R589" s="46">
        <f t="shared" si="304"/>
        <v>0</v>
      </c>
      <c r="S589" s="46">
        <f t="shared" si="304"/>
        <v>0</v>
      </c>
      <c r="T589" s="46">
        <f t="shared" si="304"/>
        <v>0</v>
      </c>
      <c r="U589" s="46">
        <f t="shared" si="304"/>
        <v>0</v>
      </c>
      <c r="V589" s="46">
        <f t="shared" si="304"/>
        <v>0</v>
      </c>
      <c r="W589" s="46">
        <f t="shared" si="304"/>
        <v>0</v>
      </c>
      <c r="X589" s="46">
        <f t="shared" si="304"/>
        <v>0</v>
      </c>
      <c r="Y589" s="46">
        <f t="shared" ref="Y589" si="305">Y552-Y551</f>
        <v>0</v>
      </c>
      <c r="AC589"/>
      <c r="AD589"/>
      <c r="AE589"/>
      <c r="AF589"/>
      <c r="AG589"/>
      <c r="AH589"/>
      <c r="AI589"/>
      <c r="AJ589"/>
      <c r="AK589"/>
      <c r="AL589"/>
      <c r="AM589"/>
      <c r="AN589"/>
      <c r="AO589"/>
      <c r="AP589"/>
      <c r="AQ589"/>
      <c r="AR589"/>
      <c r="AS589"/>
      <c r="AT589"/>
      <c r="AU589"/>
      <c r="AV589"/>
      <c r="AW589"/>
      <c r="AX589"/>
      <c r="AY589"/>
      <c r="AZ589"/>
      <c r="BA589"/>
      <c r="BB589"/>
      <c r="BC589"/>
      <c r="BD589"/>
      <c r="BE589"/>
      <c r="BF589"/>
      <c r="BG589"/>
      <c r="BH589"/>
      <c r="BI589"/>
      <c r="BJ589"/>
      <c r="BK589"/>
      <c r="BL589"/>
      <c r="BM589"/>
      <c r="BN589"/>
      <c r="BO589"/>
      <c r="BP589"/>
      <c r="BQ589"/>
      <c r="BR589"/>
      <c r="BS589"/>
      <c r="BT589"/>
      <c r="BU589"/>
      <c r="BV589"/>
      <c r="BW589"/>
      <c r="BX589"/>
      <c r="BY589"/>
      <c r="BZ589"/>
      <c r="CA589"/>
    </row>
    <row r="590" spans="1:79">
      <c r="D590" s="7" t="s">
        <v>42</v>
      </c>
      <c r="E590" s="46">
        <f t="shared" ref="E590:T605" si="306">E553-E552</f>
        <v>0</v>
      </c>
      <c r="F590" s="46">
        <f t="shared" si="306"/>
        <v>0</v>
      </c>
      <c r="G590" s="46">
        <f t="shared" si="304"/>
        <v>0</v>
      </c>
      <c r="H590" s="46">
        <f t="shared" si="304"/>
        <v>0</v>
      </c>
      <c r="I590" s="46">
        <f t="shared" si="304"/>
        <v>0</v>
      </c>
      <c r="J590" s="46">
        <f t="shared" si="304"/>
        <v>0</v>
      </c>
      <c r="K590" s="46">
        <f t="shared" si="304"/>
        <v>0</v>
      </c>
      <c r="L590" s="46">
        <f t="shared" si="304"/>
        <v>0</v>
      </c>
      <c r="M590" s="46">
        <f t="shared" si="304"/>
        <v>0</v>
      </c>
      <c r="N590" s="46">
        <f t="shared" si="304"/>
        <v>0</v>
      </c>
      <c r="O590" s="46">
        <f t="shared" si="304"/>
        <v>0</v>
      </c>
      <c r="P590" s="46">
        <f t="shared" si="304"/>
        <v>0</v>
      </c>
      <c r="Q590" s="46">
        <f t="shared" si="304"/>
        <v>0</v>
      </c>
      <c r="R590" s="46">
        <f t="shared" si="304"/>
        <v>0</v>
      </c>
      <c r="S590" s="46">
        <f t="shared" si="304"/>
        <v>0</v>
      </c>
      <c r="T590" s="46">
        <f t="shared" si="304"/>
        <v>0</v>
      </c>
      <c r="U590" s="46">
        <f t="shared" si="304"/>
        <v>0</v>
      </c>
      <c r="V590" s="46">
        <f t="shared" si="304"/>
        <v>0</v>
      </c>
      <c r="W590" s="46">
        <f t="shared" si="304"/>
        <v>0</v>
      </c>
      <c r="X590" s="46">
        <f t="shared" si="304"/>
        <v>0</v>
      </c>
      <c r="Y590" s="46">
        <f t="shared" ref="Y590" si="307">Y553-Y552</f>
        <v>0</v>
      </c>
      <c r="AC590"/>
      <c r="AD590"/>
      <c r="AE590"/>
      <c r="AF590"/>
      <c r="AG590"/>
      <c r="AH590"/>
      <c r="AI590"/>
      <c r="AJ590"/>
      <c r="AK590"/>
      <c r="AL590"/>
      <c r="AM590"/>
      <c r="AN590"/>
      <c r="AO590"/>
      <c r="AP590"/>
      <c r="AQ590"/>
      <c r="AR590"/>
      <c r="AS590"/>
      <c r="AT590"/>
      <c r="AU590"/>
      <c r="AV590"/>
      <c r="AW590"/>
      <c r="AX590"/>
      <c r="AY590"/>
      <c r="AZ590"/>
      <c r="BA590"/>
      <c r="BB590"/>
      <c r="BC590"/>
      <c r="BD590"/>
      <c r="BE590"/>
      <c r="BF590"/>
      <c r="BG590"/>
      <c r="BH590"/>
      <c r="BI590"/>
      <c r="BJ590"/>
      <c r="BK590"/>
      <c r="BL590"/>
      <c r="BM590"/>
      <c r="BN590"/>
      <c r="BO590"/>
      <c r="BP590"/>
      <c r="BQ590"/>
      <c r="BR590"/>
      <c r="BS590"/>
      <c r="BT590"/>
      <c r="BU590"/>
      <c r="BV590"/>
      <c r="BW590"/>
      <c r="BX590"/>
      <c r="BY590"/>
      <c r="BZ590"/>
      <c r="CA590"/>
    </row>
    <row r="591" spans="1:79">
      <c r="D591" s="7" t="s">
        <v>45</v>
      </c>
      <c r="E591" s="46">
        <f t="shared" si="306"/>
        <v>0.854358218265997</v>
      </c>
      <c r="F591" s="46">
        <f t="shared" si="306"/>
        <v>1.726934979994075</v>
      </c>
      <c r="G591" s="46">
        <f t="shared" si="304"/>
        <v>2.6187188300529862</v>
      </c>
      <c r="H591" s="46">
        <f t="shared" si="304"/>
        <v>3.5306396929804231</v>
      </c>
      <c r="I591" s="46">
        <f t="shared" si="304"/>
        <v>4.4932438866798066</v>
      </c>
      <c r="J591" s="46">
        <f t="shared" si="304"/>
        <v>5.3677728736337391</v>
      </c>
      <c r="K591" s="46">
        <f t="shared" si="304"/>
        <v>6.094734805305567</v>
      </c>
      <c r="L591" s="46">
        <f t="shared" si="304"/>
        <v>6.70644225274118</v>
      </c>
      <c r="M591" s="46">
        <f t="shared" si="304"/>
        <v>7.2203980018365996</v>
      </c>
      <c r="N591" s="46">
        <f t="shared" si="304"/>
        <v>7.7169823424499144</v>
      </c>
      <c r="O591" s="46">
        <f t="shared" si="304"/>
        <v>8.0933037691128185</v>
      </c>
      <c r="P591" s="46">
        <f t="shared" si="304"/>
        <v>8.4155764755903757</v>
      </c>
      <c r="Q591" s="46">
        <f t="shared" si="304"/>
        <v>8.6994936992534981</v>
      </c>
      <c r="R591" s="46">
        <f t="shared" si="304"/>
        <v>8.9469236278945274</v>
      </c>
      <c r="S591" s="46">
        <f t="shared" si="304"/>
        <v>9.2310094590975904</v>
      </c>
      <c r="T591" s="46">
        <f t="shared" si="304"/>
        <v>9.4394413301268507</v>
      </c>
      <c r="U591" s="46">
        <f t="shared" si="304"/>
        <v>9.5532365129768344</v>
      </c>
      <c r="V591" s="46">
        <f t="shared" si="304"/>
        <v>9.6668126421646381</v>
      </c>
      <c r="W591" s="46">
        <f t="shared" si="304"/>
        <v>9.7772747195354359</v>
      </c>
      <c r="X591" s="46">
        <f t="shared" si="304"/>
        <v>9.9614891635852896</v>
      </c>
      <c r="Y591" s="46">
        <f t="shared" ref="Y591" si="308">Y554-Y553</f>
        <v>9.9925690323147123</v>
      </c>
      <c r="AC591"/>
      <c r="AD591"/>
      <c r="AE591"/>
      <c r="AF591"/>
      <c r="AG591"/>
      <c r="AH591"/>
      <c r="AI591"/>
      <c r="AJ591"/>
      <c r="AK591"/>
      <c r="AL591"/>
      <c r="AM591"/>
      <c r="AN591"/>
      <c r="AO591"/>
      <c r="AP591"/>
      <c r="AQ591"/>
      <c r="AR591"/>
      <c r="AS591"/>
      <c r="AT591"/>
      <c r="AU591"/>
      <c r="AV591"/>
      <c r="AW591"/>
      <c r="AX591"/>
      <c r="AY591"/>
      <c r="AZ591"/>
      <c r="BA591"/>
      <c r="BB591"/>
      <c r="BC591"/>
      <c r="BD591"/>
      <c r="BE591"/>
      <c r="BF591"/>
      <c r="BG591"/>
      <c r="BH591"/>
      <c r="BI591"/>
      <c r="BJ591"/>
      <c r="BK591"/>
      <c r="BL591"/>
      <c r="BM591"/>
      <c r="BN591"/>
      <c r="BO591"/>
      <c r="BP591"/>
      <c r="BQ591"/>
      <c r="BR591"/>
      <c r="BS591"/>
      <c r="BT591"/>
      <c r="BU591"/>
      <c r="BV591"/>
      <c r="BW591"/>
      <c r="BX591"/>
      <c r="BY591"/>
      <c r="BZ591"/>
      <c r="CA591"/>
    </row>
    <row r="592" spans="1:79">
      <c r="D592" s="7" t="s">
        <v>48</v>
      </c>
      <c r="E592" s="46">
        <f t="shared" si="306"/>
        <v>0.78660304172585072</v>
      </c>
      <c r="F592" s="46">
        <f t="shared" si="306"/>
        <v>1.5899797989690307</v>
      </c>
      <c r="G592" s="46">
        <f t="shared" si="304"/>
        <v>2.4110404197026285</v>
      </c>
      <c r="H592" s="46">
        <f t="shared" si="304"/>
        <v>3.2506410804744723</v>
      </c>
      <c r="I592" s="46">
        <f t="shared" si="304"/>
        <v>4.1369056127906454</v>
      </c>
      <c r="J592" s="46">
        <f t="shared" si="304"/>
        <v>4.9420797733571211</v>
      </c>
      <c r="K592" s="46">
        <f t="shared" si="304"/>
        <v>5.6113897354389994</v>
      </c>
      <c r="L592" s="46">
        <f t="shared" si="304"/>
        <v>6.1745855103632294</v>
      </c>
      <c r="M592" s="46">
        <f t="shared" si="304"/>
        <v>6.6477818194845675</v>
      </c>
      <c r="N592" s="46">
        <f t="shared" si="304"/>
        <v>7.1049843657334373</v>
      </c>
      <c r="O592" s="46">
        <f t="shared" si="304"/>
        <v>7.451461490376122</v>
      </c>
      <c r="P592" s="46">
        <f t="shared" si="304"/>
        <v>7.7481762474425171</v>
      </c>
      <c r="Q592" s="46">
        <f t="shared" si="304"/>
        <v>8.0095773166392661</v>
      </c>
      <c r="R592" s="46">
        <f t="shared" si="304"/>
        <v>8.2373847284741615</v>
      </c>
      <c r="S592" s="46">
        <f t="shared" si="304"/>
        <v>8.4989410337310876</v>
      </c>
      <c r="T592" s="46">
        <f t="shared" si="304"/>
        <v>8.6908431425174761</v>
      </c>
      <c r="U592" s="46">
        <f t="shared" si="304"/>
        <v>8.795613758694401</v>
      </c>
      <c r="V592" s="46">
        <f t="shared" si="304"/>
        <v>8.900182693336232</v>
      </c>
      <c r="W592" s="46">
        <f t="shared" si="304"/>
        <v>9.0018845371267542</v>
      </c>
      <c r="X592" s="46">
        <f t="shared" si="304"/>
        <v>9.1714897904285184</v>
      </c>
      <c r="Y592" s="46">
        <f t="shared" ref="Y592" si="309">Y555-Y554</f>
        <v>9.2001048593262382</v>
      </c>
      <c r="AC592"/>
      <c r="AD592"/>
      <c r="AE592"/>
      <c r="AF592"/>
      <c r="AG592"/>
      <c r="AH592"/>
      <c r="AI592"/>
      <c r="AJ592"/>
      <c r="AK592"/>
      <c r="AL592"/>
      <c r="AM592"/>
      <c r="AN592"/>
      <c r="AO592"/>
      <c r="AP592"/>
      <c r="AQ592"/>
      <c r="AR592"/>
      <c r="AS592"/>
      <c r="AT592"/>
      <c r="AU592"/>
      <c r="AV592"/>
      <c r="AW592"/>
      <c r="AX592"/>
      <c r="AY592"/>
      <c r="AZ592"/>
      <c r="BA592"/>
      <c r="BB592"/>
      <c r="BC592"/>
      <c r="BD592"/>
      <c r="BE592"/>
      <c r="BF592"/>
      <c r="BG592"/>
      <c r="BH592"/>
      <c r="BI592"/>
      <c r="BJ592"/>
      <c r="BK592"/>
      <c r="BL592"/>
      <c r="BM592"/>
      <c r="BN592"/>
      <c r="BO592"/>
      <c r="BP592"/>
      <c r="BQ592"/>
      <c r="BR592"/>
      <c r="BS592"/>
      <c r="BT592"/>
      <c r="BU592"/>
      <c r="BV592"/>
      <c r="BW592"/>
      <c r="BX592"/>
      <c r="BY592"/>
      <c r="BZ592"/>
      <c r="CA592"/>
    </row>
    <row r="593" spans="4:79">
      <c r="D593" s="7" t="s">
        <v>51</v>
      </c>
      <c r="E593" s="46">
        <f t="shared" si="306"/>
        <v>0.17617088343247755</v>
      </c>
      <c r="F593" s="46">
        <f t="shared" si="306"/>
        <v>0.35609847784162518</v>
      </c>
      <c r="G593" s="46">
        <f t="shared" si="304"/>
        <v>0.53998662374669948</v>
      </c>
      <c r="H593" s="46">
        <f t="shared" si="304"/>
        <v>0.72802707400243882</v>
      </c>
      <c r="I593" s="46">
        <f t="shared" si="304"/>
        <v>0.92651855869139865</v>
      </c>
      <c r="J593" s="46">
        <f t="shared" si="304"/>
        <v>1.1068487070121762</v>
      </c>
      <c r="K593" s="46">
        <f t="shared" si="304"/>
        <v>1.2567501452921732</v>
      </c>
      <c r="L593" s="46">
        <f t="shared" si="304"/>
        <v>1.3828858095989727</v>
      </c>
      <c r="M593" s="46">
        <f t="shared" si="304"/>
        <v>1.4888648198402645</v>
      </c>
      <c r="N593" s="46">
        <f t="shared" si="304"/>
        <v>1.5912618005378096</v>
      </c>
      <c r="O593" s="46">
        <f t="shared" si="304"/>
        <v>1.6688602560478891</v>
      </c>
      <c r="P593" s="46">
        <f t="shared" si="304"/>
        <v>1.7353137250875541</v>
      </c>
      <c r="Q593" s="46">
        <f t="shared" si="304"/>
        <v>1.7938581939591138</v>
      </c>
      <c r="R593" s="46">
        <f t="shared" si="304"/>
        <v>1.8448788878371367</v>
      </c>
      <c r="S593" s="46">
        <f t="shared" si="304"/>
        <v>1.9034581240213058</v>
      </c>
      <c r="T593" s="46">
        <f t="shared" si="304"/>
        <v>1.9464373171391891</v>
      </c>
      <c r="U593" s="46">
        <f t="shared" si="304"/>
        <v>1.9699021793766534</v>
      </c>
      <c r="V593" s="46">
        <f t="shared" si="304"/>
        <v>1.9933218721800614</v>
      </c>
      <c r="W593" s="46">
        <f t="shared" si="304"/>
        <v>2.0160994394113914</v>
      </c>
      <c r="X593" s="46">
        <f t="shared" si="304"/>
        <v>2.0540849361918205</v>
      </c>
      <c r="Y593" s="46">
        <f t="shared" ref="Y593" si="310">Y556-Y555</f>
        <v>2.0604936858403491</v>
      </c>
      <c r="AC593"/>
      <c r="AD593"/>
      <c r="AE593"/>
      <c r="AF593"/>
      <c r="AG593"/>
      <c r="AH593"/>
      <c r="AI593"/>
      <c r="AJ593"/>
      <c r="AK593"/>
      <c r="AL593"/>
      <c r="AM593"/>
      <c r="AN593"/>
      <c r="AO593"/>
      <c r="AP593"/>
      <c r="AQ593"/>
      <c r="AR593"/>
      <c r="AS593"/>
      <c r="AT593"/>
      <c r="AU593"/>
      <c r="AV593"/>
      <c r="AW593"/>
      <c r="AX593"/>
      <c r="AY593"/>
      <c r="AZ593"/>
      <c r="BA593"/>
      <c r="BB593"/>
      <c r="BC593"/>
      <c r="BD593"/>
      <c r="BE593"/>
      <c r="BF593"/>
      <c r="BG593"/>
      <c r="BH593"/>
      <c r="BI593"/>
      <c r="BJ593"/>
      <c r="BK593"/>
      <c r="BL593"/>
      <c r="BM593"/>
      <c r="BN593"/>
      <c r="BO593"/>
      <c r="BP593"/>
      <c r="BQ593"/>
      <c r="BR593"/>
      <c r="BS593"/>
      <c r="BT593"/>
      <c r="BU593"/>
      <c r="BV593"/>
      <c r="BW593"/>
      <c r="BX593"/>
      <c r="BY593"/>
      <c r="BZ593"/>
      <c r="CA593"/>
    </row>
    <row r="594" spans="4:79">
      <c r="D594" s="7" t="s">
        <v>54</v>
      </c>
      <c r="E594" s="46">
        <f t="shared" si="306"/>
        <v>4.3271492759629826E-2</v>
      </c>
      <c r="F594" s="46">
        <f t="shared" si="306"/>
        <v>8.7465717406957744E-2</v>
      </c>
      <c r="G594" s="46">
        <f t="shared" si="304"/>
        <v>0.13263274171357686</v>
      </c>
      <c r="H594" s="46">
        <f t="shared" si="304"/>
        <v>0.17881966445145103</v>
      </c>
      <c r="I594" s="46">
        <f t="shared" si="304"/>
        <v>0.22757359401812671</v>
      </c>
      <c r="J594" s="46">
        <f t="shared" si="304"/>
        <v>0.27186669487208626</v>
      </c>
      <c r="K594" s="46">
        <f t="shared" si="304"/>
        <v>0.30868582681267931</v>
      </c>
      <c r="L594" s="46">
        <f t="shared" si="304"/>
        <v>0.33966755533920079</v>
      </c>
      <c r="M594" s="46">
        <f t="shared" si="304"/>
        <v>0.36569836068557038</v>
      </c>
      <c r="N594" s="46">
        <f t="shared" si="304"/>
        <v>0.39084933979478365</v>
      </c>
      <c r="O594" s="46">
        <f t="shared" si="304"/>
        <v>0.40990924878962076</v>
      </c>
      <c r="P594" s="46">
        <f t="shared" si="304"/>
        <v>0.42623170087917828</v>
      </c>
      <c r="Q594" s="46">
        <f t="shared" si="304"/>
        <v>0.4406115263732282</v>
      </c>
      <c r="R594" s="46">
        <f t="shared" si="304"/>
        <v>0.45314334515462917</v>
      </c>
      <c r="S594" s="46">
        <f t="shared" si="304"/>
        <v>0.46753171027501494</v>
      </c>
      <c r="T594" s="46">
        <f t="shared" si="304"/>
        <v>0.47808835736435995</v>
      </c>
      <c r="U594" s="46">
        <f t="shared" si="304"/>
        <v>0.48385185015403209</v>
      </c>
      <c r="V594" s="46">
        <f t="shared" si="304"/>
        <v>0.48960424832466742</v>
      </c>
      <c r="W594" s="46">
        <f t="shared" si="304"/>
        <v>0.49519892615297323</v>
      </c>
      <c r="X594" s="46">
        <f t="shared" si="304"/>
        <v>0.50452901019910712</v>
      </c>
      <c r="Y594" s="46">
        <f t="shared" ref="Y594" si="311">Y557-Y556</f>
        <v>0.50610314185248129</v>
      </c>
      <c r="AC594"/>
      <c r="AD594"/>
      <c r="AE594"/>
      <c r="AF594"/>
      <c r="AG594"/>
      <c r="AH594"/>
      <c r="AI594"/>
      <c r="AJ594"/>
      <c r="AK594"/>
      <c r="AL594"/>
      <c r="AM594"/>
      <c r="AN594"/>
      <c r="AO594"/>
      <c r="AP594"/>
      <c r="AQ594"/>
      <c r="AR594"/>
      <c r="AS594"/>
      <c r="AT594"/>
      <c r="AU594"/>
      <c r="AV594"/>
      <c r="AW594"/>
      <c r="AX594"/>
      <c r="AY594"/>
      <c r="AZ594"/>
      <c r="BA594"/>
      <c r="BB594"/>
      <c r="BC594"/>
      <c r="BD594"/>
      <c r="BE594"/>
      <c r="BF594"/>
      <c r="BG594"/>
      <c r="BH594"/>
      <c r="BI594"/>
      <c r="BJ594"/>
      <c r="BK594"/>
      <c r="BL594"/>
      <c r="BM594"/>
      <c r="BN594"/>
      <c r="BO594"/>
      <c r="BP594"/>
      <c r="BQ594"/>
      <c r="BR594"/>
      <c r="BS594"/>
      <c r="BT594"/>
      <c r="BU594"/>
      <c r="BV594"/>
      <c r="BW594"/>
      <c r="BX594"/>
      <c r="BY594"/>
      <c r="BZ594"/>
      <c r="CA594"/>
    </row>
    <row r="595" spans="4:79">
      <c r="D595" s="7" t="s">
        <v>57</v>
      </c>
      <c r="E595" s="46">
        <f t="shared" si="306"/>
        <v>2.1809132134070985E-2</v>
      </c>
      <c r="F595" s="46">
        <f t="shared" si="306"/>
        <v>4.4083327532192129E-2</v>
      </c>
      <c r="G595" s="46">
        <f t="shared" si="304"/>
        <v>6.6847820698114013E-2</v>
      </c>
      <c r="H595" s="46">
        <f t="shared" si="304"/>
        <v>9.0126349739206191E-2</v>
      </c>
      <c r="I595" s="46">
        <f t="shared" si="304"/>
        <v>0.11469866800613815</v>
      </c>
      <c r="J595" s="46">
        <f t="shared" si="304"/>
        <v>0.13702269769741271</v>
      </c>
      <c r="K595" s="46">
        <f t="shared" si="304"/>
        <v>0.15557979527698329</v>
      </c>
      <c r="L595" s="46">
        <f t="shared" si="304"/>
        <v>0.1711948010945612</v>
      </c>
      <c r="M595" s="46">
        <f t="shared" si="304"/>
        <v>0.18431450732953536</v>
      </c>
      <c r="N595" s="46">
        <f t="shared" si="304"/>
        <v>0.19699077504558815</v>
      </c>
      <c r="O595" s="46">
        <f t="shared" si="304"/>
        <v>0.20659710122529162</v>
      </c>
      <c r="P595" s="46">
        <f t="shared" si="304"/>
        <v>0.21482373015973977</v>
      </c>
      <c r="Q595" s="46">
        <f t="shared" si="304"/>
        <v>0.22207126183161208</v>
      </c>
      <c r="R595" s="46">
        <f t="shared" si="304"/>
        <v>0.22838738531739011</v>
      </c>
      <c r="S595" s="46">
        <f t="shared" si="304"/>
        <v>0.23563922102009727</v>
      </c>
      <c r="T595" s="46">
        <f t="shared" si="304"/>
        <v>0.2409598442891685</v>
      </c>
      <c r="U595" s="46">
        <f t="shared" si="304"/>
        <v>0.24386468458441968</v>
      </c>
      <c r="V595" s="46">
        <f t="shared" si="304"/>
        <v>0.24676393311481348</v>
      </c>
      <c r="W595" s="46">
        <f t="shared" si="304"/>
        <v>0.24958368949998544</v>
      </c>
      <c r="X595" s="46">
        <f t="shared" si="304"/>
        <v>0.25428611649769195</v>
      </c>
      <c r="Y595" s="46">
        <f t="shared" ref="Y595" si="312">Y558-Y557</f>
        <v>0.25507948975651829</v>
      </c>
      <c r="AC595"/>
      <c r="AD595"/>
      <c r="AE595"/>
      <c r="AF595"/>
      <c r="AG595"/>
      <c r="AH595"/>
      <c r="AI595"/>
      <c r="AJ595"/>
      <c r="AK595"/>
      <c r="AL595"/>
      <c r="AM595"/>
      <c r="AN595"/>
      <c r="AO595"/>
      <c r="AP595"/>
      <c r="AQ595"/>
      <c r="AR595"/>
      <c r="AS595"/>
      <c r="AT595"/>
      <c r="AU595"/>
      <c r="AV595"/>
      <c r="AW595"/>
      <c r="AX595"/>
      <c r="AY595"/>
      <c r="AZ595"/>
      <c r="BA595"/>
      <c r="BB595"/>
      <c r="BC595"/>
      <c r="BD595"/>
      <c r="BE595"/>
      <c r="BF595"/>
      <c r="BG595"/>
      <c r="BH595"/>
      <c r="BI595"/>
      <c r="BJ595"/>
      <c r="BK595"/>
      <c r="BL595"/>
      <c r="BM595"/>
      <c r="BN595"/>
      <c r="BO595"/>
      <c r="BP595"/>
      <c r="BQ595"/>
      <c r="BR595"/>
      <c r="BS595"/>
      <c r="BT595"/>
      <c r="BU595"/>
      <c r="BV595"/>
      <c r="BW595"/>
      <c r="BX595"/>
      <c r="BY595"/>
      <c r="BZ595"/>
      <c r="CA595"/>
    </row>
    <row r="596" spans="4:79">
      <c r="D596" s="7" t="s">
        <v>60</v>
      </c>
      <c r="E596" s="46">
        <f t="shared" si="306"/>
        <v>3.5717395018644016E-3</v>
      </c>
      <c r="F596" s="46">
        <f t="shared" si="306"/>
        <v>7.2196436498441763E-3</v>
      </c>
      <c r="G596" s="46">
        <f t="shared" si="304"/>
        <v>1.0947845165649284E-2</v>
      </c>
      <c r="H596" s="46">
        <f t="shared" si="304"/>
        <v>1.4760231702180882E-2</v>
      </c>
      <c r="I596" s="46">
        <f t="shared" si="304"/>
        <v>1.8784505536959983E-2</v>
      </c>
      <c r="J596" s="46">
        <f t="shared" si="304"/>
        <v>2.2440571179505042E-2</v>
      </c>
      <c r="K596" s="46">
        <f t="shared" si="304"/>
        <v>2.5479716343900449E-2</v>
      </c>
      <c r="L596" s="46">
        <f t="shared" si="304"/>
        <v>2.8037027325265029E-2</v>
      </c>
      <c r="M596" s="46">
        <f t="shared" si="304"/>
        <v>3.0185676465645628E-2</v>
      </c>
      <c r="N596" s="46">
        <f t="shared" si="304"/>
        <v>3.2261702501862999E-2</v>
      </c>
      <c r="O596" s="46">
        <f t="shared" si="304"/>
        <v>3.3834956057891219E-2</v>
      </c>
      <c r="P596" s="46">
        <f t="shared" si="304"/>
        <v>3.5182252931132751E-2</v>
      </c>
      <c r="Q596" s="46">
        <f t="shared" si="304"/>
        <v>3.6369200444877237E-2</v>
      </c>
      <c r="R596" s="46">
        <f t="shared" si="304"/>
        <v>3.7403608765856688E-2</v>
      </c>
      <c r="S596" s="46">
        <f t="shared" si="304"/>
        <v>3.8591261162164159E-2</v>
      </c>
      <c r="T596" s="46">
        <f t="shared" si="304"/>
        <v>3.9462633768270194E-2</v>
      </c>
      <c r="U596" s="46">
        <f t="shared" si="304"/>
        <v>3.9938367179640721E-2</v>
      </c>
      <c r="V596" s="46">
        <f t="shared" si="304"/>
        <v>4.0413184812827296E-2</v>
      </c>
      <c r="W596" s="46">
        <f t="shared" si="304"/>
        <v>4.0874983806233445E-2</v>
      </c>
      <c r="X596" s="46">
        <f t="shared" si="304"/>
        <v>4.16451127668509E-2</v>
      </c>
      <c r="Y596" s="46">
        <f t="shared" ref="Y596" si="313">Y559-Y558</f>
        <v>4.177504561291201E-2</v>
      </c>
      <c r="AC596"/>
      <c r="AD596"/>
      <c r="AE596"/>
      <c r="AF596"/>
      <c r="AG596"/>
      <c r="AH596"/>
      <c r="AI596"/>
      <c r="AJ596"/>
      <c r="AK596"/>
      <c r="AL596"/>
      <c r="AM596"/>
      <c r="AN596"/>
      <c r="AO596"/>
      <c r="AP596"/>
      <c r="AQ596"/>
      <c r="AR596"/>
      <c r="AS596"/>
      <c r="AT596"/>
      <c r="AU596"/>
      <c r="AV596"/>
      <c r="AW596"/>
      <c r="AX596"/>
      <c r="AY596"/>
      <c r="AZ596"/>
      <c r="BA596"/>
      <c r="BB596"/>
      <c r="BC596"/>
      <c r="BD596"/>
      <c r="BE596"/>
      <c r="BF596"/>
      <c r="BG596"/>
      <c r="BH596"/>
      <c r="BI596"/>
      <c r="BJ596"/>
      <c r="BK596"/>
      <c r="BL596"/>
      <c r="BM596"/>
      <c r="BN596"/>
      <c r="BO596"/>
      <c r="BP596"/>
      <c r="BQ596"/>
      <c r="BR596"/>
      <c r="BS596"/>
      <c r="BT596"/>
      <c r="BU596"/>
      <c r="BV596"/>
      <c r="BW596"/>
      <c r="BX596"/>
      <c r="BY596"/>
      <c r="BZ596"/>
      <c r="CA596"/>
    </row>
    <row r="597" spans="4:79">
      <c r="D597" s="7" t="s">
        <v>63</v>
      </c>
      <c r="E597" s="46">
        <f t="shared" si="306"/>
        <v>0</v>
      </c>
      <c r="F597" s="46">
        <f t="shared" si="306"/>
        <v>0</v>
      </c>
      <c r="G597" s="46">
        <f t="shared" si="304"/>
        <v>0</v>
      </c>
      <c r="H597" s="46">
        <f t="shared" si="304"/>
        <v>0</v>
      </c>
      <c r="I597" s="46">
        <f t="shared" si="304"/>
        <v>0</v>
      </c>
      <c r="J597" s="46">
        <f t="shared" si="304"/>
        <v>0</v>
      </c>
      <c r="K597" s="46">
        <f t="shared" si="304"/>
        <v>0</v>
      </c>
      <c r="L597" s="46">
        <f t="shared" si="304"/>
        <v>0</v>
      </c>
      <c r="M597" s="46">
        <f t="shared" si="304"/>
        <v>0</v>
      </c>
      <c r="N597" s="46">
        <f t="shared" si="304"/>
        <v>0</v>
      </c>
      <c r="O597" s="46">
        <f t="shared" si="304"/>
        <v>0</v>
      </c>
      <c r="P597" s="46">
        <f t="shared" si="304"/>
        <v>0</v>
      </c>
      <c r="Q597" s="46">
        <f t="shared" si="304"/>
        <v>0</v>
      </c>
      <c r="R597" s="46">
        <f t="shared" si="304"/>
        <v>0</v>
      </c>
      <c r="S597" s="46">
        <f t="shared" si="304"/>
        <v>0</v>
      </c>
      <c r="T597" s="46">
        <f t="shared" si="304"/>
        <v>0</v>
      </c>
      <c r="U597" s="46">
        <f t="shared" si="304"/>
        <v>0</v>
      </c>
      <c r="V597" s="46">
        <f t="shared" si="304"/>
        <v>0</v>
      </c>
      <c r="W597" s="46">
        <f t="shared" si="304"/>
        <v>0</v>
      </c>
      <c r="X597" s="46">
        <f t="shared" si="304"/>
        <v>0</v>
      </c>
      <c r="Y597" s="46">
        <f t="shared" ref="Y597" si="314">Y560-Y559</f>
        <v>0</v>
      </c>
      <c r="AC597"/>
      <c r="AD597"/>
      <c r="AE597"/>
      <c r="AF597"/>
      <c r="AG597"/>
      <c r="AH597"/>
      <c r="AI597"/>
      <c r="AJ597"/>
      <c r="AK597"/>
      <c r="AL597"/>
      <c r="AM597"/>
      <c r="AN597"/>
      <c r="AO597"/>
      <c r="AP597"/>
      <c r="AQ597"/>
      <c r="AR597"/>
      <c r="AS597"/>
      <c r="AT597"/>
      <c r="AU597"/>
      <c r="AV597"/>
      <c r="AW597"/>
      <c r="AX597"/>
      <c r="AY597"/>
      <c r="AZ597"/>
      <c r="BA597"/>
      <c r="BB597"/>
      <c r="BC597"/>
      <c r="BD597"/>
      <c r="BE597"/>
      <c r="BF597"/>
      <c r="BG597"/>
      <c r="BH597"/>
      <c r="BI597"/>
      <c r="BJ597"/>
      <c r="BK597"/>
      <c r="BL597"/>
      <c r="BM597"/>
      <c r="BN597"/>
      <c r="BO597"/>
      <c r="BP597"/>
      <c r="BQ597"/>
      <c r="BR597"/>
      <c r="BS597"/>
      <c r="BT597"/>
      <c r="BU597"/>
      <c r="BV597"/>
      <c r="BW597"/>
      <c r="BX597"/>
      <c r="BY597"/>
      <c r="BZ597"/>
      <c r="CA597"/>
    </row>
    <row r="598" spans="4:79">
      <c r="D598" s="7" t="s">
        <v>66</v>
      </c>
      <c r="E598" s="46">
        <f t="shared" si="306"/>
        <v>2.7126986297965061E-4</v>
      </c>
      <c r="F598" s="46">
        <f t="shared" si="306"/>
        <v>5.4832435081930697E-4</v>
      </c>
      <c r="G598" s="46">
        <f t="shared" si="304"/>
        <v>8.3147733939092916E-4</v>
      </c>
      <c r="H598" s="46">
        <f t="shared" si="304"/>
        <v>1.1210240918488878E-3</v>
      </c>
      <c r="I598" s="46">
        <f t="shared" si="304"/>
        <v>1.4266634620163643E-3</v>
      </c>
      <c r="J598" s="46">
        <f t="shared" si="304"/>
        <v>1.7043378067942427E-3</v>
      </c>
      <c r="K598" s="46">
        <f t="shared" si="304"/>
        <v>1.9351576893456013E-3</v>
      </c>
      <c r="L598" s="46">
        <f t="shared" si="304"/>
        <v>2.1293827718711356E-3</v>
      </c>
      <c r="M598" s="46">
        <f t="shared" si="304"/>
        <v>2.2925704168823557E-3</v>
      </c>
      <c r="N598" s="46">
        <f t="shared" si="304"/>
        <v>2.4502424134240641E-3</v>
      </c>
      <c r="O598" s="46">
        <f t="shared" si="304"/>
        <v>2.5697293682682698E-3</v>
      </c>
      <c r="P598" s="46">
        <f t="shared" si="304"/>
        <v>2.6720551504268997E-3</v>
      </c>
      <c r="Q598" s="46">
        <f t="shared" si="304"/>
        <v>2.7622025671831807E-3</v>
      </c>
      <c r="R598" s="46">
        <f t="shared" si="304"/>
        <v>2.8407647924950652E-3</v>
      </c>
      <c r="S598" s="46">
        <f t="shared" si="304"/>
        <v>2.9309657443405968E-3</v>
      </c>
      <c r="T598" s="46">
        <f t="shared" si="304"/>
        <v>2.9971455783801559E-3</v>
      </c>
      <c r="U598" s="46">
        <f t="shared" si="304"/>
        <v>3.0332770312035962E-3</v>
      </c>
      <c r="V598" s="46">
        <f t="shared" si="304"/>
        <v>3.0693389316382991E-3</v>
      </c>
      <c r="W598" s="46">
        <f t="shared" si="304"/>
        <v>3.1044120800594044E-3</v>
      </c>
      <c r="X598" s="46">
        <f t="shared" si="304"/>
        <v>3.1629025655810494E-3</v>
      </c>
      <c r="Y598" s="46">
        <f t="shared" ref="Y598" si="315">Y561-Y560</f>
        <v>3.1727708287405676E-3</v>
      </c>
      <c r="AC598"/>
      <c r="AD598"/>
      <c r="AE598"/>
      <c r="AF598"/>
      <c r="AG598"/>
      <c r="AH598"/>
      <c r="AI598"/>
      <c r="AJ598"/>
      <c r="AK598"/>
      <c r="AL598"/>
      <c r="AM598"/>
      <c r="AN598"/>
      <c r="AO598"/>
      <c r="AP598"/>
      <c r="AQ598"/>
      <c r="AR598"/>
      <c r="AS598"/>
      <c r="AT598"/>
      <c r="AU598"/>
      <c r="AV598"/>
      <c r="AW598"/>
      <c r="AX598"/>
      <c r="AY598"/>
      <c r="AZ598"/>
      <c r="BA598"/>
      <c r="BB598"/>
      <c r="BC598"/>
      <c r="BD598"/>
      <c r="BE598"/>
      <c r="BF598"/>
      <c r="BG598"/>
      <c r="BH598"/>
      <c r="BI598"/>
      <c r="BJ598"/>
      <c r="BK598"/>
      <c r="BL598"/>
      <c r="BM598"/>
      <c r="BN598"/>
      <c r="BO598"/>
      <c r="BP598"/>
      <c r="BQ598"/>
      <c r="BR598"/>
      <c r="BS598"/>
      <c r="BT598"/>
      <c r="BU598"/>
      <c r="BV598"/>
      <c r="BW598"/>
      <c r="BX598"/>
      <c r="BY598"/>
      <c r="BZ598"/>
      <c r="CA598"/>
    </row>
    <row r="599" spans="4:79">
      <c r="D599" s="7" t="s">
        <v>69</v>
      </c>
      <c r="E599" s="46">
        <f t="shared" si="306"/>
        <v>9.6075133191075857E-4</v>
      </c>
      <c r="F599" s="46">
        <f t="shared" si="306"/>
        <v>1.9419899600428003E-3</v>
      </c>
      <c r="G599" s="46">
        <f t="shared" si="304"/>
        <v>2.9448275326240392E-3</v>
      </c>
      <c r="H599" s="46">
        <f t="shared" si="304"/>
        <v>3.970309777569625E-3</v>
      </c>
      <c r="I599" s="46">
        <f t="shared" si="304"/>
        <v>5.0527869416292504E-3</v>
      </c>
      <c r="J599" s="46">
        <f t="shared" si="304"/>
        <v>6.036220905331291E-3</v>
      </c>
      <c r="K599" s="46">
        <f t="shared" si="304"/>
        <v>6.8537113082669521E-3</v>
      </c>
      <c r="L599" s="46">
        <f t="shared" si="304"/>
        <v>7.5415946015962021E-3</v>
      </c>
      <c r="M599" s="46">
        <f t="shared" si="304"/>
        <v>8.1195531907791718E-3</v>
      </c>
      <c r="N599" s="46">
        <f t="shared" si="304"/>
        <v>8.6779771123275395E-3</v>
      </c>
      <c r="O599" s="46">
        <f t="shared" si="304"/>
        <v>9.101161795477708E-3</v>
      </c>
      <c r="P599" s="46">
        <f t="shared" si="304"/>
        <v>9.4635670786082926E-3</v>
      </c>
      <c r="Q599" s="46">
        <f t="shared" si="304"/>
        <v>9.7828404758253384E-3</v>
      </c>
      <c r="R599" s="46">
        <f t="shared" si="304"/>
        <v>1.0061082820097766E-2</v>
      </c>
      <c r="S599" s="46">
        <f t="shared" si="304"/>
        <v>1.0380545821529807E-2</v>
      </c>
      <c r="T599" s="46">
        <f t="shared" si="304"/>
        <v>1.0614933685332062E-2</v>
      </c>
      <c r="U599" s="46">
        <f t="shared" si="304"/>
        <v>1.0742899766949421E-2</v>
      </c>
      <c r="V599" s="46">
        <f t="shared" si="304"/>
        <v>1.0870619516179403E-2</v>
      </c>
      <c r="W599" s="46">
        <f t="shared" si="304"/>
        <v>1.0994837421144155E-2</v>
      </c>
      <c r="X599" s="46">
        <f t="shared" si="304"/>
        <v>1.1201992065053901E-2</v>
      </c>
      <c r="Y599" s="46">
        <f t="shared" ref="Y599" si="316">Y562-Y561</f>
        <v>1.1236942305643538E-2</v>
      </c>
      <c r="AC599"/>
      <c r="AD599"/>
      <c r="AE599"/>
      <c r="AF599"/>
      <c r="AG599"/>
      <c r="AH599"/>
      <c r="AI599"/>
      <c r="AJ599"/>
      <c r="AK599"/>
      <c r="AL599"/>
      <c r="AM599"/>
      <c r="AN599"/>
      <c r="AO599"/>
      <c r="AP599"/>
      <c r="AQ599"/>
      <c r="AR599"/>
      <c r="AS599"/>
      <c r="AT599"/>
      <c r="AU599"/>
      <c r="AV599"/>
      <c r="AW599"/>
      <c r="AX599"/>
      <c r="AY599"/>
      <c r="AZ599"/>
      <c r="BA599"/>
      <c r="BB599"/>
      <c r="BC599"/>
      <c r="BD599"/>
      <c r="BE599"/>
      <c r="BF599"/>
      <c r="BG599"/>
      <c r="BH599"/>
      <c r="BI599"/>
      <c r="BJ599"/>
      <c r="BK599"/>
      <c r="BL599"/>
      <c r="BM599"/>
      <c r="BN599"/>
      <c r="BO599"/>
      <c r="BP599"/>
      <c r="BQ599"/>
      <c r="BR599"/>
      <c r="BS599"/>
      <c r="BT599"/>
      <c r="BU599"/>
      <c r="BV599"/>
      <c r="BW599"/>
      <c r="BX599"/>
      <c r="BY599"/>
      <c r="BZ599"/>
      <c r="CA599"/>
    </row>
    <row r="600" spans="4:79">
      <c r="D600" s="7" t="s">
        <v>72</v>
      </c>
      <c r="E600" s="46">
        <f t="shared" si="306"/>
        <v>0</v>
      </c>
      <c r="F600" s="46">
        <f t="shared" si="306"/>
        <v>0</v>
      </c>
      <c r="G600" s="46">
        <f t="shared" si="304"/>
        <v>0</v>
      </c>
      <c r="H600" s="46">
        <f t="shared" si="304"/>
        <v>0</v>
      </c>
      <c r="I600" s="46">
        <f t="shared" si="304"/>
        <v>0</v>
      </c>
      <c r="J600" s="46">
        <f t="shared" si="304"/>
        <v>0</v>
      </c>
      <c r="K600" s="46">
        <f t="shared" si="304"/>
        <v>0</v>
      </c>
      <c r="L600" s="46">
        <f t="shared" si="304"/>
        <v>0</v>
      </c>
      <c r="M600" s="46">
        <f t="shared" si="304"/>
        <v>0</v>
      </c>
      <c r="N600" s="46">
        <f t="shared" si="304"/>
        <v>0</v>
      </c>
      <c r="O600" s="46">
        <f t="shared" si="304"/>
        <v>0</v>
      </c>
      <c r="P600" s="46">
        <f t="shared" si="304"/>
        <v>0</v>
      </c>
      <c r="Q600" s="46">
        <f t="shared" si="304"/>
        <v>0</v>
      </c>
      <c r="R600" s="46">
        <f t="shared" si="304"/>
        <v>0</v>
      </c>
      <c r="S600" s="46">
        <f t="shared" si="304"/>
        <v>0</v>
      </c>
      <c r="T600" s="46">
        <f t="shared" si="304"/>
        <v>0</v>
      </c>
      <c r="U600" s="46">
        <f t="shared" si="304"/>
        <v>0</v>
      </c>
      <c r="V600" s="46">
        <f t="shared" si="304"/>
        <v>0</v>
      </c>
      <c r="W600" s="46">
        <f t="shared" si="304"/>
        <v>0</v>
      </c>
      <c r="X600" s="46">
        <f t="shared" si="304"/>
        <v>0</v>
      </c>
      <c r="Y600" s="46">
        <f t="shared" ref="Y600" si="317">Y563-Y562</f>
        <v>0</v>
      </c>
      <c r="AC600"/>
      <c r="AD600"/>
      <c r="AE600"/>
      <c r="AF600"/>
      <c r="AG600"/>
      <c r="AH600"/>
      <c r="AI600"/>
      <c r="AJ600"/>
      <c r="AK600"/>
      <c r="AL600"/>
      <c r="AM600"/>
      <c r="AN600"/>
      <c r="AO600"/>
      <c r="AP600"/>
      <c r="AQ600"/>
      <c r="AR600"/>
      <c r="AS600"/>
      <c r="AT600"/>
      <c r="AU600"/>
      <c r="AV600"/>
      <c r="AW600"/>
      <c r="AX600"/>
      <c r="AY600"/>
      <c r="AZ600"/>
      <c r="BA600"/>
      <c r="BB600"/>
      <c r="BC600"/>
      <c r="BD600"/>
      <c r="BE600"/>
      <c r="BF600"/>
      <c r="BG600"/>
      <c r="BH600"/>
      <c r="BI600"/>
      <c r="BJ600"/>
      <c r="BK600"/>
      <c r="BL600"/>
      <c r="BM600"/>
      <c r="BN600"/>
      <c r="BO600"/>
      <c r="BP600"/>
      <c r="BQ600"/>
      <c r="BR600"/>
      <c r="BS600"/>
      <c r="BT600"/>
      <c r="BU600"/>
      <c r="BV600"/>
      <c r="BW600"/>
      <c r="BX600"/>
      <c r="BY600"/>
      <c r="BZ600"/>
      <c r="CA600"/>
    </row>
    <row r="601" spans="4:79">
      <c r="D601" s="7" t="s">
        <v>75</v>
      </c>
      <c r="E601" s="46">
        <f t="shared" si="306"/>
        <v>0</v>
      </c>
      <c r="F601" s="46">
        <f t="shared" si="306"/>
        <v>0</v>
      </c>
      <c r="G601" s="46">
        <f t="shared" si="304"/>
        <v>0</v>
      </c>
      <c r="H601" s="46">
        <f t="shared" si="304"/>
        <v>0</v>
      </c>
      <c r="I601" s="46">
        <f t="shared" si="304"/>
        <v>0</v>
      </c>
      <c r="J601" s="46">
        <f t="shared" si="304"/>
        <v>0</v>
      </c>
      <c r="K601" s="46">
        <f t="shared" si="304"/>
        <v>0</v>
      </c>
      <c r="L601" s="46">
        <f t="shared" si="304"/>
        <v>0</v>
      </c>
      <c r="M601" s="46">
        <f t="shared" si="304"/>
        <v>0</v>
      </c>
      <c r="N601" s="46">
        <f t="shared" si="304"/>
        <v>0</v>
      </c>
      <c r="O601" s="46">
        <f t="shared" si="304"/>
        <v>0</v>
      </c>
      <c r="P601" s="46">
        <f t="shared" si="304"/>
        <v>0</v>
      </c>
      <c r="Q601" s="46">
        <f t="shared" si="304"/>
        <v>0</v>
      </c>
      <c r="R601" s="46">
        <f t="shared" si="304"/>
        <v>0</v>
      </c>
      <c r="S601" s="46">
        <f t="shared" si="304"/>
        <v>0</v>
      </c>
      <c r="T601" s="46">
        <f t="shared" si="304"/>
        <v>0</v>
      </c>
      <c r="U601" s="46">
        <f t="shared" si="304"/>
        <v>0</v>
      </c>
      <c r="V601" s="46">
        <f t="shared" si="304"/>
        <v>0</v>
      </c>
      <c r="W601" s="46">
        <f t="shared" si="304"/>
        <v>0</v>
      </c>
      <c r="X601" s="46">
        <f t="shared" si="304"/>
        <v>0</v>
      </c>
      <c r="Y601" s="46">
        <f t="shared" ref="Y601" si="318">Y564-Y563</f>
        <v>0</v>
      </c>
      <c r="AC601"/>
      <c r="AD601"/>
      <c r="AE601"/>
      <c r="AF601"/>
      <c r="AG601"/>
      <c r="AH601"/>
      <c r="AI601"/>
      <c r="AJ601"/>
      <c r="AK601"/>
      <c r="AL601"/>
      <c r="AM601"/>
      <c r="AN601"/>
      <c r="AO601"/>
      <c r="AP601"/>
      <c r="AQ601"/>
      <c r="AR601"/>
      <c r="AS601"/>
      <c r="AT601"/>
      <c r="AU601"/>
      <c r="AV601"/>
      <c r="AW601"/>
      <c r="AX601"/>
      <c r="AY601"/>
      <c r="AZ601"/>
      <c r="BA601"/>
      <c r="BB601"/>
      <c r="BC601"/>
      <c r="BD601"/>
      <c r="BE601"/>
      <c r="BF601"/>
      <c r="BG601"/>
      <c r="BH601"/>
      <c r="BI601"/>
      <c r="BJ601"/>
      <c r="BK601"/>
      <c r="BL601"/>
      <c r="BM601"/>
      <c r="BN601"/>
      <c r="BO601"/>
      <c r="BP601"/>
      <c r="BQ601"/>
      <c r="BR601"/>
      <c r="BS601"/>
      <c r="BT601"/>
      <c r="BU601"/>
      <c r="BV601"/>
      <c r="BW601"/>
      <c r="BX601"/>
      <c r="BY601"/>
      <c r="BZ601"/>
      <c r="CA601"/>
    </row>
    <row r="602" spans="4:79">
      <c r="D602" s="7" t="s">
        <v>78</v>
      </c>
      <c r="E602" s="46">
        <f t="shared" si="306"/>
        <v>0</v>
      </c>
      <c r="F602" s="46">
        <f t="shared" si="306"/>
        <v>0</v>
      </c>
      <c r="G602" s="46">
        <f t="shared" si="304"/>
        <v>0</v>
      </c>
      <c r="H602" s="46">
        <f t="shared" si="304"/>
        <v>0</v>
      </c>
      <c r="I602" s="46">
        <f t="shared" si="304"/>
        <v>0</v>
      </c>
      <c r="J602" s="46">
        <f t="shared" si="304"/>
        <v>0</v>
      </c>
      <c r="K602" s="46">
        <f t="shared" si="304"/>
        <v>0</v>
      </c>
      <c r="L602" s="46">
        <f t="shared" si="304"/>
        <v>0</v>
      </c>
      <c r="M602" s="46">
        <f t="shared" si="304"/>
        <v>0</v>
      </c>
      <c r="N602" s="46">
        <f t="shared" si="304"/>
        <v>0</v>
      </c>
      <c r="O602" s="46">
        <f t="shared" si="304"/>
        <v>0</v>
      </c>
      <c r="P602" s="46">
        <f t="shared" ref="P602:X605" si="319">P565-P564</f>
        <v>0</v>
      </c>
      <c r="Q602" s="46">
        <f t="shared" si="319"/>
        <v>0</v>
      </c>
      <c r="R602" s="46">
        <f t="shared" si="319"/>
        <v>0</v>
      </c>
      <c r="S602" s="46">
        <f t="shared" si="319"/>
        <v>0</v>
      </c>
      <c r="T602" s="46">
        <f t="shared" si="319"/>
        <v>0</v>
      </c>
      <c r="U602" s="46">
        <f t="shared" si="319"/>
        <v>0</v>
      </c>
      <c r="V602" s="46">
        <f t="shared" si="319"/>
        <v>0</v>
      </c>
      <c r="W602" s="46">
        <f t="shared" si="319"/>
        <v>0</v>
      </c>
      <c r="X602" s="46">
        <f t="shared" si="319"/>
        <v>0</v>
      </c>
      <c r="Y602" s="46">
        <f t="shared" ref="Y602" si="320">Y565-Y564</f>
        <v>0</v>
      </c>
      <c r="AC602"/>
      <c r="AD602"/>
      <c r="AE602"/>
      <c r="AF602"/>
      <c r="AG602"/>
      <c r="AH602"/>
      <c r="AI602"/>
      <c r="AJ602"/>
      <c r="AK602"/>
      <c r="AL602"/>
      <c r="AM602"/>
      <c r="AN602"/>
      <c r="AO602"/>
      <c r="AP602"/>
      <c r="AQ602"/>
      <c r="AR602"/>
      <c r="AS602"/>
      <c r="AT602"/>
      <c r="AU602"/>
      <c r="AV602"/>
      <c r="AW602"/>
      <c r="AX602"/>
      <c r="AY602"/>
      <c r="AZ602"/>
      <c r="BA602"/>
      <c r="BB602"/>
      <c r="BC602"/>
      <c r="BD602"/>
      <c r="BE602"/>
      <c r="BF602"/>
      <c r="BG602"/>
      <c r="BH602"/>
      <c r="BI602"/>
      <c r="BJ602"/>
      <c r="BK602"/>
      <c r="BL602"/>
      <c r="BM602"/>
      <c r="BN602"/>
      <c r="BO602"/>
      <c r="BP602"/>
      <c r="BQ602"/>
      <c r="BR602"/>
      <c r="BS602"/>
      <c r="BT602"/>
      <c r="BU602"/>
      <c r="BV602"/>
      <c r="BW602"/>
      <c r="BX602"/>
      <c r="BY602"/>
      <c r="BZ602"/>
      <c r="CA602"/>
    </row>
    <row r="603" spans="4:79">
      <c r="D603" s="7" t="s">
        <v>81</v>
      </c>
      <c r="E603" s="46">
        <f t="shared" si="306"/>
        <v>0</v>
      </c>
      <c r="F603" s="46">
        <f t="shared" si="306"/>
        <v>0</v>
      </c>
      <c r="G603" s="46">
        <f t="shared" si="306"/>
        <v>0</v>
      </c>
      <c r="H603" s="46">
        <f t="shared" si="306"/>
        <v>0</v>
      </c>
      <c r="I603" s="46">
        <f t="shared" si="306"/>
        <v>0</v>
      </c>
      <c r="J603" s="46">
        <f t="shared" si="306"/>
        <v>0</v>
      </c>
      <c r="K603" s="46">
        <f t="shared" si="306"/>
        <v>0</v>
      </c>
      <c r="L603" s="46">
        <f t="shared" si="306"/>
        <v>0</v>
      </c>
      <c r="M603" s="46">
        <f t="shared" si="306"/>
        <v>0</v>
      </c>
      <c r="N603" s="46">
        <f t="shared" si="306"/>
        <v>0</v>
      </c>
      <c r="O603" s="46">
        <f t="shared" si="306"/>
        <v>0</v>
      </c>
      <c r="P603" s="46">
        <f t="shared" si="306"/>
        <v>0</v>
      </c>
      <c r="Q603" s="46">
        <f t="shared" si="306"/>
        <v>0</v>
      </c>
      <c r="R603" s="46">
        <f t="shared" si="306"/>
        <v>0</v>
      </c>
      <c r="S603" s="46">
        <f t="shared" si="306"/>
        <v>0</v>
      </c>
      <c r="T603" s="46">
        <f t="shared" si="306"/>
        <v>0</v>
      </c>
      <c r="U603" s="46">
        <f t="shared" si="319"/>
        <v>0</v>
      </c>
      <c r="V603" s="46">
        <f t="shared" si="319"/>
        <v>0</v>
      </c>
      <c r="W603" s="46">
        <f t="shared" si="319"/>
        <v>0</v>
      </c>
      <c r="X603" s="46">
        <f t="shared" si="319"/>
        <v>0</v>
      </c>
      <c r="Y603" s="46">
        <f t="shared" ref="Y603" si="321">Y566-Y565</f>
        <v>0</v>
      </c>
      <c r="AC603"/>
      <c r="AD603"/>
      <c r="AE603"/>
      <c r="AF603"/>
      <c r="AG603"/>
      <c r="AH603"/>
      <c r="AI603"/>
      <c r="AJ603"/>
      <c r="AK603"/>
      <c r="AL603"/>
      <c r="AM603"/>
      <c r="AN603"/>
      <c r="AO603"/>
      <c r="AP603"/>
      <c r="AQ603"/>
      <c r="AR603"/>
      <c r="AS603"/>
      <c r="AT603"/>
      <c r="AU603"/>
      <c r="AV603"/>
      <c r="AW603"/>
      <c r="AX603"/>
      <c r="AY603"/>
      <c r="AZ603"/>
      <c r="BA603"/>
      <c r="BB603"/>
      <c r="BC603"/>
      <c r="BD603"/>
      <c r="BE603"/>
      <c r="BF603"/>
      <c r="BG603"/>
      <c r="BH603"/>
      <c r="BI603"/>
      <c r="BJ603"/>
      <c r="BK603"/>
      <c r="BL603"/>
      <c r="BM603"/>
      <c r="BN603"/>
      <c r="BO603"/>
      <c r="BP603"/>
      <c r="BQ603"/>
      <c r="BR603"/>
      <c r="BS603"/>
      <c r="BT603"/>
      <c r="BU603"/>
      <c r="BV603"/>
      <c r="BW603"/>
      <c r="BX603"/>
      <c r="BY603"/>
      <c r="BZ603"/>
      <c r="CA603"/>
    </row>
    <row r="604" spans="4:79">
      <c r="D604" s="7" t="s">
        <v>84</v>
      </c>
      <c r="E604" s="46">
        <f t="shared" si="306"/>
        <v>0</v>
      </c>
      <c r="F604" s="46">
        <f t="shared" si="306"/>
        <v>0</v>
      </c>
      <c r="G604" s="46">
        <f t="shared" si="306"/>
        <v>0</v>
      </c>
      <c r="H604" s="46">
        <f t="shared" si="306"/>
        <v>0</v>
      </c>
      <c r="I604" s="46">
        <f t="shared" si="306"/>
        <v>0</v>
      </c>
      <c r="J604" s="46">
        <f t="shared" si="306"/>
        <v>0</v>
      </c>
      <c r="K604" s="46">
        <f t="shared" si="306"/>
        <v>0</v>
      </c>
      <c r="L604" s="46">
        <f t="shared" si="306"/>
        <v>0</v>
      </c>
      <c r="M604" s="46">
        <f t="shared" si="306"/>
        <v>0</v>
      </c>
      <c r="N604" s="46">
        <f t="shared" si="306"/>
        <v>0</v>
      </c>
      <c r="O604" s="46">
        <f t="shared" si="306"/>
        <v>0</v>
      </c>
      <c r="P604" s="46">
        <f t="shared" si="306"/>
        <v>0</v>
      </c>
      <c r="Q604" s="46">
        <f t="shared" si="306"/>
        <v>0</v>
      </c>
      <c r="R604" s="46">
        <f t="shared" si="306"/>
        <v>0</v>
      </c>
      <c r="S604" s="46">
        <f t="shared" si="306"/>
        <v>0</v>
      </c>
      <c r="T604" s="46">
        <f t="shared" si="306"/>
        <v>0</v>
      </c>
      <c r="U604" s="46">
        <f t="shared" si="319"/>
        <v>0</v>
      </c>
      <c r="V604" s="46">
        <f t="shared" si="319"/>
        <v>0</v>
      </c>
      <c r="W604" s="46">
        <f t="shared" si="319"/>
        <v>0</v>
      </c>
      <c r="X604" s="46">
        <f t="shared" si="319"/>
        <v>0</v>
      </c>
      <c r="Y604" s="46">
        <f t="shared" ref="Y604" si="322">Y567-Y566</f>
        <v>0</v>
      </c>
      <c r="AC604"/>
      <c r="AD604"/>
      <c r="AE604"/>
      <c r="AF604"/>
      <c r="AG604"/>
      <c r="AH604"/>
      <c r="AI604"/>
      <c r="AJ604"/>
      <c r="AK604"/>
      <c r="AL604"/>
      <c r="AM604"/>
      <c r="AN604"/>
      <c r="AO604"/>
      <c r="AP604"/>
      <c r="AQ604"/>
      <c r="AR604"/>
      <c r="AS604"/>
      <c r="AT604"/>
      <c r="AU604"/>
      <c r="AV604"/>
      <c r="AW604"/>
      <c r="AX604"/>
      <c r="AY604"/>
      <c r="AZ604"/>
      <c r="BA604"/>
      <c r="BB604"/>
      <c r="BC604"/>
      <c r="BD604"/>
      <c r="BE604"/>
      <c r="BF604"/>
      <c r="BG604"/>
      <c r="BH604"/>
      <c r="BI604"/>
      <c r="BJ604"/>
      <c r="BK604"/>
      <c r="BL604"/>
      <c r="BM604"/>
      <c r="BN604"/>
      <c r="BO604"/>
      <c r="BP604"/>
      <c r="BQ604"/>
      <c r="BR604"/>
      <c r="BS604"/>
      <c r="BT604"/>
      <c r="BU604"/>
      <c r="BV604"/>
      <c r="BW604"/>
      <c r="BX604"/>
      <c r="BY604"/>
      <c r="BZ604"/>
      <c r="CA604"/>
    </row>
    <row r="605" spans="4:79">
      <c r="D605" s="7" t="s">
        <v>87</v>
      </c>
      <c r="E605" s="46">
        <f t="shared" si="306"/>
        <v>0</v>
      </c>
      <c r="F605" s="46">
        <f t="shared" si="306"/>
        <v>0</v>
      </c>
      <c r="G605" s="46">
        <f t="shared" si="306"/>
        <v>0</v>
      </c>
      <c r="H605" s="46">
        <f t="shared" si="306"/>
        <v>0</v>
      </c>
      <c r="I605" s="46">
        <f t="shared" si="306"/>
        <v>0</v>
      </c>
      <c r="J605" s="46">
        <f t="shared" si="306"/>
        <v>0</v>
      </c>
      <c r="K605" s="46">
        <f t="shared" si="306"/>
        <v>0</v>
      </c>
      <c r="L605" s="46">
        <f t="shared" si="306"/>
        <v>0</v>
      </c>
      <c r="M605" s="46">
        <f t="shared" si="306"/>
        <v>0</v>
      </c>
      <c r="N605" s="46">
        <f t="shared" si="306"/>
        <v>0</v>
      </c>
      <c r="O605" s="46">
        <f t="shared" si="306"/>
        <v>0</v>
      </c>
      <c r="P605" s="46">
        <f t="shared" si="306"/>
        <v>0</v>
      </c>
      <c r="Q605" s="46">
        <f t="shared" si="306"/>
        <v>0</v>
      </c>
      <c r="R605" s="46">
        <f t="shared" si="306"/>
        <v>0</v>
      </c>
      <c r="S605" s="46">
        <f t="shared" si="306"/>
        <v>0</v>
      </c>
      <c r="T605" s="46">
        <f t="shared" si="306"/>
        <v>0</v>
      </c>
      <c r="U605" s="46">
        <f t="shared" si="319"/>
        <v>0</v>
      </c>
      <c r="V605" s="46">
        <f t="shared" si="319"/>
        <v>0</v>
      </c>
      <c r="W605" s="46">
        <f t="shared" si="319"/>
        <v>0</v>
      </c>
      <c r="X605" s="46">
        <f t="shared" si="319"/>
        <v>0</v>
      </c>
      <c r="Y605" s="46">
        <f t="shared" ref="Y605" si="323">Y568-Y567</f>
        <v>0</v>
      </c>
      <c r="AC605"/>
      <c r="AD605"/>
      <c r="AE605"/>
      <c r="AF605"/>
      <c r="AG605"/>
      <c r="AH605"/>
      <c r="AI605"/>
      <c r="AJ605"/>
      <c r="AK605"/>
      <c r="AL605"/>
      <c r="AM605"/>
      <c r="AN605"/>
      <c r="AO605"/>
      <c r="AP605"/>
      <c r="AQ605"/>
      <c r="AR605"/>
      <c r="AS605"/>
      <c r="AT605"/>
      <c r="AU605"/>
      <c r="AV605"/>
      <c r="AW605"/>
      <c r="AX605"/>
      <c r="AY605"/>
      <c r="AZ605"/>
      <c r="BA605"/>
      <c r="BB605"/>
      <c r="BC605"/>
      <c r="BD605"/>
      <c r="BE605"/>
      <c r="BF605"/>
      <c r="BG605"/>
      <c r="BH605"/>
      <c r="BI605"/>
      <c r="BJ605"/>
      <c r="BK605"/>
      <c r="BL605"/>
      <c r="BM605"/>
      <c r="BN605"/>
      <c r="BO605"/>
      <c r="BP605"/>
      <c r="BQ605"/>
      <c r="BR605"/>
      <c r="BS605"/>
      <c r="BT605"/>
      <c r="BU605"/>
      <c r="BV605"/>
      <c r="BW605"/>
      <c r="BX605"/>
      <c r="BY605"/>
      <c r="BZ605"/>
      <c r="CA605"/>
    </row>
    <row r="606" spans="4:79">
      <c r="D606" s="7" t="s">
        <v>90</v>
      </c>
      <c r="E606" s="46">
        <f t="shared" ref="E606:Y606" si="324">E569-E568</f>
        <v>0</v>
      </c>
      <c r="F606" s="46">
        <f t="shared" si="324"/>
        <v>0</v>
      </c>
      <c r="G606" s="46">
        <f t="shared" si="324"/>
        <v>0</v>
      </c>
      <c r="H606" s="46">
        <f t="shared" si="324"/>
        <v>0</v>
      </c>
      <c r="I606" s="46">
        <f t="shared" si="324"/>
        <v>0</v>
      </c>
      <c r="J606" s="46">
        <f t="shared" si="324"/>
        <v>0</v>
      </c>
      <c r="K606" s="46">
        <f t="shared" si="324"/>
        <v>0</v>
      </c>
      <c r="L606" s="46">
        <f t="shared" si="324"/>
        <v>0</v>
      </c>
      <c r="M606" s="46">
        <f t="shared" si="324"/>
        <v>0</v>
      </c>
      <c r="N606" s="46">
        <f t="shared" si="324"/>
        <v>0</v>
      </c>
      <c r="O606" s="46">
        <f t="shared" si="324"/>
        <v>0</v>
      </c>
      <c r="P606" s="46">
        <f t="shared" si="324"/>
        <v>0</v>
      </c>
      <c r="Q606" s="46">
        <f t="shared" si="324"/>
        <v>0</v>
      </c>
      <c r="R606" s="46">
        <f t="shared" si="324"/>
        <v>0</v>
      </c>
      <c r="S606" s="46">
        <f t="shared" si="324"/>
        <v>0</v>
      </c>
      <c r="T606" s="46">
        <f t="shared" si="324"/>
        <v>0</v>
      </c>
      <c r="U606" s="46">
        <f t="shared" si="324"/>
        <v>0</v>
      </c>
      <c r="V606" s="46">
        <f t="shared" si="324"/>
        <v>0</v>
      </c>
      <c r="W606" s="46">
        <f t="shared" si="324"/>
        <v>0</v>
      </c>
      <c r="X606" s="46">
        <f t="shared" si="324"/>
        <v>0</v>
      </c>
      <c r="Y606" s="46">
        <f t="shared" si="324"/>
        <v>0</v>
      </c>
      <c r="AC606"/>
      <c r="AD606"/>
      <c r="AE606"/>
      <c r="AF606"/>
      <c r="AG606"/>
      <c r="AH606"/>
      <c r="AI606"/>
      <c r="AJ606"/>
      <c r="AK606"/>
      <c r="AL606"/>
      <c r="AM606"/>
      <c r="AN606"/>
      <c r="AO606"/>
      <c r="AP606"/>
      <c r="AQ606"/>
      <c r="AR606"/>
      <c r="AS606"/>
      <c r="AT606"/>
      <c r="AU606"/>
      <c r="AV606"/>
      <c r="AW606"/>
      <c r="AX606"/>
      <c r="AY606"/>
      <c r="AZ606"/>
      <c r="BA606"/>
      <c r="BB606"/>
      <c r="BC606"/>
      <c r="BD606"/>
      <c r="BE606"/>
      <c r="BF606"/>
      <c r="BG606"/>
      <c r="BH606"/>
      <c r="BI606"/>
      <c r="BJ606"/>
      <c r="BK606"/>
      <c r="BL606"/>
      <c r="BM606"/>
      <c r="BN606"/>
      <c r="BO606"/>
      <c r="BP606"/>
      <c r="BQ606"/>
      <c r="BR606"/>
      <c r="BS606"/>
      <c r="BT606"/>
      <c r="BU606"/>
      <c r="BV606"/>
      <c r="BW606"/>
      <c r="BX606"/>
      <c r="BY606"/>
      <c r="BZ606"/>
      <c r="CA606"/>
    </row>
    <row r="607" spans="4:79">
      <c r="D607" s="7" t="s">
        <v>93</v>
      </c>
      <c r="E607" s="46">
        <f t="shared" ref="E607:Y607" si="325">E570-E569</f>
        <v>0</v>
      </c>
      <c r="F607" s="46">
        <f t="shared" si="325"/>
        <v>0</v>
      </c>
      <c r="G607" s="46">
        <f t="shared" si="325"/>
        <v>0</v>
      </c>
      <c r="H607" s="46">
        <f t="shared" si="325"/>
        <v>0</v>
      </c>
      <c r="I607" s="46">
        <f t="shared" si="325"/>
        <v>0</v>
      </c>
      <c r="J607" s="46">
        <f t="shared" si="325"/>
        <v>0</v>
      </c>
      <c r="K607" s="46">
        <f t="shared" si="325"/>
        <v>0</v>
      </c>
      <c r="L607" s="46">
        <f t="shared" si="325"/>
        <v>0</v>
      </c>
      <c r="M607" s="46">
        <f t="shared" si="325"/>
        <v>0</v>
      </c>
      <c r="N607" s="46">
        <f t="shared" si="325"/>
        <v>0</v>
      </c>
      <c r="O607" s="46">
        <f t="shared" si="325"/>
        <v>0</v>
      </c>
      <c r="P607" s="46">
        <f t="shared" si="325"/>
        <v>0</v>
      </c>
      <c r="Q607" s="46">
        <f t="shared" si="325"/>
        <v>0</v>
      </c>
      <c r="R607" s="46">
        <f t="shared" si="325"/>
        <v>0</v>
      </c>
      <c r="S607" s="46">
        <f t="shared" si="325"/>
        <v>0</v>
      </c>
      <c r="T607" s="46">
        <f t="shared" si="325"/>
        <v>0</v>
      </c>
      <c r="U607" s="46">
        <f t="shared" si="325"/>
        <v>0</v>
      </c>
      <c r="V607" s="46">
        <f t="shared" si="325"/>
        <v>0</v>
      </c>
      <c r="W607" s="46">
        <f t="shared" si="325"/>
        <v>0</v>
      </c>
      <c r="X607" s="46">
        <f t="shared" si="325"/>
        <v>0</v>
      </c>
      <c r="Y607" s="46">
        <f t="shared" si="325"/>
        <v>0</v>
      </c>
      <c r="AC607"/>
      <c r="AD607"/>
      <c r="AE607"/>
      <c r="AF607"/>
      <c r="AG607"/>
      <c r="AH607"/>
      <c r="AI607"/>
      <c r="AJ607"/>
      <c r="AK607"/>
      <c r="AL607"/>
      <c r="AM607"/>
      <c r="AN607"/>
      <c r="AO607"/>
      <c r="AP607"/>
      <c r="AQ607"/>
      <c r="AR607"/>
      <c r="AS607"/>
      <c r="AT607"/>
      <c r="AU607"/>
      <c r="AV607"/>
      <c r="AW607"/>
      <c r="AX607"/>
      <c r="AY607"/>
      <c r="AZ607"/>
      <c r="BA607"/>
      <c r="BB607"/>
      <c r="BC607"/>
      <c r="BD607"/>
      <c r="BE607"/>
      <c r="BF607"/>
      <c r="BG607"/>
      <c r="BH607"/>
      <c r="BI607"/>
      <c r="BJ607"/>
      <c r="BK607"/>
      <c r="BL607"/>
      <c r="BM607"/>
      <c r="BN607"/>
      <c r="BO607"/>
      <c r="BP607"/>
      <c r="BQ607"/>
      <c r="BR607"/>
      <c r="BS607"/>
      <c r="BT607"/>
      <c r="BU607"/>
      <c r="BV607"/>
      <c r="BW607"/>
      <c r="BX607"/>
      <c r="BY607"/>
      <c r="BZ607"/>
      <c r="CA607"/>
    </row>
    <row r="608" spans="4:79">
      <c r="D608" s="7" t="s">
        <v>96</v>
      </c>
      <c r="E608" s="46">
        <f t="shared" ref="E608:Y608" si="326">E571-E570</f>
        <v>0</v>
      </c>
      <c r="F608" s="46">
        <f t="shared" si="326"/>
        <v>0</v>
      </c>
      <c r="G608" s="46">
        <f t="shared" si="326"/>
        <v>0</v>
      </c>
      <c r="H608" s="46">
        <f t="shared" si="326"/>
        <v>0</v>
      </c>
      <c r="I608" s="46">
        <f t="shared" si="326"/>
        <v>0</v>
      </c>
      <c r="J608" s="46">
        <f t="shared" si="326"/>
        <v>0</v>
      </c>
      <c r="K608" s="46">
        <f t="shared" si="326"/>
        <v>0</v>
      </c>
      <c r="L608" s="46">
        <f t="shared" si="326"/>
        <v>0</v>
      </c>
      <c r="M608" s="46">
        <f t="shared" si="326"/>
        <v>0</v>
      </c>
      <c r="N608" s="46">
        <f t="shared" si="326"/>
        <v>0</v>
      </c>
      <c r="O608" s="46">
        <f t="shared" si="326"/>
        <v>0</v>
      </c>
      <c r="P608" s="46">
        <f t="shared" si="326"/>
        <v>0</v>
      </c>
      <c r="Q608" s="46">
        <f t="shared" si="326"/>
        <v>0</v>
      </c>
      <c r="R608" s="46">
        <f t="shared" si="326"/>
        <v>0</v>
      </c>
      <c r="S608" s="46">
        <f t="shared" si="326"/>
        <v>0</v>
      </c>
      <c r="T608" s="46">
        <f t="shared" si="326"/>
        <v>0</v>
      </c>
      <c r="U608" s="46">
        <f t="shared" si="326"/>
        <v>0</v>
      </c>
      <c r="V608" s="46">
        <f t="shared" si="326"/>
        <v>0</v>
      </c>
      <c r="W608" s="46">
        <f t="shared" si="326"/>
        <v>0</v>
      </c>
      <c r="X608" s="46">
        <f t="shared" si="326"/>
        <v>0</v>
      </c>
      <c r="Y608" s="46">
        <f t="shared" si="326"/>
        <v>0</v>
      </c>
      <c r="AC608"/>
      <c r="AD608"/>
      <c r="AE608"/>
      <c r="AF608"/>
      <c r="AG608"/>
      <c r="AH608"/>
      <c r="AI608"/>
      <c r="AJ608"/>
      <c r="AK608"/>
      <c r="AL608"/>
      <c r="AM608"/>
      <c r="AN608"/>
      <c r="AO608"/>
      <c r="AP608"/>
      <c r="AQ608"/>
      <c r="AR608"/>
      <c r="AS608"/>
      <c r="AT608"/>
      <c r="AU608"/>
      <c r="AV608"/>
      <c r="AW608"/>
      <c r="AX608"/>
      <c r="AY608"/>
      <c r="AZ608"/>
      <c r="BA608"/>
      <c r="BB608"/>
      <c r="BC608"/>
      <c r="BD608"/>
      <c r="BE608"/>
      <c r="BF608"/>
      <c r="BG608"/>
      <c r="BH608"/>
      <c r="BI608"/>
      <c r="BJ608"/>
      <c r="BK608"/>
      <c r="BL608"/>
      <c r="BM608"/>
      <c r="BN608"/>
      <c r="BO608"/>
      <c r="BP608"/>
      <c r="BQ608"/>
      <c r="BR608"/>
      <c r="BS608"/>
      <c r="BT608"/>
      <c r="BU608"/>
      <c r="BV608"/>
      <c r="BW608"/>
      <c r="BX608"/>
      <c r="BY608"/>
      <c r="BZ608"/>
      <c r="CA608"/>
    </row>
    <row r="609" spans="4:79">
      <c r="D609" s="7" t="s">
        <v>340</v>
      </c>
      <c r="E609" s="46">
        <f t="shared" ref="E609:X609" si="327">E572-E571</f>
        <v>0</v>
      </c>
      <c r="F609" s="46">
        <f t="shared" si="327"/>
        <v>0</v>
      </c>
      <c r="G609" s="46">
        <f t="shared" si="327"/>
        <v>0</v>
      </c>
      <c r="H609" s="46">
        <f t="shared" si="327"/>
        <v>0</v>
      </c>
      <c r="I609" s="46">
        <f t="shared" si="327"/>
        <v>0</v>
      </c>
      <c r="J609" s="46">
        <f t="shared" si="327"/>
        <v>0</v>
      </c>
      <c r="K609" s="46">
        <f t="shared" si="327"/>
        <v>0</v>
      </c>
      <c r="L609" s="46">
        <f t="shared" si="327"/>
        <v>0</v>
      </c>
      <c r="M609" s="46">
        <f t="shared" si="327"/>
        <v>0</v>
      </c>
      <c r="N609" s="46">
        <f t="shared" si="327"/>
        <v>0</v>
      </c>
      <c r="O609" s="46">
        <f t="shared" si="327"/>
        <v>0</v>
      </c>
      <c r="P609" s="46">
        <f t="shared" si="327"/>
        <v>0</v>
      </c>
      <c r="Q609" s="46">
        <f t="shared" si="327"/>
        <v>0</v>
      </c>
      <c r="R609" s="46">
        <f t="shared" si="327"/>
        <v>0</v>
      </c>
      <c r="S609" s="46">
        <f t="shared" si="327"/>
        <v>0</v>
      </c>
      <c r="T609" s="46">
        <f t="shared" si="327"/>
        <v>0</v>
      </c>
      <c r="U609" s="46">
        <f t="shared" si="327"/>
        <v>0</v>
      </c>
      <c r="V609" s="46">
        <f t="shared" si="327"/>
        <v>0</v>
      </c>
      <c r="W609" s="46">
        <f t="shared" si="327"/>
        <v>0</v>
      </c>
      <c r="X609" s="46">
        <f t="shared" si="327"/>
        <v>0</v>
      </c>
      <c r="Y609" s="46">
        <f t="shared" ref="Y609" si="328">Y572-Y571</f>
        <v>0</v>
      </c>
      <c r="AC609"/>
      <c r="AD609"/>
      <c r="AE609"/>
      <c r="AF609"/>
      <c r="AG609"/>
      <c r="AH609"/>
      <c r="AI609"/>
      <c r="AJ609"/>
      <c r="AK609"/>
      <c r="AL609"/>
      <c r="AM609"/>
      <c r="AN609"/>
      <c r="AO609"/>
      <c r="AP609"/>
      <c r="AQ609"/>
      <c r="AR609"/>
      <c r="AS609"/>
      <c r="AT609"/>
      <c r="AU609"/>
      <c r="AV609"/>
      <c r="AW609"/>
      <c r="AX609"/>
      <c r="AY609"/>
      <c r="AZ609"/>
      <c r="BA609"/>
      <c r="BB609"/>
      <c r="BC609"/>
      <c r="BD609"/>
      <c r="BE609"/>
      <c r="BF609"/>
      <c r="BG609"/>
      <c r="BH609"/>
      <c r="BI609"/>
      <c r="BJ609"/>
      <c r="BK609"/>
      <c r="BL609"/>
      <c r="BM609"/>
      <c r="BN609"/>
      <c r="BO609"/>
      <c r="BP609"/>
      <c r="BQ609"/>
      <c r="BR609"/>
      <c r="BS609"/>
      <c r="BT609"/>
      <c r="BU609"/>
      <c r="BV609"/>
      <c r="BW609"/>
      <c r="BX609"/>
      <c r="BY609"/>
      <c r="BZ609"/>
      <c r="CA609"/>
    </row>
    <row r="610" spans="4:79">
      <c r="D610" s="7" t="s">
        <v>342</v>
      </c>
      <c r="E610" s="46">
        <f t="shared" ref="E610:X610" si="329">E573-E572</f>
        <v>0</v>
      </c>
      <c r="F610" s="46">
        <f t="shared" si="329"/>
        <v>0</v>
      </c>
      <c r="G610" s="46">
        <f t="shared" si="329"/>
        <v>0</v>
      </c>
      <c r="H610" s="46">
        <f t="shared" si="329"/>
        <v>0</v>
      </c>
      <c r="I610" s="46">
        <f t="shared" si="329"/>
        <v>0</v>
      </c>
      <c r="J610" s="46">
        <f t="shared" si="329"/>
        <v>0</v>
      </c>
      <c r="K610" s="46">
        <f t="shared" si="329"/>
        <v>0</v>
      </c>
      <c r="L610" s="46">
        <f t="shared" si="329"/>
        <v>0</v>
      </c>
      <c r="M610" s="46">
        <f t="shared" si="329"/>
        <v>0</v>
      </c>
      <c r="N610" s="46">
        <f t="shared" si="329"/>
        <v>0</v>
      </c>
      <c r="O610" s="46">
        <f t="shared" si="329"/>
        <v>0</v>
      </c>
      <c r="P610" s="46">
        <f t="shared" si="329"/>
        <v>0</v>
      </c>
      <c r="Q610" s="46">
        <f t="shared" si="329"/>
        <v>0</v>
      </c>
      <c r="R610" s="46">
        <f t="shared" si="329"/>
        <v>0</v>
      </c>
      <c r="S610" s="46">
        <f t="shared" si="329"/>
        <v>0</v>
      </c>
      <c r="T610" s="46">
        <f t="shared" si="329"/>
        <v>0</v>
      </c>
      <c r="U610" s="46">
        <f t="shared" si="329"/>
        <v>0</v>
      </c>
      <c r="V610" s="46">
        <f t="shared" si="329"/>
        <v>0</v>
      </c>
      <c r="W610" s="46">
        <f t="shared" si="329"/>
        <v>0</v>
      </c>
      <c r="X610" s="46">
        <f t="shared" si="329"/>
        <v>0</v>
      </c>
      <c r="Y610" s="46">
        <f t="shared" ref="Y610" si="330">Y573-Y572</f>
        <v>0</v>
      </c>
      <c r="AC610"/>
      <c r="AD610"/>
      <c r="AE610"/>
      <c r="AF610"/>
      <c r="AG610"/>
      <c r="AH610"/>
      <c r="AI610"/>
      <c r="AJ610"/>
      <c r="AK610"/>
      <c r="AL610"/>
      <c r="AM610"/>
      <c r="AN610"/>
      <c r="AO610"/>
      <c r="AP610"/>
      <c r="AQ610"/>
      <c r="AR610"/>
      <c r="AS610"/>
      <c r="AT610"/>
      <c r="AU610"/>
      <c r="AV610"/>
      <c r="AW610"/>
      <c r="AX610"/>
      <c r="AY610"/>
      <c r="AZ610"/>
      <c r="BA610"/>
      <c r="BB610"/>
      <c r="BC610"/>
      <c r="BD610"/>
      <c r="BE610"/>
      <c r="BF610"/>
      <c r="BG610"/>
      <c r="BH610"/>
      <c r="BI610"/>
      <c r="BJ610"/>
      <c r="BK610"/>
      <c r="BL610"/>
      <c r="BM610"/>
      <c r="BN610"/>
      <c r="BO610"/>
      <c r="BP610"/>
      <c r="BQ610"/>
      <c r="BR610"/>
      <c r="BS610"/>
      <c r="BT610"/>
      <c r="BU610"/>
      <c r="BV610"/>
      <c r="BW610"/>
      <c r="BX610"/>
      <c r="BY610"/>
      <c r="BZ610"/>
      <c r="CA610"/>
    </row>
    <row r="611" spans="4:79">
      <c r="D611" s="7" t="s">
        <v>345</v>
      </c>
      <c r="E611" s="46">
        <f t="shared" ref="E611:X611" si="331">E574-E573</f>
        <v>0</v>
      </c>
      <c r="F611" s="46">
        <f t="shared" si="331"/>
        <v>0</v>
      </c>
      <c r="G611" s="46">
        <f t="shared" si="331"/>
        <v>0</v>
      </c>
      <c r="H611" s="46">
        <f t="shared" si="331"/>
        <v>0</v>
      </c>
      <c r="I611" s="46">
        <f t="shared" si="331"/>
        <v>0</v>
      </c>
      <c r="J611" s="46">
        <f t="shared" si="331"/>
        <v>0</v>
      </c>
      <c r="K611" s="46">
        <f t="shared" si="331"/>
        <v>0</v>
      </c>
      <c r="L611" s="46">
        <f t="shared" si="331"/>
        <v>0</v>
      </c>
      <c r="M611" s="46">
        <f t="shared" si="331"/>
        <v>0</v>
      </c>
      <c r="N611" s="46">
        <f t="shared" si="331"/>
        <v>0</v>
      </c>
      <c r="O611" s="46">
        <f t="shared" si="331"/>
        <v>0</v>
      </c>
      <c r="P611" s="46">
        <f t="shared" si="331"/>
        <v>0</v>
      </c>
      <c r="Q611" s="46">
        <f t="shared" si="331"/>
        <v>0</v>
      </c>
      <c r="R611" s="46">
        <f t="shared" si="331"/>
        <v>0</v>
      </c>
      <c r="S611" s="46">
        <f t="shared" si="331"/>
        <v>0</v>
      </c>
      <c r="T611" s="46">
        <f t="shared" si="331"/>
        <v>0</v>
      </c>
      <c r="U611" s="46">
        <f t="shared" si="331"/>
        <v>0</v>
      </c>
      <c r="V611" s="46">
        <f t="shared" si="331"/>
        <v>0</v>
      </c>
      <c r="W611" s="46">
        <f t="shared" si="331"/>
        <v>0</v>
      </c>
      <c r="X611" s="46">
        <f t="shared" si="331"/>
        <v>0</v>
      </c>
      <c r="Y611" s="46">
        <f t="shared" ref="Y611" si="332">Y574-Y573</f>
        <v>0</v>
      </c>
      <c r="AC611"/>
      <c r="AD611"/>
      <c r="AE611"/>
      <c r="AF611"/>
      <c r="AG611"/>
      <c r="AH611"/>
      <c r="AI611"/>
      <c r="AJ611"/>
      <c r="AK611"/>
      <c r="AL611"/>
      <c r="AM611"/>
      <c r="AN611"/>
      <c r="AO611"/>
      <c r="AP611"/>
      <c r="AQ611"/>
      <c r="AR611"/>
      <c r="AS611"/>
      <c r="AT611"/>
      <c r="AU611"/>
      <c r="AV611"/>
      <c r="AW611"/>
      <c r="AX611"/>
      <c r="AY611"/>
      <c r="AZ611"/>
      <c r="BA611"/>
      <c r="BB611"/>
      <c r="BC611"/>
      <c r="BD611"/>
      <c r="BE611"/>
      <c r="BF611"/>
      <c r="BG611"/>
      <c r="BH611"/>
      <c r="BI611"/>
      <c r="BJ611"/>
      <c r="BK611"/>
      <c r="BL611"/>
      <c r="BM611"/>
      <c r="BN611"/>
      <c r="BO611"/>
      <c r="BP611"/>
      <c r="BQ611"/>
      <c r="BR611"/>
      <c r="BS611"/>
      <c r="BT611"/>
      <c r="BU611"/>
      <c r="BV611"/>
      <c r="BW611"/>
      <c r="BX611"/>
      <c r="BY611"/>
      <c r="BZ611"/>
      <c r="CA611"/>
    </row>
    <row r="612" spans="4:79">
      <c r="D612" s="7" t="s">
        <v>348</v>
      </c>
      <c r="E612" s="46">
        <f t="shared" ref="E612:X612" si="333">E575-E574</f>
        <v>0</v>
      </c>
      <c r="F612" s="46">
        <f t="shared" si="333"/>
        <v>0</v>
      </c>
      <c r="G612" s="46">
        <f t="shared" si="333"/>
        <v>0</v>
      </c>
      <c r="H612" s="46">
        <f t="shared" si="333"/>
        <v>0</v>
      </c>
      <c r="I612" s="46">
        <f t="shared" si="333"/>
        <v>0</v>
      </c>
      <c r="J612" s="46">
        <f t="shared" si="333"/>
        <v>0</v>
      </c>
      <c r="K612" s="46">
        <f t="shared" si="333"/>
        <v>0</v>
      </c>
      <c r="L612" s="46">
        <f t="shared" si="333"/>
        <v>0</v>
      </c>
      <c r="M612" s="46">
        <f t="shared" si="333"/>
        <v>0</v>
      </c>
      <c r="N612" s="46">
        <f t="shared" si="333"/>
        <v>0</v>
      </c>
      <c r="O612" s="46">
        <f t="shared" si="333"/>
        <v>0</v>
      </c>
      <c r="P612" s="46">
        <f t="shared" si="333"/>
        <v>0</v>
      </c>
      <c r="Q612" s="46">
        <f t="shared" si="333"/>
        <v>0</v>
      </c>
      <c r="R612" s="46">
        <f t="shared" si="333"/>
        <v>0</v>
      </c>
      <c r="S612" s="46">
        <f t="shared" si="333"/>
        <v>0</v>
      </c>
      <c r="T612" s="46">
        <f t="shared" si="333"/>
        <v>0</v>
      </c>
      <c r="U612" s="46">
        <f t="shared" si="333"/>
        <v>0</v>
      </c>
      <c r="V612" s="46">
        <f t="shared" si="333"/>
        <v>0</v>
      </c>
      <c r="W612" s="46">
        <f t="shared" si="333"/>
        <v>0</v>
      </c>
      <c r="X612" s="46">
        <f t="shared" si="333"/>
        <v>0</v>
      </c>
      <c r="Y612" s="46">
        <f t="shared" ref="Y612" si="334">Y575-Y574</f>
        <v>0</v>
      </c>
      <c r="AC612"/>
      <c r="AD612"/>
      <c r="AE612"/>
      <c r="AF612"/>
      <c r="AG612"/>
      <c r="AH612"/>
      <c r="AI612"/>
      <c r="AJ612"/>
      <c r="AK612"/>
      <c r="AL612"/>
      <c r="AM612"/>
      <c r="AN612"/>
      <c r="AO612"/>
      <c r="AP612"/>
      <c r="AQ612"/>
      <c r="AR612"/>
      <c r="AS612"/>
      <c r="AT612"/>
      <c r="AU612"/>
      <c r="AV612"/>
      <c r="AW612"/>
      <c r="AX612"/>
      <c r="AY612"/>
      <c r="AZ612"/>
      <c r="BA612"/>
      <c r="BB612"/>
      <c r="BC612"/>
      <c r="BD612"/>
      <c r="BE612"/>
      <c r="BF612"/>
      <c r="BG612"/>
      <c r="BH612"/>
      <c r="BI612"/>
      <c r="BJ612"/>
      <c r="BK612"/>
      <c r="BL612"/>
      <c r="BM612"/>
      <c r="BN612"/>
      <c r="BO612"/>
      <c r="BP612"/>
      <c r="BQ612"/>
      <c r="BR612"/>
      <c r="BS612"/>
      <c r="BT612"/>
      <c r="BU612"/>
      <c r="BV612"/>
      <c r="BW612"/>
      <c r="BX612"/>
      <c r="BY612"/>
      <c r="BZ612"/>
      <c r="CA612"/>
    </row>
    <row r="613" spans="4:79">
      <c r="D613" s="7" t="s">
        <v>351</v>
      </c>
      <c r="E613" s="46">
        <f t="shared" ref="E613:X613" si="335">E576-E575</f>
        <v>0</v>
      </c>
      <c r="F613" s="46">
        <f t="shared" si="335"/>
        <v>0</v>
      </c>
      <c r="G613" s="46">
        <f t="shared" si="335"/>
        <v>0</v>
      </c>
      <c r="H613" s="46">
        <f t="shared" si="335"/>
        <v>0</v>
      </c>
      <c r="I613" s="46">
        <f t="shared" si="335"/>
        <v>0</v>
      </c>
      <c r="J613" s="46">
        <f t="shared" si="335"/>
        <v>0</v>
      </c>
      <c r="K613" s="46">
        <f t="shared" si="335"/>
        <v>0</v>
      </c>
      <c r="L613" s="46">
        <f t="shared" si="335"/>
        <v>0</v>
      </c>
      <c r="M613" s="46">
        <f t="shared" si="335"/>
        <v>0</v>
      </c>
      <c r="N613" s="46">
        <f t="shared" si="335"/>
        <v>0</v>
      </c>
      <c r="O613" s="46">
        <f t="shared" si="335"/>
        <v>0</v>
      </c>
      <c r="P613" s="46">
        <f t="shared" si="335"/>
        <v>0</v>
      </c>
      <c r="Q613" s="46">
        <f t="shared" si="335"/>
        <v>0</v>
      </c>
      <c r="R613" s="46">
        <f t="shared" si="335"/>
        <v>0</v>
      </c>
      <c r="S613" s="46">
        <f t="shared" si="335"/>
        <v>0</v>
      </c>
      <c r="T613" s="46">
        <f t="shared" si="335"/>
        <v>0</v>
      </c>
      <c r="U613" s="46">
        <f t="shared" si="335"/>
        <v>0</v>
      </c>
      <c r="V613" s="46">
        <f t="shared" si="335"/>
        <v>0</v>
      </c>
      <c r="W613" s="46">
        <f t="shared" si="335"/>
        <v>0</v>
      </c>
      <c r="X613" s="46">
        <f t="shared" si="335"/>
        <v>0</v>
      </c>
      <c r="Y613" s="46">
        <f t="shared" ref="Y613" si="336">Y576-Y575</f>
        <v>0</v>
      </c>
      <c r="AC613"/>
      <c r="AD613"/>
      <c r="AE613"/>
      <c r="AF613"/>
      <c r="AG613"/>
      <c r="AH613"/>
      <c r="AI613"/>
      <c r="AJ613"/>
      <c r="AK613"/>
      <c r="AL613"/>
      <c r="AM613"/>
      <c r="AN613"/>
      <c r="AO613"/>
      <c r="AP613"/>
      <c r="AQ613"/>
      <c r="AR613"/>
      <c r="AS613"/>
      <c r="AT613"/>
      <c r="AU613"/>
      <c r="AV613"/>
      <c r="AW613"/>
      <c r="AX613"/>
      <c r="AY613"/>
      <c r="AZ613"/>
      <c r="BA613"/>
      <c r="BB613"/>
      <c r="BC613"/>
      <c r="BD613"/>
      <c r="BE613"/>
      <c r="BF613"/>
      <c r="BG613"/>
      <c r="BH613"/>
      <c r="BI613"/>
      <c r="BJ613"/>
      <c r="BK613"/>
      <c r="BL613"/>
      <c r="BM613"/>
      <c r="BN613"/>
      <c r="BO613"/>
      <c r="BP613"/>
      <c r="BQ613"/>
      <c r="BR613"/>
      <c r="BS613"/>
      <c r="BT613"/>
      <c r="BU613"/>
      <c r="BV613"/>
      <c r="BW613"/>
      <c r="BX613"/>
      <c r="BY613"/>
      <c r="BZ613"/>
      <c r="CA613"/>
    </row>
    <row r="614" spans="4:79">
      <c r="D614" s="7" t="s">
        <v>354</v>
      </c>
      <c r="E614" s="46">
        <f t="shared" ref="E614:X614" si="337">E577-E576</f>
        <v>0</v>
      </c>
      <c r="F614" s="46">
        <f t="shared" si="337"/>
        <v>0</v>
      </c>
      <c r="G614" s="46">
        <f t="shared" si="337"/>
        <v>0</v>
      </c>
      <c r="H614" s="46">
        <f t="shared" si="337"/>
        <v>0</v>
      </c>
      <c r="I614" s="46">
        <f t="shared" si="337"/>
        <v>0</v>
      </c>
      <c r="J614" s="46">
        <f t="shared" si="337"/>
        <v>0</v>
      </c>
      <c r="K614" s="46">
        <f t="shared" si="337"/>
        <v>0</v>
      </c>
      <c r="L614" s="46">
        <f t="shared" si="337"/>
        <v>0</v>
      </c>
      <c r="M614" s="46">
        <f t="shared" si="337"/>
        <v>0</v>
      </c>
      <c r="N614" s="46">
        <f t="shared" si="337"/>
        <v>0</v>
      </c>
      <c r="O614" s="46">
        <f t="shared" si="337"/>
        <v>0</v>
      </c>
      <c r="P614" s="46">
        <f t="shared" si="337"/>
        <v>0</v>
      </c>
      <c r="Q614" s="46">
        <f t="shared" si="337"/>
        <v>0</v>
      </c>
      <c r="R614" s="46">
        <f t="shared" si="337"/>
        <v>0</v>
      </c>
      <c r="S614" s="46">
        <f t="shared" si="337"/>
        <v>0</v>
      </c>
      <c r="T614" s="46">
        <f t="shared" si="337"/>
        <v>0</v>
      </c>
      <c r="U614" s="46">
        <f t="shared" si="337"/>
        <v>0</v>
      </c>
      <c r="V614" s="46">
        <f t="shared" si="337"/>
        <v>0</v>
      </c>
      <c r="W614" s="46">
        <f t="shared" si="337"/>
        <v>0</v>
      </c>
      <c r="X614" s="46">
        <f t="shared" si="337"/>
        <v>0</v>
      </c>
      <c r="Y614" s="46">
        <f t="shared" ref="Y614" si="338">Y577-Y576</f>
        <v>0</v>
      </c>
      <c r="AC614"/>
      <c r="AD614"/>
      <c r="AE614"/>
      <c r="AF614"/>
      <c r="AG614"/>
      <c r="AH614"/>
      <c r="AI614"/>
      <c r="AJ614"/>
      <c r="AK614"/>
      <c r="AL614"/>
      <c r="AM614"/>
      <c r="AN614"/>
      <c r="AO614"/>
      <c r="AP614"/>
      <c r="AQ614"/>
      <c r="AR614"/>
      <c r="AS614"/>
      <c r="AT614"/>
      <c r="AU614"/>
      <c r="AV614"/>
      <c r="AW614"/>
      <c r="AX614"/>
      <c r="AY614"/>
      <c r="AZ614"/>
      <c r="BA614"/>
      <c r="BB614"/>
      <c r="BC614"/>
      <c r="BD614"/>
      <c r="BE614"/>
      <c r="BF614"/>
      <c r="BG614"/>
      <c r="BH614"/>
      <c r="BI614"/>
      <c r="BJ614"/>
      <c r="BK614"/>
      <c r="BL614"/>
      <c r="BM614"/>
      <c r="BN614"/>
      <c r="BO614"/>
      <c r="BP614"/>
      <c r="BQ614"/>
      <c r="BR614"/>
      <c r="BS614"/>
      <c r="BT614"/>
      <c r="BU614"/>
      <c r="BV614"/>
      <c r="BW614"/>
      <c r="BX614"/>
      <c r="BY614"/>
      <c r="BZ614"/>
      <c r="CA614"/>
    </row>
    <row r="615" spans="4:79">
      <c r="D615" s="7" t="s">
        <v>357</v>
      </c>
      <c r="E615" s="46">
        <f t="shared" ref="E615:X615" si="339">E578-E577</f>
        <v>0</v>
      </c>
      <c r="F615" s="46">
        <f t="shared" si="339"/>
        <v>0</v>
      </c>
      <c r="G615" s="46">
        <f t="shared" si="339"/>
        <v>0</v>
      </c>
      <c r="H615" s="46">
        <f t="shared" si="339"/>
        <v>0</v>
      </c>
      <c r="I615" s="46">
        <f t="shared" si="339"/>
        <v>0</v>
      </c>
      <c r="J615" s="46">
        <f t="shared" si="339"/>
        <v>0</v>
      </c>
      <c r="K615" s="46">
        <f t="shared" si="339"/>
        <v>0</v>
      </c>
      <c r="L615" s="46">
        <f t="shared" si="339"/>
        <v>0</v>
      </c>
      <c r="M615" s="46">
        <f t="shared" si="339"/>
        <v>0</v>
      </c>
      <c r="N615" s="46">
        <f t="shared" si="339"/>
        <v>0</v>
      </c>
      <c r="O615" s="46">
        <f t="shared" si="339"/>
        <v>0</v>
      </c>
      <c r="P615" s="46">
        <f t="shared" si="339"/>
        <v>0</v>
      </c>
      <c r="Q615" s="46">
        <f t="shared" si="339"/>
        <v>0</v>
      </c>
      <c r="R615" s="46">
        <f t="shared" si="339"/>
        <v>0</v>
      </c>
      <c r="S615" s="46">
        <f t="shared" si="339"/>
        <v>0</v>
      </c>
      <c r="T615" s="46">
        <f t="shared" si="339"/>
        <v>0</v>
      </c>
      <c r="U615" s="46">
        <f t="shared" si="339"/>
        <v>0</v>
      </c>
      <c r="V615" s="46">
        <f t="shared" si="339"/>
        <v>0</v>
      </c>
      <c r="W615" s="46">
        <f t="shared" si="339"/>
        <v>0</v>
      </c>
      <c r="X615" s="46">
        <f t="shared" si="339"/>
        <v>0</v>
      </c>
      <c r="Y615" s="46">
        <f t="shared" ref="Y615" si="340">Y578-Y577</f>
        <v>0</v>
      </c>
      <c r="AC615"/>
      <c r="AD615"/>
      <c r="AE615"/>
      <c r="AF615"/>
      <c r="AG615"/>
      <c r="AH615"/>
      <c r="AI615"/>
      <c r="AJ615"/>
      <c r="AK615"/>
      <c r="AL615"/>
      <c r="AM615"/>
      <c r="AN615"/>
      <c r="AO615"/>
      <c r="AP615"/>
      <c r="AQ615"/>
      <c r="AR615"/>
      <c r="AS615"/>
      <c r="AT615"/>
      <c r="AU615"/>
      <c r="AV615"/>
      <c r="AW615"/>
      <c r="AX615"/>
      <c r="AY615"/>
      <c r="AZ615"/>
      <c r="BA615"/>
      <c r="BB615"/>
      <c r="BC615"/>
      <c r="BD615"/>
      <c r="BE615"/>
      <c r="BF615"/>
      <c r="BG615"/>
      <c r="BH615"/>
      <c r="BI615"/>
      <c r="BJ615"/>
      <c r="BK615"/>
      <c r="BL615"/>
      <c r="BM615"/>
      <c r="BN615"/>
      <c r="BO615"/>
      <c r="BP615"/>
      <c r="BQ615"/>
      <c r="BR615"/>
      <c r="BS615"/>
      <c r="BT615"/>
      <c r="BU615"/>
      <c r="BV615"/>
      <c r="BW615"/>
      <c r="BX615"/>
      <c r="BY615"/>
      <c r="BZ615"/>
      <c r="CA615"/>
    </row>
    <row r="616" spans="4:79">
      <c r="D616" s="7" t="s">
        <v>360</v>
      </c>
      <c r="E616" s="46">
        <f t="shared" ref="E616:X616" si="341">E579-E578</f>
        <v>0</v>
      </c>
      <c r="F616" s="46">
        <f t="shared" si="341"/>
        <v>0</v>
      </c>
      <c r="G616" s="46">
        <f t="shared" si="341"/>
        <v>0</v>
      </c>
      <c r="H616" s="46">
        <f t="shared" si="341"/>
        <v>0</v>
      </c>
      <c r="I616" s="46">
        <f t="shared" si="341"/>
        <v>0</v>
      </c>
      <c r="J616" s="46">
        <f t="shared" si="341"/>
        <v>0</v>
      </c>
      <c r="K616" s="46">
        <f t="shared" si="341"/>
        <v>0</v>
      </c>
      <c r="L616" s="46">
        <f t="shared" si="341"/>
        <v>0</v>
      </c>
      <c r="M616" s="46">
        <f t="shared" si="341"/>
        <v>0</v>
      </c>
      <c r="N616" s="46">
        <f t="shared" si="341"/>
        <v>0</v>
      </c>
      <c r="O616" s="46">
        <f t="shared" si="341"/>
        <v>0</v>
      </c>
      <c r="P616" s="46">
        <f t="shared" si="341"/>
        <v>0</v>
      </c>
      <c r="Q616" s="46">
        <f t="shared" si="341"/>
        <v>0</v>
      </c>
      <c r="R616" s="46">
        <f t="shared" si="341"/>
        <v>0</v>
      </c>
      <c r="S616" s="46">
        <f t="shared" si="341"/>
        <v>0</v>
      </c>
      <c r="T616" s="46">
        <f t="shared" si="341"/>
        <v>0</v>
      </c>
      <c r="U616" s="46">
        <f t="shared" si="341"/>
        <v>0</v>
      </c>
      <c r="V616" s="46">
        <f t="shared" si="341"/>
        <v>0</v>
      </c>
      <c r="W616" s="46">
        <f t="shared" si="341"/>
        <v>0</v>
      </c>
      <c r="X616" s="46">
        <f t="shared" si="341"/>
        <v>0</v>
      </c>
      <c r="Y616" s="46">
        <f t="shared" ref="Y616" si="342">Y579-Y578</f>
        <v>0</v>
      </c>
      <c r="AC616"/>
      <c r="AD616"/>
      <c r="AE616"/>
      <c r="AF616"/>
      <c r="AG616"/>
      <c r="AH616"/>
      <c r="AI616"/>
      <c r="AJ616"/>
      <c r="AK616"/>
      <c r="AL616"/>
      <c r="AM616"/>
      <c r="AN616"/>
      <c r="AO616"/>
      <c r="AP616"/>
      <c r="AQ616"/>
      <c r="AR616"/>
      <c r="AS616"/>
      <c r="AT616"/>
      <c r="AU616"/>
      <c r="AV616"/>
      <c r="AW616"/>
      <c r="AX616"/>
      <c r="AY616"/>
      <c r="AZ616"/>
      <c r="BA616"/>
      <c r="BB616"/>
      <c r="BC616"/>
      <c r="BD616"/>
      <c r="BE616"/>
      <c r="BF616"/>
      <c r="BG616"/>
      <c r="BH616"/>
      <c r="BI616"/>
      <c r="BJ616"/>
      <c r="BK616"/>
      <c r="BL616"/>
      <c r="BM616"/>
      <c r="BN616"/>
      <c r="BO616"/>
      <c r="BP616"/>
      <c r="BQ616"/>
      <c r="BR616"/>
      <c r="BS616"/>
      <c r="BT616"/>
      <c r="BU616"/>
      <c r="BV616"/>
      <c r="BW616"/>
      <c r="BX616"/>
      <c r="BY616"/>
      <c r="BZ616"/>
      <c r="CA616"/>
    </row>
    <row r="617" spans="4:79">
      <c r="D617" s="7" t="s">
        <v>363</v>
      </c>
      <c r="E617" s="46">
        <f t="shared" ref="E617:X617" si="343">E580-E579</f>
        <v>0</v>
      </c>
      <c r="F617" s="46">
        <f t="shared" si="343"/>
        <v>0</v>
      </c>
      <c r="G617" s="46">
        <f t="shared" si="343"/>
        <v>0</v>
      </c>
      <c r="H617" s="46">
        <f t="shared" si="343"/>
        <v>0</v>
      </c>
      <c r="I617" s="46">
        <f t="shared" si="343"/>
        <v>0</v>
      </c>
      <c r="J617" s="46">
        <f t="shared" si="343"/>
        <v>0</v>
      </c>
      <c r="K617" s="46">
        <f t="shared" si="343"/>
        <v>0</v>
      </c>
      <c r="L617" s="46">
        <f t="shared" si="343"/>
        <v>0</v>
      </c>
      <c r="M617" s="46">
        <f t="shared" si="343"/>
        <v>0</v>
      </c>
      <c r="N617" s="46">
        <f t="shared" si="343"/>
        <v>0</v>
      </c>
      <c r="O617" s="46">
        <f t="shared" si="343"/>
        <v>0</v>
      </c>
      <c r="P617" s="46">
        <f t="shared" si="343"/>
        <v>0</v>
      </c>
      <c r="Q617" s="46">
        <f t="shared" si="343"/>
        <v>0</v>
      </c>
      <c r="R617" s="46">
        <f t="shared" si="343"/>
        <v>0</v>
      </c>
      <c r="S617" s="46">
        <f t="shared" si="343"/>
        <v>0</v>
      </c>
      <c r="T617" s="46">
        <f t="shared" si="343"/>
        <v>0</v>
      </c>
      <c r="U617" s="46">
        <f t="shared" si="343"/>
        <v>0</v>
      </c>
      <c r="V617" s="46">
        <f t="shared" si="343"/>
        <v>0</v>
      </c>
      <c r="W617" s="46">
        <f t="shared" si="343"/>
        <v>0</v>
      </c>
      <c r="X617" s="46">
        <f t="shared" si="343"/>
        <v>0</v>
      </c>
      <c r="Y617" s="46">
        <f t="shared" ref="Y617" si="344">Y580-Y579</f>
        <v>0</v>
      </c>
      <c r="AC617"/>
      <c r="AD617"/>
      <c r="AE617"/>
      <c r="AF617"/>
      <c r="AG617"/>
      <c r="AH617"/>
      <c r="AI617"/>
      <c r="AJ617"/>
      <c r="AK617"/>
      <c r="AL617"/>
      <c r="AM617"/>
      <c r="AN617"/>
      <c r="AO617"/>
      <c r="AP617"/>
      <c r="AQ617"/>
      <c r="AR617"/>
      <c r="AS617"/>
      <c r="AT617"/>
      <c r="AU617"/>
      <c r="AV617"/>
      <c r="AW617"/>
      <c r="AX617"/>
      <c r="AY617"/>
      <c r="AZ617"/>
      <c r="BA617"/>
      <c r="BB617"/>
      <c r="BC617"/>
      <c r="BD617"/>
      <c r="BE617"/>
      <c r="BF617"/>
      <c r="BG617"/>
      <c r="BH617"/>
      <c r="BI617"/>
      <c r="BJ617"/>
      <c r="BK617"/>
      <c r="BL617"/>
      <c r="BM617"/>
      <c r="BN617"/>
      <c r="BO617"/>
      <c r="BP617"/>
      <c r="BQ617"/>
      <c r="BR617"/>
      <c r="BS617"/>
      <c r="BT617"/>
      <c r="BU617"/>
      <c r="BV617"/>
      <c r="BW617"/>
      <c r="BX617"/>
      <c r="BY617"/>
      <c r="BZ617"/>
      <c r="CA617"/>
    </row>
    <row r="618" spans="4:79">
      <c r="D618" s="7" t="s">
        <v>366</v>
      </c>
      <c r="E618" s="46">
        <f t="shared" ref="E618:X618" si="345">E581-E580</f>
        <v>0</v>
      </c>
      <c r="F618" s="46">
        <f t="shared" si="345"/>
        <v>0</v>
      </c>
      <c r="G618" s="46">
        <f t="shared" si="345"/>
        <v>0</v>
      </c>
      <c r="H618" s="46">
        <f t="shared" si="345"/>
        <v>0</v>
      </c>
      <c r="I618" s="46">
        <f t="shared" si="345"/>
        <v>0</v>
      </c>
      <c r="J618" s="46">
        <f t="shared" si="345"/>
        <v>0</v>
      </c>
      <c r="K618" s="46">
        <f t="shared" si="345"/>
        <v>0</v>
      </c>
      <c r="L618" s="46">
        <f t="shared" si="345"/>
        <v>0</v>
      </c>
      <c r="M618" s="46">
        <f t="shared" si="345"/>
        <v>0</v>
      </c>
      <c r="N618" s="46">
        <f t="shared" si="345"/>
        <v>0</v>
      </c>
      <c r="O618" s="46">
        <f t="shared" si="345"/>
        <v>0</v>
      </c>
      <c r="P618" s="46">
        <f t="shared" si="345"/>
        <v>0</v>
      </c>
      <c r="Q618" s="46">
        <f t="shared" si="345"/>
        <v>0</v>
      </c>
      <c r="R618" s="46">
        <f t="shared" si="345"/>
        <v>0</v>
      </c>
      <c r="S618" s="46">
        <f t="shared" si="345"/>
        <v>0</v>
      </c>
      <c r="T618" s="46">
        <f t="shared" si="345"/>
        <v>0</v>
      </c>
      <c r="U618" s="46">
        <f t="shared" si="345"/>
        <v>0</v>
      </c>
      <c r="V618" s="46">
        <f t="shared" si="345"/>
        <v>0</v>
      </c>
      <c r="W618" s="46">
        <f t="shared" si="345"/>
        <v>0</v>
      </c>
      <c r="X618" s="46">
        <f t="shared" si="345"/>
        <v>0</v>
      </c>
      <c r="Y618" s="46">
        <f t="shared" ref="Y618" si="346">Y581-Y580</f>
        <v>0</v>
      </c>
      <c r="AC618"/>
      <c r="AD618"/>
      <c r="AE618"/>
      <c r="AF618"/>
      <c r="AG618"/>
      <c r="AH618"/>
      <c r="AI618"/>
      <c r="AJ618"/>
      <c r="AK618"/>
      <c r="AL618"/>
      <c r="AM618"/>
      <c r="AN618"/>
      <c r="AO618"/>
      <c r="AP618"/>
      <c r="AQ618"/>
      <c r="AR618"/>
      <c r="AS618"/>
      <c r="AT618"/>
      <c r="AU618"/>
      <c r="AV618"/>
      <c r="AW618"/>
      <c r="AX618"/>
      <c r="AY618"/>
      <c r="AZ618"/>
      <c r="BA618"/>
      <c r="BB618"/>
      <c r="BC618"/>
      <c r="BD618"/>
      <c r="BE618"/>
      <c r="BF618"/>
      <c r="BG618"/>
      <c r="BH618"/>
      <c r="BI618"/>
      <c r="BJ618"/>
      <c r="BK618"/>
      <c r="BL618"/>
      <c r="BM618"/>
      <c r="BN618"/>
      <c r="BO618"/>
      <c r="BP618"/>
      <c r="BQ618"/>
      <c r="BR618"/>
      <c r="BS618"/>
      <c r="BT618"/>
      <c r="BU618"/>
      <c r="BV618"/>
      <c r="BW618"/>
      <c r="BX618"/>
      <c r="BY618"/>
      <c r="BZ618"/>
      <c r="CA618"/>
    </row>
    <row r="619" spans="4:79">
      <c r="D619" s="7" t="s">
        <v>369</v>
      </c>
      <c r="E619" s="46">
        <f t="shared" ref="E619:X619" si="347">E582-E581</f>
        <v>0</v>
      </c>
      <c r="F619" s="46">
        <f t="shared" si="347"/>
        <v>0</v>
      </c>
      <c r="G619" s="46">
        <f t="shared" si="347"/>
        <v>0</v>
      </c>
      <c r="H619" s="46">
        <f t="shared" si="347"/>
        <v>0</v>
      </c>
      <c r="I619" s="46">
        <f t="shared" si="347"/>
        <v>0</v>
      </c>
      <c r="J619" s="46">
        <f t="shared" si="347"/>
        <v>0</v>
      </c>
      <c r="K619" s="46">
        <f t="shared" si="347"/>
        <v>0</v>
      </c>
      <c r="L619" s="46">
        <f t="shared" si="347"/>
        <v>0</v>
      </c>
      <c r="M619" s="46">
        <f t="shared" si="347"/>
        <v>0</v>
      </c>
      <c r="N619" s="46">
        <f t="shared" si="347"/>
        <v>0</v>
      </c>
      <c r="O619" s="46">
        <f t="shared" si="347"/>
        <v>0</v>
      </c>
      <c r="P619" s="46">
        <f t="shared" si="347"/>
        <v>0</v>
      </c>
      <c r="Q619" s="46">
        <f t="shared" si="347"/>
        <v>0</v>
      </c>
      <c r="R619" s="46">
        <f t="shared" si="347"/>
        <v>0</v>
      </c>
      <c r="S619" s="46">
        <f t="shared" si="347"/>
        <v>0</v>
      </c>
      <c r="T619" s="46">
        <f t="shared" si="347"/>
        <v>0</v>
      </c>
      <c r="U619" s="46">
        <f t="shared" si="347"/>
        <v>0</v>
      </c>
      <c r="V619" s="46">
        <f t="shared" si="347"/>
        <v>0</v>
      </c>
      <c r="W619" s="46">
        <f t="shared" si="347"/>
        <v>0</v>
      </c>
      <c r="X619" s="46">
        <f t="shared" si="347"/>
        <v>0</v>
      </c>
      <c r="Y619" s="46">
        <f>Y582-Y581</f>
        <v>0</v>
      </c>
      <c r="AC619"/>
      <c r="AD619"/>
      <c r="AE619"/>
      <c r="AF619"/>
      <c r="AG619"/>
      <c r="AH619"/>
      <c r="AI619"/>
      <c r="AJ619"/>
      <c r="AK619"/>
      <c r="AL619"/>
      <c r="AM619"/>
      <c r="AN619"/>
      <c r="AO619"/>
      <c r="AP619"/>
      <c r="AQ619"/>
      <c r="AR619"/>
      <c r="AS619"/>
      <c r="AT619"/>
      <c r="AU619"/>
      <c r="AV619"/>
      <c r="AW619"/>
      <c r="AX619"/>
      <c r="AY619"/>
      <c r="AZ619"/>
      <c r="BA619"/>
      <c r="BB619"/>
      <c r="BC619"/>
      <c r="BD619"/>
      <c r="BE619"/>
      <c r="BF619"/>
      <c r="BG619"/>
      <c r="BH619"/>
      <c r="BI619"/>
      <c r="BJ619"/>
      <c r="BK619"/>
      <c r="BL619"/>
      <c r="BM619"/>
      <c r="BN619"/>
      <c r="BO619"/>
      <c r="BP619"/>
      <c r="BQ619"/>
      <c r="BR619"/>
      <c r="BS619"/>
      <c r="BT619"/>
      <c r="BU619"/>
      <c r="BV619"/>
      <c r="BW619"/>
      <c r="BX619"/>
      <c r="BY619"/>
      <c r="BZ619"/>
      <c r="CA619"/>
    </row>
    <row r="620" spans="4:79">
      <c r="E620" s="46"/>
      <c r="F620" s="46"/>
      <c r="G620" s="46"/>
      <c r="H620" s="46"/>
      <c r="I620" s="46"/>
      <c r="J620" s="46"/>
      <c r="K620" s="46"/>
      <c r="L620" s="46"/>
      <c r="M620" s="46"/>
      <c r="N620" s="46"/>
      <c r="O620" s="46"/>
      <c r="P620" s="46"/>
      <c r="Q620" s="46"/>
      <c r="R620" s="46"/>
      <c r="S620" s="46"/>
      <c r="T620" s="46"/>
      <c r="U620" s="46"/>
      <c r="V620" s="46"/>
      <c r="W620" s="46"/>
      <c r="X620" s="46"/>
      <c r="Y620" s="46"/>
      <c r="AC620"/>
      <c r="AD620"/>
      <c r="AE620"/>
      <c r="AF620"/>
      <c r="AG620"/>
      <c r="AH620"/>
      <c r="AI620"/>
      <c r="AJ620"/>
      <c r="AK620"/>
      <c r="AL620"/>
      <c r="AM620"/>
      <c r="AN620"/>
      <c r="AO620"/>
      <c r="AP620"/>
      <c r="AQ620"/>
      <c r="AR620"/>
      <c r="AS620"/>
      <c r="AT620"/>
      <c r="AU620"/>
      <c r="AV620"/>
      <c r="AW620"/>
      <c r="AX620"/>
      <c r="AY620"/>
      <c r="AZ620"/>
      <c r="BA620"/>
      <c r="BB620"/>
      <c r="BC620"/>
      <c r="BD620"/>
      <c r="BE620"/>
      <c r="BF620"/>
      <c r="BG620"/>
      <c r="BH620"/>
      <c r="BI620"/>
      <c r="BJ620"/>
      <c r="BK620"/>
      <c r="BL620"/>
      <c r="BM620"/>
      <c r="BN620"/>
      <c r="BO620"/>
      <c r="BP620"/>
      <c r="BQ620"/>
      <c r="BR620"/>
      <c r="BS620"/>
      <c r="BT620"/>
      <c r="BU620"/>
      <c r="BV620"/>
      <c r="BW620"/>
      <c r="BX620"/>
      <c r="BY620"/>
      <c r="BZ620"/>
      <c r="CA620"/>
    </row>
    <row r="621" spans="4:79" ht="15">
      <c r="D621" s="58" t="s">
        <v>103</v>
      </c>
      <c r="E621" s="59">
        <f>SUM(E588:E619)</f>
        <v>1.8870165290147809</v>
      </c>
      <c r="F621" s="59">
        <f t="shared" ref="F621:Y621" si="348">SUM(F588:F619)</f>
        <v>3.8142722597045871</v>
      </c>
      <c r="G621" s="59">
        <f t="shared" si="348"/>
        <v>5.7839505859516693</v>
      </c>
      <c r="H621" s="59">
        <f t="shared" si="348"/>
        <v>7.7981054272195909</v>
      </c>
      <c r="I621" s="59">
        <f t="shared" si="348"/>
        <v>9.9242042761267211</v>
      </c>
      <c r="J621" s="59">
        <f t="shared" si="348"/>
        <v>11.855771876464166</v>
      </c>
      <c r="K621" s="59">
        <f t="shared" si="348"/>
        <v>13.461408893467915</v>
      </c>
      <c r="L621" s="59">
        <f t="shared" si="348"/>
        <v>14.812483933835876</v>
      </c>
      <c r="M621" s="59">
        <f t="shared" si="348"/>
        <v>15.947655309249845</v>
      </c>
      <c r="N621" s="59">
        <f t="shared" si="348"/>
        <v>17.044458545589148</v>
      </c>
      <c r="O621" s="59">
        <f t="shared" si="348"/>
        <v>17.875637712773379</v>
      </c>
      <c r="P621" s="59">
        <f t="shared" si="348"/>
        <v>18.587439754319533</v>
      </c>
      <c r="Q621" s="59">
        <f t="shared" si="348"/>
        <v>19.214526241544604</v>
      </c>
      <c r="R621" s="59">
        <f t="shared" si="348"/>
        <v>19.761023431056294</v>
      </c>
      <c r="S621" s="59">
        <f t="shared" si="348"/>
        <v>20.388482320873131</v>
      </c>
      <c r="T621" s="59">
        <f t="shared" si="348"/>
        <v>20.848844704469027</v>
      </c>
      <c r="U621" s="59">
        <f t="shared" si="348"/>
        <v>21.100183529764134</v>
      </c>
      <c r="V621" s="59">
        <f t="shared" si="348"/>
        <v>21.351038532381057</v>
      </c>
      <c r="W621" s="59">
        <f t="shared" si="348"/>
        <v>21.595015545033977</v>
      </c>
      <c r="X621" s="59">
        <f t="shared" si="348"/>
        <v>22.001889024299913</v>
      </c>
      <c r="Y621" s="59">
        <f t="shared" si="348"/>
        <v>22.070534967837595</v>
      </c>
      <c r="Z621"/>
      <c r="AC621"/>
      <c r="AD621"/>
      <c r="AE621"/>
      <c r="AF621"/>
      <c r="AG621"/>
      <c r="AH621"/>
      <c r="AI621"/>
      <c r="AJ621"/>
      <c r="AK621"/>
      <c r="AL621"/>
      <c r="AM621"/>
      <c r="AN621"/>
      <c r="AO621"/>
      <c r="AP621"/>
      <c r="AQ621"/>
      <c r="AR621"/>
      <c r="AS621"/>
      <c r="AT621"/>
      <c r="AU621"/>
      <c r="AV621"/>
      <c r="AW621"/>
      <c r="AX621"/>
      <c r="AY621"/>
      <c r="AZ621"/>
      <c r="BA621"/>
      <c r="BB621"/>
      <c r="BC621"/>
      <c r="BD621"/>
      <c r="BE621"/>
      <c r="BF621"/>
      <c r="BG621"/>
      <c r="BH621"/>
      <c r="BI621"/>
      <c r="BJ621"/>
      <c r="BK621"/>
      <c r="BL621"/>
      <c r="BM621"/>
      <c r="BN621"/>
      <c r="BO621"/>
      <c r="BP621"/>
      <c r="BQ621"/>
      <c r="BR621"/>
      <c r="BS621"/>
      <c r="BT621"/>
      <c r="BU621"/>
      <c r="BV621"/>
      <c r="BW621"/>
      <c r="BX621"/>
      <c r="BY621"/>
      <c r="BZ621"/>
      <c r="CA621"/>
    </row>
    <row r="622" spans="4:79" ht="15">
      <c r="D622" s="58"/>
      <c r="E622" s="59"/>
      <c r="F622" s="59"/>
      <c r="G622" s="59"/>
      <c r="H622" s="59"/>
      <c r="I622" s="59"/>
      <c r="J622" s="59"/>
      <c r="K622" s="59"/>
      <c r="L622" s="59"/>
      <c r="M622" s="59"/>
      <c r="N622" s="59"/>
      <c r="O622" s="59"/>
      <c r="P622" s="59"/>
      <c r="Q622" s="59"/>
      <c r="R622" s="59"/>
      <c r="S622" s="59"/>
      <c r="T622" s="59"/>
      <c r="U622" s="59"/>
      <c r="V622" s="59"/>
      <c r="W622" s="59"/>
      <c r="X622" s="59"/>
      <c r="Y622" s="59"/>
      <c r="AC622"/>
      <c r="AD622"/>
      <c r="AE622"/>
      <c r="AF622"/>
      <c r="AG622"/>
      <c r="AH622"/>
      <c r="AI622"/>
      <c r="AJ622"/>
      <c r="AK622"/>
      <c r="AL622"/>
      <c r="AM622"/>
      <c r="AN622"/>
      <c r="AO622"/>
      <c r="AP622"/>
      <c r="AQ622"/>
      <c r="AR622"/>
      <c r="AS622"/>
      <c r="AT622"/>
      <c r="AU622"/>
      <c r="AV622"/>
      <c r="AW622"/>
      <c r="AX622"/>
      <c r="AY622"/>
      <c r="AZ622"/>
      <c r="BA622"/>
      <c r="BB622"/>
      <c r="BC622"/>
      <c r="BD622"/>
      <c r="BE622"/>
      <c r="BF622"/>
      <c r="BG622"/>
      <c r="BH622"/>
      <c r="BI622"/>
      <c r="BJ622"/>
      <c r="BK622"/>
      <c r="BL622"/>
      <c r="BM622"/>
      <c r="BN622"/>
      <c r="BO622"/>
      <c r="BP622"/>
      <c r="BQ622"/>
      <c r="BR622"/>
      <c r="BS622"/>
      <c r="BT622"/>
      <c r="BU622"/>
      <c r="BV622"/>
      <c r="BW622"/>
      <c r="BX622"/>
      <c r="BY622"/>
      <c r="BZ622"/>
      <c r="CA622"/>
    </row>
    <row r="623" spans="4:79">
      <c r="AC623"/>
      <c r="AD623"/>
      <c r="AE623"/>
      <c r="AF623"/>
      <c r="AG623"/>
      <c r="AH623"/>
      <c r="AI623"/>
      <c r="AJ623"/>
      <c r="AK623"/>
      <c r="AL623"/>
      <c r="AM623"/>
      <c r="AN623"/>
      <c r="AO623"/>
      <c r="AP623"/>
      <c r="AQ623"/>
      <c r="AR623"/>
      <c r="AS623"/>
      <c r="AT623"/>
      <c r="AU623"/>
      <c r="AV623"/>
      <c r="AW623"/>
      <c r="AX623"/>
      <c r="AY623"/>
      <c r="AZ623"/>
      <c r="BA623"/>
      <c r="BB623"/>
      <c r="BC623"/>
      <c r="BD623"/>
      <c r="BE623"/>
      <c r="BF623"/>
      <c r="BG623"/>
      <c r="BH623"/>
      <c r="BI623"/>
      <c r="BJ623"/>
      <c r="BK623"/>
      <c r="BL623"/>
      <c r="BM623"/>
      <c r="BN623"/>
      <c r="BO623"/>
      <c r="BP623"/>
      <c r="BQ623"/>
      <c r="BR623"/>
      <c r="BS623"/>
      <c r="BT623"/>
      <c r="BU623"/>
      <c r="BV623"/>
      <c r="BW623"/>
      <c r="BX623"/>
      <c r="BY623"/>
      <c r="BZ623"/>
      <c r="CA623"/>
    </row>
    <row r="624" spans="4:79">
      <c r="AC624"/>
      <c r="AD624"/>
      <c r="AE624"/>
      <c r="AF624"/>
      <c r="AG624"/>
      <c r="AH624"/>
      <c r="AI624"/>
      <c r="AJ624"/>
      <c r="AK624"/>
      <c r="AL624"/>
      <c r="AM624"/>
      <c r="AN624"/>
      <c r="AO624"/>
      <c r="AP624"/>
      <c r="AQ624"/>
      <c r="AR624"/>
      <c r="AS624"/>
      <c r="AT624"/>
      <c r="AU624"/>
      <c r="AV624"/>
      <c r="AW624"/>
      <c r="AX624"/>
      <c r="AY624"/>
      <c r="AZ624"/>
      <c r="BA624"/>
      <c r="BB624"/>
      <c r="BC624"/>
      <c r="BD624"/>
      <c r="BE624"/>
      <c r="BF624"/>
      <c r="BG624"/>
      <c r="BH624"/>
      <c r="BI624"/>
      <c r="BJ624"/>
      <c r="BK624"/>
      <c r="BL624"/>
      <c r="BM624"/>
      <c r="BN624"/>
      <c r="BO624"/>
      <c r="BP624"/>
      <c r="BQ624"/>
      <c r="BR624"/>
      <c r="BS624"/>
      <c r="BT624"/>
      <c r="BU624"/>
      <c r="BV624"/>
      <c r="BW624"/>
      <c r="BX624"/>
      <c r="BY624"/>
      <c r="BZ624"/>
      <c r="CA624"/>
    </row>
    <row r="625" customFormat="1"/>
    <row r="626" customFormat="1"/>
    <row r="627" customFormat="1"/>
    <row r="628" customFormat="1"/>
    <row r="629" customFormat="1"/>
    <row r="630" customFormat="1"/>
    <row r="631" customFormat="1"/>
    <row r="632" customFormat="1"/>
  </sheetData>
  <mergeCells count="1">
    <mergeCell ref="B1:S6"/>
  </mergeCells>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sheetPr codeName="Sheet4"/>
  <dimension ref="A1:G7"/>
  <sheetViews>
    <sheetView workbookViewId="0">
      <selection activeCell="G2" sqref="G2:G5"/>
    </sheetView>
  </sheetViews>
  <sheetFormatPr defaultRowHeight="12.75"/>
  <cols>
    <col min="1" max="1" width="11.42578125" bestFit="1" customWidth="1"/>
    <col min="2" max="2" width="10.140625" bestFit="1" customWidth="1"/>
    <col min="3" max="3" width="10.42578125" bestFit="1" customWidth="1"/>
    <col min="4" max="4" width="16.85546875" bestFit="1" customWidth="1"/>
    <col min="5" max="5" width="25.140625" bestFit="1" customWidth="1"/>
    <col min="6" max="6" width="17" customWidth="1"/>
    <col min="7" max="7" width="19.85546875" bestFit="1" customWidth="1"/>
  </cols>
  <sheetData>
    <row r="1" spans="1:7">
      <c r="A1" s="123" t="s">
        <v>371</v>
      </c>
      <c r="B1" s="124" t="s">
        <v>372</v>
      </c>
      <c r="C1" s="124" t="s">
        <v>373</v>
      </c>
      <c r="D1" s="124" t="s">
        <v>374</v>
      </c>
      <c r="E1" s="124" t="s">
        <v>375</v>
      </c>
      <c r="F1" s="124" t="s">
        <v>376</v>
      </c>
      <c r="G1" s="125" t="s">
        <v>377</v>
      </c>
    </row>
    <row r="2" spans="1:7">
      <c r="A2" s="126">
        <v>2010</v>
      </c>
      <c r="B2" s="127" t="s">
        <v>378</v>
      </c>
      <c r="C2" s="127" t="s">
        <v>131</v>
      </c>
      <c r="D2" s="127" t="s">
        <v>631</v>
      </c>
      <c r="E2" s="127" t="s">
        <v>632</v>
      </c>
      <c r="F2" s="128">
        <v>39106018.094599999</v>
      </c>
      <c r="G2" s="129">
        <v>4.4641573759145103</v>
      </c>
    </row>
    <row r="3" spans="1:7">
      <c r="A3" s="130">
        <v>2011</v>
      </c>
      <c r="B3" s="131" t="s">
        <v>378</v>
      </c>
      <c r="C3" s="131" t="s">
        <v>131</v>
      </c>
      <c r="D3" s="131" t="s">
        <v>631</v>
      </c>
      <c r="E3" s="131" t="s">
        <v>632</v>
      </c>
      <c r="F3" s="132">
        <v>57550348.062399969</v>
      </c>
      <c r="G3" s="133">
        <v>6.5696744648794265</v>
      </c>
    </row>
    <row r="4" spans="1:7">
      <c r="A4" s="130">
        <v>2012</v>
      </c>
      <c r="B4" s="131" t="s">
        <v>378</v>
      </c>
      <c r="C4" s="131" t="s">
        <v>131</v>
      </c>
      <c r="D4" s="131" t="s">
        <v>631</v>
      </c>
      <c r="E4" s="131" t="s">
        <v>632</v>
      </c>
      <c r="F4" s="132">
        <v>32381106.960000005</v>
      </c>
      <c r="G4" s="133">
        <v>3.696473391399195</v>
      </c>
    </row>
    <row r="5" spans="1:7">
      <c r="A5" s="126">
        <v>2013</v>
      </c>
      <c r="B5" s="127" t="s">
        <v>378</v>
      </c>
      <c r="C5" s="127" t="s">
        <v>131</v>
      </c>
      <c r="D5" s="127" t="s">
        <v>631</v>
      </c>
      <c r="E5" s="127" t="s">
        <v>632</v>
      </c>
      <c r="F5" s="128">
        <v>29331505.080000002</v>
      </c>
      <c r="G5" s="129">
        <v>3.3483453253793414</v>
      </c>
    </row>
    <row r="6" spans="1:7">
      <c r="A6" s="130"/>
      <c r="B6" s="131"/>
      <c r="C6" s="131"/>
      <c r="D6" s="131"/>
      <c r="E6" s="131"/>
      <c r="F6" s="132"/>
      <c r="G6" s="133"/>
    </row>
    <row r="7" spans="1:7">
      <c r="A7" s="126"/>
      <c r="B7" s="127"/>
      <c r="C7" s="127"/>
      <c r="D7" s="127"/>
      <c r="E7" s="127"/>
      <c r="F7" s="128"/>
      <c r="G7" s="12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Sheet9"/>
  <dimension ref="A1:P37"/>
  <sheetViews>
    <sheetView workbookViewId="0">
      <selection activeCell="D25" sqref="D25"/>
    </sheetView>
  </sheetViews>
  <sheetFormatPr defaultRowHeight="12.75"/>
  <cols>
    <col min="1" max="1" width="31.5703125" customWidth="1"/>
    <col min="2" max="2" width="42.5703125" customWidth="1"/>
    <col min="3" max="3" width="17" customWidth="1"/>
    <col min="4" max="5" width="10.28515625" bestFit="1" customWidth="1"/>
    <col min="6" max="6" width="11.7109375" bestFit="1" customWidth="1"/>
  </cols>
  <sheetData>
    <row r="1" spans="1:16" ht="15">
      <c r="A1" s="270" t="s">
        <v>439</v>
      </c>
      <c r="B1" s="271"/>
      <c r="C1" s="271"/>
      <c r="D1" s="271"/>
      <c r="E1" s="271"/>
      <c r="F1" s="271"/>
      <c r="G1" s="271"/>
      <c r="H1" s="271"/>
      <c r="I1" s="271"/>
      <c r="J1" s="271"/>
      <c r="K1" s="271"/>
      <c r="L1" s="271"/>
      <c r="M1" s="271"/>
      <c r="N1" s="271"/>
      <c r="O1" s="271"/>
      <c r="P1" s="272"/>
    </row>
    <row r="2" spans="1:16" ht="25.5">
      <c r="A2" s="167" t="s">
        <v>400</v>
      </c>
      <c r="B2" s="147" t="s">
        <v>401</v>
      </c>
      <c r="C2" s="147" t="s">
        <v>402</v>
      </c>
      <c r="D2" s="147" t="s">
        <v>403</v>
      </c>
      <c r="E2" s="148" t="s">
        <v>404</v>
      </c>
      <c r="F2" s="147" t="s">
        <v>405</v>
      </c>
      <c r="G2" s="147" t="s">
        <v>406</v>
      </c>
      <c r="H2" s="147" t="s">
        <v>407</v>
      </c>
      <c r="I2" s="168" t="s">
        <v>408</v>
      </c>
      <c r="J2" s="147" t="s">
        <v>409</v>
      </c>
      <c r="K2" s="147" t="s">
        <v>410</v>
      </c>
      <c r="L2" s="147" t="s">
        <v>411</v>
      </c>
      <c r="M2" s="147" t="s">
        <v>412</v>
      </c>
      <c r="N2" s="147" t="s">
        <v>413</v>
      </c>
      <c r="O2" s="167" t="s">
        <v>414</v>
      </c>
      <c r="P2" s="147" t="s">
        <v>440</v>
      </c>
    </row>
    <row r="3" spans="1:16">
      <c r="A3" s="170" t="s">
        <v>415</v>
      </c>
      <c r="B3" s="193">
        <v>27698</v>
      </c>
      <c r="C3" s="193">
        <v>170</v>
      </c>
      <c r="D3" s="193">
        <v>1722</v>
      </c>
      <c r="E3" s="193">
        <v>24419</v>
      </c>
      <c r="F3" s="193">
        <v>7320</v>
      </c>
      <c r="G3" s="193">
        <v>2641</v>
      </c>
      <c r="H3" s="193">
        <v>1795</v>
      </c>
      <c r="I3" s="193">
        <v>7451</v>
      </c>
      <c r="J3" s="193">
        <v>4445</v>
      </c>
      <c r="K3" s="193">
        <v>0</v>
      </c>
      <c r="L3" s="193">
        <v>0</v>
      </c>
      <c r="M3" s="193">
        <v>1761</v>
      </c>
      <c r="N3" s="193">
        <v>3337</v>
      </c>
      <c r="O3" s="193">
        <v>3042</v>
      </c>
      <c r="P3" s="193">
        <f t="shared" ref="P3:P14" si="0">SUM(B3:O3)</f>
        <v>85801</v>
      </c>
    </row>
    <row r="4" spans="1:16">
      <c r="A4" s="173" t="s">
        <v>416</v>
      </c>
      <c r="B4" s="194">
        <v>18326</v>
      </c>
      <c r="C4" s="194">
        <v>0</v>
      </c>
      <c r="D4" s="194">
        <v>2433</v>
      </c>
      <c r="E4" s="194">
        <v>4679</v>
      </c>
      <c r="F4" s="194">
        <v>13949</v>
      </c>
      <c r="G4" s="194">
        <v>5665</v>
      </c>
      <c r="H4" s="194">
        <v>3329</v>
      </c>
      <c r="I4" s="194">
        <v>18134</v>
      </c>
      <c r="J4" s="194">
        <v>7984</v>
      </c>
      <c r="K4" s="194">
        <v>6870</v>
      </c>
      <c r="L4" s="194">
        <v>0</v>
      </c>
      <c r="M4" s="194">
        <v>3777</v>
      </c>
      <c r="N4" s="194">
        <v>0</v>
      </c>
      <c r="O4" s="194">
        <v>1132</v>
      </c>
      <c r="P4" s="194">
        <f t="shared" si="0"/>
        <v>86278</v>
      </c>
    </row>
    <row r="5" spans="1:16">
      <c r="A5" s="170" t="s">
        <v>417</v>
      </c>
      <c r="B5" s="193">
        <v>68285</v>
      </c>
      <c r="C5" s="193">
        <v>2812</v>
      </c>
      <c r="D5" s="193">
        <v>4167</v>
      </c>
      <c r="E5" s="193">
        <v>14210</v>
      </c>
      <c r="F5" s="193">
        <v>30353</v>
      </c>
      <c r="G5" s="193">
        <v>14750</v>
      </c>
      <c r="H5" s="193">
        <v>0</v>
      </c>
      <c r="I5" s="193">
        <v>14660</v>
      </c>
      <c r="J5" s="193">
        <v>36066</v>
      </c>
      <c r="K5" s="193">
        <v>0</v>
      </c>
      <c r="L5" s="193">
        <v>0</v>
      </c>
      <c r="M5" s="193">
        <v>9833</v>
      </c>
      <c r="N5" s="193">
        <v>11909</v>
      </c>
      <c r="O5" s="193">
        <v>3926</v>
      </c>
      <c r="P5" s="193">
        <f t="shared" si="0"/>
        <v>210971</v>
      </c>
    </row>
    <row r="6" spans="1:16">
      <c r="A6" s="173" t="s">
        <v>418</v>
      </c>
      <c r="B6" s="194">
        <v>32652</v>
      </c>
      <c r="C6" s="194">
        <v>2127</v>
      </c>
      <c r="D6" s="194">
        <v>2196</v>
      </c>
      <c r="E6" s="194">
        <v>20712</v>
      </c>
      <c r="F6" s="194">
        <v>7045</v>
      </c>
      <c r="G6" s="194">
        <v>2414</v>
      </c>
      <c r="H6" s="194">
        <v>0</v>
      </c>
      <c r="I6" s="194">
        <v>5381</v>
      </c>
      <c r="J6" s="194">
        <v>12647</v>
      </c>
      <c r="K6" s="194">
        <v>0</v>
      </c>
      <c r="L6" s="194">
        <v>0</v>
      </c>
      <c r="M6" s="194">
        <v>1610</v>
      </c>
      <c r="N6" s="194">
        <v>9704</v>
      </c>
      <c r="O6" s="194">
        <v>4610</v>
      </c>
      <c r="P6" s="194">
        <f t="shared" si="0"/>
        <v>101098</v>
      </c>
    </row>
    <row r="7" spans="1:16">
      <c r="A7" s="170" t="s">
        <v>419</v>
      </c>
      <c r="B7" s="193">
        <v>44060</v>
      </c>
      <c r="C7" s="193">
        <v>1231</v>
      </c>
      <c r="D7" s="193">
        <v>1645</v>
      </c>
      <c r="E7" s="193">
        <v>14442</v>
      </c>
      <c r="F7" s="193">
        <v>6190</v>
      </c>
      <c r="G7" s="193">
        <v>8675</v>
      </c>
      <c r="H7" s="193">
        <v>0</v>
      </c>
      <c r="I7" s="193">
        <v>7770</v>
      </c>
      <c r="J7" s="193">
        <v>16495</v>
      </c>
      <c r="K7" s="193">
        <v>0</v>
      </c>
      <c r="L7" s="193">
        <v>0</v>
      </c>
      <c r="M7" s="193">
        <v>5783</v>
      </c>
      <c r="N7" s="193">
        <v>8471</v>
      </c>
      <c r="O7" s="193">
        <v>2794</v>
      </c>
      <c r="P7" s="193">
        <f t="shared" si="0"/>
        <v>117556</v>
      </c>
    </row>
    <row r="8" spans="1:16">
      <c r="A8" s="173" t="s">
        <v>420</v>
      </c>
      <c r="B8" s="194">
        <v>4466</v>
      </c>
      <c r="C8" s="194">
        <v>0</v>
      </c>
      <c r="D8" s="194">
        <v>1241</v>
      </c>
      <c r="E8" s="194">
        <v>2483</v>
      </c>
      <c r="F8" s="194">
        <v>4242</v>
      </c>
      <c r="G8" s="194">
        <v>2453</v>
      </c>
      <c r="H8" s="194">
        <v>3750</v>
      </c>
      <c r="I8" s="194">
        <v>8857</v>
      </c>
      <c r="J8" s="194">
        <v>8551</v>
      </c>
      <c r="K8" s="194">
        <v>0</v>
      </c>
      <c r="L8" s="194">
        <v>0</v>
      </c>
      <c r="M8" s="194">
        <v>1635</v>
      </c>
      <c r="N8" s="194">
        <v>715</v>
      </c>
      <c r="O8" s="194">
        <v>5300</v>
      </c>
      <c r="P8" s="194">
        <f t="shared" si="0"/>
        <v>43693</v>
      </c>
    </row>
    <row r="9" spans="1:16">
      <c r="A9" s="170" t="s">
        <v>421</v>
      </c>
      <c r="B9" s="193">
        <v>24869</v>
      </c>
      <c r="C9" s="193">
        <v>166</v>
      </c>
      <c r="D9" s="193">
        <v>1415</v>
      </c>
      <c r="E9" s="193">
        <v>5253</v>
      </c>
      <c r="F9" s="193">
        <v>7297</v>
      </c>
      <c r="G9" s="193">
        <v>3707</v>
      </c>
      <c r="H9" s="193">
        <v>0</v>
      </c>
      <c r="I9" s="193">
        <v>8055</v>
      </c>
      <c r="J9" s="193">
        <v>11774</v>
      </c>
      <c r="K9" s="193">
        <v>0</v>
      </c>
      <c r="L9" s="193">
        <v>0</v>
      </c>
      <c r="M9" s="193">
        <v>2471</v>
      </c>
      <c r="N9" s="193">
        <v>2987</v>
      </c>
      <c r="O9" s="193">
        <v>462</v>
      </c>
      <c r="P9" s="193">
        <f t="shared" si="0"/>
        <v>68456</v>
      </c>
    </row>
    <row r="10" spans="1:16">
      <c r="A10" s="173" t="s">
        <v>422</v>
      </c>
      <c r="B10" s="194">
        <v>6359</v>
      </c>
      <c r="C10" s="194">
        <v>0</v>
      </c>
      <c r="D10" s="194">
        <v>662</v>
      </c>
      <c r="E10" s="194">
        <v>887</v>
      </c>
      <c r="F10" s="194">
        <v>11335</v>
      </c>
      <c r="G10" s="194">
        <v>1736</v>
      </c>
      <c r="H10" s="194">
        <v>0</v>
      </c>
      <c r="I10" s="194">
        <v>13894</v>
      </c>
      <c r="J10" s="194">
        <v>30273</v>
      </c>
      <c r="K10" s="194">
        <v>0</v>
      </c>
      <c r="L10" s="194">
        <v>0</v>
      </c>
      <c r="M10" s="194">
        <v>1157</v>
      </c>
      <c r="N10" s="194">
        <v>5400</v>
      </c>
      <c r="O10" s="194">
        <v>818</v>
      </c>
      <c r="P10" s="194">
        <f t="shared" si="0"/>
        <v>72521</v>
      </c>
    </row>
    <row r="11" spans="1:16">
      <c r="A11" s="170" t="s">
        <v>423</v>
      </c>
      <c r="B11" s="193">
        <v>27838</v>
      </c>
      <c r="C11" s="193">
        <v>0</v>
      </c>
      <c r="D11" s="193">
        <v>1028</v>
      </c>
      <c r="E11" s="193">
        <v>7850</v>
      </c>
      <c r="F11" s="193">
        <v>6867</v>
      </c>
      <c r="G11" s="193">
        <v>3701</v>
      </c>
      <c r="H11" s="193">
        <v>6344</v>
      </c>
      <c r="I11" s="193">
        <v>19683</v>
      </c>
      <c r="J11" s="193">
        <v>8752</v>
      </c>
      <c r="K11" s="193">
        <v>2289</v>
      </c>
      <c r="L11" s="193">
        <v>0</v>
      </c>
      <c r="M11" s="193">
        <v>2467</v>
      </c>
      <c r="N11" s="193">
        <v>0</v>
      </c>
      <c r="O11" s="193">
        <v>2197</v>
      </c>
      <c r="P11" s="193">
        <f t="shared" si="0"/>
        <v>89016</v>
      </c>
    </row>
    <row r="12" spans="1:16">
      <c r="A12" s="173" t="s">
        <v>424</v>
      </c>
      <c r="B12" s="194">
        <v>3231</v>
      </c>
      <c r="C12" s="194">
        <v>99</v>
      </c>
      <c r="D12" s="194">
        <v>0</v>
      </c>
      <c r="E12" s="194">
        <v>541</v>
      </c>
      <c r="F12" s="194">
        <v>3286</v>
      </c>
      <c r="G12" s="194">
        <v>209</v>
      </c>
      <c r="H12" s="194">
        <v>0</v>
      </c>
      <c r="I12" s="194">
        <v>3101</v>
      </c>
      <c r="J12" s="194">
        <v>13055</v>
      </c>
      <c r="K12" s="194">
        <v>0</v>
      </c>
      <c r="L12" s="194">
        <v>0</v>
      </c>
      <c r="M12" s="194">
        <v>139</v>
      </c>
      <c r="N12" s="194">
        <v>3428</v>
      </c>
      <c r="O12" s="194">
        <v>1172</v>
      </c>
      <c r="P12" s="194">
        <f t="shared" si="0"/>
        <v>28261</v>
      </c>
    </row>
    <row r="13" spans="1:16">
      <c r="A13" s="170" t="s">
        <v>425</v>
      </c>
      <c r="B13" s="193">
        <v>2475</v>
      </c>
      <c r="C13" s="193">
        <v>0</v>
      </c>
      <c r="D13" s="193">
        <v>0</v>
      </c>
      <c r="E13" s="193">
        <v>928</v>
      </c>
      <c r="F13" s="193">
        <v>1045</v>
      </c>
      <c r="G13" s="193">
        <v>0</v>
      </c>
      <c r="H13" s="193">
        <v>0</v>
      </c>
      <c r="I13" s="193">
        <v>614</v>
      </c>
      <c r="J13" s="193">
        <v>4109</v>
      </c>
      <c r="K13" s="193">
        <v>0</v>
      </c>
      <c r="L13" s="193">
        <v>0</v>
      </c>
      <c r="M13" s="193">
        <v>0</v>
      </c>
      <c r="N13" s="193">
        <v>1449</v>
      </c>
      <c r="O13" s="193">
        <v>383</v>
      </c>
      <c r="P13" s="193">
        <f t="shared" si="0"/>
        <v>11003</v>
      </c>
    </row>
    <row r="14" spans="1:16">
      <c r="A14" s="173" t="s">
        <v>427</v>
      </c>
      <c r="B14" s="194">
        <v>2978</v>
      </c>
      <c r="C14" s="194">
        <v>0</v>
      </c>
      <c r="D14" s="194">
        <v>0</v>
      </c>
      <c r="E14" s="194">
        <v>364</v>
      </c>
      <c r="F14" s="194">
        <v>1475</v>
      </c>
      <c r="G14" s="194">
        <v>0</v>
      </c>
      <c r="H14" s="194">
        <v>0</v>
      </c>
      <c r="I14" s="194">
        <v>1770</v>
      </c>
      <c r="J14" s="194">
        <v>3477</v>
      </c>
      <c r="K14" s="194">
        <v>0</v>
      </c>
      <c r="L14" s="194">
        <v>0</v>
      </c>
      <c r="M14" s="194">
        <v>0</v>
      </c>
      <c r="N14" s="194">
        <v>2018</v>
      </c>
      <c r="O14" s="194">
        <v>1439</v>
      </c>
      <c r="P14" s="194">
        <f t="shared" si="0"/>
        <v>13521</v>
      </c>
    </row>
    <row r="15" spans="1:16">
      <c r="A15" s="181" t="s">
        <v>435</v>
      </c>
      <c r="B15" s="193">
        <f t="shared" ref="B15:O15" si="1">SUM(B3:B14)</f>
        <v>263237</v>
      </c>
      <c r="C15" s="193">
        <f t="shared" si="1"/>
        <v>6605</v>
      </c>
      <c r="D15" s="193">
        <f t="shared" si="1"/>
        <v>16509</v>
      </c>
      <c r="E15" s="193">
        <f t="shared" si="1"/>
        <v>96768</v>
      </c>
      <c r="F15" s="193">
        <f t="shared" si="1"/>
        <v>100404</v>
      </c>
      <c r="G15" s="193">
        <f t="shared" si="1"/>
        <v>45951</v>
      </c>
      <c r="H15" s="193">
        <f t="shared" si="1"/>
        <v>15218</v>
      </c>
      <c r="I15" s="193">
        <f t="shared" si="1"/>
        <v>109370</v>
      </c>
      <c r="J15" s="193">
        <f t="shared" si="1"/>
        <v>157628</v>
      </c>
      <c r="K15" s="193">
        <f t="shared" si="1"/>
        <v>9159</v>
      </c>
      <c r="L15" s="193">
        <f t="shared" si="1"/>
        <v>0</v>
      </c>
      <c r="M15" s="193">
        <f t="shared" si="1"/>
        <v>30633</v>
      </c>
      <c r="N15" s="193">
        <f t="shared" si="1"/>
        <v>49418</v>
      </c>
      <c r="O15" s="193">
        <f t="shared" si="1"/>
        <v>27275</v>
      </c>
      <c r="P15" s="195">
        <f>SUM(P3:P14)</f>
        <v>928175</v>
      </c>
    </row>
    <row r="16" spans="1:16">
      <c r="A16" s="137" t="s">
        <v>441</v>
      </c>
      <c r="B16" s="134"/>
      <c r="C16" s="134"/>
      <c r="D16" s="134"/>
      <c r="E16" s="134"/>
      <c r="F16" s="134"/>
      <c r="G16" s="134"/>
      <c r="H16" s="134"/>
      <c r="I16" s="134"/>
      <c r="J16" s="134"/>
      <c r="K16" s="134"/>
      <c r="L16" s="134"/>
      <c r="M16" s="134"/>
      <c r="N16" s="134"/>
      <c r="O16" s="134"/>
      <c r="P16" s="134"/>
    </row>
    <row r="19" spans="1:16">
      <c r="A19" t="s">
        <v>606</v>
      </c>
    </row>
    <row r="20" spans="1:16">
      <c r="A20">
        <v>2003</v>
      </c>
      <c r="B20" s="242">
        <v>905233</v>
      </c>
    </row>
    <row r="21" spans="1:16">
      <c r="A21">
        <v>2013</v>
      </c>
      <c r="B21" s="242">
        <f>'[2]Water Use by Sprinklers'!$F$11+'[2]Water Use by Sprinklers'!$I$11+'[2]Water Use by Sprinklers'!$L$11</f>
        <v>990074</v>
      </c>
    </row>
    <row r="22" spans="1:16">
      <c r="A22" t="s">
        <v>607</v>
      </c>
      <c r="B22" s="93">
        <f>B21/B20</f>
        <v>1.0937228315803778</v>
      </c>
    </row>
    <row r="24" spans="1:16" ht="25.5">
      <c r="A24" s="167" t="s">
        <v>400</v>
      </c>
      <c r="B24" s="147" t="s">
        <v>401</v>
      </c>
      <c r="C24" s="147" t="s">
        <v>402</v>
      </c>
      <c r="D24" s="147" t="s">
        <v>403</v>
      </c>
      <c r="E24" s="148" t="s">
        <v>404</v>
      </c>
      <c r="F24" s="147" t="s">
        <v>405</v>
      </c>
      <c r="G24" s="147" t="s">
        <v>406</v>
      </c>
      <c r="H24" s="147" t="s">
        <v>407</v>
      </c>
      <c r="I24" s="168" t="s">
        <v>408</v>
      </c>
      <c r="J24" s="147" t="s">
        <v>409</v>
      </c>
      <c r="K24" s="147" t="s">
        <v>410</v>
      </c>
      <c r="L24" s="147" t="s">
        <v>411</v>
      </c>
      <c r="M24" s="147" t="s">
        <v>412</v>
      </c>
      <c r="N24" s="147" t="s">
        <v>413</v>
      </c>
      <c r="O24" s="167" t="s">
        <v>414</v>
      </c>
      <c r="P24" s="147" t="s">
        <v>440</v>
      </c>
    </row>
    <row r="25" spans="1:16">
      <c r="A25" s="170" t="s">
        <v>415</v>
      </c>
      <c r="B25" s="193">
        <f t="shared" ref="B25:O25" si="2">B3*$B$22</f>
        <v>30293.934989113302</v>
      </c>
      <c r="C25" s="193">
        <f t="shared" si="2"/>
        <v>185.93288136866423</v>
      </c>
      <c r="D25" s="193">
        <f t="shared" si="2"/>
        <v>1883.3907159814105</v>
      </c>
      <c r="E25" s="193">
        <f t="shared" si="2"/>
        <v>26707.617824361245</v>
      </c>
      <c r="F25" s="193">
        <f t="shared" si="2"/>
        <v>8006.0511271683654</v>
      </c>
      <c r="G25" s="193">
        <f t="shared" si="2"/>
        <v>2888.5219982037775</v>
      </c>
      <c r="H25" s="193">
        <f t="shared" si="2"/>
        <v>1963.232482686778</v>
      </c>
      <c r="I25" s="193">
        <f t="shared" si="2"/>
        <v>8149.3288181053949</v>
      </c>
      <c r="J25" s="193">
        <f t="shared" si="2"/>
        <v>4861.5979863747789</v>
      </c>
      <c r="K25" s="193">
        <f t="shared" si="2"/>
        <v>0</v>
      </c>
      <c r="L25" s="193">
        <f t="shared" si="2"/>
        <v>0</v>
      </c>
      <c r="M25" s="193">
        <f t="shared" si="2"/>
        <v>1926.0459064130453</v>
      </c>
      <c r="N25" s="193">
        <f t="shared" si="2"/>
        <v>3649.7530889837208</v>
      </c>
      <c r="O25" s="193">
        <f t="shared" si="2"/>
        <v>3327.1048536675089</v>
      </c>
      <c r="P25" s="193">
        <f>SUM(B25:O25)</f>
        <v>93842.512672427998</v>
      </c>
    </row>
    <row r="26" spans="1:16">
      <c r="A26" s="173" t="s">
        <v>416</v>
      </c>
      <c r="B26" s="194">
        <f t="shared" ref="B26:O26" si="3">B4*$B$22</f>
        <v>20043.564611542002</v>
      </c>
      <c r="C26" s="194">
        <f t="shared" si="3"/>
        <v>0</v>
      </c>
      <c r="D26" s="194">
        <f t="shared" si="3"/>
        <v>2661.027649235059</v>
      </c>
      <c r="E26" s="194">
        <f t="shared" si="3"/>
        <v>5117.5291289645875</v>
      </c>
      <c r="F26" s="194">
        <f t="shared" si="3"/>
        <v>15256.339777714689</v>
      </c>
      <c r="G26" s="194">
        <f t="shared" si="3"/>
        <v>6195.9398409028399</v>
      </c>
      <c r="H26" s="194">
        <f t="shared" si="3"/>
        <v>3641.0033063310775</v>
      </c>
      <c r="I26" s="194">
        <f t="shared" si="3"/>
        <v>19833.569827878571</v>
      </c>
      <c r="J26" s="194">
        <f t="shared" si="3"/>
        <v>8732.2830873377352</v>
      </c>
      <c r="K26" s="194">
        <f t="shared" si="3"/>
        <v>7513.8758529571951</v>
      </c>
      <c r="L26" s="194">
        <f t="shared" si="3"/>
        <v>0</v>
      </c>
      <c r="M26" s="194">
        <f t="shared" si="3"/>
        <v>4130.9911348790865</v>
      </c>
      <c r="N26" s="194">
        <f t="shared" si="3"/>
        <v>0</v>
      </c>
      <c r="O26" s="194">
        <f t="shared" si="3"/>
        <v>1238.0942453489877</v>
      </c>
      <c r="P26" s="194">
        <f t="shared" ref="P26:P36" si="4">SUM(B26:O26)</f>
        <v>94364.218463091835</v>
      </c>
    </row>
    <row r="27" spans="1:16">
      <c r="A27" s="170" t="s">
        <v>417</v>
      </c>
      <c r="B27" s="193">
        <f t="shared" ref="B27:O27" si="5">B5*$B$22</f>
        <v>74684.863554466094</v>
      </c>
      <c r="C27" s="193">
        <f t="shared" si="5"/>
        <v>3075.5486024040224</v>
      </c>
      <c r="D27" s="193">
        <f t="shared" si="5"/>
        <v>4557.5430391954342</v>
      </c>
      <c r="E27" s="193">
        <f t="shared" si="5"/>
        <v>15541.801436757169</v>
      </c>
      <c r="F27" s="193">
        <f t="shared" si="5"/>
        <v>33197.769106959204</v>
      </c>
      <c r="G27" s="193">
        <f t="shared" si="5"/>
        <v>16132.411765810572</v>
      </c>
      <c r="H27" s="193">
        <f t="shared" si="5"/>
        <v>0</v>
      </c>
      <c r="I27" s="193">
        <f t="shared" si="5"/>
        <v>16033.976710968338</v>
      </c>
      <c r="J27" s="193">
        <f t="shared" si="5"/>
        <v>39446.207643777903</v>
      </c>
      <c r="K27" s="193">
        <f t="shared" si="5"/>
        <v>0</v>
      </c>
      <c r="L27" s="193">
        <f t="shared" si="5"/>
        <v>0</v>
      </c>
      <c r="M27" s="193">
        <f t="shared" si="5"/>
        <v>10754.576602929854</v>
      </c>
      <c r="N27" s="193">
        <f t="shared" si="5"/>
        <v>13025.145201290719</v>
      </c>
      <c r="O27" s="193">
        <f t="shared" si="5"/>
        <v>4293.955836784563</v>
      </c>
      <c r="P27" s="193">
        <f t="shared" si="4"/>
        <v>230743.79950134386</v>
      </c>
    </row>
    <row r="28" spans="1:16">
      <c r="A28" s="173" t="s">
        <v>418</v>
      </c>
      <c r="B28" s="194">
        <f t="shared" ref="B28:O28" si="6">B6*$B$22</f>
        <v>35712.237896762497</v>
      </c>
      <c r="C28" s="194">
        <f t="shared" si="6"/>
        <v>2326.3484627714633</v>
      </c>
      <c r="D28" s="194">
        <f t="shared" si="6"/>
        <v>2401.8153381505094</v>
      </c>
      <c r="E28" s="194">
        <f t="shared" si="6"/>
        <v>22653.187287692785</v>
      </c>
      <c r="F28" s="194">
        <f t="shared" si="6"/>
        <v>7705.2773484837617</v>
      </c>
      <c r="G28" s="194">
        <f t="shared" si="6"/>
        <v>2640.246915435032</v>
      </c>
      <c r="H28" s="194">
        <f t="shared" si="6"/>
        <v>0</v>
      </c>
      <c r="I28" s="194">
        <f t="shared" si="6"/>
        <v>5885.3225567340123</v>
      </c>
      <c r="J28" s="194">
        <f t="shared" si="6"/>
        <v>13832.312650997037</v>
      </c>
      <c r="K28" s="194">
        <f t="shared" si="6"/>
        <v>0</v>
      </c>
      <c r="L28" s="194">
        <f t="shared" si="6"/>
        <v>0</v>
      </c>
      <c r="M28" s="194">
        <f t="shared" si="6"/>
        <v>1760.8937588444082</v>
      </c>
      <c r="N28" s="194">
        <f t="shared" si="6"/>
        <v>10613.486357655986</v>
      </c>
      <c r="O28" s="194">
        <f t="shared" si="6"/>
        <v>5042.0622535855418</v>
      </c>
      <c r="P28" s="194">
        <f t="shared" si="4"/>
        <v>110573.19082711302</v>
      </c>
    </row>
    <row r="29" spans="1:16">
      <c r="A29" s="170" t="s">
        <v>419</v>
      </c>
      <c r="B29" s="193">
        <f t="shared" ref="B29:O29" si="7">B7*$B$22</f>
        <v>48189.427959431443</v>
      </c>
      <c r="C29" s="193">
        <f t="shared" si="7"/>
        <v>1346.3728056754451</v>
      </c>
      <c r="D29" s="193">
        <f t="shared" si="7"/>
        <v>1799.1740579497214</v>
      </c>
      <c r="E29" s="193">
        <f t="shared" si="7"/>
        <v>15795.545133683816</v>
      </c>
      <c r="F29" s="193">
        <f t="shared" si="7"/>
        <v>6770.1443274825378</v>
      </c>
      <c r="G29" s="193">
        <f t="shared" si="7"/>
        <v>9488.0455639597767</v>
      </c>
      <c r="H29" s="193">
        <f t="shared" si="7"/>
        <v>0</v>
      </c>
      <c r="I29" s="193">
        <f t="shared" si="7"/>
        <v>8498.2264013795357</v>
      </c>
      <c r="J29" s="193">
        <f t="shared" si="7"/>
        <v>18040.95810691833</v>
      </c>
      <c r="K29" s="193">
        <f t="shared" si="7"/>
        <v>0</v>
      </c>
      <c r="L29" s="193">
        <f t="shared" si="7"/>
        <v>0</v>
      </c>
      <c r="M29" s="193">
        <f t="shared" si="7"/>
        <v>6324.9991350293249</v>
      </c>
      <c r="N29" s="193">
        <f t="shared" si="7"/>
        <v>9264.9261063173799</v>
      </c>
      <c r="O29" s="193">
        <f t="shared" si="7"/>
        <v>3055.8615914355755</v>
      </c>
      <c r="P29" s="193">
        <f t="shared" si="4"/>
        <v>128573.6811892629</v>
      </c>
    </row>
    <row r="30" spans="1:16">
      <c r="A30" s="173" t="s">
        <v>420</v>
      </c>
      <c r="B30" s="194">
        <f t="shared" ref="B30:O30" si="8">B8*$B$22</f>
        <v>4884.5661658379668</v>
      </c>
      <c r="C30" s="194">
        <f t="shared" si="8"/>
        <v>0</v>
      </c>
      <c r="D30" s="194">
        <f t="shared" si="8"/>
        <v>1357.3100339912487</v>
      </c>
      <c r="E30" s="194">
        <f t="shared" si="8"/>
        <v>2715.713790814078</v>
      </c>
      <c r="F30" s="194">
        <f t="shared" si="8"/>
        <v>4639.5722515639627</v>
      </c>
      <c r="G30" s="194">
        <f t="shared" si="8"/>
        <v>2682.9021058666667</v>
      </c>
      <c r="H30" s="194">
        <f t="shared" si="8"/>
        <v>4101.4606184264167</v>
      </c>
      <c r="I30" s="194">
        <f t="shared" si="8"/>
        <v>9687.103119307405</v>
      </c>
      <c r="J30" s="194">
        <f t="shared" si="8"/>
        <v>9352.4239328438107</v>
      </c>
      <c r="K30" s="194">
        <f t="shared" si="8"/>
        <v>0</v>
      </c>
      <c r="L30" s="194">
        <f t="shared" si="8"/>
        <v>0</v>
      </c>
      <c r="M30" s="194">
        <f t="shared" si="8"/>
        <v>1788.2368296339175</v>
      </c>
      <c r="N30" s="194">
        <f t="shared" si="8"/>
        <v>782.01182457997004</v>
      </c>
      <c r="O30" s="194">
        <f t="shared" si="8"/>
        <v>5796.7310073760018</v>
      </c>
      <c r="P30" s="194">
        <f t="shared" si="4"/>
        <v>47788.031680241445</v>
      </c>
    </row>
    <row r="31" spans="1:16">
      <c r="A31" s="170" t="s">
        <v>421</v>
      </c>
      <c r="B31" s="193">
        <f t="shared" ref="B31:O31" si="9">B9*$B$22</f>
        <v>27199.793098572416</v>
      </c>
      <c r="C31" s="193">
        <f t="shared" si="9"/>
        <v>181.55799004234271</v>
      </c>
      <c r="D31" s="193">
        <f t="shared" si="9"/>
        <v>1547.6178066862344</v>
      </c>
      <c r="E31" s="193">
        <f t="shared" si="9"/>
        <v>5745.3260342917247</v>
      </c>
      <c r="F31" s="193">
        <f t="shared" si="9"/>
        <v>7980.8955020420162</v>
      </c>
      <c r="G31" s="193">
        <f t="shared" si="9"/>
        <v>4054.4305366684603</v>
      </c>
      <c r="H31" s="193">
        <f t="shared" si="9"/>
        <v>0</v>
      </c>
      <c r="I31" s="193">
        <f t="shared" si="9"/>
        <v>8809.937408379943</v>
      </c>
      <c r="J31" s="193">
        <f t="shared" si="9"/>
        <v>12877.492619027367</v>
      </c>
      <c r="K31" s="193">
        <f t="shared" si="9"/>
        <v>0</v>
      </c>
      <c r="L31" s="193">
        <f t="shared" si="9"/>
        <v>0</v>
      </c>
      <c r="M31" s="193">
        <f t="shared" si="9"/>
        <v>2702.5891168351136</v>
      </c>
      <c r="N31" s="193">
        <f t="shared" si="9"/>
        <v>3266.9500979305885</v>
      </c>
      <c r="O31" s="193">
        <f t="shared" si="9"/>
        <v>505.2999481901345</v>
      </c>
      <c r="P31" s="193">
        <f t="shared" si="4"/>
        <v>74871.890158666327</v>
      </c>
    </row>
    <row r="32" spans="1:16">
      <c r="A32" s="173" t="s">
        <v>422</v>
      </c>
      <c r="B32" s="194">
        <f t="shared" ref="B32:O32" si="10">B10*$B$22</f>
        <v>6954.9834860196224</v>
      </c>
      <c r="C32" s="194">
        <f t="shared" si="10"/>
        <v>0</v>
      </c>
      <c r="D32" s="194">
        <f t="shared" si="10"/>
        <v>724.04451450621002</v>
      </c>
      <c r="E32" s="194">
        <f t="shared" si="10"/>
        <v>970.13215161179505</v>
      </c>
      <c r="F32" s="194">
        <f t="shared" si="10"/>
        <v>12397.348295963582</v>
      </c>
      <c r="G32" s="194">
        <f t="shared" si="10"/>
        <v>1898.7028356235357</v>
      </c>
      <c r="H32" s="194">
        <f t="shared" si="10"/>
        <v>0</v>
      </c>
      <c r="I32" s="194">
        <f t="shared" si="10"/>
        <v>15196.185021977768</v>
      </c>
      <c r="J32" s="194">
        <f t="shared" si="10"/>
        <v>33110.271280432775</v>
      </c>
      <c r="K32" s="194">
        <f t="shared" si="10"/>
        <v>0</v>
      </c>
      <c r="L32" s="194">
        <f t="shared" si="10"/>
        <v>0</v>
      </c>
      <c r="M32" s="194">
        <f t="shared" si="10"/>
        <v>1265.437316138497</v>
      </c>
      <c r="N32" s="194">
        <f t="shared" si="10"/>
        <v>5906.1032905340398</v>
      </c>
      <c r="O32" s="194">
        <f t="shared" si="10"/>
        <v>894.66527623274897</v>
      </c>
      <c r="P32" s="194">
        <f t="shared" si="4"/>
        <v>79317.873469040569</v>
      </c>
    </row>
    <row r="33" spans="1:16">
      <c r="A33" s="170" t="s">
        <v>423</v>
      </c>
      <c r="B33" s="193">
        <f t="shared" ref="B33:O33" si="11">B11*$B$22</f>
        <v>30447.056185534555</v>
      </c>
      <c r="C33" s="193">
        <f t="shared" si="11"/>
        <v>0</v>
      </c>
      <c r="D33" s="193">
        <f t="shared" si="11"/>
        <v>1124.3470708646282</v>
      </c>
      <c r="E33" s="193">
        <f t="shared" si="11"/>
        <v>8585.7242279059647</v>
      </c>
      <c r="F33" s="193">
        <f t="shared" si="11"/>
        <v>7510.5946844624541</v>
      </c>
      <c r="G33" s="193">
        <f t="shared" si="11"/>
        <v>4047.8681996789783</v>
      </c>
      <c r="H33" s="193">
        <f t="shared" si="11"/>
        <v>6938.5776435459165</v>
      </c>
      <c r="I33" s="193">
        <f t="shared" si="11"/>
        <v>21527.746493996576</v>
      </c>
      <c r="J33" s="193">
        <f t="shared" si="11"/>
        <v>9572.2622219914665</v>
      </c>
      <c r="K33" s="193">
        <f t="shared" si="11"/>
        <v>2503.5315614874849</v>
      </c>
      <c r="L33" s="193">
        <f t="shared" si="11"/>
        <v>0</v>
      </c>
      <c r="M33" s="193">
        <f t="shared" si="11"/>
        <v>2698.214225508792</v>
      </c>
      <c r="N33" s="193">
        <f t="shared" si="11"/>
        <v>0</v>
      </c>
      <c r="O33" s="193">
        <f t="shared" si="11"/>
        <v>2402.9090609820901</v>
      </c>
      <c r="P33" s="193">
        <f t="shared" si="4"/>
        <v>97358.831575958917</v>
      </c>
    </row>
    <row r="34" spans="1:16">
      <c r="A34" s="173" t="s">
        <v>424</v>
      </c>
      <c r="B34" s="194">
        <f t="shared" ref="B34:O34" si="12">B12*$B$22</f>
        <v>3533.8184688362007</v>
      </c>
      <c r="C34" s="194">
        <f t="shared" si="12"/>
        <v>108.2785603264574</v>
      </c>
      <c r="D34" s="194">
        <f t="shared" si="12"/>
        <v>0</v>
      </c>
      <c r="E34" s="194">
        <f t="shared" si="12"/>
        <v>591.70405188498432</v>
      </c>
      <c r="F34" s="194">
        <f t="shared" si="12"/>
        <v>3593.9732245731211</v>
      </c>
      <c r="G34" s="194">
        <f t="shared" si="12"/>
        <v>228.58807180029896</v>
      </c>
      <c r="H34" s="194">
        <f t="shared" si="12"/>
        <v>0</v>
      </c>
      <c r="I34" s="194">
        <f t="shared" si="12"/>
        <v>3391.6345007307514</v>
      </c>
      <c r="J34" s="194">
        <f t="shared" si="12"/>
        <v>14278.551566281831</v>
      </c>
      <c r="K34" s="194">
        <f t="shared" si="12"/>
        <v>0</v>
      </c>
      <c r="L34" s="194">
        <f t="shared" si="12"/>
        <v>0</v>
      </c>
      <c r="M34" s="194">
        <f t="shared" si="12"/>
        <v>152.0274735896725</v>
      </c>
      <c r="N34" s="194">
        <f t="shared" si="12"/>
        <v>3749.2818666575349</v>
      </c>
      <c r="O34" s="194">
        <f t="shared" si="12"/>
        <v>1281.8431586122026</v>
      </c>
      <c r="P34" s="194">
        <f t="shared" si="4"/>
        <v>30909.700943293057</v>
      </c>
    </row>
    <row r="35" spans="1:16">
      <c r="A35" s="170" t="s">
        <v>425</v>
      </c>
      <c r="B35" s="193">
        <f t="shared" ref="B35:O35" si="13">B13*$B$22</f>
        <v>2706.9640081614348</v>
      </c>
      <c r="C35" s="193">
        <f t="shared" si="13"/>
        <v>0</v>
      </c>
      <c r="D35" s="193">
        <f t="shared" si="13"/>
        <v>0</v>
      </c>
      <c r="E35" s="193">
        <f t="shared" si="13"/>
        <v>1014.9747877065905</v>
      </c>
      <c r="F35" s="193">
        <f t="shared" si="13"/>
        <v>1142.9403590014947</v>
      </c>
      <c r="G35" s="193">
        <f t="shared" si="13"/>
        <v>0</v>
      </c>
      <c r="H35" s="193">
        <f t="shared" si="13"/>
        <v>0</v>
      </c>
      <c r="I35" s="193">
        <f t="shared" si="13"/>
        <v>671.54581859035193</v>
      </c>
      <c r="J35" s="193">
        <f t="shared" si="13"/>
        <v>4494.1071149637719</v>
      </c>
      <c r="K35" s="193">
        <f t="shared" si="13"/>
        <v>0</v>
      </c>
      <c r="L35" s="193">
        <f t="shared" si="13"/>
        <v>0</v>
      </c>
      <c r="M35" s="193">
        <f t="shared" si="13"/>
        <v>0</v>
      </c>
      <c r="N35" s="193">
        <f t="shared" si="13"/>
        <v>1584.8043829599674</v>
      </c>
      <c r="O35" s="193">
        <f t="shared" si="13"/>
        <v>418.89584449528468</v>
      </c>
      <c r="P35" s="193">
        <f t="shared" si="4"/>
        <v>12034.232315878893</v>
      </c>
    </row>
    <row r="36" spans="1:16">
      <c r="A36" s="173" t="s">
        <v>427</v>
      </c>
      <c r="B36" s="194">
        <f t="shared" ref="B36:O36" si="14">B14*$B$22</f>
        <v>3257.1065924463651</v>
      </c>
      <c r="C36" s="194">
        <f t="shared" si="14"/>
        <v>0</v>
      </c>
      <c r="D36" s="194">
        <f t="shared" si="14"/>
        <v>0</v>
      </c>
      <c r="E36" s="194">
        <f t="shared" si="14"/>
        <v>398.1151106952575</v>
      </c>
      <c r="F36" s="194">
        <f t="shared" si="14"/>
        <v>1613.2411765810573</v>
      </c>
      <c r="G36" s="194">
        <f t="shared" si="14"/>
        <v>0</v>
      </c>
      <c r="H36" s="194">
        <f t="shared" si="14"/>
        <v>0</v>
      </c>
      <c r="I36" s="194">
        <f t="shared" si="14"/>
        <v>1935.8894118972687</v>
      </c>
      <c r="J36" s="194">
        <f t="shared" si="14"/>
        <v>3802.8742854049733</v>
      </c>
      <c r="K36" s="194">
        <f t="shared" si="14"/>
        <v>0</v>
      </c>
      <c r="L36" s="194">
        <f t="shared" si="14"/>
        <v>0</v>
      </c>
      <c r="M36" s="194">
        <f t="shared" si="14"/>
        <v>0</v>
      </c>
      <c r="N36" s="194">
        <f t="shared" si="14"/>
        <v>2207.1326741292023</v>
      </c>
      <c r="O36" s="194">
        <f t="shared" si="14"/>
        <v>1573.8671546441635</v>
      </c>
      <c r="P36" s="194">
        <f t="shared" si="4"/>
        <v>14788.226405798288</v>
      </c>
    </row>
    <row r="37" spans="1:16">
      <c r="A37" s="181" t="s">
        <v>435</v>
      </c>
      <c r="B37" s="193">
        <f t="shared" ref="B37:O37" si="15">SUM(B25:B36)</f>
        <v>287908.31701672392</v>
      </c>
      <c r="C37" s="193">
        <f>SUM(C25:C36)</f>
        <v>7224.0393025883959</v>
      </c>
      <c r="D37" s="193">
        <f t="shared" si="15"/>
        <v>18056.270226560457</v>
      </c>
      <c r="E37" s="193">
        <f t="shared" si="15"/>
        <v>105837.37096636998</v>
      </c>
      <c r="F37" s="193">
        <f t="shared" si="15"/>
        <v>109814.14718199626</v>
      </c>
      <c r="G37" s="193">
        <f t="shared" si="15"/>
        <v>50257.657833949947</v>
      </c>
      <c r="H37" s="193">
        <f t="shared" si="15"/>
        <v>16644.274050990189</v>
      </c>
      <c r="I37" s="193">
        <f t="shared" si="15"/>
        <v>119620.46608994593</v>
      </c>
      <c r="J37" s="193">
        <f t="shared" si="15"/>
        <v>172401.3424963518</v>
      </c>
      <c r="K37" s="193">
        <f t="shared" si="15"/>
        <v>10017.40741444468</v>
      </c>
      <c r="L37" s="193">
        <f t="shared" si="15"/>
        <v>0</v>
      </c>
      <c r="M37" s="193">
        <f t="shared" si="15"/>
        <v>33504.011499801716</v>
      </c>
      <c r="N37" s="193">
        <f t="shared" si="15"/>
        <v>54049.594891039109</v>
      </c>
      <c r="O37" s="193">
        <f t="shared" si="15"/>
        <v>29831.2902313548</v>
      </c>
      <c r="P37" s="195">
        <f>SUM(P25:P36)</f>
        <v>1015166.189202117</v>
      </c>
    </row>
  </sheetData>
  <mergeCells count="1">
    <mergeCell ref="A1:P1"/>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sheetPr codeName="Sheet5"/>
  <dimension ref="A1:EA172"/>
  <sheetViews>
    <sheetView workbookViewId="0">
      <selection sqref="A1:EA172"/>
    </sheetView>
  </sheetViews>
  <sheetFormatPr defaultRowHeight="12.75"/>
  <sheetData>
    <row r="1" spans="1:131" ht="13.5" thickBot="1">
      <c r="A1" s="24" t="s">
        <v>339</v>
      </c>
      <c r="B1" s="25"/>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row>
    <row r="2" spans="1:131" ht="13.5" thickBot="1">
      <c r="A2" s="33"/>
      <c r="B2" s="34"/>
      <c r="C2" s="35"/>
      <c r="D2" s="35"/>
      <c r="E2" s="35"/>
      <c r="F2" s="35"/>
      <c r="G2" s="35"/>
      <c r="H2" s="35"/>
      <c r="I2" s="35"/>
      <c r="J2" s="35"/>
      <c r="K2" s="35"/>
      <c r="L2" s="35"/>
      <c r="M2" s="35"/>
      <c r="N2" s="35"/>
      <c r="O2" s="36" t="s">
        <v>611</v>
      </c>
      <c r="P2" s="37"/>
      <c r="Q2" s="37"/>
      <c r="R2" s="37"/>
      <c r="S2" s="37"/>
      <c r="T2" s="37"/>
      <c r="U2" s="37"/>
      <c r="V2" s="37"/>
      <c r="W2" s="37"/>
      <c r="X2" s="37"/>
      <c r="Y2" s="37"/>
      <c r="Z2" s="31"/>
      <c r="AA2" s="35"/>
      <c r="AB2" s="36" t="s">
        <v>612</v>
      </c>
      <c r="AC2" s="37"/>
      <c r="AD2" s="37"/>
      <c r="AE2" s="37"/>
      <c r="AF2" s="37"/>
      <c r="AG2" s="37"/>
      <c r="AH2" s="37"/>
      <c r="AI2" s="37"/>
      <c r="AJ2" s="37"/>
      <c r="AK2" s="37"/>
      <c r="AL2" s="37"/>
      <c r="AM2" s="31"/>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row>
    <row r="3" spans="1:131" ht="204">
      <c r="A3" s="27" t="s">
        <v>230</v>
      </c>
      <c r="B3" s="28" t="s">
        <v>231</v>
      </c>
      <c r="C3" s="29" t="s">
        <v>22</v>
      </c>
      <c r="D3" s="29" t="s">
        <v>316</v>
      </c>
      <c r="E3" s="29" t="s">
        <v>317</v>
      </c>
      <c r="F3" s="29" t="s">
        <v>318</v>
      </c>
      <c r="G3" s="29" t="s">
        <v>319</v>
      </c>
      <c r="H3" s="29" t="s">
        <v>320</v>
      </c>
      <c r="I3" s="29" t="s">
        <v>321</v>
      </c>
      <c r="J3" s="29" t="s">
        <v>322</v>
      </c>
      <c r="K3" s="29" t="s">
        <v>21</v>
      </c>
      <c r="L3" s="29" t="s">
        <v>292</v>
      </c>
      <c r="M3" s="29" t="s">
        <v>323</v>
      </c>
      <c r="N3" s="29" t="s">
        <v>613</v>
      </c>
      <c r="O3" s="29" t="s">
        <v>324</v>
      </c>
      <c r="P3" s="29" t="s">
        <v>325</v>
      </c>
      <c r="Q3" s="29" t="s">
        <v>326</v>
      </c>
      <c r="R3" s="29" t="s">
        <v>327</v>
      </c>
      <c r="S3" s="29" t="s">
        <v>328</v>
      </c>
      <c r="T3" s="29" t="s">
        <v>329</v>
      </c>
      <c r="U3" s="29" t="s">
        <v>330</v>
      </c>
      <c r="V3" s="29" t="s">
        <v>331</v>
      </c>
      <c r="W3" s="29" t="s">
        <v>332</v>
      </c>
      <c r="X3" s="29" t="s">
        <v>333</v>
      </c>
      <c r="Y3" s="29" t="s">
        <v>334</v>
      </c>
      <c r="Z3" s="29" t="s">
        <v>335</v>
      </c>
      <c r="AA3" s="29"/>
      <c r="AB3" s="29" t="s">
        <v>324</v>
      </c>
      <c r="AC3" s="29" t="s">
        <v>325</v>
      </c>
      <c r="AD3" s="29" t="s">
        <v>326</v>
      </c>
      <c r="AE3" s="29" t="s">
        <v>327</v>
      </c>
      <c r="AF3" s="29" t="s">
        <v>328</v>
      </c>
      <c r="AG3" s="29" t="s">
        <v>329</v>
      </c>
      <c r="AH3" s="29" t="s">
        <v>330</v>
      </c>
      <c r="AI3" s="29" t="s">
        <v>331</v>
      </c>
      <c r="AJ3" s="29" t="s">
        <v>332</v>
      </c>
      <c r="AK3" s="29" t="s">
        <v>333</v>
      </c>
      <c r="AL3" s="29" t="s">
        <v>334</v>
      </c>
      <c r="AM3" s="29" t="s">
        <v>335</v>
      </c>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row>
    <row r="4" spans="1:131">
      <c r="A4" s="7" t="s">
        <v>614</v>
      </c>
      <c r="B4" s="7"/>
      <c r="C4" s="32">
        <v>277.97692527768464</v>
      </c>
      <c r="D4" s="32">
        <v>10.46115</v>
      </c>
      <c r="E4" s="32">
        <v>2.0922300000000003</v>
      </c>
      <c r="F4" s="32">
        <v>12.553380000000001</v>
      </c>
      <c r="G4" s="32">
        <v>173.85067809764917</v>
      </c>
      <c r="H4" s="32">
        <v>215.81489445093493</v>
      </c>
      <c r="I4" s="32">
        <v>395.59977393860305</v>
      </c>
      <c r="J4" s="32">
        <v>2.2310522890177409</v>
      </c>
      <c r="K4" s="32">
        <v>24.28352105009159</v>
      </c>
      <c r="L4" s="30">
        <v>1.2413808034140374</v>
      </c>
      <c r="M4" s="32">
        <v>2.640816488175866</v>
      </c>
      <c r="N4" s="32">
        <v>7.3937023773280896E-4</v>
      </c>
      <c r="O4" s="32">
        <v>0</v>
      </c>
      <c r="P4" s="32">
        <v>9.7380405204514006E-3</v>
      </c>
      <c r="Q4" s="32">
        <v>0.53616818934155042</v>
      </c>
      <c r="R4" s="32">
        <v>6.4584344149323911</v>
      </c>
      <c r="S4" s="32">
        <v>25.581548938468938</v>
      </c>
      <c r="T4" s="32">
        <v>33.903994526027986</v>
      </c>
      <c r="U4" s="32">
        <v>32.823256355020931</v>
      </c>
      <c r="V4" s="32">
        <v>33.292954005113565</v>
      </c>
      <c r="W4" s="32">
        <v>15.651407224512067</v>
      </c>
      <c r="X4" s="32">
        <v>8.9999922078478338</v>
      </c>
      <c r="Y4" s="32">
        <v>2.5437022182328124</v>
      </c>
      <c r="Z4" s="32">
        <v>1.7430554775543023E-2</v>
      </c>
      <c r="AA4" s="32"/>
      <c r="AB4" s="32">
        <v>0</v>
      </c>
      <c r="AC4" s="32">
        <v>6.6596339156098864E-3</v>
      </c>
      <c r="AD4" s="32">
        <v>0.19770087942182116</v>
      </c>
      <c r="AE4" s="32">
        <v>4.2563978658101131</v>
      </c>
      <c r="AF4" s="32">
        <v>16.587739079880819</v>
      </c>
      <c r="AG4" s="32">
        <v>24.921988606602337</v>
      </c>
      <c r="AH4" s="32">
        <v>28.268830319341408</v>
      </c>
      <c r="AI4" s="32">
        <v>24.211375118136527</v>
      </c>
      <c r="AJ4" s="32">
        <v>12.527417883791104</v>
      </c>
      <c r="AK4" s="32">
        <v>5.9122075858957448</v>
      </c>
      <c r="AL4" s="32">
        <v>1.2551005098792121</v>
      </c>
      <c r="AM4" s="26">
        <v>1.2881120215841667E-2</v>
      </c>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row>
    <row r="5" spans="1:131">
      <c r="A5" s="7" t="s">
        <v>449</v>
      </c>
      <c r="B5" s="7"/>
      <c r="C5" s="32">
        <v>277.19425913424675</v>
      </c>
      <c r="D5" s="32">
        <v>10.46115</v>
      </c>
      <c r="E5" s="32">
        <v>2.0922300000000003</v>
      </c>
      <c r="F5" s="32">
        <v>12.553380000000001</v>
      </c>
      <c r="G5" s="32">
        <v>173.85067809764917</v>
      </c>
      <c r="H5" s="32">
        <v>215.43683831846812</v>
      </c>
      <c r="I5" s="32">
        <v>396.71676153560622</v>
      </c>
      <c r="J5" s="32">
        <v>2.2377781259518046</v>
      </c>
      <c r="K5" s="32">
        <v>24.35251268117457</v>
      </c>
      <c r="L5" s="30">
        <v>1.2392062008378286</v>
      </c>
      <c r="M5" s="32">
        <v>2.6333810593025411</v>
      </c>
      <c r="N5" s="32">
        <v>7.3728848201887339E-4</v>
      </c>
      <c r="O5" s="32">
        <v>0</v>
      </c>
      <c r="P5" s="32">
        <v>9.7106222928011396E-3</v>
      </c>
      <c r="Q5" s="32">
        <v>0.53465856515757615</v>
      </c>
      <c r="R5" s="32">
        <v>6.4402501791324891</v>
      </c>
      <c r="S5" s="32">
        <v>25.509522052673159</v>
      </c>
      <c r="T5" s="32">
        <v>33.808535132712095</v>
      </c>
      <c r="U5" s="32">
        <v>32.730839865987555</v>
      </c>
      <c r="V5" s="32">
        <v>33.199215044986545</v>
      </c>
      <c r="W5" s="32">
        <v>15.607339442556615</v>
      </c>
      <c r="X5" s="32">
        <v>8.9746520139261623</v>
      </c>
      <c r="Y5" s="32">
        <v>2.5365402223109936</v>
      </c>
      <c r="Z5" s="32">
        <v>1.738147766214403E-2</v>
      </c>
      <c r="AA5" s="32"/>
      <c r="AB5" s="32">
        <v>0</v>
      </c>
      <c r="AC5" s="32">
        <v>6.6408831866123933E-3</v>
      </c>
      <c r="AD5" s="32">
        <v>0.19714423687065696</v>
      </c>
      <c r="AE5" s="32">
        <v>4.2444136390645193</v>
      </c>
      <c r="AF5" s="32">
        <v>16.541034981110624</v>
      </c>
      <c r="AG5" s="32">
        <v>24.851818765382436</v>
      </c>
      <c r="AH5" s="32">
        <v>28.189237179071092</v>
      </c>
      <c r="AI5" s="32">
        <v>24.143206065715685</v>
      </c>
      <c r="AJ5" s="32">
        <v>12.492145942306944</v>
      </c>
      <c r="AK5" s="32">
        <v>5.8955612951799434</v>
      </c>
      <c r="AL5" s="32">
        <v>1.2515666745627996</v>
      </c>
      <c r="AM5" s="26">
        <v>1.2844852397308093E-2</v>
      </c>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row>
    <row r="6" spans="1:131">
      <c r="A6" s="7" t="s">
        <v>615</v>
      </c>
      <c r="B6" s="7"/>
      <c r="C6" s="32">
        <v>271.12859652260323</v>
      </c>
      <c r="D6" s="32">
        <v>10.46115</v>
      </c>
      <c r="E6" s="32">
        <v>2.0922300000000003</v>
      </c>
      <c r="F6" s="32">
        <v>12.553380000000001</v>
      </c>
      <c r="G6" s="32">
        <v>173.85067809764917</v>
      </c>
      <c r="H6" s="32">
        <v>212.50690329185022</v>
      </c>
      <c r="I6" s="32">
        <v>405.59207036957577</v>
      </c>
      <c r="J6" s="32">
        <v>2.291219972680282</v>
      </c>
      <c r="K6" s="32">
        <v>24.900703220141612</v>
      </c>
      <c r="L6" s="30">
        <v>1.222353030872209</v>
      </c>
      <c r="M6" s="32">
        <v>2.5757564855342747</v>
      </c>
      <c r="N6" s="32">
        <v>7.2115487523587217E-4</v>
      </c>
      <c r="O6" s="32">
        <v>0</v>
      </c>
      <c r="P6" s="32">
        <v>9.4981310285116097E-3</v>
      </c>
      <c r="Q6" s="32">
        <v>0.52295897773177513</v>
      </c>
      <c r="R6" s="32">
        <v>6.2993223516832364</v>
      </c>
      <c r="S6" s="32">
        <v>24.951313687755839</v>
      </c>
      <c r="T6" s="32">
        <v>33.06872483451393</v>
      </c>
      <c r="U6" s="32">
        <v>32.014612075978889</v>
      </c>
      <c r="V6" s="32">
        <v>32.472738104002133</v>
      </c>
      <c r="W6" s="32">
        <v>15.265814132401847</v>
      </c>
      <c r="X6" s="32">
        <v>8.7782655110331884</v>
      </c>
      <c r="Y6" s="32">
        <v>2.481034753916894</v>
      </c>
      <c r="Z6" s="32">
        <v>1.7001130033301819E-2</v>
      </c>
      <c r="AA6" s="32"/>
      <c r="AB6" s="32">
        <v>0</v>
      </c>
      <c r="AC6" s="32">
        <v>6.4955650368818162E-3</v>
      </c>
      <c r="AD6" s="32">
        <v>0.19283025709913437</v>
      </c>
      <c r="AE6" s="32">
        <v>4.1515358817861667</v>
      </c>
      <c r="AF6" s="32">
        <v>16.179078215641617</v>
      </c>
      <c r="AG6" s="32">
        <v>24.308002495928182</v>
      </c>
      <c r="AH6" s="32">
        <v>27.572390341976128</v>
      </c>
      <c r="AI6" s="32">
        <v>23.614895909454141</v>
      </c>
      <c r="AJ6" s="32">
        <v>12.218788395804699</v>
      </c>
      <c r="AK6" s="32">
        <v>5.7665525421324766</v>
      </c>
      <c r="AL6" s="32">
        <v>1.2241794508606019</v>
      </c>
      <c r="AM6" s="26">
        <v>1.256377680367288E-2</v>
      </c>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row>
    <row r="7" spans="1:131">
      <c r="A7" s="7" t="s">
        <v>450</v>
      </c>
      <c r="B7" s="7"/>
      <c r="C7" s="32">
        <v>269.43281987848786</v>
      </c>
      <c r="D7" s="32">
        <v>10.46115</v>
      </c>
      <c r="E7" s="32">
        <v>2.0922300000000003</v>
      </c>
      <c r="F7" s="32">
        <v>12.553380000000001</v>
      </c>
      <c r="G7" s="32">
        <v>173.85067809764917</v>
      </c>
      <c r="H7" s="32">
        <v>211.68778167150555</v>
      </c>
      <c r="I7" s="32">
        <v>408.14481639465657</v>
      </c>
      <c r="J7" s="32">
        <v>2.3065910954616013</v>
      </c>
      <c r="K7" s="32">
        <v>25.05837561729572</v>
      </c>
      <c r="L7" s="30">
        <v>1.2176413919570903</v>
      </c>
      <c r="M7" s="32">
        <v>2.5596463896420705</v>
      </c>
      <c r="N7" s="32">
        <v>7.1664440452234499E-4</v>
      </c>
      <c r="O7" s="32">
        <v>0</v>
      </c>
      <c r="P7" s="32">
        <v>9.4387248686027079E-3</v>
      </c>
      <c r="Q7" s="32">
        <v>0.51968812533316411</v>
      </c>
      <c r="R7" s="32">
        <v>6.2599231741167793</v>
      </c>
      <c r="S7" s="32">
        <v>24.79525543519831</v>
      </c>
      <c r="T7" s="32">
        <v>32.861896148996159</v>
      </c>
      <c r="U7" s="32">
        <v>31.814376349739906</v>
      </c>
      <c r="V7" s="32">
        <v>32.269637023726929</v>
      </c>
      <c r="W7" s="32">
        <v>15.170333938165031</v>
      </c>
      <c r="X7" s="32">
        <v>8.7233617575362299</v>
      </c>
      <c r="Y7" s="32">
        <v>2.4655170960862858</v>
      </c>
      <c r="Z7" s="32">
        <v>1.6894796287603996E-2</v>
      </c>
      <c r="AA7" s="32"/>
      <c r="AB7" s="32">
        <v>0</v>
      </c>
      <c r="AC7" s="32">
        <v>6.4549384573872465E-3</v>
      </c>
      <c r="AD7" s="32">
        <v>0.19162419823827859</v>
      </c>
      <c r="AE7" s="32">
        <v>4.1255700571707132</v>
      </c>
      <c r="AF7" s="32">
        <v>16.077886001639527</v>
      </c>
      <c r="AG7" s="32">
        <v>24.155967839951728</v>
      </c>
      <c r="AH7" s="32">
        <v>27.399938538057103</v>
      </c>
      <c r="AI7" s="32">
        <v>23.467196295875645</v>
      </c>
      <c r="AJ7" s="32">
        <v>12.142365855922352</v>
      </c>
      <c r="AK7" s="32">
        <v>5.7304855789149052</v>
      </c>
      <c r="AL7" s="32">
        <v>1.2165228076750412</v>
      </c>
      <c r="AM7" s="26">
        <v>1.2485196530183467E-2</v>
      </c>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row>
    <row r="8" spans="1:131">
      <c r="A8" s="7" t="s">
        <v>616</v>
      </c>
      <c r="B8" s="7"/>
      <c r="C8" s="32">
        <v>267.0848214481743</v>
      </c>
      <c r="D8" s="32">
        <v>10.46115</v>
      </c>
      <c r="E8" s="32">
        <v>2.0922300000000003</v>
      </c>
      <c r="F8" s="32">
        <v>12.553380000000001</v>
      </c>
      <c r="G8" s="32">
        <v>173.85067809764917</v>
      </c>
      <c r="H8" s="32">
        <v>210.55361327410506</v>
      </c>
      <c r="I8" s="32">
        <v>411.73290269263151</v>
      </c>
      <c r="J8" s="32">
        <v>2.3281964234081678</v>
      </c>
      <c r="K8" s="32">
        <v>25.279996633346318</v>
      </c>
      <c r="L8" s="30">
        <v>1.2111175842284632</v>
      </c>
      <c r="M8" s="32">
        <v>2.537340103022101</v>
      </c>
      <c r="N8" s="32">
        <v>7.1039913738053817E-4</v>
      </c>
      <c r="O8" s="32">
        <v>0</v>
      </c>
      <c r="P8" s="32">
        <v>9.3564701856519231E-3</v>
      </c>
      <c r="Q8" s="32">
        <v>0.51515925278124108</v>
      </c>
      <c r="R8" s="32">
        <v>6.2053704667170697</v>
      </c>
      <c r="S8" s="32">
        <v>24.579174777810966</v>
      </c>
      <c r="T8" s="32">
        <v>32.575517969048484</v>
      </c>
      <c r="U8" s="32">
        <v>31.537126882639779</v>
      </c>
      <c r="V8" s="32">
        <v>31.988420143345866</v>
      </c>
      <c r="W8" s="32">
        <v>15.038130592298671</v>
      </c>
      <c r="X8" s="32">
        <v>8.6473411757712082</v>
      </c>
      <c r="Y8" s="32">
        <v>2.4440311083208281</v>
      </c>
      <c r="Z8" s="32">
        <v>1.6747564947407013E-2</v>
      </c>
      <c r="AA8" s="32"/>
      <c r="AB8" s="32">
        <v>0</v>
      </c>
      <c r="AC8" s="32">
        <v>6.3986862703947663E-3</v>
      </c>
      <c r="AD8" s="32">
        <v>0.18995427058478598</v>
      </c>
      <c r="AE8" s="32">
        <v>4.0896173769339317</v>
      </c>
      <c r="AF8" s="32">
        <v>15.937773705328945</v>
      </c>
      <c r="AG8" s="32">
        <v>23.945458316292022</v>
      </c>
      <c r="AH8" s="32">
        <v>27.161159117246154</v>
      </c>
      <c r="AI8" s="32">
        <v>23.262689138613116</v>
      </c>
      <c r="AJ8" s="32">
        <v>12.03655003146987</v>
      </c>
      <c r="AK8" s="32">
        <v>5.6805467067674993</v>
      </c>
      <c r="AL8" s="32">
        <v>1.2059213017258035</v>
      </c>
      <c r="AM8" s="26">
        <v>1.237639307458274E-2</v>
      </c>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row>
    <row r="9" spans="1:131">
      <c r="A9" s="7" t="s">
        <v>451</v>
      </c>
      <c r="B9" s="7"/>
      <c r="C9" s="32">
        <v>265.91082223301748</v>
      </c>
      <c r="D9" s="32">
        <v>10.46115</v>
      </c>
      <c r="E9" s="32">
        <v>2.0922300000000003</v>
      </c>
      <c r="F9" s="32">
        <v>12.553380000000001</v>
      </c>
      <c r="G9" s="32">
        <v>173.85067809764917</v>
      </c>
      <c r="H9" s="32">
        <v>209.98652907540483</v>
      </c>
      <c r="I9" s="32">
        <v>413.55070800253276</v>
      </c>
      <c r="J9" s="32">
        <v>2.3391421690234857</v>
      </c>
      <c r="K9" s="32">
        <v>25.392274830219641</v>
      </c>
      <c r="L9" s="30">
        <v>1.2078556803641498</v>
      </c>
      <c r="M9" s="32">
        <v>2.5261869597121112</v>
      </c>
      <c r="N9" s="32">
        <v>7.072765038096347E-4</v>
      </c>
      <c r="O9" s="32">
        <v>0</v>
      </c>
      <c r="P9" s="32">
        <v>9.3153428441765315E-3</v>
      </c>
      <c r="Q9" s="32">
        <v>0.51289481650527968</v>
      </c>
      <c r="R9" s="32">
        <v>6.1780941130172149</v>
      </c>
      <c r="S9" s="32">
        <v>24.471134449117294</v>
      </c>
      <c r="T9" s="32">
        <v>32.432328879074646</v>
      </c>
      <c r="U9" s="32">
        <v>31.398502149089719</v>
      </c>
      <c r="V9" s="32">
        <v>31.847811703155337</v>
      </c>
      <c r="W9" s="32">
        <v>14.97202891936549</v>
      </c>
      <c r="X9" s="32">
        <v>8.6093308848886991</v>
      </c>
      <c r="Y9" s="32">
        <v>2.4332881144380996</v>
      </c>
      <c r="Z9" s="32">
        <v>1.6673949277308524E-2</v>
      </c>
      <c r="AA9" s="32"/>
      <c r="AB9" s="32">
        <v>0</v>
      </c>
      <c r="AC9" s="32">
        <v>6.3705601768985253E-3</v>
      </c>
      <c r="AD9" s="32">
        <v>0.1891193067580397</v>
      </c>
      <c r="AE9" s="32">
        <v>4.0716410368155413</v>
      </c>
      <c r="AF9" s="32">
        <v>15.867717557173656</v>
      </c>
      <c r="AG9" s="32">
        <v>23.840203554462168</v>
      </c>
      <c r="AH9" s="32">
        <v>27.041769406840679</v>
      </c>
      <c r="AI9" s="32">
        <v>23.160435559981849</v>
      </c>
      <c r="AJ9" s="32">
        <v>11.98364211924363</v>
      </c>
      <c r="AK9" s="32">
        <v>5.6555772706937963</v>
      </c>
      <c r="AL9" s="32">
        <v>1.2006205487511847</v>
      </c>
      <c r="AM9" s="26">
        <v>1.2321991346782378E-2</v>
      </c>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row>
    <row r="10" spans="1:131">
      <c r="A10" s="7" t="s">
        <v>617</v>
      </c>
      <c r="B10" s="7"/>
      <c r="C10" s="32">
        <v>257.04060594072155</v>
      </c>
      <c r="D10" s="32">
        <v>10.46115</v>
      </c>
      <c r="E10" s="32">
        <v>2.0922300000000003</v>
      </c>
      <c r="F10" s="32">
        <v>12.553380000000001</v>
      </c>
      <c r="G10" s="32">
        <v>173.85067809764917</v>
      </c>
      <c r="H10" s="32">
        <v>205.70189290744764</v>
      </c>
      <c r="I10" s="32">
        <v>427.82193263799195</v>
      </c>
      <c r="J10" s="32">
        <v>2.4250750209234417</v>
      </c>
      <c r="K10" s="32">
        <v>26.273748418461313</v>
      </c>
      <c r="L10" s="30">
        <v>1.183210184500449</v>
      </c>
      <c r="M10" s="32">
        <v>2.4419187658144361</v>
      </c>
      <c r="N10" s="32">
        <v>6.8368327238503058E-4</v>
      </c>
      <c r="O10" s="32">
        <v>0</v>
      </c>
      <c r="P10" s="32">
        <v>9.0046029308068921E-3</v>
      </c>
      <c r="Q10" s="32">
        <v>0.49578574242023704</v>
      </c>
      <c r="R10" s="32">
        <v>5.9720061072849733</v>
      </c>
      <c r="S10" s="32">
        <v>23.654829743431744</v>
      </c>
      <c r="T10" s="32">
        <v>31.350455754827852</v>
      </c>
      <c r="U10" s="32">
        <v>30.351115273378106</v>
      </c>
      <c r="V10" s="32">
        <v>30.785436821715759</v>
      </c>
      <c r="W10" s="32">
        <v>14.472594057203674</v>
      </c>
      <c r="X10" s="32">
        <v>8.3221420204430583</v>
      </c>
      <c r="Y10" s="32">
        <v>2.3521188273241469</v>
      </c>
      <c r="Z10" s="32">
        <v>1.6117741992119908E-2</v>
      </c>
      <c r="AA10" s="32"/>
      <c r="AB10" s="32">
        <v>0</v>
      </c>
      <c r="AC10" s="32">
        <v>6.1580519149269271E-3</v>
      </c>
      <c r="AD10" s="32">
        <v>0.18281069117817861</v>
      </c>
      <c r="AE10" s="32">
        <v>3.9358198003654752</v>
      </c>
      <c r="AF10" s="32">
        <v>15.338404437778109</v>
      </c>
      <c r="AG10" s="32">
        <v>23.044945353969922</v>
      </c>
      <c r="AH10" s="32">
        <v>26.139713817110394</v>
      </c>
      <c r="AI10" s="32">
        <v>22.387852965878942</v>
      </c>
      <c r="AJ10" s="32">
        <v>11.583893449089803</v>
      </c>
      <c r="AK10" s="32">
        <v>5.4669193092480359</v>
      </c>
      <c r="AL10" s="32">
        <v>1.1605704151651748</v>
      </c>
      <c r="AM10" s="26">
        <v>1.1910956070068516E-2</v>
      </c>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row>
    <row r="11" spans="1:131">
      <c r="A11" s="7" t="s">
        <v>452</v>
      </c>
      <c r="B11" s="7"/>
      <c r="C11" s="32">
        <v>255.60571801108543</v>
      </c>
      <c r="D11" s="32">
        <v>10.46115</v>
      </c>
      <c r="E11" s="32">
        <v>2.0922300000000003</v>
      </c>
      <c r="F11" s="32">
        <v>12.553380000000001</v>
      </c>
      <c r="G11" s="32">
        <v>173.85067809764917</v>
      </c>
      <c r="H11" s="32">
        <v>205.00878999792505</v>
      </c>
      <c r="I11" s="32">
        <v>430.22358676354332</v>
      </c>
      <c r="J11" s="32">
        <v>2.439536357883497</v>
      </c>
      <c r="K11" s="32">
        <v>26.422088503761714</v>
      </c>
      <c r="L11" s="30">
        <v>1.1792234131107322</v>
      </c>
      <c r="M11" s="32">
        <v>2.4282871462133309</v>
      </c>
      <c r="N11" s="32">
        <v>6.7986672024281526E-4</v>
      </c>
      <c r="O11" s="32">
        <v>0</v>
      </c>
      <c r="P11" s="32">
        <v>8.9543361801147445E-3</v>
      </c>
      <c r="Q11" s="32">
        <v>0.49301809808295083</v>
      </c>
      <c r="R11" s="32">
        <v>5.9386683416518169</v>
      </c>
      <c r="S11" s="32">
        <v>23.522780452806142</v>
      </c>
      <c r="T11" s="32">
        <v>31.175446867082048</v>
      </c>
      <c r="U11" s="32">
        <v>30.181685043483583</v>
      </c>
      <c r="V11" s="32">
        <v>30.613582061482891</v>
      </c>
      <c r="W11" s="32">
        <v>14.391803123618676</v>
      </c>
      <c r="X11" s="32">
        <v>8.2756849982533236</v>
      </c>
      <c r="Y11" s="32">
        <v>2.3389885014674783</v>
      </c>
      <c r="Z11" s="32">
        <v>1.6027767284221752E-2</v>
      </c>
      <c r="AA11" s="32"/>
      <c r="AB11" s="32">
        <v>0</v>
      </c>
      <c r="AC11" s="32">
        <v>6.1236755784315217E-3</v>
      </c>
      <c r="AD11" s="32">
        <v>0.18179017983437756</v>
      </c>
      <c r="AE11" s="32">
        <v>3.9138487179985533</v>
      </c>
      <c r="AF11" s="32">
        <v>15.25278025669942</v>
      </c>
      <c r="AG11" s="32">
        <v>22.916300645066766</v>
      </c>
      <c r="AH11" s="32">
        <v>25.993793059948146</v>
      </c>
      <c r="AI11" s="32">
        <v>22.262876369774062</v>
      </c>
      <c r="AJ11" s="32">
        <v>11.51922822303551</v>
      </c>
      <c r="AK11" s="32">
        <v>5.4364011096023992</v>
      </c>
      <c r="AL11" s="32">
        <v>1.1540917170850851</v>
      </c>
      <c r="AM11" s="26">
        <v>1.1844465069423627E-2</v>
      </c>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row>
    <row r="12" spans="1:131">
      <c r="A12" s="7" t="s">
        <v>461</v>
      </c>
      <c r="B12" s="7"/>
      <c r="C12" s="32">
        <v>251.49672075803662</v>
      </c>
      <c r="D12" s="32">
        <v>10.46115</v>
      </c>
      <c r="E12" s="32">
        <v>2.0922300000000003</v>
      </c>
      <c r="F12" s="32">
        <v>12.553380000000001</v>
      </c>
      <c r="G12" s="32">
        <v>173.85067809764917</v>
      </c>
      <c r="H12" s="32">
        <v>203.02399530247445</v>
      </c>
      <c r="I12" s="32">
        <v>437.25265470081075</v>
      </c>
      <c r="J12" s="32">
        <v>2.4818612367552917</v>
      </c>
      <c r="K12" s="32">
        <v>26.856244499124777</v>
      </c>
      <c r="L12" s="30">
        <v>1.1678067495856364</v>
      </c>
      <c r="M12" s="32">
        <v>2.3892511446283802</v>
      </c>
      <c r="N12" s="32">
        <v>6.6893750274465318E-4</v>
      </c>
      <c r="O12" s="32">
        <v>0</v>
      </c>
      <c r="P12" s="32">
        <v>8.8103904849508707E-3</v>
      </c>
      <c r="Q12" s="32">
        <v>0.48509257111708559</v>
      </c>
      <c r="R12" s="32">
        <v>5.8432011037023237</v>
      </c>
      <c r="S12" s="32">
        <v>23.144639302378284</v>
      </c>
      <c r="T12" s="32">
        <v>30.674285052173612</v>
      </c>
      <c r="U12" s="32">
        <v>29.696498476058359</v>
      </c>
      <c r="V12" s="32">
        <v>30.121452520816032</v>
      </c>
      <c r="W12" s="32">
        <v>14.160447268352543</v>
      </c>
      <c r="X12" s="32">
        <v>8.1426489801645374</v>
      </c>
      <c r="Y12" s="32">
        <v>2.3013880228779273</v>
      </c>
      <c r="Z12" s="32">
        <v>1.5770112438877031E-2</v>
      </c>
      <c r="AA12" s="32"/>
      <c r="AB12" s="32">
        <v>0</v>
      </c>
      <c r="AC12" s="32">
        <v>6.0252342511946796E-3</v>
      </c>
      <c r="AD12" s="32">
        <v>0.1788678064407655</v>
      </c>
      <c r="AE12" s="32">
        <v>3.8509315275841853</v>
      </c>
      <c r="AF12" s="32">
        <v>15.007583738155899</v>
      </c>
      <c r="AG12" s="32">
        <v>22.547908978662274</v>
      </c>
      <c r="AH12" s="32">
        <v>25.575929073528975</v>
      </c>
      <c r="AI12" s="32">
        <v>21.904988844564631</v>
      </c>
      <c r="AJ12" s="32">
        <v>11.334050530243665</v>
      </c>
      <c r="AK12" s="32">
        <v>5.3490080833444384</v>
      </c>
      <c r="AL12" s="32">
        <v>1.1355390816739188</v>
      </c>
      <c r="AM12" s="26">
        <v>1.1654059022122354E-2</v>
      </c>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row>
    <row r="13" spans="1:131">
      <c r="A13" s="7" t="s">
        <v>618</v>
      </c>
      <c r="B13" s="7"/>
      <c r="C13" s="32">
        <v>250.84449897183836</v>
      </c>
      <c r="D13" s="32">
        <v>10.46115</v>
      </c>
      <c r="E13" s="32">
        <v>2.0922300000000003</v>
      </c>
      <c r="F13" s="32">
        <v>12.553380000000001</v>
      </c>
      <c r="G13" s="32">
        <v>173.85067809764917</v>
      </c>
      <c r="H13" s="32">
        <v>202.70894852541878</v>
      </c>
      <c r="I13" s="32">
        <v>438.389557079128</v>
      </c>
      <c r="J13" s="32">
        <v>2.4887069886929294</v>
      </c>
      <c r="K13" s="32">
        <v>26.926466182581841</v>
      </c>
      <c r="L13" s="30">
        <v>1.165994580772129</v>
      </c>
      <c r="M13" s="32">
        <v>2.3830549539006038</v>
      </c>
      <c r="N13" s="32">
        <v>6.6720270631637343E-4</v>
      </c>
      <c r="O13" s="32">
        <v>0</v>
      </c>
      <c r="P13" s="32">
        <v>8.7875419619089842E-3</v>
      </c>
      <c r="Q13" s="32">
        <v>0.48383455096377359</v>
      </c>
      <c r="R13" s="32">
        <v>5.8280475738690711</v>
      </c>
      <c r="S13" s="32">
        <v>23.084616897548464</v>
      </c>
      <c r="T13" s="32">
        <v>30.5947355577437</v>
      </c>
      <c r="U13" s="32">
        <v>29.619484735197208</v>
      </c>
      <c r="V13" s="32">
        <v>30.04333672071018</v>
      </c>
      <c r="W13" s="32">
        <v>14.123724116722997</v>
      </c>
      <c r="X13" s="32">
        <v>8.1215321518964743</v>
      </c>
      <c r="Y13" s="32">
        <v>2.2954196929430779</v>
      </c>
      <c r="Z13" s="32">
        <v>1.5729214844377868E-2</v>
      </c>
      <c r="AA13" s="32"/>
      <c r="AB13" s="32">
        <v>0</v>
      </c>
      <c r="AC13" s="32">
        <v>6.0096086436967682E-3</v>
      </c>
      <c r="AD13" s="32">
        <v>0.17840393764812865</v>
      </c>
      <c r="AE13" s="32">
        <v>3.8409446719628568</v>
      </c>
      <c r="AF13" s="32">
        <v>14.968663655847402</v>
      </c>
      <c r="AG13" s="32">
        <v>22.489434110979023</v>
      </c>
      <c r="AH13" s="32">
        <v>25.509601456637043</v>
      </c>
      <c r="AI13" s="32">
        <v>21.848181300880594</v>
      </c>
      <c r="AJ13" s="32">
        <v>11.304657245673532</v>
      </c>
      <c r="AK13" s="32">
        <v>5.3351361744146022</v>
      </c>
      <c r="AL13" s="32">
        <v>1.1325942189102416</v>
      </c>
      <c r="AM13" s="26">
        <v>1.1623835840011041E-2</v>
      </c>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row>
    <row r="14" spans="1:131">
      <c r="A14" s="7" t="s">
        <v>453</v>
      </c>
      <c r="B14" s="7"/>
      <c r="C14" s="32">
        <v>249.08350014910317</v>
      </c>
      <c r="D14" s="32">
        <v>10.46115</v>
      </c>
      <c r="E14" s="32">
        <v>2.0922300000000003</v>
      </c>
      <c r="F14" s="32">
        <v>12.553380000000001</v>
      </c>
      <c r="G14" s="32">
        <v>173.85067809764917</v>
      </c>
      <c r="H14" s="32">
        <v>201.8583222273684</v>
      </c>
      <c r="I14" s="32">
        <v>441.48893336641169</v>
      </c>
      <c r="J14" s="32">
        <v>2.5073695947607781</v>
      </c>
      <c r="K14" s="32">
        <v>27.117901634482362</v>
      </c>
      <c r="L14" s="30">
        <v>1.1611017249756586</v>
      </c>
      <c r="M14" s="32">
        <v>2.3663252389356275</v>
      </c>
      <c r="N14" s="32">
        <v>6.6251875596001818E-4</v>
      </c>
      <c r="O14" s="32">
        <v>0</v>
      </c>
      <c r="P14" s="32">
        <v>8.7258509496958951E-3</v>
      </c>
      <c r="Q14" s="32">
        <v>0.48043789654983138</v>
      </c>
      <c r="R14" s="32">
        <v>5.7871330433192885</v>
      </c>
      <c r="S14" s="32">
        <v>22.922556404507951</v>
      </c>
      <c r="T14" s="32">
        <v>30.37995192278294</v>
      </c>
      <c r="U14" s="32">
        <v>29.411547634872115</v>
      </c>
      <c r="V14" s="32">
        <v>29.832424060424383</v>
      </c>
      <c r="W14" s="32">
        <v>14.024571607323226</v>
      </c>
      <c r="X14" s="32">
        <v>8.064516715572708</v>
      </c>
      <c r="Y14" s="32">
        <v>2.2793052021189846</v>
      </c>
      <c r="Z14" s="32">
        <v>1.5618791339230128E-2</v>
      </c>
      <c r="AA14" s="32"/>
      <c r="AB14" s="32">
        <v>0</v>
      </c>
      <c r="AC14" s="32">
        <v>5.9674195034524072E-3</v>
      </c>
      <c r="AD14" s="32">
        <v>0.17715149190800916</v>
      </c>
      <c r="AE14" s="32">
        <v>3.8139801617852709</v>
      </c>
      <c r="AF14" s="32">
        <v>14.863579433614465</v>
      </c>
      <c r="AG14" s="32">
        <v>22.33155196823424</v>
      </c>
      <c r="AH14" s="32">
        <v>25.330516891028825</v>
      </c>
      <c r="AI14" s="32">
        <v>21.694800932933692</v>
      </c>
      <c r="AJ14" s="32">
        <v>11.22529537733417</v>
      </c>
      <c r="AK14" s="32">
        <v>5.2976820203040482</v>
      </c>
      <c r="AL14" s="32">
        <v>1.1246430894483133</v>
      </c>
      <c r="AM14" s="26">
        <v>1.1542233248310494E-2</v>
      </c>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row>
    <row r="15" spans="1:131">
      <c r="A15" s="7" t="s">
        <v>619</v>
      </c>
      <c r="B15" s="7"/>
      <c r="C15" s="32">
        <v>248.88783361324369</v>
      </c>
      <c r="D15" s="32">
        <v>10.46115</v>
      </c>
      <c r="E15" s="32">
        <v>2.0922300000000003</v>
      </c>
      <c r="F15" s="32">
        <v>12.553380000000001</v>
      </c>
      <c r="G15" s="32">
        <v>173.85067809764917</v>
      </c>
      <c r="H15" s="32">
        <v>201.76380819425174</v>
      </c>
      <c r="I15" s="32">
        <v>441.83601586119664</v>
      </c>
      <c r="J15" s="32">
        <v>2.5094595197240048</v>
      </c>
      <c r="K15" s="32">
        <v>27.139339461992545</v>
      </c>
      <c r="L15" s="30">
        <v>1.1605580743316066</v>
      </c>
      <c r="M15" s="32">
        <v>2.3644663817172971</v>
      </c>
      <c r="N15" s="32">
        <v>6.6199831703153428E-4</v>
      </c>
      <c r="O15" s="32">
        <v>0</v>
      </c>
      <c r="P15" s="32">
        <v>8.7189963927833281E-3</v>
      </c>
      <c r="Q15" s="32">
        <v>0.48006049050383776</v>
      </c>
      <c r="R15" s="32">
        <v>5.7825869843693116</v>
      </c>
      <c r="S15" s="32">
        <v>22.904549683059003</v>
      </c>
      <c r="T15" s="32">
        <v>30.356087074453963</v>
      </c>
      <c r="U15" s="32">
        <v>29.388443512613765</v>
      </c>
      <c r="V15" s="32">
        <v>29.808989320392627</v>
      </c>
      <c r="W15" s="32">
        <v>14.013554661834362</v>
      </c>
      <c r="X15" s="32">
        <v>8.0581816670922901</v>
      </c>
      <c r="Y15" s="32">
        <v>2.2775147031385297</v>
      </c>
      <c r="Z15" s="32">
        <v>1.5606522060880378E-2</v>
      </c>
      <c r="AA15" s="32"/>
      <c r="AB15" s="32">
        <v>0</v>
      </c>
      <c r="AC15" s="32">
        <v>5.9627318212030333E-3</v>
      </c>
      <c r="AD15" s="32">
        <v>0.17701233127021809</v>
      </c>
      <c r="AE15" s="32">
        <v>3.8109841050988718</v>
      </c>
      <c r="AF15" s="32">
        <v>14.851903408921915</v>
      </c>
      <c r="AG15" s="32">
        <v>22.314009507929264</v>
      </c>
      <c r="AH15" s="32">
        <v>25.310618605961245</v>
      </c>
      <c r="AI15" s="32">
        <v>21.677758669828481</v>
      </c>
      <c r="AJ15" s="32">
        <v>11.216477391963128</v>
      </c>
      <c r="AK15" s="32">
        <v>5.293520447625097</v>
      </c>
      <c r="AL15" s="32">
        <v>1.1237596306192101</v>
      </c>
      <c r="AM15" s="26">
        <v>1.1533166293677101E-2</v>
      </c>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row>
    <row r="16" spans="1:131">
      <c r="A16" s="7" t="s">
        <v>454</v>
      </c>
      <c r="B16" s="7"/>
      <c r="C16" s="32">
        <v>248.4965005415248</v>
      </c>
      <c r="D16" s="32">
        <v>10.46115</v>
      </c>
      <c r="E16" s="32">
        <v>2.0922300000000003</v>
      </c>
      <c r="F16" s="32">
        <v>12.553380000000001</v>
      </c>
      <c r="G16" s="32">
        <v>173.85067809764917</v>
      </c>
      <c r="H16" s="32">
        <v>201.57478012801829</v>
      </c>
      <c r="I16" s="32">
        <v>442.53182061058425</v>
      </c>
      <c r="J16" s="32">
        <v>2.5136492433116961</v>
      </c>
      <c r="K16" s="32">
        <v>27.182316398087735</v>
      </c>
      <c r="L16" s="30">
        <v>1.1594707730435019</v>
      </c>
      <c r="M16" s="32">
        <v>2.3607486672806339</v>
      </c>
      <c r="N16" s="32">
        <v>6.6095743917456661E-4</v>
      </c>
      <c r="O16" s="32">
        <v>0</v>
      </c>
      <c r="P16" s="32">
        <v>8.7052872789581993E-3</v>
      </c>
      <c r="Q16" s="32">
        <v>0.47930567841185068</v>
      </c>
      <c r="R16" s="32">
        <v>5.7734948664693615</v>
      </c>
      <c r="S16" s="32">
        <v>22.868536240161117</v>
      </c>
      <c r="T16" s="32">
        <v>30.308357377796025</v>
      </c>
      <c r="U16" s="32">
        <v>29.342235268097085</v>
      </c>
      <c r="V16" s="32">
        <v>29.76211984032912</v>
      </c>
      <c r="W16" s="32">
        <v>13.991520770856637</v>
      </c>
      <c r="X16" s="32">
        <v>8.0455115701314543</v>
      </c>
      <c r="Y16" s="32">
        <v>2.2739337051776203</v>
      </c>
      <c r="Z16" s="32">
        <v>1.5581983504180883E-2</v>
      </c>
      <c r="AA16" s="32"/>
      <c r="AB16" s="32">
        <v>0</v>
      </c>
      <c r="AC16" s="32">
        <v>5.9533564567042872E-3</v>
      </c>
      <c r="AD16" s="32">
        <v>0.17673400999463604</v>
      </c>
      <c r="AE16" s="32">
        <v>3.8049919917260757</v>
      </c>
      <c r="AF16" s="32">
        <v>14.828551359536821</v>
      </c>
      <c r="AG16" s="32">
        <v>22.278924587319313</v>
      </c>
      <c r="AH16" s="32">
        <v>25.27082203582609</v>
      </c>
      <c r="AI16" s="32">
        <v>21.64367414361806</v>
      </c>
      <c r="AJ16" s="32">
        <v>11.198841421221051</v>
      </c>
      <c r="AK16" s="32">
        <v>5.2851973022671963</v>
      </c>
      <c r="AL16" s="32">
        <v>1.1219927129610039</v>
      </c>
      <c r="AM16" s="26">
        <v>1.1515032384410314E-2</v>
      </c>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row>
    <row r="17" spans="1:131">
      <c r="A17" s="7" t="s">
        <v>620</v>
      </c>
      <c r="B17" s="7"/>
      <c r="C17" s="32">
        <v>246.67027954016973</v>
      </c>
      <c r="D17" s="32">
        <v>10.46115</v>
      </c>
      <c r="E17" s="32">
        <v>2.0922300000000003</v>
      </c>
      <c r="F17" s="32">
        <v>12.553380000000001</v>
      </c>
      <c r="G17" s="32">
        <v>173.85067809764917</v>
      </c>
      <c r="H17" s="32">
        <v>200.69264915226248</v>
      </c>
      <c r="I17" s="32">
        <v>445.80810061510476</v>
      </c>
      <c r="J17" s="32">
        <v>2.5333770586606117</v>
      </c>
      <c r="K17" s="32">
        <v>27.384678449378942</v>
      </c>
      <c r="L17" s="30">
        <v>1.1543967003656816</v>
      </c>
      <c r="M17" s="32">
        <v>2.3433993332428771</v>
      </c>
      <c r="N17" s="32">
        <v>6.5610000917538328E-4</v>
      </c>
      <c r="O17" s="32">
        <v>0</v>
      </c>
      <c r="P17" s="32">
        <v>8.6413114144409196E-3</v>
      </c>
      <c r="Q17" s="32">
        <v>0.47578322198257716</v>
      </c>
      <c r="R17" s="32">
        <v>5.7310649829362523</v>
      </c>
      <c r="S17" s="32">
        <v>22.700473506637621</v>
      </c>
      <c r="T17" s="32">
        <v>30.085618793392271</v>
      </c>
      <c r="U17" s="32">
        <v>29.126596793685867</v>
      </c>
      <c r="V17" s="32">
        <v>29.543395600032735</v>
      </c>
      <c r="W17" s="32">
        <v>13.888695946293909</v>
      </c>
      <c r="X17" s="32">
        <v>7.9863844509808803</v>
      </c>
      <c r="Y17" s="32">
        <v>2.2572223813600418</v>
      </c>
      <c r="Z17" s="32">
        <v>1.5467470239583227E-2</v>
      </c>
      <c r="AA17" s="32"/>
      <c r="AB17" s="32">
        <v>0</v>
      </c>
      <c r="AC17" s="32">
        <v>5.909604755710134E-3</v>
      </c>
      <c r="AD17" s="32">
        <v>0.17543517737525285</v>
      </c>
      <c r="AE17" s="32">
        <v>3.777028795986356</v>
      </c>
      <c r="AF17" s="32">
        <v>14.71957512907303</v>
      </c>
      <c r="AG17" s="32">
        <v>22.115194957806203</v>
      </c>
      <c r="AH17" s="32">
        <v>25.085104708528675</v>
      </c>
      <c r="AI17" s="32">
        <v>21.484613021302756</v>
      </c>
      <c r="AJ17" s="32">
        <v>11.116540224424673</v>
      </c>
      <c r="AK17" s="32">
        <v>5.246355957263658</v>
      </c>
      <c r="AL17" s="32">
        <v>1.1137470972227077</v>
      </c>
      <c r="AM17" s="26">
        <v>1.1430407474498637E-2</v>
      </c>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row>
    <row r="18" spans="1:131">
      <c r="A18" s="7" t="s">
        <v>455</v>
      </c>
      <c r="B18" s="7"/>
      <c r="C18" s="32">
        <v>245.36583596777325</v>
      </c>
      <c r="D18" s="32">
        <v>10.46115</v>
      </c>
      <c r="E18" s="32">
        <v>2.0922300000000003</v>
      </c>
      <c r="F18" s="32">
        <v>12.553380000000001</v>
      </c>
      <c r="G18" s="32">
        <v>173.85067809764917</v>
      </c>
      <c r="H18" s="32">
        <v>200.06255559815096</v>
      </c>
      <c r="I18" s="32">
        <v>448.17815962953915</v>
      </c>
      <c r="J18" s="32">
        <v>2.5476481485974571</v>
      </c>
      <c r="K18" s="32">
        <v>27.531067037405734</v>
      </c>
      <c r="L18" s="30">
        <v>1.1507723627386659</v>
      </c>
      <c r="M18" s="32">
        <v>2.331006951787336</v>
      </c>
      <c r="N18" s="32">
        <v>6.5263041631882389E-4</v>
      </c>
      <c r="O18" s="32">
        <v>0</v>
      </c>
      <c r="P18" s="32">
        <v>8.59561436835715E-3</v>
      </c>
      <c r="Q18" s="32">
        <v>0.47326718167595327</v>
      </c>
      <c r="R18" s="32">
        <v>5.7007579232697463</v>
      </c>
      <c r="S18" s="32">
        <v>22.580428696977982</v>
      </c>
      <c r="T18" s="32">
        <v>29.92651980453245</v>
      </c>
      <c r="U18" s="32">
        <v>28.972569311963575</v>
      </c>
      <c r="V18" s="32">
        <v>29.387163999821034</v>
      </c>
      <c r="W18" s="32">
        <v>13.81524964303482</v>
      </c>
      <c r="X18" s="32">
        <v>7.9441507944447576</v>
      </c>
      <c r="Y18" s="32">
        <v>2.245285721490343</v>
      </c>
      <c r="Z18" s="32">
        <v>1.5385675050584902E-2</v>
      </c>
      <c r="AA18" s="32"/>
      <c r="AB18" s="32">
        <v>0</v>
      </c>
      <c r="AC18" s="32">
        <v>5.8783535407143112E-3</v>
      </c>
      <c r="AD18" s="32">
        <v>0.17450743978997918</v>
      </c>
      <c r="AE18" s="32">
        <v>3.7570550847436994</v>
      </c>
      <c r="AF18" s="32">
        <v>14.64173496445604</v>
      </c>
      <c r="AG18" s="32">
        <v>21.998245222439699</v>
      </c>
      <c r="AH18" s="32">
        <v>24.952449474744814</v>
      </c>
      <c r="AI18" s="32">
        <v>21.370997933934682</v>
      </c>
      <c r="AJ18" s="32">
        <v>11.057753655284406</v>
      </c>
      <c r="AK18" s="32">
        <v>5.2186121394039873</v>
      </c>
      <c r="AL18" s="32">
        <v>1.1078573716953535</v>
      </c>
      <c r="AM18" s="26">
        <v>1.136996111027601E-2</v>
      </c>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row>
    <row r="19" spans="1:131">
      <c r="A19" s="7" t="s">
        <v>473</v>
      </c>
      <c r="B19" s="7"/>
      <c r="C19" s="32">
        <v>244.64839200295523</v>
      </c>
      <c r="D19" s="32">
        <v>10.46115</v>
      </c>
      <c r="E19" s="32">
        <v>2.0922300000000003</v>
      </c>
      <c r="F19" s="32">
        <v>12.553380000000001</v>
      </c>
      <c r="G19" s="32">
        <v>173.85067809764917</v>
      </c>
      <c r="H19" s="32">
        <v>199.71600414338991</v>
      </c>
      <c r="I19" s="32">
        <v>449.49246508299814</v>
      </c>
      <c r="J19" s="32">
        <v>2.5555621166533484</v>
      </c>
      <c r="K19" s="32">
        <v>27.612246163493317</v>
      </c>
      <c r="L19" s="30">
        <v>1.1487789770438088</v>
      </c>
      <c r="M19" s="32">
        <v>2.3241911419867844</v>
      </c>
      <c r="N19" s="32">
        <v>6.5072214024771628E-4</v>
      </c>
      <c r="O19" s="32">
        <v>0</v>
      </c>
      <c r="P19" s="32">
        <v>8.5704809930110763E-3</v>
      </c>
      <c r="Q19" s="32">
        <v>0.4718833595073102</v>
      </c>
      <c r="R19" s="32">
        <v>5.6840890404531681</v>
      </c>
      <c r="S19" s="32">
        <v>22.514404051665181</v>
      </c>
      <c r="T19" s="32">
        <v>29.839015360659548</v>
      </c>
      <c r="U19" s="32">
        <v>28.887854197016313</v>
      </c>
      <c r="V19" s="32">
        <v>29.3012366197046</v>
      </c>
      <c r="W19" s="32">
        <v>13.774854176242322</v>
      </c>
      <c r="X19" s="32">
        <v>7.9209222833498902</v>
      </c>
      <c r="Y19" s="32">
        <v>2.2387205585620085</v>
      </c>
      <c r="Z19" s="32">
        <v>1.5340687696635824E-2</v>
      </c>
      <c r="AA19" s="32"/>
      <c r="AB19" s="32">
        <v>0</v>
      </c>
      <c r="AC19" s="32">
        <v>5.8611653724666085E-3</v>
      </c>
      <c r="AD19" s="32">
        <v>0.17399718411807866</v>
      </c>
      <c r="AE19" s="32">
        <v>3.7460695435602385</v>
      </c>
      <c r="AF19" s="32">
        <v>14.598922873916695</v>
      </c>
      <c r="AG19" s="32">
        <v>21.933922867988123</v>
      </c>
      <c r="AH19" s="32">
        <v>24.879489096163688</v>
      </c>
      <c r="AI19" s="32">
        <v>21.308509635882242</v>
      </c>
      <c r="AJ19" s="32">
        <v>11.025421042257259</v>
      </c>
      <c r="AK19" s="32">
        <v>5.2033530395811685</v>
      </c>
      <c r="AL19" s="32">
        <v>1.1046180226553086</v>
      </c>
      <c r="AM19" s="26">
        <v>1.1336715609953566E-2</v>
      </c>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row>
    <row r="20" spans="1:131">
      <c r="A20" s="7" t="s">
        <v>462</v>
      </c>
      <c r="B20" s="7"/>
      <c r="C20" s="32">
        <v>244.32228110985614</v>
      </c>
      <c r="D20" s="32">
        <v>10.46115</v>
      </c>
      <c r="E20" s="32">
        <v>2.0922300000000003</v>
      </c>
      <c r="F20" s="32">
        <v>12.553380000000001</v>
      </c>
      <c r="G20" s="32">
        <v>173.85067809764917</v>
      </c>
      <c r="H20" s="32">
        <v>199.55848075486205</v>
      </c>
      <c r="I20" s="32">
        <v>450.09242833057289</v>
      </c>
      <c r="J20" s="32">
        <v>2.5591747395512567</v>
      </c>
      <c r="K20" s="32">
        <v>27.649303372679054</v>
      </c>
      <c r="L20" s="30">
        <v>1.1478728926370549</v>
      </c>
      <c r="M20" s="32">
        <v>2.3210930466229018</v>
      </c>
      <c r="N20" s="32">
        <v>6.4985474203357646E-4</v>
      </c>
      <c r="O20" s="32">
        <v>0</v>
      </c>
      <c r="P20" s="32">
        <v>8.5590567314901347E-3</v>
      </c>
      <c r="Q20" s="32">
        <v>0.47125434943065425</v>
      </c>
      <c r="R20" s="32">
        <v>5.6765122755365427</v>
      </c>
      <c r="S20" s="32">
        <v>22.484392849250273</v>
      </c>
      <c r="T20" s="32">
        <v>29.799240613444596</v>
      </c>
      <c r="U20" s="32">
        <v>28.849347326585743</v>
      </c>
      <c r="V20" s="32">
        <v>29.262178719651676</v>
      </c>
      <c r="W20" s="32">
        <v>13.756492600427549</v>
      </c>
      <c r="X20" s="32">
        <v>7.9103638692158604</v>
      </c>
      <c r="Y20" s="32">
        <v>2.2357363935945842</v>
      </c>
      <c r="Z20" s="32">
        <v>1.5320238899386244E-2</v>
      </c>
      <c r="AA20" s="32"/>
      <c r="AB20" s="32">
        <v>0</v>
      </c>
      <c r="AC20" s="32">
        <v>5.8533525687176537E-3</v>
      </c>
      <c r="AD20" s="32">
        <v>0.17376524972176027</v>
      </c>
      <c r="AE20" s="32">
        <v>3.7410761157495749</v>
      </c>
      <c r="AF20" s="32">
        <v>14.579462832762449</v>
      </c>
      <c r="AG20" s="32">
        <v>21.904685434146497</v>
      </c>
      <c r="AH20" s="32">
        <v>24.846325287717725</v>
      </c>
      <c r="AI20" s="32">
        <v>21.280105864040227</v>
      </c>
      <c r="AJ20" s="32">
        <v>11.010724399972194</v>
      </c>
      <c r="AK20" s="32">
        <v>5.1964170851162521</v>
      </c>
      <c r="AL20" s="32">
        <v>1.10314559127347</v>
      </c>
      <c r="AM20" s="26">
        <v>1.132160401889791E-2</v>
      </c>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row>
    <row r="21" spans="1:131">
      <c r="A21" s="7" t="s">
        <v>463</v>
      </c>
      <c r="B21" s="7"/>
      <c r="C21" s="32">
        <v>241.38728307196408</v>
      </c>
      <c r="D21" s="32">
        <v>10.46115</v>
      </c>
      <c r="E21" s="32">
        <v>2.0922300000000003</v>
      </c>
      <c r="F21" s="32">
        <v>12.553380000000001</v>
      </c>
      <c r="G21" s="32">
        <v>173.85067809764917</v>
      </c>
      <c r="H21" s="32">
        <v>198.14077025811156</v>
      </c>
      <c r="I21" s="32">
        <v>455.56504634594063</v>
      </c>
      <c r="J21" s="32">
        <v>2.5921275999702025</v>
      </c>
      <c r="K21" s="32">
        <v>27.987323995457032</v>
      </c>
      <c r="L21" s="30">
        <v>1.139718132976272</v>
      </c>
      <c r="M21" s="32">
        <v>2.2932101883479299</v>
      </c>
      <c r="N21" s="32">
        <v>6.4204815810631774E-4</v>
      </c>
      <c r="O21" s="32">
        <v>0</v>
      </c>
      <c r="P21" s="32">
        <v>8.4562383778016507E-3</v>
      </c>
      <c r="Q21" s="32">
        <v>0.46559325874075042</v>
      </c>
      <c r="R21" s="32">
        <v>5.6083213912869034</v>
      </c>
      <c r="S21" s="32">
        <v>22.214292027516084</v>
      </c>
      <c r="T21" s="32">
        <v>29.441267888509994</v>
      </c>
      <c r="U21" s="32">
        <v>28.502785492710576</v>
      </c>
      <c r="V21" s="32">
        <v>28.910657619175343</v>
      </c>
      <c r="W21" s="32">
        <v>13.591238418094596</v>
      </c>
      <c r="X21" s="32">
        <v>7.8153381420095824</v>
      </c>
      <c r="Y21" s="32">
        <v>2.2088789088877614</v>
      </c>
      <c r="Z21" s="32">
        <v>1.5136199724140011E-2</v>
      </c>
      <c r="AA21" s="32"/>
      <c r="AB21" s="32">
        <v>0</v>
      </c>
      <c r="AC21" s="32">
        <v>5.7830373349770509E-3</v>
      </c>
      <c r="AD21" s="32">
        <v>0.17167784015489446</v>
      </c>
      <c r="AE21" s="32">
        <v>3.6961352654535968</v>
      </c>
      <c r="AF21" s="32">
        <v>14.404322462374216</v>
      </c>
      <c r="AG21" s="32">
        <v>21.641548529571857</v>
      </c>
      <c r="AH21" s="32">
        <v>24.547851011704026</v>
      </c>
      <c r="AI21" s="32">
        <v>21.024471917462058</v>
      </c>
      <c r="AJ21" s="32">
        <v>10.878454619406588</v>
      </c>
      <c r="AK21" s="32">
        <v>5.1339934949319925</v>
      </c>
      <c r="AL21" s="32">
        <v>1.0898937088369225</v>
      </c>
      <c r="AM21" s="26">
        <v>1.1185599699397E-2</v>
      </c>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row>
    <row r="22" spans="1:131">
      <c r="A22" s="7" t="s">
        <v>621</v>
      </c>
      <c r="B22" s="7"/>
      <c r="C22" s="32">
        <v>241.25683871472444</v>
      </c>
      <c r="D22" s="32">
        <v>10.46115</v>
      </c>
      <c r="E22" s="32">
        <v>2.0922300000000003</v>
      </c>
      <c r="F22" s="32">
        <v>12.553380000000001</v>
      </c>
      <c r="G22" s="32">
        <v>173.85067809764917</v>
      </c>
      <c r="H22" s="32">
        <v>198.07776090270033</v>
      </c>
      <c r="I22" s="32">
        <v>455.81136429476243</v>
      </c>
      <c r="J22" s="32">
        <v>2.5936107805911406</v>
      </c>
      <c r="K22" s="32">
        <v>28.002538020303692</v>
      </c>
      <c r="L22" s="30">
        <v>1.1393556992135698</v>
      </c>
      <c r="M22" s="32">
        <v>2.2919709502023786</v>
      </c>
      <c r="N22" s="32">
        <v>6.4170119882066181E-4</v>
      </c>
      <c r="O22" s="32">
        <v>0</v>
      </c>
      <c r="P22" s="32">
        <v>8.4516686731932744E-3</v>
      </c>
      <c r="Q22" s="32">
        <v>0.46534165471008809</v>
      </c>
      <c r="R22" s="32">
        <v>5.6052906853202531</v>
      </c>
      <c r="S22" s="32">
        <v>22.202287546550121</v>
      </c>
      <c r="T22" s="32">
        <v>29.425357989624011</v>
      </c>
      <c r="U22" s="32">
        <v>28.487382744538348</v>
      </c>
      <c r="V22" s="32">
        <v>28.895034459154175</v>
      </c>
      <c r="W22" s="32">
        <v>13.583893787768687</v>
      </c>
      <c r="X22" s="32">
        <v>7.8111147763559705</v>
      </c>
      <c r="Y22" s="32">
        <v>2.2076852429007916</v>
      </c>
      <c r="Z22" s="32">
        <v>1.512802020524018E-2</v>
      </c>
      <c r="AA22" s="32"/>
      <c r="AB22" s="32">
        <v>0</v>
      </c>
      <c r="AC22" s="32">
        <v>5.7799122134774691E-3</v>
      </c>
      <c r="AD22" s="32">
        <v>0.17158506639636711</v>
      </c>
      <c r="AE22" s="32">
        <v>3.6941378943293315</v>
      </c>
      <c r="AF22" s="32">
        <v>14.396538445912519</v>
      </c>
      <c r="AG22" s="32">
        <v>21.629853556035208</v>
      </c>
      <c r="AH22" s="32">
        <v>24.534585488325643</v>
      </c>
      <c r="AI22" s="32">
        <v>21.01311040872525</v>
      </c>
      <c r="AJ22" s="32">
        <v>10.872575962492563</v>
      </c>
      <c r="AK22" s="32">
        <v>5.1312191131460265</v>
      </c>
      <c r="AL22" s="32">
        <v>1.0893047362841872</v>
      </c>
      <c r="AM22" s="26">
        <v>1.1179555062974737E-2</v>
      </c>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row>
    <row r="23" spans="1:131">
      <c r="A23" s="7" t="s">
        <v>456</v>
      </c>
      <c r="B23" s="7"/>
      <c r="C23" s="32">
        <v>240.53939474990642</v>
      </c>
      <c r="D23" s="32">
        <v>10.46115</v>
      </c>
      <c r="E23" s="32">
        <v>2.0922300000000003</v>
      </c>
      <c r="F23" s="32">
        <v>12.553380000000001</v>
      </c>
      <c r="G23" s="32">
        <v>173.85067809764917</v>
      </c>
      <c r="H23" s="32">
        <v>197.73120944793914</v>
      </c>
      <c r="I23" s="32">
        <v>457.17088842904718</v>
      </c>
      <c r="J23" s="32">
        <v>2.6017970287282246</v>
      </c>
      <c r="K23" s="32">
        <v>28.086510114329293</v>
      </c>
      <c r="L23" s="30">
        <v>1.1373623135187121</v>
      </c>
      <c r="M23" s="32">
        <v>2.2851551404018329</v>
      </c>
      <c r="N23" s="32">
        <v>6.3979292274955421E-4</v>
      </c>
      <c r="O23" s="32">
        <v>0</v>
      </c>
      <c r="P23" s="32">
        <v>8.4265352978472024E-3</v>
      </c>
      <c r="Q23" s="32">
        <v>0.46395783254144501</v>
      </c>
      <c r="R23" s="32">
        <v>5.5886218025036758</v>
      </c>
      <c r="S23" s="32">
        <v>22.136262901237323</v>
      </c>
      <c r="T23" s="32">
        <v>29.337853545751116</v>
      </c>
      <c r="U23" s="32">
        <v>28.40266762959109</v>
      </c>
      <c r="V23" s="32">
        <v>28.809107079037744</v>
      </c>
      <c r="W23" s="32">
        <v>13.543498320976189</v>
      </c>
      <c r="X23" s="32">
        <v>7.7878862652611041</v>
      </c>
      <c r="Y23" s="32">
        <v>2.201120079972458</v>
      </c>
      <c r="Z23" s="32">
        <v>1.5083032851291103E-2</v>
      </c>
      <c r="AA23" s="32"/>
      <c r="AB23" s="32">
        <v>0</v>
      </c>
      <c r="AC23" s="32">
        <v>5.7627240452297673E-3</v>
      </c>
      <c r="AD23" s="32">
        <v>0.17107481072446659</v>
      </c>
      <c r="AE23" s="32">
        <v>3.683152353145871</v>
      </c>
      <c r="AF23" s="32">
        <v>14.353726355373176</v>
      </c>
      <c r="AG23" s="32">
        <v>21.565531201583632</v>
      </c>
      <c r="AH23" s="32">
        <v>24.461625109744521</v>
      </c>
      <c r="AI23" s="32">
        <v>20.950622110672814</v>
      </c>
      <c r="AJ23" s="32">
        <v>10.840243349465418</v>
      </c>
      <c r="AK23" s="32">
        <v>5.1159600133232086</v>
      </c>
      <c r="AL23" s="32">
        <v>1.0860653872441426</v>
      </c>
      <c r="AM23" s="26">
        <v>1.1146309562652295E-2</v>
      </c>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row>
    <row r="24" spans="1:131">
      <c r="A24" s="7" t="s">
        <v>622</v>
      </c>
      <c r="B24" s="7"/>
      <c r="C24" s="32">
        <v>240.21328385680724</v>
      </c>
      <c r="D24" s="32">
        <v>10.46115</v>
      </c>
      <c r="E24" s="32">
        <v>2.0922300000000003</v>
      </c>
      <c r="F24" s="32">
        <v>12.553380000000001</v>
      </c>
      <c r="G24" s="32">
        <v>173.85067809764917</v>
      </c>
      <c r="H24" s="32">
        <v>197.57368605941122</v>
      </c>
      <c r="I24" s="32">
        <v>457.79153856267351</v>
      </c>
      <c r="J24" s="32">
        <v>2.6055342157865851</v>
      </c>
      <c r="K24" s="32">
        <v>28.124845065554915</v>
      </c>
      <c r="L24" s="30">
        <v>1.1364562291119578</v>
      </c>
      <c r="M24" s="32">
        <v>2.2820570450379445</v>
      </c>
      <c r="N24" s="32">
        <v>6.3892552453541417E-4</v>
      </c>
      <c r="O24" s="32">
        <v>0</v>
      </c>
      <c r="P24" s="32">
        <v>8.4151110363262574E-3</v>
      </c>
      <c r="Q24" s="32">
        <v>0.4633288224647889</v>
      </c>
      <c r="R24" s="32">
        <v>5.5810450375870477</v>
      </c>
      <c r="S24" s="32">
        <v>22.106251698822408</v>
      </c>
      <c r="T24" s="32">
        <v>29.298078798536153</v>
      </c>
      <c r="U24" s="32">
        <v>28.364160759160509</v>
      </c>
      <c r="V24" s="32">
        <v>28.770049178984809</v>
      </c>
      <c r="W24" s="32">
        <v>13.525136745161413</v>
      </c>
      <c r="X24" s="32">
        <v>7.7773278511270707</v>
      </c>
      <c r="Y24" s="32">
        <v>2.1981359150050324</v>
      </c>
      <c r="Z24" s="32">
        <v>1.5062584054041518E-2</v>
      </c>
      <c r="AA24" s="32"/>
      <c r="AB24" s="32">
        <v>0</v>
      </c>
      <c r="AC24" s="32">
        <v>5.7549112414808099E-3</v>
      </c>
      <c r="AD24" s="32">
        <v>0.17084287632814812</v>
      </c>
      <c r="AE24" s="32">
        <v>3.6781589253352056</v>
      </c>
      <c r="AF24" s="32">
        <v>14.334266314218924</v>
      </c>
      <c r="AG24" s="32">
        <v>21.536293767741999</v>
      </c>
      <c r="AH24" s="32">
        <v>24.428461301298547</v>
      </c>
      <c r="AI24" s="32">
        <v>20.922218338830788</v>
      </c>
      <c r="AJ24" s="32">
        <v>10.825546707180347</v>
      </c>
      <c r="AK24" s="32">
        <v>5.1090240588582896</v>
      </c>
      <c r="AL24" s="32">
        <v>1.0845929558623035</v>
      </c>
      <c r="AM24" s="26">
        <v>1.1131197971596635E-2</v>
      </c>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row>
    <row r="25" spans="1:131">
      <c r="A25" s="7" t="s">
        <v>623</v>
      </c>
      <c r="B25" s="7"/>
      <c r="C25" s="32">
        <v>240.21328385680724</v>
      </c>
      <c r="D25" s="32">
        <v>10.46115</v>
      </c>
      <c r="E25" s="32">
        <v>2.0922300000000003</v>
      </c>
      <c r="F25" s="32">
        <v>12.553380000000001</v>
      </c>
      <c r="G25" s="32">
        <v>173.85067809764917</v>
      </c>
      <c r="H25" s="32">
        <v>197.57368605941122</v>
      </c>
      <c r="I25" s="32">
        <v>457.79153856267351</v>
      </c>
      <c r="J25" s="32">
        <v>2.6055342157865851</v>
      </c>
      <c r="K25" s="32">
        <v>28.124845065554915</v>
      </c>
      <c r="L25" s="30">
        <v>1.1364562291119578</v>
      </c>
      <c r="M25" s="32">
        <v>2.2820570450379445</v>
      </c>
      <c r="N25" s="32">
        <v>6.3892552453541417E-4</v>
      </c>
      <c r="O25" s="32">
        <v>0</v>
      </c>
      <c r="P25" s="32">
        <v>8.4151110363262574E-3</v>
      </c>
      <c r="Q25" s="32">
        <v>0.4633288224647889</v>
      </c>
      <c r="R25" s="32">
        <v>5.5810450375870477</v>
      </c>
      <c r="S25" s="32">
        <v>22.106251698822408</v>
      </c>
      <c r="T25" s="32">
        <v>29.298078798536153</v>
      </c>
      <c r="U25" s="32">
        <v>28.364160759160509</v>
      </c>
      <c r="V25" s="32">
        <v>28.770049178984809</v>
      </c>
      <c r="W25" s="32">
        <v>13.525136745161413</v>
      </c>
      <c r="X25" s="32">
        <v>7.7773278511270707</v>
      </c>
      <c r="Y25" s="32">
        <v>2.1981359150050324</v>
      </c>
      <c r="Z25" s="32">
        <v>1.5062584054041518E-2</v>
      </c>
      <c r="AA25" s="32"/>
      <c r="AB25" s="32">
        <v>0</v>
      </c>
      <c r="AC25" s="32">
        <v>5.7549112414808099E-3</v>
      </c>
      <c r="AD25" s="32">
        <v>0.17084287632814812</v>
      </c>
      <c r="AE25" s="32">
        <v>3.6781589253352056</v>
      </c>
      <c r="AF25" s="32">
        <v>14.334266314218924</v>
      </c>
      <c r="AG25" s="32">
        <v>21.536293767741999</v>
      </c>
      <c r="AH25" s="32">
        <v>24.428461301298547</v>
      </c>
      <c r="AI25" s="32">
        <v>20.922218338830788</v>
      </c>
      <c r="AJ25" s="32">
        <v>10.825546707180347</v>
      </c>
      <c r="AK25" s="32">
        <v>5.1090240588582896</v>
      </c>
      <c r="AL25" s="32">
        <v>1.0845929558623035</v>
      </c>
      <c r="AM25" s="26">
        <v>1.1131197971596635E-2</v>
      </c>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c r="CT25" s="26"/>
      <c r="CU25" s="26"/>
      <c r="CV25" s="26"/>
      <c r="CW25" s="26"/>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row>
    <row r="26" spans="1:131">
      <c r="A26" s="7" t="s">
        <v>458</v>
      </c>
      <c r="B26" s="7"/>
      <c r="C26" s="32">
        <v>239.03928464165045</v>
      </c>
      <c r="D26" s="32">
        <v>10.46115</v>
      </c>
      <c r="E26" s="32">
        <v>2.0922300000000003</v>
      </c>
      <c r="F26" s="32">
        <v>12.553380000000001</v>
      </c>
      <c r="G26" s="32">
        <v>173.85067809764917</v>
      </c>
      <c r="H26" s="32">
        <v>197.00660186071093</v>
      </c>
      <c r="I26" s="32">
        <v>460.03990082573705</v>
      </c>
      <c r="J26" s="32">
        <v>2.6190725200530052</v>
      </c>
      <c r="K26" s="32">
        <v>28.263716956532335</v>
      </c>
      <c r="L26" s="30">
        <v>1.1331943252476442</v>
      </c>
      <c r="M26" s="32">
        <v>2.2709039017279613</v>
      </c>
      <c r="N26" s="32">
        <v>6.3580289096451081E-4</v>
      </c>
      <c r="O26" s="32">
        <v>0</v>
      </c>
      <c r="P26" s="32">
        <v>8.3739836948508659E-3</v>
      </c>
      <c r="Q26" s="32">
        <v>0.46106438618882745</v>
      </c>
      <c r="R26" s="32">
        <v>5.5537686838871929</v>
      </c>
      <c r="S26" s="32">
        <v>21.998211370128736</v>
      </c>
      <c r="T26" s="32">
        <v>29.154889708562315</v>
      </c>
      <c r="U26" s="32">
        <v>28.225536025610445</v>
      </c>
      <c r="V26" s="32">
        <v>28.62944073879428</v>
      </c>
      <c r="W26" s="32">
        <v>13.459035072228234</v>
      </c>
      <c r="X26" s="32">
        <v>7.7393175602445607</v>
      </c>
      <c r="Y26" s="32">
        <v>2.1873929211223038</v>
      </c>
      <c r="Z26" s="32">
        <v>1.4988968383943027E-2</v>
      </c>
      <c r="AA26" s="32"/>
      <c r="AB26" s="32">
        <v>0</v>
      </c>
      <c r="AC26" s="32">
        <v>5.7267851479845698E-3</v>
      </c>
      <c r="AD26" s="32">
        <v>0.17000791250140185</v>
      </c>
      <c r="AE26" s="32">
        <v>3.6601825852168153</v>
      </c>
      <c r="AF26" s="32">
        <v>14.264210166063632</v>
      </c>
      <c r="AG26" s="32">
        <v>21.431039005912147</v>
      </c>
      <c r="AH26" s="32">
        <v>24.309071590893073</v>
      </c>
      <c r="AI26" s="32">
        <v>20.819964760199525</v>
      </c>
      <c r="AJ26" s="32">
        <v>10.772638794954107</v>
      </c>
      <c r="AK26" s="32">
        <v>5.0840546227845866</v>
      </c>
      <c r="AL26" s="32">
        <v>1.0792922028876848</v>
      </c>
      <c r="AM26" s="26">
        <v>1.1076796243796273E-2</v>
      </c>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row>
    <row r="27" spans="1:131">
      <c r="A27" s="7" t="s">
        <v>474</v>
      </c>
      <c r="B27" s="7"/>
      <c r="C27" s="32">
        <v>238.12617414097292</v>
      </c>
      <c r="D27" s="32">
        <v>10.46115</v>
      </c>
      <c r="E27" s="32">
        <v>2.0922300000000003</v>
      </c>
      <c r="F27" s="32">
        <v>12.553380000000001</v>
      </c>
      <c r="G27" s="32">
        <v>173.85067809764917</v>
      </c>
      <c r="H27" s="32">
        <v>196.56553637283315</v>
      </c>
      <c r="I27" s="32">
        <v>461.80395412936906</v>
      </c>
      <c r="J27" s="32">
        <v>2.629694602961572</v>
      </c>
      <c r="K27" s="32">
        <v>28.372675117805933</v>
      </c>
      <c r="L27" s="30">
        <v>1.1306572889087347</v>
      </c>
      <c r="M27" s="32">
        <v>2.2622292347090811</v>
      </c>
      <c r="N27" s="32">
        <v>6.333741759649192E-4</v>
      </c>
      <c r="O27" s="32">
        <v>0</v>
      </c>
      <c r="P27" s="32">
        <v>8.3419957625922251E-3</v>
      </c>
      <c r="Q27" s="32">
        <v>0.45930315797419069</v>
      </c>
      <c r="R27" s="32">
        <v>5.5325537421206388</v>
      </c>
      <c r="S27" s="32">
        <v>21.914180003366987</v>
      </c>
      <c r="T27" s="32">
        <v>29.043520416360437</v>
      </c>
      <c r="U27" s="32">
        <v>28.117716788404838</v>
      </c>
      <c r="V27" s="32">
        <v>28.520078618646089</v>
      </c>
      <c r="W27" s="32">
        <v>13.40762265994687</v>
      </c>
      <c r="X27" s="32">
        <v>7.7097540006692737</v>
      </c>
      <c r="Y27" s="32">
        <v>2.1790372592135143</v>
      </c>
      <c r="Z27" s="32">
        <v>1.4931711751644199E-2</v>
      </c>
      <c r="AA27" s="32"/>
      <c r="AB27" s="32">
        <v>0</v>
      </c>
      <c r="AC27" s="32">
        <v>5.7049092974874932E-3</v>
      </c>
      <c r="AD27" s="32">
        <v>0.16935849619171026</v>
      </c>
      <c r="AE27" s="32">
        <v>3.6462009873469552</v>
      </c>
      <c r="AF27" s="32">
        <v>14.209722050831738</v>
      </c>
      <c r="AG27" s="32">
        <v>21.349174191155591</v>
      </c>
      <c r="AH27" s="32">
        <v>24.216212927244367</v>
      </c>
      <c r="AI27" s="32">
        <v>20.740434199041871</v>
      </c>
      <c r="AJ27" s="32">
        <v>10.731488196555919</v>
      </c>
      <c r="AK27" s="32">
        <v>5.0646339502828166</v>
      </c>
      <c r="AL27" s="32">
        <v>1.0751693950185366</v>
      </c>
      <c r="AM27" s="26">
        <v>1.1034483788840433E-2</v>
      </c>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row>
    <row r="28" spans="1:131">
      <c r="A28" s="7" t="s">
        <v>457</v>
      </c>
      <c r="B28" s="7"/>
      <c r="C28" s="32">
        <v>237.08261928305578</v>
      </c>
      <c r="D28" s="32">
        <v>10.46115</v>
      </c>
      <c r="E28" s="32">
        <v>2.0922300000000003</v>
      </c>
      <c r="F28" s="32">
        <v>12.553380000000001</v>
      </c>
      <c r="G28" s="32">
        <v>173.85067809764917</v>
      </c>
      <c r="H28" s="32">
        <v>196.06146152954403</v>
      </c>
      <c r="I28" s="32">
        <v>463.83665378991094</v>
      </c>
      <c r="J28" s="32">
        <v>2.6419343149238173</v>
      </c>
      <c r="K28" s="32">
        <v>28.498226435885776</v>
      </c>
      <c r="L28" s="30">
        <v>1.1277578188071227</v>
      </c>
      <c r="M28" s="32">
        <v>2.252315329544647</v>
      </c>
      <c r="N28" s="32">
        <v>6.3059850167967177E-4</v>
      </c>
      <c r="O28" s="32">
        <v>0</v>
      </c>
      <c r="P28" s="32">
        <v>8.3054381257252115E-3</v>
      </c>
      <c r="Q28" s="32">
        <v>0.45729032572889167</v>
      </c>
      <c r="R28" s="32">
        <v>5.5083080943874352</v>
      </c>
      <c r="S28" s="32">
        <v>21.818144155639281</v>
      </c>
      <c r="T28" s="32">
        <v>28.916241225272582</v>
      </c>
      <c r="U28" s="32">
        <v>27.994494803027006</v>
      </c>
      <c r="V28" s="32">
        <v>28.39509333847673</v>
      </c>
      <c r="W28" s="32">
        <v>13.3488656173396</v>
      </c>
      <c r="X28" s="32">
        <v>7.6759670754403766</v>
      </c>
      <c r="Y28" s="32">
        <v>2.1694879313177555</v>
      </c>
      <c r="Z28" s="32">
        <v>1.486627560044554E-2</v>
      </c>
      <c r="AA28" s="32"/>
      <c r="AB28" s="32">
        <v>0</v>
      </c>
      <c r="AC28" s="32">
        <v>5.6799083254908357E-3</v>
      </c>
      <c r="AD28" s="32">
        <v>0.16861630612349132</v>
      </c>
      <c r="AE28" s="32">
        <v>3.6302220183528306</v>
      </c>
      <c r="AF28" s="32">
        <v>14.147449919138147</v>
      </c>
      <c r="AG28" s="32">
        <v>21.255614402862388</v>
      </c>
      <c r="AH28" s="32">
        <v>24.110088740217279</v>
      </c>
      <c r="AI28" s="32">
        <v>20.649542129147417</v>
      </c>
      <c r="AJ28" s="32">
        <v>10.684458941243705</v>
      </c>
      <c r="AK28" s="32">
        <v>5.0424388959950814</v>
      </c>
      <c r="AL28" s="32">
        <v>1.0704576145966533</v>
      </c>
      <c r="AM28" s="26">
        <v>1.0986126697462333E-2</v>
      </c>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row>
    <row r="29" spans="1:131">
      <c r="A29" s="7" t="s">
        <v>475</v>
      </c>
      <c r="B29" s="7"/>
      <c r="C29" s="32">
        <v>234.03022132364811</v>
      </c>
      <c r="D29" s="32">
        <v>10.46115</v>
      </c>
      <c r="E29" s="32">
        <v>2.0922300000000003</v>
      </c>
      <c r="F29" s="32">
        <v>12.553380000000001</v>
      </c>
      <c r="G29" s="32">
        <v>173.85067809764917</v>
      </c>
      <c r="H29" s="32">
        <v>194.58704261292343</v>
      </c>
      <c r="I29" s="32">
        <v>469.88635988136838</v>
      </c>
      <c r="J29" s="32">
        <v>2.6783620575229912</v>
      </c>
      <c r="K29" s="32">
        <v>28.871891364611987</v>
      </c>
      <c r="L29" s="30">
        <v>1.1192768687599077</v>
      </c>
      <c r="M29" s="32">
        <v>2.2233171569386783</v>
      </c>
      <c r="N29" s="32">
        <v>6.2247965439532276E-4</v>
      </c>
      <c r="O29" s="32">
        <v>0</v>
      </c>
      <c r="P29" s="32">
        <v>8.198507037889189E-3</v>
      </c>
      <c r="Q29" s="32">
        <v>0.45140279141139178</v>
      </c>
      <c r="R29" s="32">
        <v>5.4373895747678116</v>
      </c>
      <c r="S29" s="32">
        <v>21.537239301035729</v>
      </c>
      <c r="T29" s="32">
        <v>28.543949591340603</v>
      </c>
      <c r="U29" s="32">
        <v>27.634070495796838</v>
      </c>
      <c r="V29" s="32">
        <v>28.029511393981352</v>
      </c>
      <c r="W29" s="32">
        <v>13.177001267713329</v>
      </c>
      <c r="X29" s="32">
        <v>7.5771403191458493</v>
      </c>
      <c r="Y29" s="32">
        <v>2.1415561472226607</v>
      </c>
      <c r="Z29" s="32">
        <v>1.4674874858189461E-2</v>
      </c>
      <c r="AA29" s="32"/>
      <c r="AB29" s="32">
        <v>0</v>
      </c>
      <c r="AC29" s="32">
        <v>5.6067804824006104E-3</v>
      </c>
      <c r="AD29" s="32">
        <v>0.16644540017395093</v>
      </c>
      <c r="AE29" s="32">
        <v>3.5834835340450146</v>
      </c>
      <c r="AF29" s="32">
        <v>13.965303933934388</v>
      </c>
      <c r="AG29" s="32">
        <v>20.981952022104768</v>
      </c>
      <c r="AH29" s="32">
        <v>23.79967549316304</v>
      </c>
      <c r="AI29" s="32">
        <v>20.383682824706124</v>
      </c>
      <c r="AJ29" s="32">
        <v>10.546898369455478</v>
      </c>
      <c r="AK29" s="32">
        <v>4.9775183622034529</v>
      </c>
      <c r="AL29" s="32">
        <v>1.0566756568626443</v>
      </c>
      <c r="AM29" s="26">
        <v>1.0844682205181389E-2</v>
      </c>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row>
    <row r="30" spans="1:131">
      <c r="A30" s="7" t="s">
        <v>464</v>
      </c>
      <c r="B30" s="7"/>
      <c r="C30" s="32">
        <v>234.01717688792414</v>
      </c>
      <c r="D30" s="32">
        <v>10.46115</v>
      </c>
      <c r="E30" s="32">
        <v>2.0922300000000003</v>
      </c>
      <c r="F30" s="32">
        <v>12.553380000000001</v>
      </c>
      <c r="G30" s="32">
        <v>173.85067809764917</v>
      </c>
      <c r="H30" s="32">
        <v>194.58074167738243</v>
      </c>
      <c r="I30" s="32">
        <v>469.91255198615551</v>
      </c>
      <c r="J30" s="32">
        <v>2.6785197708460644</v>
      </c>
      <c r="K30" s="32">
        <v>28.873509140884178</v>
      </c>
      <c r="L30" s="30">
        <v>1.1192406253836382</v>
      </c>
      <c r="M30" s="32">
        <v>2.2231932331241229</v>
      </c>
      <c r="N30" s="32">
        <v>6.2244495846675713E-4</v>
      </c>
      <c r="O30" s="32">
        <v>0</v>
      </c>
      <c r="P30" s="32">
        <v>8.1980500674283512E-3</v>
      </c>
      <c r="Q30" s="32">
        <v>0.45137763100832551</v>
      </c>
      <c r="R30" s="32">
        <v>5.4370865041711465</v>
      </c>
      <c r="S30" s="32">
        <v>21.536038852939132</v>
      </c>
      <c r="T30" s="32">
        <v>28.542358601452005</v>
      </c>
      <c r="U30" s="32">
        <v>27.632530220979614</v>
      </c>
      <c r="V30" s="32">
        <v>28.027949077979233</v>
      </c>
      <c r="W30" s="32">
        <v>13.176266804680738</v>
      </c>
      <c r="X30" s="32">
        <v>7.5767179825804876</v>
      </c>
      <c r="Y30" s="32">
        <v>2.1414367806239638</v>
      </c>
      <c r="Z30" s="32">
        <v>1.4674056906299478E-2</v>
      </c>
      <c r="AA30" s="32"/>
      <c r="AB30" s="32">
        <v>0</v>
      </c>
      <c r="AC30" s="32">
        <v>5.6064679702506519E-3</v>
      </c>
      <c r="AD30" s="32">
        <v>0.16643612279809819</v>
      </c>
      <c r="AE30" s="32">
        <v>3.5832837969325877</v>
      </c>
      <c r="AF30" s="32">
        <v>13.964525532288219</v>
      </c>
      <c r="AG30" s="32">
        <v>20.980782524751103</v>
      </c>
      <c r="AH30" s="32">
        <v>23.7983489408252</v>
      </c>
      <c r="AI30" s="32">
        <v>20.382546673832444</v>
      </c>
      <c r="AJ30" s="32">
        <v>10.546310503764076</v>
      </c>
      <c r="AK30" s="32">
        <v>4.9772409240248559</v>
      </c>
      <c r="AL30" s="32">
        <v>1.0566167596073706</v>
      </c>
      <c r="AM30" s="26">
        <v>1.0844077741539162E-2</v>
      </c>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c r="CP30" s="26"/>
      <c r="CQ30" s="26"/>
      <c r="CR30" s="26"/>
      <c r="CS30" s="26"/>
      <c r="CT30" s="26"/>
      <c r="CU30" s="26"/>
      <c r="CV30" s="26"/>
      <c r="CW30" s="26"/>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row>
    <row r="31" spans="1:131">
      <c r="A31" s="7" t="s">
        <v>465</v>
      </c>
      <c r="B31" s="7"/>
      <c r="C31" s="32">
        <v>227.1688481328427</v>
      </c>
      <c r="D31" s="32">
        <v>10.46115</v>
      </c>
      <c r="E31" s="32">
        <v>2.0922300000000003</v>
      </c>
      <c r="F31" s="32">
        <v>12.553380000000001</v>
      </c>
      <c r="G31" s="32">
        <v>173.85067809764917</v>
      </c>
      <c r="H31" s="32">
        <v>191.2727505182977</v>
      </c>
      <c r="I31" s="32">
        <v>484.07873572389502</v>
      </c>
      <c r="J31" s="32">
        <v>2.7638201287493498</v>
      </c>
      <c r="K31" s="32">
        <v>29.748494794180516</v>
      </c>
      <c r="L31" s="30">
        <v>1.1002128528418096</v>
      </c>
      <c r="M31" s="32">
        <v>2.1581332304825325</v>
      </c>
      <c r="N31" s="32">
        <v>6.0422959596982022E-4</v>
      </c>
      <c r="O31" s="32">
        <v>0</v>
      </c>
      <c r="P31" s="32">
        <v>7.9581405754885568E-3</v>
      </c>
      <c r="Q31" s="32">
        <v>0.43816841939855006</v>
      </c>
      <c r="R31" s="32">
        <v>5.27797444092199</v>
      </c>
      <c r="S31" s="32">
        <v>20.905803602226026</v>
      </c>
      <c r="T31" s="32">
        <v>27.707088909937937</v>
      </c>
      <c r="U31" s="32">
        <v>26.823885941937565</v>
      </c>
      <c r="V31" s="32">
        <v>27.207733176867798</v>
      </c>
      <c r="W31" s="32">
        <v>12.790673712570515</v>
      </c>
      <c r="X31" s="32">
        <v>7.3549912857658404</v>
      </c>
      <c r="Y31" s="32">
        <v>2.0787693163080445</v>
      </c>
      <c r="Z31" s="32">
        <v>1.4244632164058271E-2</v>
      </c>
      <c r="AA31" s="32"/>
      <c r="AB31" s="32">
        <v>0</v>
      </c>
      <c r="AC31" s="32">
        <v>5.44239909152258E-3</v>
      </c>
      <c r="AD31" s="32">
        <v>0.16156550047541135</v>
      </c>
      <c r="AE31" s="32">
        <v>3.4784218129086404</v>
      </c>
      <c r="AF31" s="32">
        <v>13.555864668049013</v>
      </c>
      <c r="AG31" s="32">
        <v>20.366796414076944</v>
      </c>
      <c r="AH31" s="32">
        <v>23.101908963459909</v>
      </c>
      <c r="AI31" s="32">
        <v>19.786067465150051</v>
      </c>
      <c r="AJ31" s="32">
        <v>10.237681015777667</v>
      </c>
      <c r="AK31" s="32">
        <v>4.8315858802615859</v>
      </c>
      <c r="AL31" s="32">
        <v>1.0256957005887601</v>
      </c>
      <c r="AM31" s="26">
        <v>1.0526734329370372E-2</v>
      </c>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row>
    <row r="32" spans="1:131">
      <c r="A32" s="7" t="s">
        <v>466</v>
      </c>
      <c r="B32" s="7"/>
      <c r="C32" s="32">
        <v>227.03840377560309</v>
      </c>
      <c r="D32" s="32">
        <v>10.46115</v>
      </c>
      <c r="E32" s="32">
        <v>2.0922300000000003</v>
      </c>
      <c r="F32" s="32">
        <v>12.553380000000001</v>
      </c>
      <c r="G32" s="32">
        <v>173.85067809764917</v>
      </c>
      <c r="H32" s="32">
        <v>191.20974116288662</v>
      </c>
      <c r="I32" s="32">
        <v>484.35686197251539</v>
      </c>
      <c r="J32" s="32">
        <v>2.7654948400893162</v>
      </c>
      <c r="K32" s="32">
        <v>29.765673484069989</v>
      </c>
      <c r="L32" s="30">
        <v>1.0998504190791085</v>
      </c>
      <c r="M32" s="32">
        <v>2.156893992336979</v>
      </c>
      <c r="N32" s="32">
        <v>6.038826366841643E-4</v>
      </c>
      <c r="O32" s="32">
        <v>0</v>
      </c>
      <c r="P32" s="32">
        <v>7.9535708708801806E-3</v>
      </c>
      <c r="Q32" s="32">
        <v>0.43791681536788768</v>
      </c>
      <c r="R32" s="32">
        <v>5.2749437349553396</v>
      </c>
      <c r="S32" s="32">
        <v>20.893799121260063</v>
      </c>
      <c r="T32" s="32">
        <v>27.691179011051958</v>
      </c>
      <c r="U32" s="32">
        <v>26.808483193765337</v>
      </c>
      <c r="V32" s="32">
        <v>27.19211001684663</v>
      </c>
      <c r="W32" s="32">
        <v>12.783329082244606</v>
      </c>
      <c r="X32" s="32">
        <v>7.3507679201122285</v>
      </c>
      <c r="Y32" s="32">
        <v>2.0775756503210752</v>
      </c>
      <c r="Z32" s="32">
        <v>1.4236452645158439E-2</v>
      </c>
      <c r="AA32" s="32"/>
      <c r="AB32" s="32">
        <v>0</v>
      </c>
      <c r="AC32" s="32">
        <v>5.4392739700229982E-3</v>
      </c>
      <c r="AD32" s="32">
        <v>0.16147272671688398</v>
      </c>
      <c r="AE32" s="32">
        <v>3.476424441784375</v>
      </c>
      <c r="AF32" s="32">
        <v>13.548080651587314</v>
      </c>
      <c r="AG32" s="32">
        <v>20.355101440540295</v>
      </c>
      <c r="AH32" s="32">
        <v>23.088643440081526</v>
      </c>
      <c r="AI32" s="32">
        <v>19.774705956413246</v>
      </c>
      <c r="AJ32" s="32">
        <v>10.231802358863641</v>
      </c>
      <c r="AK32" s="32">
        <v>4.8288114984756199</v>
      </c>
      <c r="AL32" s="32">
        <v>1.0251067280360249</v>
      </c>
      <c r="AM32" s="26">
        <v>1.052068969294811E-2</v>
      </c>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G32" s="26"/>
      <c r="CH32" s="26"/>
      <c r="CI32" s="26"/>
      <c r="CJ32" s="26"/>
      <c r="CK32" s="26"/>
      <c r="CL32" s="26"/>
      <c r="CM32" s="26"/>
      <c r="CN32" s="26"/>
      <c r="CO32" s="26"/>
      <c r="CP32" s="26"/>
      <c r="CQ32" s="26"/>
      <c r="CR32" s="26"/>
      <c r="CS32" s="26"/>
      <c r="CT32" s="26"/>
      <c r="CU32" s="26"/>
      <c r="CV32" s="26"/>
      <c r="CW32" s="26"/>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row>
    <row r="33" spans="1:131">
      <c r="A33" s="7" t="s">
        <v>476</v>
      </c>
      <c r="B33" s="7"/>
      <c r="C33" s="32">
        <v>225.59047141024303</v>
      </c>
      <c r="D33" s="32">
        <v>10.46115</v>
      </c>
      <c r="E33" s="32">
        <v>2.0922300000000003</v>
      </c>
      <c r="F33" s="32">
        <v>12.553380000000001</v>
      </c>
      <c r="G33" s="32">
        <v>173.85067809764917</v>
      </c>
      <c r="H33" s="32">
        <v>190.51033731782297</v>
      </c>
      <c r="I33" s="32">
        <v>487.46566338797447</v>
      </c>
      <c r="J33" s="32">
        <v>2.7842141986899307</v>
      </c>
      <c r="K33" s="32">
        <v>29.957691086540258</v>
      </c>
      <c r="L33" s="30">
        <v>1.0958274043131218</v>
      </c>
      <c r="M33" s="32">
        <v>2.1431384489213303</v>
      </c>
      <c r="N33" s="32">
        <v>6.0003138861338345E-4</v>
      </c>
      <c r="O33" s="32">
        <v>0</v>
      </c>
      <c r="P33" s="32">
        <v>7.902847149727197E-3</v>
      </c>
      <c r="Q33" s="32">
        <v>0.4351240106275352</v>
      </c>
      <c r="R33" s="32">
        <v>5.2413028987255181</v>
      </c>
      <c r="S33" s="32">
        <v>20.760549382537867</v>
      </c>
      <c r="T33" s="32">
        <v>27.514579133417556</v>
      </c>
      <c r="U33" s="32">
        <v>26.637512689053594</v>
      </c>
      <c r="V33" s="32">
        <v>27.018692940611643</v>
      </c>
      <c r="W33" s="32">
        <v>12.701803685627018</v>
      </c>
      <c r="X33" s="32">
        <v>7.303888561357132</v>
      </c>
      <c r="Y33" s="32">
        <v>2.0643259578657092</v>
      </c>
      <c r="Z33" s="32">
        <v>1.4145659985370299E-2</v>
      </c>
      <c r="AA33" s="32"/>
      <c r="AB33" s="32">
        <v>0</v>
      </c>
      <c r="AC33" s="32">
        <v>5.4045851213776345E-3</v>
      </c>
      <c r="AD33" s="32">
        <v>0.16044293799723022</v>
      </c>
      <c r="AE33" s="32">
        <v>3.4542536223050262</v>
      </c>
      <c r="AF33" s="32">
        <v>13.461678068862454</v>
      </c>
      <c r="AG33" s="32">
        <v>20.225287234283474</v>
      </c>
      <c r="AH33" s="32">
        <v>22.941396130581438</v>
      </c>
      <c r="AI33" s="32">
        <v>19.648593209434686</v>
      </c>
      <c r="AJ33" s="32">
        <v>10.166549267117944</v>
      </c>
      <c r="AK33" s="32">
        <v>4.7980158606513861</v>
      </c>
      <c r="AL33" s="32">
        <v>1.0185691327006614</v>
      </c>
      <c r="AM33" s="26">
        <v>1.0453594228660996E-2</v>
      </c>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c r="CK33" s="26"/>
      <c r="CL33" s="26"/>
      <c r="CM33" s="26"/>
      <c r="CN33" s="26"/>
      <c r="CO33" s="26"/>
      <c r="CP33" s="26"/>
      <c r="CQ33" s="26"/>
      <c r="CR33" s="26"/>
      <c r="CS33" s="26"/>
      <c r="CT33" s="26"/>
      <c r="CU33" s="26"/>
      <c r="CV33" s="26"/>
      <c r="CW33" s="26"/>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row>
    <row r="34" spans="1:131">
      <c r="A34" s="7" t="s">
        <v>467</v>
      </c>
      <c r="B34" s="7"/>
      <c r="C34" s="32">
        <v>224.49473880943</v>
      </c>
      <c r="D34" s="32">
        <v>10.46115</v>
      </c>
      <c r="E34" s="32">
        <v>2.0922300000000003</v>
      </c>
      <c r="F34" s="32">
        <v>12.553380000000001</v>
      </c>
      <c r="G34" s="32">
        <v>173.85067809764917</v>
      </c>
      <c r="H34" s="32">
        <v>189.98105873236946</v>
      </c>
      <c r="I34" s="32">
        <v>489.84492635860721</v>
      </c>
      <c r="J34" s="32">
        <v>2.7985407093930443</v>
      </c>
      <c r="K34" s="32">
        <v>30.104648164272977</v>
      </c>
      <c r="L34" s="30">
        <v>1.0927829607064294</v>
      </c>
      <c r="M34" s="32">
        <v>2.1327288484986711</v>
      </c>
      <c r="N34" s="32">
        <v>5.9711693061387347E-4</v>
      </c>
      <c r="O34" s="32">
        <v>0</v>
      </c>
      <c r="P34" s="32">
        <v>7.8644616310168305E-3</v>
      </c>
      <c r="Q34" s="32">
        <v>0.43301053676997114</v>
      </c>
      <c r="R34" s="32">
        <v>5.2158449686056541</v>
      </c>
      <c r="S34" s="32">
        <v>20.65971174242377</v>
      </c>
      <c r="T34" s="32">
        <v>27.380935982775306</v>
      </c>
      <c r="U34" s="32">
        <v>26.508129604406864</v>
      </c>
      <c r="V34" s="32">
        <v>26.887458396433814</v>
      </c>
      <c r="W34" s="32">
        <v>12.640108790889382</v>
      </c>
      <c r="X34" s="32">
        <v>7.268412289866788</v>
      </c>
      <c r="Y34" s="32">
        <v>2.0542991635751622</v>
      </c>
      <c r="Z34" s="32">
        <v>1.4076952026611706E-2</v>
      </c>
      <c r="AA34" s="32"/>
      <c r="AB34" s="32">
        <v>0</v>
      </c>
      <c r="AC34" s="32">
        <v>5.3783341007811432E-3</v>
      </c>
      <c r="AD34" s="32">
        <v>0.15966363842560033</v>
      </c>
      <c r="AE34" s="32">
        <v>3.4374757048611948</v>
      </c>
      <c r="AF34" s="32">
        <v>13.396292330584183</v>
      </c>
      <c r="AG34" s="32">
        <v>20.127049456575612</v>
      </c>
      <c r="AH34" s="32">
        <v>22.829965734202993</v>
      </c>
      <c r="AI34" s="32">
        <v>19.553156536045503</v>
      </c>
      <c r="AJ34" s="32">
        <v>10.11716854904012</v>
      </c>
      <c r="AK34" s="32">
        <v>4.7747110536492627</v>
      </c>
      <c r="AL34" s="32">
        <v>1.0136217632576838</v>
      </c>
      <c r="AM34" s="26">
        <v>1.040281928271399E-2</v>
      </c>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row>
    <row r="35" spans="1:131">
      <c r="A35" s="7" t="s">
        <v>477</v>
      </c>
      <c r="B35" s="7"/>
      <c r="C35" s="32">
        <v>219.42045331280775</v>
      </c>
      <c r="D35" s="32">
        <v>10.46115</v>
      </c>
      <c r="E35" s="32">
        <v>2.0922300000000003</v>
      </c>
      <c r="F35" s="32">
        <v>12.553380000000001</v>
      </c>
      <c r="G35" s="32">
        <v>173.85067809764917</v>
      </c>
      <c r="H35" s="32">
        <v>187.5299948068764</v>
      </c>
      <c r="I35" s="32">
        <v>501.17300889552536</v>
      </c>
      <c r="J35" s="32">
        <v>2.8667517048626836</v>
      </c>
      <c r="K35" s="32">
        <v>30.804336230068301</v>
      </c>
      <c r="L35" s="30">
        <v>1.0786842873373423</v>
      </c>
      <c r="M35" s="32">
        <v>2.0845224846366155</v>
      </c>
      <c r="N35" s="32">
        <v>5.8362021440185735E-4</v>
      </c>
      <c r="O35" s="32">
        <v>0</v>
      </c>
      <c r="P35" s="32">
        <v>7.6867001217509629E-3</v>
      </c>
      <c r="Q35" s="32">
        <v>0.42322313997720412</v>
      </c>
      <c r="R35" s="32">
        <v>5.0979505065029453</v>
      </c>
      <c r="S35" s="32">
        <v>20.192737432847775</v>
      </c>
      <c r="T35" s="32">
        <v>26.762040916110596</v>
      </c>
      <c r="U35" s="32">
        <v>25.908962700507136</v>
      </c>
      <c r="V35" s="32">
        <v>26.27971747161029</v>
      </c>
      <c r="W35" s="32">
        <v>12.35440267121152</v>
      </c>
      <c r="X35" s="32">
        <v>7.1041233659412688</v>
      </c>
      <c r="Y35" s="32">
        <v>2.0078655566820336</v>
      </c>
      <c r="Z35" s="32">
        <v>1.3758768741408221E-2</v>
      </c>
      <c r="AA35" s="32"/>
      <c r="AB35" s="32">
        <v>0</v>
      </c>
      <c r="AC35" s="32">
        <v>5.2567668744473908E-3</v>
      </c>
      <c r="AD35" s="32">
        <v>0.15605473921888569</v>
      </c>
      <c r="AE35" s="32">
        <v>3.3597779681272604</v>
      </c>
      <c r="AF35" s="32">
        <v>13.093494090224084</v>
      </c>
      <c r="AG35" s="32">
        <v>19.672114985999901</v>
      </c>
      <c r="AH35" s="32">
        <v>22.313936874783757</v>
      </c>
      <c r="AI35" s="32">
        <v>19.111193846183692</v>
      </c>
      <c r="AJ35" s="32">
        <v>9.8884887950844753</v>
      </c>
      <c r="AK35" s="32">
        <v>4.6667876021751447</v>
      </c>
      <c r="AL35" s="32">
        <v>0.99071073095627527</v>
      </c>
      <c r="AM35" s="26">
        <v>1.0167682925887971E-2</v>
      </c>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c r="CK35" s="26"/>
      <c r="CL35" s="26"/>
      <c r="CM35" s="26"/>
      <c r="CN35" s="26"/>
      <c r="CO35" s="26"/>
      <c r="CP35" s="26"/>
      <c r="CQ35" s="26"/>
      <c r="CR35" s="26"/>
      <c r="CS35" s="26"/>
      <c r="CT35" s="26"/>
      <c r="CU35" s="26"/>
      <c r="CV35" s="26"/>
      <c r="CW35" s="26"/>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row>
    <row r="36" spans="1:131">
      <c r="A36" s="7" t="s">
        <v>468</v>
      </c>
      <c r="B36" s="7"/>
      <c r="C36" s="32">
        <v>219.34218669846402</v>
      </c>
      <c r="D36" s="32">
        <v>10.46115</v>
      </c>
      <c r="E36" s="32">
        <v>2.0922300000000003</v>
      </c>
      <c r="F36" s="32">
        <v>12.553380000000001</v>
      </c>
      <c r="G36" s="32">
        <v>173.85067809764917</v>
      </c>
      <c r="H36" s="32">
        <v>187.49218919362971</v>
      </c>
      <c r="I36" s="32">
        <v>501.35183958558605</v>
      </c>
      <c r="J36" s="32">
        <v>2.8678285172313962</v>
      </c>
      <c r="K36" s="32">
        <v>30.815381850474541</v>
      </c>
      <c r="L36" s="30">
        <v>1.0784668270797213</v>
      </c>
      <c r="M36" s="32">
        <v>2.0837789417492831</v>
      </c>
      <c r="N36" s="32">
        <v>5.8341203883046386E-4</v>
      </c>
      <c r="O36" s="32">
        <v>0</v>
      </c>
      <c r="P36" s="32">
        <v>7.6839582989859387E-3</v>
      </c>
      <c r="Q36" s="32">
        <v>0.42307217755880677</v>
      </c>
      <c r="R36" s="32">
        <v>5.0961320829229555</v>
      </c>
      <c r="S36" s="32">
        <v>20.1855347442682</v>
      </c>
      <c r="T36" s="32">
        <v>26.752494976779012</v>
      </c>
      <c r="U36" s="32">
        <v>25.899721051603805</v>
      </c>
      <c r="V36" s="32">
        <v>26.270343575597593</v>
      </c>
      <c r="W36" s="32">
        <v>12.349995893015977</v>
      </c>
      <c r="X36" s="32">
        <v>7.1015893465491029</v>
      </c>
      <c r="Y36" s="32">
        <v>2.0071493570898524</v>
      </c>
      <c r="Z36" s="32">
        <v>1.3753861030068324E-2</v>
      </c>
      <c r="AA36" s="32"/>
      <c r="AB36" s="32">
        <v>0</v>
      </c>
      <c r="AC36" s="32">
        <v>5.2548918015476427E-3</v>
      </c>
      <c r="AD36" s="32">
        <v>0.1559990749637693</v>
      </c>
      <c r="AE36" s="32">
        <v>3.3585795454527014</v>
      </c>
      <c r="AF36" s="32">
        <v>13.088823680347067</v>
      </c>
      <c r="AG36" s="32">
        <v>19.665098001877915</v>
      </c>
      <c r="AH36" s="32">
        <v>22.30597756075673</v>
      </c>
      <c r="AI36" s="32">
        <v>19.104376940941613</v>
      </c>
      <c r="AJ36" s="32">
        <v>9.8849616009360606</v>
      </c>
      <c r="AK36" s="32">
        <v>4.6651229731035651</v>
      </c>
      <c r="AL36" s="32">
        <v>0.99035734742463422</v>
      </c>
      <c r="AM36" s="26">
        <v>1.0164056144034617E-2</v>
      </c>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row>
    <row r="37" spans="1:131">
      <c r="A37" s="7" t="s">
        <v>470</v>
      </c>
      <c r="B37" s="7"/>
      <c r="C37" s="32">
        <v>219.27696451984414</v>
      </c>
      <c r="D37" s="32">
        <v>10.46115</v>
      </c>
      <c r="E37" s="32">
        <v>2.0922300000000003</v>
      </c>
      <c r="F37" s="32">
        <v>12.553380000000001</v>
      </c>
      <c r="G37" s="32">
        <v>173.85067809764917</v>
      </c>
      <c r="H37" s="32">
        <v>187.46068451592407</v>
      </c>
      <c r="I37" s="32">
        <v>501.50096267885971</v>
      </c>
      <c r="J37" s="32">
        <v>2.8687264480689021</v>
      </c>
      <c r="K37" s="32">
        <v>30.824592557437363</v>
      </c>
      <c r="L37" s="30">
        <v>1.0782856101983702</v>
      </c>
      <c r="M37" s="32">
        <v>2.0831593226765066</v>
      </c>
      <c r="N37" s="32">
        <v>5.8323855918763579E-4</v>
      </c>
      <c r="O37" s="32">
        <v>0</v>
      </c>
      <c r="P37" s="32">
        <v>7.6816734466817489E-3</v>
      </c>
      <c r="Q37" s="32">
        <v>0.42294637554347553</v>
      </c>
      <c r="R37" s="32">
        <v>5.0946167299396299</v>
      </c>
      <c r="S37" s="32">
        <v>20.179532503785214</v>
      </c>
      <c r="T37" s="32">
        <v>26.744540027336015</v>
      </c>
      <c r="U37" s="32">
        <v>25.892019677517684</v>
      </c>
      <c r="V37" s="32">
        <v>26.262531995587004</v>
      </c>
      <c r="W37" s="32">
        <v>12.34632357785302</v>
      </c>
      <c r="X37" s="32">
        <v>7.0994776637222952</v>
      </c>
      <c r="Y37" s="32">
        <v>2.0065525240963669</v>
      </c>
      <c r="Z37" s="32">
        <v>1.3749771270618405E-2</v>
      </c>
      <c r="AA37" s="32"/>
      <c r="AB37" s="32">
        <v>0</v>
      </c>
      <c r="AC37" s="32">
        <v>5.2533292407978506E-3</v>
      </c>
      <c r="AD37" s="32">
        <v>0.15595268808450558</v>
      </c>
      <c r="AE37" s="32">
        <v>3.3575808598905681</v>
      </c>
      <c r="AF37" s="32">
        <v>13.084931672116216</v>
      </c>
      <c r="AG37" s="32">
        <v>19.659250515109587</v>
      </c>
      <c r="AH37" s="32">
        <v>22.299344799067534</v>
      </c>
      <c r="AI37" s="32">
        <v>19.098696186573207</v>
      </c>
      <c r="AJ37" s="32">
        <v>9.8820222724790465</v>
      </c>
      <c r="AK37" s="32">
        <v>4.6637357822105807</v>
      </c>
      <c r="AL37" s="32">
        <v>0.99006286114826636</v>
      </c>
      <c r="AM37" s="26">
        <v>1.0161033825823484E-2</v>
      </c>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26"/>
      <c r="CS37" s="26"/>
      <c r="CT37" s="26"/>
      <c r="CU37" s="26"/>
      <c r="CV37" s="26"/>
      <c r="CW37" s="26"/>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row>
    <row r="38" spans="1:131">
      <c r="A38" s="7" t="s">
        <v>497</v>
      </c>
      <c r="B38" s="7"/>
      <c r="C38" s="32">
        <v>218.233409661927</v>
      </c>
      <c r="D38" s="32">
        <v>10.46115</v>
      </c>
      <c r="E38" s="32">
        <v>2.0922300000000003</v>
      </c>
      <c r="F38" s="32">
        <v>12.553380000000001</v>
      </c>
      <c r="G38" s="32">
        <v>173.85067809764917</v>
      </c>
      <c r="H38" s="32">
        <v>186.95660967263501</v>
      </c>
      <c r="I38" s="32">
        <v>503.89905455060557</v>
      </c>
      <c r="J38" s="32">
        <v>2.8831663352489616</v>
      </c>
      <c r="K38" s="32">
        <v>30.972712617286238</v>
      </c>
      <c r="L38" s="30">
        <v>1.0753861400967586</v>
      </c>
      <c r="M38" s="32">
        <v>2.0732454175120756</v>
      </c>
      <c r="N38" s="32">
        <v>5.8046288490238825E-4</v>
      </c>
      <c r="O38" s="32">
        <v>0</v>
      </c>
      <c r="P38" s="32">
        <v>7.6451158098147327E-3</v>
      </c>
      <c r="Q38" s="32">
        <v>0.42093354329817639</v>
      </c>
      <c r="R38" s="32">
        <v>5.0703710822064254</v>
      </c>
      <c r="S38" s="32">
        <v>20.083496656057502</v>
      </c>
      <c r="T38" s="32">
        <v>26.617260836248157</v>
      </c>
      <c r="U38" s="32">
        <v>25.768797692139849</v>
      </c>
      <c r="V38" s="32">
        <v>26.137546715417642</v>
      </c>
      <c r="W38" s="32">
        <v>12.287566535245748</v>
      </c>
      <c r="X38" s="32">
        <v>7.0656907384933971</v>
      </c>
      <c r="Y38" s="32">
        <v>1.9970031962006081</v>
      </c>
      <c r="Z38" s="32">
        <v>1.3684335119419746E-2</v>
      </c>
      <c r="AA38" s="32"/>
      <c r="AB38" s="32">
        <v>0</v>
      </c>
      <c r="AC38" s="32">
        <v>5.2283282688011922E-3</v>
      </c>
      <c r="AD38" s="32">
        <v>0.15521049801628664</v>
      </c>
      <c r="AE38" s="32">
        <v>3.3416018908964427</v>
      </c>
      <c r="AF38" s="32">
        <v>13.022659540422623</v>
      </c>
      <c r="AG38" s="32">
        <v>19.565690726816381</v>
      </c>
      <c r="AH38" s="32">
        <v>22.193220612040442</v>
      </c>
      <c r="AI38" s="32">
        <v>19.007804116678749</v>
      </c>
      <c r="AJ38" s="32">
        <v>9.8349930171668323</v>
      </c>
      <c r="AK38" s="32">
        <v>4.6415407279228447</v>
      </c>
      <c r="AL38" s="32">
        <v>0.98535108072638289</v>
      </c>
      <c r="AM38" s="26">
        <v>1.0112676734445382E-2</v>
      </c>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6"/>
      <c r="CT38" s="26"/>
      <c r="CU38" s="26"/>
      <c r="CV38" s="26"/>
      <c r="CW38" s="26"/>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row>
    <row r="39" spans="1:131">
      <c r="A39" s="7" t="s">
        <v>478</v>
      </c>
      <c r="B39" s="7"/>
      <c r="C39" s="32">
        <v>217.99860981889563</v>
      </c>
      <c r="D39" s="32">
        <v>10.46115</v>
      </c>
      <c r="E39" s="32">
        <v>2.0922300000000003</v>
      </c>
      <c r="F39" s="32">
        <v>12.553380000000001</v>
      </c>
      <c r="G39" s="32">
        <v>173.85067809764917</v>
      </c>
      <c r="H39" s="32">
        <v>186.843192832895</v>
      </c>
      <c r="I39" s="32">
        <v>504.44178929102628</v>
      </c>
      <c r="J39" s="32">
        <v>2.8864343620133632</v>
      </c>
      <c r="K39" s="32">
        <v>31.006235062018376</v>
      </c>
      <c r="L39" s="30">
        <v>1.0747337593238959</v>
      </c>
      <c r="M39" s="32">
        <v>2.0710147888500758</v>
      </c>
      <c r="N39" s="32">
        <v>5.7983835818820766E-4</v>
      </c>
      <c r="O39" s="32">
        <v>0</v>
      </c>
      <c r="P39" s="32">
        <v>7.6368903415196549E-3</v>
      </c>
      <c r="Q39" s="32">
        <v>0.42048065604298412</v>
      </c>
      <c r="R39" s="32">
        <v>5.0649158114664541</v>
      </c>
      <c r="S39" s="32">
        <v>20.06188859031877</v>
      </c>
      <c r="T39" s="32">
        <v>26.588623018253394</v>
      </c>
      <c r="U39" s="32">
        <v>25.74107274542984</v>
      </c>
      <c r="V39" s="32">
        <v>26.10942502737954</v>
      </c>
      <c r="W39" s="32">
        <v>12.274346200659114</v>
      </c>
      <c r="X39" s="32">
        <v>7.058088680316895</v>
      </c>
      <c r="Y39" s="32">
        <v>1.9948545974240623</v>
      </c>
      <c r="Z39" s="32">
        <v>1.3669611985400048E-2</v>
      </c>
      <c r="AA39" s="32"/>
      <c r="AB39" s="32">
        <v>0</v>
      </c>
      <c r="AC39" s="32">
        <v>5.2227030501019447E-3</v>
      </c>
      <c r="AD39" s="32">
        <v>0.15504350525093738</v>
      </c>
      <c r="AE39" s="32">
        <v>3.338006622872765</v>
      </c>
      <c r="AF39" s="32">
        <v>13.008648310791566</v>
      </c>
      <c r="AG39" s="32">
        <v>19.544639774450413</v>
      </c>
      <c r="AH39" s="32">
        <v>22.169342669959349</v>
      </c>
      <c r="AI39" s="32">
        <v>18.987353400952497</v>
      </c>
      <c r="AJ39" s="32">
        <v>9.8244114347215845</v>
      </c>
      <c r="AK39" s="32">
        <v>4.6365468407081041</v>
      </c>
      <c r="AL39" s="32">
        <v>0.98429093013145919</v>
      </c>
      <c r="AM39" s="26">
        <v>1.0101796388885311E-2</v>
      </c>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c r="CG39" s="26"/>
      <c r="CH39" s="26"/>
      <c r="CI39" s="26"/>
      <c r="CJ39" s="26"/>
      <c r="CK39" s="26"/>
      <c r="CL39" s="26"/>
      <c r="CM39" s="26"/>
      <c r="CN39" s="26"/>
      <c r="CO39" s="26"/>
      <c r="CP39" s="26"/>
      <c r="CQ39" s="26"/>
      <c r="CR39" s="26"/>
      <c r="CS39" s="26"/>
      <c r="CT39" s="26"/>
      <c r="CU39" s="26"/>
      <c r="CV39" s="26"/>
      <c r="CW39" s="26"/>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row>
    <row r="40" spans="1:131">
      <c r="A40" s="7" t="s">
        <v>485</v>
      </c>
      <c r="B40" s="7"/>
      <c r="C40" s="32">
        <v>217.97252094744772</v>
      </c>
      <c r="D40" s="32">
        <v>10.46115</v>
      </c>
      <c r="E40" s="32">
        <v>2.0922300000000003</v>
      </c>
      <c r="F40" s="32">
        <v>12.553380000000001</v>
      </c>
      <c r="G40" s="32">
        <v>173.85067809764917</v>
      </c>
      <c r="H40" s="32">
        <v>186.83059096181279</v>
      </c>
      <c r="I40" s="32">
        <v>504.5021653280449</v>
      </c>
      <c r="J40" s="32">
        <v>2.8867979107052246</v>
      </c>
      <c r="K40" s="32">
        <v>31.009964236168045</v>
      </c>
      <c r="L40" s="30">
        <v>1.0746612725713558</v>
      </c>
      <c r="M40" s="32">
        <v>2.0707669412209646</v>
      </c>
      <c r="N40" s="32">
        <v>5.797689663310765E-4</v>
      </c>
      <c r="O40" s="32">
        <v>0</v>
      </c>
      <c r="P40" s="32">
        <v>7.6359764005979793E-3</v>
      </c>
      <c r="Q40" s="32">
        <v>0.42043033523685169</v>
      </c>
      <c r="R40" s="32">
        <v>5.0643096702731247</v>
      </c>
      <c r="S40" s="32">
        <v>20.059487694125579</v>
      </c>
      <c r="T40" s="32">
        <v>26.585441038476198</v>
      </c>
      <c r="U40" s="32">
        <v>25.737992195795396</v>
      </c>
      <c r="V40" s="32">
        <v>26.106300395375307</v>
      </c>
      <c r="W40" s="32">
        <v>12.272877274593933</v>
      </c>
      <c r="X40" s="32">
        <v>7.0572440071861733</v>
      </c>
      <c r="Y40" s="32">
        <v>1.9946158642266685</v>
      </c>
      <c r="Z40" s="32">
        <v>1.3667976081620082E-2</v>
      </c>
      <c r="AA40" s="32"/>
      <c r="AB40" s="32">
        <v>0</v>
      </c>
      <c r="AC40" s="32">
        <v>5.2220780258020287E-3</v>
      </c>
      <c r="AD40" s="32">
        <v>0.15502495049923193</v>
      </c>
      <c r="AE40" s="32">
        <v>3.337607148647912</v>
      </c>
      <c r="AF40" s="32">
        <v>13.007091507499227</v>
      </c>
      <c r="AG40" s="32">
        <v>19.542300779743083</v>
      </c>
      <c r="AH40" s="32">
        <v>22.166689565283672</v>
      </c>
      <c r="AI40" s="32">
        <v>18.985081099205136</v>
      </c>
      <c r="AJ40" s="32">
        <v>9.8232357033387796</v>
      </c>
      <c r="AK40" s="32">
        <v>4.6359919643509109</v>
      </c>
      <c r="AL40" s="32">
        <v>0.98417313562091213</v>
      </c>
      <c r="AM40" s="26">
        <v>1.0100587461600859E-2</v>
      </c>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26"/>
      <c r="CS40" s="26"/>
      <c r="CT40" s="26"/>
      <c r="CU40" s="26"/>
      <c r="CV40" s="26"/>
      <c r="CW40" s="26"/>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row>
    <row r="41" spans="1:131">
      <c r="A41" s="7" t="s">
        <v>469</v>
      </c>
      <c r="B41" s="7"/>
      <c r="C41" s="32">
        <v>217.51596569710898</v>
      </c>
      <c r="D41" s="32">
        <v>10.46115</v>
      </c>
      <c r="E41" s="32">
        <v>2.0922300000000003</v>
      </c>
      <c r="F41" s="32">
        <v>12.553380000000001</v>
      </c>
      <c r="G41" s="32">
        <v>173.85067809764917</v>
      </c>
      <c r="H41" s="32">
        <v>186.61005821787387</v>
      </c>
      <c r="I41" s="32">
        <v>505.56109041269144</v>
      </c>
      <c r="J41" s="32">
        <v>2.8931741296210105</v>
      </c>
      <c r="K41" s="32">
        <v>31.075369589799937</v>
      </c>
      <c r="L41" s="30">
        <v>1.0733927544019009</v>
      </c>
      <c r="M41" s="32">
        <v>2.0664296077115276</v>
      </c>
      <c r="N41" s="32">
        <v>5.7855460883128075E-4</v>
      </c>
      <c r="O41" s="32">
        <v>0</v>
      </c>
      <c r="P41" s="32">
        <v>7.6199824344686607E-3</v>
      </c>
      <c r="Q41" s="32">
        <v>0.41954972112953337</v>
      </c>
      <c r="R41" s="32">
        <v>5.0537021993898481</v>
      </c>
      <c r="S41" s="32">
        <v>20.017472010744704</v>
      </c>
      <c r="T41" s="32">
        <v>26.529756392375262</v>
      </c>
      <c r="U41" s="32">
        <v>25.684082577192591</v>
      </c>
      <c r="V41" s="32">
        <v>26.051619335301211</v>
      </c>
      <c r="W41" s="32">
        <v>12.247171068453252</v>
      </c>
      <c r="X41" s="32">
        <v>7.0424622273985307</v>
      </c>
      <c r="Y41" s="32">
        <v>1.990438033272274</v>
      </c>
      <c r="Z41" s="32">
        <v>1.3639347765470669E-2</v>
      </c>
      <c r="AA41" s="32"/>
      <c r="AB41" s="32">
        <v>0</v>
      </c>
      <c r="AC41" s="32">
        <v>5.2111401005534904E-3</v>
      </c>
      <c r="AD41" s="32">
        <v>0.15470024234438615</v>
      </c>
      <c r="AE41" s="32">
        <v>3.3306163497129821</v>
      </c>
      <c r="AF41" s="32">
        <v>12.97984744988328</v>
      </c>
      <c r="AG41" s="32">
        <v>19.501368372364809</v>
      </c>
      <c r="AH41" s="32">
        <v>22.120260233459319</v>
      </c>
      <c r="AI41" s="32">
        <v>18.945315818626309</v>
      </c>
      <c r="AJ41" s="32">
        <v>9.8026604041396865</v>
      </c>
      <c r="AK41" s="32">
        <v>4.6262816281000267</v>
      </c>
      <c r="AL41" s="32">
        <v>0.98211173168633814</v>
      </c>
      <c r="AM41" s="26">
        <v>1.007943123412294E-2</v>
      </c>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6"/>
      <c r="CM41" s="26"/>
      <c r="CN41" s="26"/>
      <c r="CO41" s="26"/>
      <c r="CP41" s="26"/>
      <c r="CQ41" s="26"/>
      <c r="CR41" s="26"/>
      <c r="CS41" s="26"/>
      <c r="CT41" s="26"/>
      <c r="CU41" s="26"/>
      <c r="CV41" s="26"/>
      <c r="CW41" s="26"/>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row>
    <row r="42" spans="1:131">
      <c r="A42" s="7" t="s">
        <v>479</v>
      </c>
      <c r="B42" s="7"/>
      <c r="C42" s="32">
        <v>215.97672228168116</v>
      </c>
      <c r="D42" s="32">
        <v>10.46115</v>
      </c>
      <c r="E42" s="32">
        <v>2.0922300000000003</v>
      </c>
      <c r="F42" s="32">
        <v>12.553380000000001</v>
      </c>
      <c r="G42" s="32">
        <v>173.85067809764917</v>
      </c>
      <c r="H42" s="32">
        <v>185.86654782402229</v>
      </c>
      <c r="I42" s="32">
        <v>509.16417120442287</v>
      </c>
      <c r="J42" s="32">
        <v>2.9148697455172248</v>
      </c>
      <c r="K42" s="32">
        <v>31.29791675273373</v>
      </c>
      <c r="L42" s="30">
        <v>1.0691160360020224</v>
      </c>
      <c r="M42" s="32">
        <v>2.0518065975939868</v>
      </c>
      <c r="N42" s="32">
        <v>5.7446048926054066E-4</v>
      </c>
      <c r="O42" s="32">
        <v>0</v>
      </c>
      <c r="P42" s="32">
        <v>7.5660599200898125E-3</v>
      </c>
      <c r="Q42" s="32">
        <v>0.41658079356771721</v>
      </c>
      <c r="R42" s="32">
        <v>5.0179398689833716</v>
      </c>
      <c r="S42" s="32">
        <v>19.875819135346333</v>
      </c>
      <c r="T42" s="32">
        <v>26.342019585520674</v>
      </c>
      <c r="U42" s="32">
        <v>25.502330148760286</v>
      </c>
      <c r="V42" s="32">
        <v>25.867266047051405</v>
      </c>
      <c r="W42" s="32">
        <v>12.160504430607526</v>
      </c>
      <c r="X42" s="32">
        <v>6.9926265126859057</v>
      </c>
      <c r="Y42" s="32">
        <v>1.9763527746260297</v>
      </c>
      <c r="Z42" s="32">
        <v>1.3542829442452647E-2</v>
      </c>
      <c r="AA42" s="32"/>
      <c r="AB42" s="32">
        <v>0</v>
      </c>
      <c r="AC42" s="32">
        <v>5.1742636668584202E-3</v>
      </c>
      <c r="AD42" s="32">
        <v>0.15360551199376321</v>
      </c>
      <c r="AE42" s="32">
        <v>3.3070473704466479</v>
      </c>
      <c r="AF42" s="32">
        <v>12.887996055635233</v>
      </c>
      <c r="AG42" s="32">
        <v>19.363367684632333</v>
      </c>
      <c r="AH42" s="32">
        <v>21.963727057594362</v>
      </c>
      <c r="AI42" s="32">
        <v>18.811250015531986</v>
      </c>
      <c r="AJ42" s="32">
        <v>9.7332922525541701</v>
      </c>
      <c r="AK42" s="32">
        <v>4.5935439230256163</v>
      </c>
      <c r="AL42" s="32">
        <v>0.9751618555640601</v>
      </c>
      <c r="AM42" s="26">
        <v>1.0008104524340242E-2</v>
      </c>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6"/>
      <c r="CT42" s="26"/>
      <c r="CU42" s="26"/>
      <c r="CV42" s="26"/>
      <c r="CW42" s="26"/>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row>
    <row r="43" spans="1:131">
      <c r="A43" s="7" t="s">
        <v>498</v>
      </c>
      <c r="B43" s="7"/>
      <c r="C43" s="32">
        <v>212.2329692289033</v>
      </c>
      <c r="D43" s="32">
        <v>10.46115</v>
      </c>
      <c r="E43" s="32">
        <v>2.0922300000000003</v>
      </c>
      <c r="F43" s="32">
        <v>12.553380000000001</v>
      </c>
      <c r="G43" s="32">
        <v>173.85067809764917</v>
      </c>
      <c r="H43" s="32">
        <v>184.05817932372281</v>
      </c>
      <c r="I43" s="32">
        <v>518.14573955941182</v>
      </c>
      <c r="J43" s="32">
        <v>2.9689514240692505</v>
      </c>
      <c r="K43" s="32">
        <v>31.852670495887544</v>
      </c>
      <c r="L43" s="30">
        <v>1.0587141870124903</v>
      </c>
      <c r="M43" s="32">
        <v>2.016240462816584</v>
      </c>
      <c r="N43" s="32">
        <v>5.645027577622151E-4</v>
      </c>
      <c r="O43" s="32">
        <v>0</v>
      </c>
      <c r="P43" s="32">
        <v>7.4349093978293909E-3</v>
      </c>
      <c r="Q43" s="32">
        <v>0.40935975788770657</v>
      </c>
      <c r="R43" s="32">
        <v>4.9309586077404983</v>
      </c>
      <c r="S43" s="32">
        <v>19.531290531623167</v>
      </c>
      <c r="T43" s="32">
        <v>25.885405487492978</v>
      </c>
      <c r="U43" s="32">
        <v>25.060271276217296</v>
      </c>
      <c r="V43" s="32">
        <v>25.418881354443819</v>
      </c>
      <c r="W43" s="32">
        <v>11.949713540253935</v>
      </c>
      <c r="X43" s="32">
        <v>6.871415918427231</v>
      </c>
      <c r="Y43" s="32">
        <v>1.9420945607999935</v>
      </c>
      <c r="Z43" s="32">
        <v>1.3308077250027452E-2</v>
      </c>
      <c r="AA43" s="32"/>
      <c r="AB43" s="32">
        <v>0</v>
      </c>
      <c r="AC43" s="32">
        <v>5.0845726798204064E-3</v>
      </c>
      <c r="AD43" s="32">
        <v>0.15094290512402772</v>
      </c>
      <c r="AE43" s="32">
        <v>3.2497228191802225</v>
      </c>
      <c r="AF43" s="32">
        <v>12.664594783184464</v>
      </c>
      <c r="AG43" s="32">
        <v>19.027721944130459</v>
      </c>
      <c r="AH43" s="32">
        <v>21.583006536634667</v>
      </c>
      <c r="AI43" s="32">
        <v>18.485174714785607</v>
      </c>
      <c r="AJ43" s="32">
        <v>9.5645747991215995</v>
      </c>
      <c r="AK43" s="32">
        <v>4.5139191657683613</v>
      </c>
      <c r="AL43" s="32">
        <v>0.95825834330055282</v>
      </c>
      <c r="AM43" s="26">
        <v>9.8346234590213008E-3</v>
      </c>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26"/>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row>
    <row r="44" spans="1:131">
      <c r="A44" s="7" t="s">
        <v>486</v>
      </c>
      <c r="B44" s="7"/>
      <c r="C44" s="32">
        <v>212.03730269304384</v>
      </c>
      <c r="D44" s="32">
        <v>10.46115</v>
      </c>
      <c r="E44" s="32">
        <v>2.0922300000000003</v>
      </c>
      <c r="F44" s="32">
        <v>12.553380000000001</v>
      </c>
      <c r="G44" s="32">
        <v>173.85067809764917</v>
      </c>
      <c r="H44" s="32">
        <v>183.96366529060612</v>
      </c>
      <c r="I44" s="32">
        <v>518.62388081400377</v>
      </c>
      <c r="J44" s="32">
        <v>2.9718305071660152</v>
      </c>
      <c r="K44" s="32">
        <v>31.882203272375712</v>
      </c>
      <c r="L44" s="30">
        <v>1.0581705363684382</v>
      </c>
      <c r="M44" s="32">
        <v>2.014381605598254</v>
      </c>
      <c r="N44" s="32">
        <v>5.6398231883373121E-4</v>
      </c>
      <c r="O44" s="32">
        <v>0</v>
      </c>
      <c r="P44" s="32">
        <v>7.4280548409168257E-3</v>
      </c>
      <c r="Q44" s="32">
        <v>0.408982351841713</v>
      </c>
      <c r="R44" s="32">
        <v>4.9264125487905224</v>
      </c>
      <c r="S44" s="32">
        <v>19.513283810174222</v>
      </c>
      <c r="T44" s="32">
        <v>25.861540639164009</v>
      </c>
      <c r="U44" s="32">
        <v>25.037167153958954</v>
      </c>
      <c r="V44" s="32">
        <v>25.395446614412062</v>
      </c>
      <c r="W44" s="32">
        <v>11.938696594765073</v>
      </c>
      <c r="X44" s="32">
        <v>6.8650808699468122</v>
      </c>
      <c r="Y44" s="32">
        <v>1.9403040618195389</v>
      </c>
      <c r="Z44" s="32">
        <v>1.3295807971677703E-2</v>
      </c>
      <c r="AA44" s="32"/>
      <c r="AB44" s="32">
        <v>0</v>
      </c>
      <c r="AC44" s="32">
        <v>5.0798849975710334E-3</v>
      </c>
      <c r="AD44" s="32">
        <v>0.15080374448623668</v>
      </c>
      <c r="AE44" s="32">
        <v>3.2467267624938243</v>
      </c>
      <c r="AF44" s="32">
        <v>12.652918758491916</v>
      </c>
      <c r="AG44" s="32">
        <v>19.010179483825482</v>
      </c>
      <c r="AH44" s="32">
        <v>21.56310825156709</v>
      </c>
      <c r="AI44" s="32">
        <v>18.468132451680397</v>
      </c>
      <c r="AJ44" s="32">
        <v>9.5557568137505591</v>
      </c>
      <c r="AK44" s="32">
        <v>4.5097575930894109</v>
      </c>
      <c r="AL44" s="32">
        <v>0.95737488447144981</v>
      </c>
      <c r="AM44" s="26">
        <v>9.8255565043879074E-3</v>
      </c>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row>
    <row r="45" spans="1:131">
      <c r="A45" s="7" t="s">
        <v>487</v>
      </c>
      <c r="B45" s="7"/>
      <c r="C45" s="32">
        <v>211.18941437098616</v>
      </c>
      <c r="D45" s="32">
        <v>10.46115</v>
      </c>
      <c r="E45" s="32">
        <v>2.0922300000000003</v>
      </c>
      <c r="F45" s="32">
        <v>12.553380000000001</v>
      </c>
      <c r="G45" s="32">
        <v>173.85067809764917</v>
      </c>
      <c r="H45" s="32">
        <v>183.55410448043381</v>
      </c>
      <c r="I45" s="32">
        <v>520.70606439973005</v>
      </c>
      <c r="J45" s="32">
        <v>2.9843681819816821</v>
      </c>
      <c r="K45" s="32">
        <v>32.010811004618098</v>
      </c>
      <c r="L45" s="30">
        <v>1.0558147169108789</v>
      </c>
      <c r="M45" s="32">
        <v>2.006326557652153</v>
      </c>
      <c r="N45" s="32">
        <v>5.6172708347696756E-4</v>
      </c>
      <c r="O45" s="32">
        <v>0</v>
      </c>
      <c r="P45" s="32">
        <v>7.3983517609623756E-3</v>
      </c>
      <c r="Q45" s="32">
        <v>0.40734692564240749</v>
      </c>
      <c r="R45" s="32">
        <v>4.9067129600072947</v>
      </c>
      <c r="S45" s="32">
        <v>19.435254683895458</v>
      </c>
      <c r="T45" s="32">
        <v>25.758126296405127</v>
      </c>
      <c r="U45" s="32">
        <v>24.937049290839465</v>
      </c>
      <c r="V45" s="32">
        <v>25.293896074274461</v>
      </c>
      <c r="W45" s="32">
        <v>11.890956497646664</v>
      </c>
      <c r="X45" s="32">
        <v>6.8376289931983329</v>
      </c>
      <c r="Y45" s="32">
        <v>1.9325452329042347</v>
      </c>
      <c r="Z45" s="32">
        <v>1.3242641098828794E-2</v>
      </c>
      <c r="AA45" s="32"/>
      <c r="AB45" s="32">
        <v>0</v>
      </c>
      <c r="AC45" s="32">
        <v>5.059571707823749E-3</v>
      </c>
      <c r="AD45" s="32">
        <v>0.15020071505580879</v>
      </c>
      <c r="AE45" s="32">
        <v>3.233743850186098</v>
      </c>
      <c r="AF45" s="32">
        <v>12.602322651490873</v>
      </c>
      <c r="AG45" s="32">
        <v>18.934162155837257</v>
      </c>
      <c r="AH45" s="32">
        <v>21.476882349607582</v>
      </c>
      <c r="AI45" s="32">
        <v>18.394282644891153</v>
      </c>
      <c r="AJ45" s="32">
        <v>9.517545543809387</v>
      </c>
      <c r="AK45" s="32">
        <v>4.4917241114806252</v>
      </c>
      <c r="AL45" s="32">
        <v>0.95354656287866957</v>
      </c>
      <c r="AM45" s="26">
        <v>9.7862663676432024E-3</v>
      </c>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row>
    <row r="46" spans="1:131">
      <c r="A46" s="7" t="s">
        <v>499</v>
      </c>
      <c r="B46" s="7"/>
      <c r="C46" s="32">
        <v>211.05897001374652</v>
      </c>
      <c r="D46" s="32">
        <v>10.46115</v>
      </c>
      <c r="E46" s="32">
        <v>2.0922300000000003</v>
      </c>
      <c r="F46" s="32">
        <v>12.553380000000001</v>
      </c>
      <c r="G46" s="32">
        <v>173.85067809764917</v>
      </c>
      <c r="H46" s="32">
        <v>183.4910951250227</v>
      </c>
      <c r="I46" s="32">
        <v>521.02788520591037</v>
      </c>
      <c r="J46" s="32">
        <v>2.9863059960363452</v>
      </c>
      <c r="K46" s="32">
        <v>32.030688523754733</v>
      </c>
      <c r="L46" s="30">
        <v>1.0554522831481776</v>
      </c>
      <c r="M46" s="32">
        <v>2.0050873195065968</v>
      </c>
      <c r="N46" s="32">
        <v>5.6138012419131164E-4</v>
      </c>
      <c r="O46" s="32">
        <v>0</v>
      </c>
      <c r="P46" s="32">
        <v>7.3937820563539976E-3</v>
      </c>
      <c r="Q46" s="32">
        <v>0.40709532161174505</v>
      </c>
      <c r="R46" s="32">
        <v>4.9036822540406435</v>
      </c>
      <c r="S46" s="32">
        <v>19.423250202929495</v>
      </c>
      <c r="T46" s="32">
        <v>25.742216397519144</v>
      </c>
      <c r="U46" s="32">
        <v>24.921646542667233</v>
      </c>
      <c r="V46" s="32">
        <v>25.278272914253289</v>
      </c>
      <c r="W46" s="32">
        <v>11.883611867320756</v>
      </c>
      <c r="X46" s="32">
        <v>6.8334056275447201</v>
      </c>
      <c r="Y46" s="32">
        <v>1.9313515669172647</v>
      </c>
      <c r="Z46" s="32">
        <v>1.323446157992896E-2</v>
      </c>
      <c r="AA46" s="32"/>
      <c r="AB46" s="32">
        <v>0</v>
      </c>
      <c r="AC46" s="32">
        <v>5.0564465863241663E-3</v>
      </c>
      <c r="AD46" s="32">
        <v>0.15010794129728142</v>
      </c>
      <c r="AE46" s="32">
        <v>3.2317464790618322</v>
      </c>
      <c r="AF46" s="32">
        <v>12.594538635029172</v>
      </c>
      <c r="AG46" s="32">
        <v>18.922467182300604</v>
      </c>
      <c r="AH46" s="32">
        <v>21.463616826229192</v>
      </c>
      <c r="AI46" s="32">
        <v>18.382921136154344</v>
      </c>
      <c r="AJ46" s="32">
        <v>9.5116668868953589</v>
      </c>
      <c r="AK46" s="32">
        <v>4.4889497296946583</v>
      </c>
      <c r="AL46" s="32">
        <v>0.95295759032593408</v>
      </c>
      <c r="AM46" s="26">
        <v>9.7802217312209384E-3</v>
      </c>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row>
    <row r="47" spans="1:131">
      <c r="A47" s="7" t="s">
        <v>480</v>
      </c>
      <c r="B47" s="7"/>
      <c r="C47" s="32">
        <v>210.78503686354321</v>
      </c>
      <c r="D47" s="32">
        <v>10.46115</v>
      </c>
      <c r="E47" s="32">
        <v>2.0922300000000003</v>
      </c>
      <c r="F47" s="32">
        <v>12.553380000000001</v>
      </c>
      <c r="G47" s="32">
        <v>173.85067809764917</v>
      </c>
      <c r="H47" s="32">
        <v>183.3587754786592</v>
      </c>
      <c r="I47" s="32">
        <v>521.70500542308514</v>
      </c>
      <c r="J47" s="32">
        <v>2.9903832124510021</v>
      </c>
      <c r="K47" s="32">
        <v>32.072511394794198</v>
      </c>
      <c r="L47" s="30">
        <v>1.054691172246504</v>
      </c>
      <c r="M47" s="32">
        <v>2.0024849194009318</v>
      </c>
      <c r="N47" s="32">
        <v>5.6065150969143403E-4</v>
      </c>
      <c r="O47" s="32">
        <v>0</v>
      </c>
      <c r="P47" s="32">
        <v>7.3841856766764047E-3</v>
      </c>
      <c r="Q47" s="32">
        <v>0.40656695314735397</v>
      </c>
      <c r="R47" s="32">
        <v>4.8973177715106768</v>
      </c>
      <c r="S47" s="32">
        <v>19.398040792900968</v>
      </c>
      <c r="T47" s="32">
        <v>25.708805609858576</v>
      </c>
      <c r="U47" s="32">
        <v>24.889300771505546</v>
      </c>
      <c r="V47" s="32">
        <v>25.245464278208825</v>
      </c>
      <c r="W47" s="32">
        <v>11.868188143636344</v>
      </c>
      <c r="X47" s="32">
        <v>6.8245365596721328</v>
      </c>
      <c r="Y47" s="32">
        <v>1.9288448683446278</v>
      </c>
      <c r="Z47" s="32">
        <v>1.321728459023931E-2</v>
      </c>
      <c r="AA47" s="32"/>
      <c r="AB47" s="32">
        <v>0</v>
      </c>
      <c r="AC47" s="32">
        <v>5.0498838311750427E-3</v>
      </c>
      <c r="AD47" s="32">
        <v>0.14991311640437391</v>
      </c>
      <c r="AE47" s="32">
        <v>3.2275519997008737</v>
      </c>
      <c r="AF47" s="32">
        <v>12.578192200459602</v>
      </c>
      <c r="AG47" s="32">
        <v>18.897907737873634</v>
      </c>
      <c r="AH47" s="32">
        <v>21.435759227134579</v>
      </c>
      <c r="AI47" s="32">
        <v>18.359061967807044</v>
      </c>
      <c r="AJ47" s="32">
        <v>9.4993217073759002</v>
      </c>
      <c r="AK47" s="32">
        <v>4.4831235279441266</v>
      </c>
      <c r="AL47" s="32">
        <v>0.95172074796518946</v>
      </c>
      <c r="AM47" s="26">
        <v>9.7675279947341855E-3</v>
      </c>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row>
    <row r="48" spans="1:131">
      <c r="A48" s="7" t="s">
        <v>482</v>
      </c>
      <c r="B48" s="7"/>
      <c r="C48" s="32">
        <v>210.21108169168878</v>
      </c>
      <c r="D48" s="32">
        <v>10.46115</v>
      </c>
      <c r="E48" s="32">
        <v>2.0922300000000003</v>
      </c>
      <c r="F48" s="32">
        <v>12.553380000000001</v>
      </c>
      <c r="G48" s="32">
        <v>173.85067809764917</v>
      </c>
      <c r="H48" s="32">
        <v>183.08153431485022</v>
      </c>
      <c r="I48" s="32">
        <v>523.12945594983751</v>
      </c>
      <c r="J48" s="32">
        <v>2.998960408822092</v>
      </c>
      <c r="K48" s="32">
        <v>32.160493719308214</v>
      </c>
      <c r="L48" s="30">
        <v>1.0530964636906175</v>
      </c>
      <c r="M48" s="32">
        <v>1.997032271560494</v>
      </c>
      <c r="N48" s="32">
        <v>5.5912488883454788E-4</v>
      </c>
      <c r="O48" s="32">
        <v>0</v>
      </c>
      <c r="P48" s="32">
        <v>7.3640789763995459E-3</v>
      </c>
      <c r="Q48" s="32">
        <v>0.40545989541243949</v>
      </c>
      <c r="R48" s="32">
        <v>4.8839826652574141</v>
      </c>
      <c r="S48" s="32">
        <v>19.345221076650727</v>
      </c>
      <c r="T48" s="32">
        <v>25.638802054760255</v>
      </c>
      <c r="U48" s="32">
        <v>24.821528679547736</v>
      </c>
      <c r="V48" s="32">
        <v>25.176722374115677</v>
      </c>
      <c r="W48" s="32">
        <v>11.835871770202345</v>
      </c>
      <c r="X48" s="32">
        <v>6.8059537507962391</v>
      </c>
      <c r="Y48" s="32">
        <v>1.9235927380019602</v>
      </c>
      <c r="Z48" s="32">
        <v>1.3181294707080047E-2</v>
      </c>
      <c r="AA48" s="32"/>
      <c r="AB48" s="32">
        <v>0</v>
      </c>
      <c r="AC48" s="32">
        <v>5.0361332965768802E-3</v>
      </c>
      <c r="AD48" s="32">
        <v>0.1495049118668535</v>
      </c>
      <c r="AE48" s="32">
        <v>3.2187635667541046</v>
      </c>
      <c r="AF48" s="32">
        <v>12.543942528028127</v>
      </c>
      <c r="AG48" s="32">
        <v>18.846449854312372</v>
      </c>
      <c r="AH48" s="32">
        <v>21.377390924269676</v>
      </c>
      <c r="AI48" s="32">
        <v>18.309071329365093</v>
      </c>
      <c r="AJ48" s="32">
        <v>9.4734556169541833</v>
      </c>
      <c r="AK48" s="32">
        <v>4.4709162480858717</v>
      </c>
      <c r="AL48" s="32">
        <v>0.94912926873315351</v>
      </c>
      <c r="AM48" s="26">
        <v>9.7409315944762299E-3</v>
      </c>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row>
    <row r="49" spans="1:131">
      <c r="A49" s="7" t="s">
        <v>481</v>
      </c>
      <c r="B49" s="7"/>
      <c r="C49" s="32">
        <v>209.62408208411043</v>
      </c>
      <c r="D49" s="32">
        <v>10.46115</v>
      </c>
      <c r="E49" s="32">
        <v>2.0922300000000003</v>
      </c>
      <c r="F49" s="32">
        <v>12.553380000000001</v>
      </c>
      <c r="G49" s="32">
        <v>173.85067809764917</v>
      </c>
      <c r="H49" s="32">
        <v>182.79799221550002</v>
      </c>
      <c r="I49" s="32">
        <v>524.59434863918045</v>
      </c>
      <c r="J49" s="32">
        <v>3.0077811239140431</v>
      </c>
      <c r="K49" s="32">
        <v>32.250973986296344</v>
      </c>
      <c r="L49" s="30">
        <v>1.0514655117584601</v>
      </c>
      <c r="M49" s="32">
        <v>1.9914556999055009</v>
      </c>
      <c r="N49" s="32">
        <v>5.5756357204909631E-4</v>
      </c>
      <c r="O49" s="32">
        <v>0</v>
      </c>
      <c r="P49" s="32">
        <v>7.3435153056618518E-3</v>
      </c>
      <c r="Q49" s="32">
        <v>0.40432767727445884</v>
      </c>
      <c r="R49" s="32">
        <v>4.8703444884074871</v>
      </c>
      <c r="S49" s="32">
        <v>19.291200912303893</v>
      </c>
      <c r="T49" s="32">
        <v>25.56720750977334</v>
      </c>
      <c r="U49" s="32">
        <v>24.75221631277271</v>
      </c>
      <c r="V49" s="32">
        <v>25.106418154020417</v>
      </c>
      <c r="W49" s="32">
        <v>11.802820933735758</v>
      </c>
      <c r="X49" s="32">
        <v>6.7869486053549855</v>
      </c>
      <c r="Y49" s="32">
        <v>1.9182212410605963</v>
      </c>
      <c r="Z49" s="32">
        <v>1.3144486872030804E-2</v>
      </c>
      <c r="AA49" s="32"/>
      <c r="AB49" s="32">
        <v>0</v>
      </c>
      <c r="AC49" s="32">
        <v>5.022070249828761E-3</v>
      </c>
      <c r="AD49" s="32">
        <v>0.14908742995348037</v>
      </c>
      <c r="AE49" s="32">
        <v>3.2097753966949103</v>
      </c>
      <c r="AF49" s="32">
        <v>12.508914453950483</v>
      </c>
      <c r="AG49" s="32">
        <v>18.793822473397448</v>
      </c>
      <c r="AH49" s="32">
        <v>21.317696069066944</v>
      </c>
      <c r="AI49" s="32">
        <v>18.257944540049465</v>
      </c>
      <c r="AJ49" s="32">
        <v>9.4470016608410656</v>
      </c>
      <c r="AK49" s="32">
        <v>4.4584315300490216</v>
      </c>
      <c r="AL49" s="32">
        <v>0.94647889224584436</v>
      </c>
      <c r="AM49" s="26">
        <v>9.7137307305760513E-3</v>
      </c>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row>
    <row r="50" spans="1:131">
      <c r="A50" s="7" t="s">
        <v>509</v>
      </c>
      <c r="B50" s="7"/>
      <c r="C50" s="32">
        <v>208.18919415447431</v>
      </c>
      <c r="D50" s="32">
        <v>10.46115</v>
      </c>
      <c r="E50" s="32">
        <v>2.0922300000000003</v>
      </c>
      <c r="F50" s="32">
        <v>12.553380000000001</v>
      </c>
      <c r="G50" s="32">
        <v>173.85067809764917</v>
      </c>
      <c r="H50" s="32">
        <v>182.10488930597768</v>
      </c>
      <c r="I50" s="32">
        <v>528.2099738490997</v>
      </c>
      <c r="J50" s="32">
        <v>3.0295522748577257</v>
      </c>
      <c r="K50" s="32">
        <v>32.474295965238909</v>
      </c>
      <c r="L50" s="30">
        <v>1.0474787403687449</v>
      </c>
      <c r="M50" s="32">
        <v>1.9778240803044029</v>
      </c>
      <c r="N50" s="32">
        <v>5.5374701990688099E-4</v>
      </c>
      <c r="O50" s="32">
        <v>0</v>
      </c>
      <c r="P50" s="32">
        <v>7.2932485549697043E-3</v>
      </c>
      <c r="Q50" s="32">
        <v>0.40156003293717252</v>
      </c>
      <c r="R50" s="32">
        <v>4.8370067227743307</v>
      </c>
      <c r="S50" s="32">
        <v>19.159151621678291</v>
      </c>
      <c r="T50" s="32">
        <v>25.392198622027536</v>
      </c>
      <c r="U50" s="32">
        <v>24.582786082878187</v>
      </c>
      <c r="V50" s="32">
        <v>24.934563393787545</v>
      </c>
      <c r="W50" s="32">
        <v>11.722030000150758</v>
      </c>
      <c r="X50" s="32">
        <v>6.7404915831652499</v>
      </c>
      <c r="Y50" s="32">
        <v>1.9050909152039275</v>
      </c>
      <c r="Z50" s="32">
        <v>1.3054512164132646E-2</v>
      </c>
      <c r="AA50" s="32"/>
      <c r="AB50" s="32">
        <v>0</v>
      </c>
      <c r="AC50" s="32">
        <v>4.9876939133333556E-3</v>
      </c>
      <c r="AD50" s="32">
        <v>0.14806691860967933</v>
      </c>
      <c r="AE50" s="32">
        <v>3.1878043143279875</v>
      </c>
      <c r="AF50" s="32">
        <v>12.423290272871792</v>
      </c>
      <c r="AG50" s="32">
        <v>18.665177764494292</v>
      </c>
      <c r="AH50" s="32">
        <v>21.171775311904693</v>
      </c>
      <c r="AI50" s="32">
        <v>18.132967943944582</v>
      </c>
      <c r="AJ50" s="32">
        <v>9.3823364347867688</v>
      </c>
      <c r="AK50" s="32">
        <v>4.427913330403384</v>
      </c>
      <c r="AL50" s="32">
        <v>0.94000019416575442</v>
      </c>
      <c r="AM50" s="26">
        <v>9.6472397299311608E-3</v>
      </c>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6"/>
      <c r="CK50" s="26"/>
      <c r="CL50" s="26"/>
      <c r="CM50" s="26"/>
      <c r="CN50" s="26"/>
      <c r="CO50" s="26"/>
      <c r="CP50" s="26"/>
      <c r="CQ50" s="26"/>
      <c r="CR50" s="26"/>
      <c r="CS50" s="26"/>
      <c r="CT50" s="26"/>
      <c r="CU50" s="26"/>
      <c r="CV50" s="26"/>
      <c r="CW50" s="26"/>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row>
    <row r="51" spans="1:131">
      <c r="A51" s="7" t="s">
        <v>521</v>
      </c>
      <c r="B51" s="7"/>
      <c r="C51" s="32">
        <v>204.17437530872138</v>
      </c>
      <c r="D51" s="32">
        <v>10.46115</v>
      </c>
      <c r="E51" s="32">
        <v>2.0922300000000003</v>
      </c>
      <c r="F51" s="32">
        <v>12.553380000000001</v>
      </c>
      <c r="G51" s="32">
        <v>173.85067809764917</v>
      </c>
      <c r="H51" s="32">
        <v>180.16558619684719</v>
      </c>
      <c r="I51" s="32">
        <v>538.59652384744038</v>
      </c>
      <c r="J51" s="32">
        <v>3.0920939197100763</v>
      </c>
      <c r="K51" s="32">
        <v>33.115829521773414</v>
      </c>
      <c r="L51" s="30">
        <v>1.0363237473002609</v>
      </c>
      <c r="M51" s="32">
        <v>1.9396827856832335</v>
      </c>
      <c r="N51" s="32">
        <v>5.4306830057982466E-4</v>
      </c>
      <c r="O51" s="32">
        <v>0</v>
      </c>
      <c r="P51" s="32">
        <v>7.152602101804002E-3</v>
      </c>
      <c r="Q51" s="32">
        <v>0.39381615941633508</v>
      </c>
      <c r="R51" s="32">
        <v>4.7437275983389933</v>
      </c>
      <c r="S51" s="32">
        <v>18.789677483927044</v>
      </c>
      <c r="T51" s="32">
        <v>24.902523459121745</v>
      </c>
      <c r="U51" s="32">
        <v>24.108720014043602</v>
      </c>
      <c r="V51" s="32">
        <v>24.453713484979502</v>
      </c>
      <c r="W51" s="32">
        <v>11.495976831799632</v>
      </c>
      <c r="X51" s="32">
        <v>6.610504756770931</v>
      </c>
      <c r="Y51" s="32">
        <v>1.8683522413246376</v>
      </c>
      <c r="Z51" s="32">
        <v>1.2802762779773236E-2</v>
      </c>
      <c r="AA51" s="32"/>
      <c r="AB51" s="32">
        <v>0</v>
      </c>
      <c r="AC51" s="32">
        <v>4.8915088658748416E-3</v>
      </c>
      <c r="AD51" s="32">
        <v>0.14521152614956145</v>
      </c>
      <c r="AE51" s="32">
        <v>3.1263291888311278</v>
      </c>
      <c r="AF51" s="32">
        <v>12.183713669886451</v>
      </c>
      <c r="AG51" s="32">
        <v>18.305229652141172</v>
      </c>
      <c r="AH51" s="32">
        <v>20.763488787402313</v>
      </c>
      <c r="AI51" s="32">
        <v>17.783283217383964</v>
      </c>
      <c r="AJ51" s="32">
        <v>9.2014030232878685</v>
      </c>
      <c r="AK51" s="32">
        <v>4.3425233563537535</v>
      </c>
      <c r="AL51" s="32">
        <v>0.92187278601724199</v>
      </c>
      <c r="AM51" s="26">
        <v>9.4611977980502728E-3</v>
      </c>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row>
    <row r="52" spans="1:131">
      <c r="A52" s="7" t="s">
        <v>510</v>
      </c>
      <c r="B52" s="7"/>
      <c r="C52" s="32">
        <v>202.97141986488845</v>
      </c>
      <c r="D52" s="32">
        <v>10.46115</v>
      </c>
      <c r="E52" s="32">
        <v>2.0922300000000003</v>
      </c>
      <c r="F52" s="32">
        <v>12.553380000000001</v>
      </c>
      <c r="G52" s="32">
        <v>173.85067809764917</v>
      </c>
      <c r="H52" s="32">
        <v>179.58451508953223</v>
      </c>
      <c r="I52" s="32">
        <v>541.78863641591465</v>
      </c>
      <c r="J52" s="32">
        <v>3.1113149286705228</v>
      </c>
      <c r="K52" s="32">
        <v>33.312992904151486</v>
      </c>
      <c r="L52" s="30">
        <v>1.0329813898606852</v>
      </c>
      <c r="M52" s="32">
        <v>1.9282545544822418</v>
      </c>
      <c r="N52" s="32">
        <v>5.398686484806433E-4</v>
      </c>
      <c r="O52" s="32">
        <v>0</v>
      </c>
      <c r="P52" s="32">
        <v>7.1104603706346227E-3</v>
      </c>
      <c r="Q52" s="32">
        <v>0.39149587171067696</v>
      </c>
      <c r="R52" s="32">
        <v>4.7157784841083066</v>
      </c>
      <c r="S52" s="32">
        <v>18.678972383039735</v>
      </c>
      <c r="T52" s="32">
        <v>24.755802666588245</v>
      </c>
      <c r="U52" s="32">
        <v>23.966676155989006</v>
      </c>
      <c r="V52" s="32">
        <v>24.309636992940739</v>
      </c>
      <c r="W52" s="32">
        <v>11.428244787114396</v>
      </c>
      <c r="X52" s="32">
        <v>6.5715569570207562</v>
      </c>
      <c r="Y52" s="32">
        <v>1.8573442757251322</v>
      </c>
      <c r="Z52" s="32">
        <v>1.2727331408139345E-2</v>
      </c>
      <c r="AA52" s="32"/>
      <c r="AB52" s="32">
        <v>0</v>
      </c>
      <c r="AC52" s="32">
        <v>4.862689053350063E-3</v>
      </c>
      <c r="AD52" s="32">
        <v>0.14435596826858457</v>
      </c>
      <c r="AE52" s="32">
        <v>3.1079094693573612</v>
      </c>
      <c r="AF52" s="32">
        <v>12.111929614403827</v>
      </c>
      <c r="AG52" s="32">
        <v>18.197378823028266</v>
      </c>
      <c r="AH52" s="32">
        <v>20.641154376769233</v>
      </c>
      <c r="AI52" s="32">
        <v>17.678507594472283</v>
      </c>
      <c r="AJ52" s="32">
        <v>9.1471901582256958</v>
      </c>
      <c r="AK52" s="32">
        <v>4.316938058964702</v>
      </c>
      <c r="AL52" s="32">
        <v>0.91644129205633695</v>
      </c>
      <c r="AM52" s="26">
        <v>9.4054542730406549E-3</v>
      </c>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c r="CG52" s="26"/>
      <c r="CH52" s="26"/>
      <c r="CI52" s="26"/>
      <c r="CJ52" s="26"/>
      <c r="CK52" s="26"/>
      <c r="CL52" s="26"/>
      <c r="CM52" s="26"/>
      <c r="CN52" s="26"/>
      <c r="CO52" s="26"/>
      <c r="CP52" s="26"/>
      <c r="CQ52" s="26"/>
      <c r="CR52" s="26"/>
      <c r="CS52" s="26"/>
      <c r="CT52" s="26"/>
      <c r="CU52" s="26"/>
      <c r="CV52" s="26"/>
      <c r="CW52" s="26"/>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row>
    <row r="53" spans="1:131">
      <c r="A53" s="7" t="s">
        <v>500</v>
      </c>
      <c r="B53" s="7"/>
      <c r="C53" s="32">
        <v>202.44964243592989</v>
      </c>
      <c r="D53" s="32">
        <v>10.46115</v>
      </c>
      <c r="E53" s="32">
        <v>2.0922300000000003</v>
      </c>
      <c r="F53" s="32">
        <v>12.553380000000001</v>
      </c>
      <c r="G53" s="32">
        <v>173.85067809764917</v>
      </c>
      <c r="H53" s="32">
        <v>179.3324776678877</v>
      </c>
      <c r="I53" s="32">
        <v>543.184998880904</v>
      </c>
      <c r="J53" s="32">
        <v>3.119722995389929</v>
      </c>
      <c r="K53" s="32">
        <v>33.399240347096345</v>
      </c>
      <c r="L53" s="30">
        <v>1.0315316548098794</v>
      </c>
      <c r="M53" s="32">
        <v>1.9232976019000216</v>
      </c>
      <c r="N53" s="32">
        <v>5.3848081133801948E-4</v>
      </c>
      <c r="O53" s="32">
        <v>0</v>
      </c>
      <c r="P53" s="32">
        <v>7.092181552201115E-3</v>
      </c>
      <c r="Q53" s="32">
        <v>0.39048945558802739</v>
      </c>
      <c r="R53" s="32">
        <v>4.7036556602417043</v>
      </c>
      <c r="S53" s="32">
        <v>18.630954459175879</v>
      </c>
      <c r="T53" s="32">
        <v>24.692163071044316</v>
      </c>
      <c r="U53" s="32">
        <v>23.905065163300087</v>
      </c>
      <c r="V53" s="32">
        <v>24.247144352856058</v>
      </c>
      <c r="W53" s="32">
        <v>11.39886626581076</v>
      </c>
      <c r="X53" s="32">
        <v>6.5546634944063067</v>
      </c>
      <c r="Y53" s="32">
        <v>1.8525696117772525</v>
      </c>
      <c r="Z53" s="32">
        <v>1.2694613332540015E-2</v>
      </c>
      <c r="AA53" s="32"/>
      <c r="AB53" s="32">
        <v>0</v>
      </c>
      <c r="AC53" s="32">
        <v>4.8501885673517334E-3</v>
      </c>
      <c r="AD53" s="32">
        <v>0.14398487323447512</v>
      </c>
      <c r="AE53" s="32">
        <v>3.0999199848602985</v>
      </c>
      <c r="AF53" s="32">
        <v>12.080793548557031</v>
      </c>
      <c r="AG53" s="32">
        <v>18.150598928881664</v>
      </c>
      <c r="AH53" s="32">
        <v>20.588092283255687</v>
      </c>
      <c r="AI53" s="32">
        <v>17.633061559525053</v>
      </c>
      <c r="AJ53" s="32">
        <v>9.1236755305695887</v>
      </c>
      <c r="AK53" s="32">
        <v>4.3058405318208335</v>
      </c>
      <c r="AL53" s="32">
        <v>0.91408540184539522</v>
      </c>
      <c r="AM53" s="26">
        <v>9.381275727351604E-3</v>
      </c>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row>
    <row r="54" spans="1:131">
      <c r="A54" s="7" t="s">
        <v>488</v>
      </c>
      <c r="B54" s="7"/>
      <c r="C54" s="32">
        <v>202.38442025731007</v>
      </c>
      <c r="D54" s="32">
        <v>10.46115</v>
      </c>
      <c r="E54" s="32">
        <v>2.0922300000000003</v>
      </c>
      <c r="F54" s="32">
        <v>12.553380000000001</v>
      </c>
      <c r="G54" s="32">
        <v>173.85067809764917</v>
      </c>
      <c r="H54" s="32">
        <v>179.30097299018203</v>
      </c>
      <c r="I54" s="32">
        <v>543.36005044354692</v>
      </c>
      <c r="J54" s="32">
        <v>3.1207770520943612</v>
      </c>
      <c r="K54" s="32">
        <v>33.410052546679196</v>
      </c>
      <c r="L54" s="30">
        <v>1.0313504379285281</v>
      </c>
      <c r="M54" s="32">
        <v>1.9226779828272442</v>
      </c>
      <c r="N54" s="32">
        <v>5.3830733169519163E-4</v>
      </c>
      <c r="O54" s="32">
        <v>0</v>
      </c>
      <c r="P54" s="32">
        <v>7.0898966998969269E-3</v>
      </c>
      <c r="Q54" s="32">
        <v>0.3903636535726962</v>
      </c>
      <c r="R54" s="32">
        <v>4.7021403072583796</v>
      </c>
      <c r="S54" s="32">
        <v>18.624952218692897</v>
      </c>
      <c r="T54" s="32">
        <v>24.68420812160133</v>
      </c>
      <c r="U54" s="32">
        <v>23.897363789213976</v>
      </c>
      <c r="V54" s="32">
        <v>24.239332772845476</v>
      </c>
      <c r="W54" s="32">
        <v>11.395193950647807</v>
      </c>
      <c r="X54" s="32">
        <v>6.5525518115795016</v>
      </c>
      <c r="Y54" s="32">
        <v>1.8519727787837679</v>
      </c>
      <c r="Z54" s="32">
        <v>1.26905235730901E-2</v>
      </c>
      <c r="AA54" s="32"/>
      <c r="AB54" s="32">
        <v>0</v>
      </c>
      <c r="AC54" s="32">
        <v>4.8486260066019429E-3</v>
      </c>
      <c r="AD54" s="32">
        <v>0.14393848635521145</v>
      </c>
      <c r="AE54" s="32">
        <v>3.0989212992981661</v>
      </c>
      <c r="AF54" s="32">
        <v>12.076901540326181</v>
      </c>
      <c r="AG54" s="32">
        <v>18.144751442113343</v>
      </c>
      <c r="AH54" s="32">
        <v>20.581459521566497</v>
      </c>
      <c r="AI54" s="32">
        <v>17.627380805156651</v>
      </c>
      <c r="AJ54" s="32">
        <v>9.1207362021125764</v>
      </c>
      <c r="AK54" s="32">
        <v>4.3044533409278509</v>
      </c>
      <c r="AL54" s="32">
        <v>0.91379091556902758</v>
      </c>
      <c r="AM54" s="26">
        <v>9.3782534091404746E-3</v>
      </c>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row>
    <row r="55" spans="1:131">
      <c r="A55" s="7" t="s">
        <v>511</v>
      </c>
      <c r="B55" s="7"/>
      <c r="C55" s="32">
        <v>200.36253272009554</v>
      </c>
      <c r="D55" s="32">
        <v>10.46115</v>
      </c>
      <c r="E55" s="32">
        <v>2.0922300000000003</v>
      </c>
      <c r="F55" s="32">
        <v>12.553380000000001</v>
      </c>
      <c r="G55" s="32">
        <v>173.85067809764917</v>
      </c>
      <c r="H55" s="32">
        <v>178.32432798130952</v>
      </c>
      <c r="I55" s="32">
        <v>548.84317595258017</v>
      </c>
      <c r="J55" s="32">
        <v>3.1537931824092</v>
      </c>
      <c r="K55" s="32">
        <v>33.748722173195901</v>
      </c>
      <c r="L55" s="30">
        <v>1.0257327146066555</v>
      </c>
      <c r="M55" s="32">
        <v>1.9034697915711569</v>
      </c>
      <c r="N55" s="32">
        <v>5.3292946276752441E-4</v>
      </c>
      <c r="O55" s="32">
        <v>0</v>
      </c>
      <c r="P55" s="32">
        <v>7.0190662784670827E-3</v>
      </c>
      <c r="Q55" s="32">
        <v>0.38646379109742918</v>
      </c>
      <c r="R55" s="32">
        <v>4.6551643647752954</v>
      </c>
      <c r="S55" s="32">
        <v>18.438882763720457</v>
      </c>
      <c r="T55" s="32">
        <v>24.437604688868603</v>
      </c>
      <c r="U55" s="32">
        <v>23.658621192544416</v>
      </c>
      <c r="V55" s="32">
        <v>23.997173792517334</v>
      </c>
      <c r="W55" s="32">
        <v>11.281352180596217</v>
      </c>
      <c r="X55" s="32">
        <v>6.4870896439485097</v>
      </c>
      <c r="Y55" s="32">
        <v>1.8334709559857345</v>
      </c>
      <c r="Z55" s="32">
        <v>1.2563741030142695E-2</v>
      </c>
      <c r="AA55" s="32"/>
      <c r="AB55" s="32">
        <v>0</v>
      </c>
      <c r="AC55" s="32">
        <v>4.8001866233584167E-3</v>
      </c>
      <c r="AD55" s="32">
        <v>0.14250049309803722</v>
      </c>
      <c r="AE55" s="32">
        <v>3.0679620468720481</v>
      </c>
      <c r="AF55" s="32">
        <v>11.956249285169845</v>
      </c>
      <c r="AG55" s="32">
        <v>17.963479352295256</v>
      </c>
      <c r="AH55" s="32">
        <v>20.375843909201507</v>
      </c>
      <c r="AI55" s="32">
        <v>17.451277419736137</v>
      </c>
      <c r="AJ55" s="32">
        <v>9.0296170199451602</v>
      </c>
      <c r="AK55" s="32">
        <v>4.2614504232453614</v>
      </c>
      <c r="AL55" s="32">
        <v>0.90466184100162828</v>
      </c>
      <c r="AM55" s="26">
        <v>9.284561544595402E-3</v>
      </c>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row>
    <row r="56" spans="1:131">
      <c r="A56" s="7" t="s">
        <v>490</v>
      </c>
      <c r="B56" s="7"/>
      <c r="C56" s="32">
        <v>199.51464439803789</v>
      </c>
      <c r="D56" s="32">
        <v>10.46115</v>
      </c>
      <c r="E56" s="32">
        <v>2.0922300000000003</v>
      </c>
      <c r="F56" s="32">
        <v>12.553380000000001</v>
      </c>
      <c r="G56" s="32">
        <v>173.85067809764917</v>
      </c>
      <c r="H56" s="32">
        <v>177.91476717113721</v>
      </c>
      <c r="I56" s="32">
        <v>551.17562488601698</v>
      </c>
      <c r="J56" s="32">
        <v>3.1678378067411082</v>
      </c>
      <c r="K56" s="32">
        <v>33.89278774453016</v>
      </c>
      <c r="L56" s="30">
        <v>1.0233768951490965</v>
      </c>
      <c r="M56" s="32">
        <v>1.895414743625057</v>
      </c>
      <c r="N56" s="32">
        <v>5.3067422741076087E-4</v>
      </c>
      <c r="O56" s="32">
        <v>0</v>
      </c>
      <c r="P56" s="32">
        <v>6.9893631985126327E-3</v>
      </c>
      <c r="Q56" s="32">
        <v>0.38482836489812366</v>
      </c>
      <c r="R56" s="32">
        <v>4.6354647759920669</v>
      </c>
      <c r="S56" s="32">
        <v>18.360853637441693</v>
      </c>
      <c r="T56" s="32">
        <v>24.334190346109722</v>
      </c>
      <c r="U56" s="32">
        <v>23.558503329424926</v>
      </c>
      <c r="V56" s="32">
        <v>23.895623252379732</v>
      </c>
      <c r="W56" s="32">
        <v>11.233612083477809</v>
      </c>
      <c r="X56" s="32">
        <v>6.4596377672000305</v>
      </c>
      <c r="Y56" s="32">
        <v>1.8257121270704306</v>
      </c>
      <c r="Z56" s="32">
        <v>1.2510574157293786E-2</v>
      </c>
      <c r="AA56" s="32"/>
      <c r="AB56" s="32">
        <v>0</v>
      </c>
      <c r="AC56" s="32">
        <v>4.7798733336111322E-3</v>
      </c>
      <c r="AD56" s="32">
        <v>0.14189746366760936</v>
      </c>
      <c r="AE56" s="32">
        <v>3.0549791345643214</v>
      </c>
      <c r="AF56" s="32">
        <v>11.905653178168802</v>
      </c>
      <c r="AG56" s="32">
        <v>17.88746202430703</v>
      </c>
      <c r="AH56" s="32">
        <v>20.289618007241998</v>
      </c>
      <c r="AI56" s="32">
        <v>17.377427612946889</v>
      </c>
      <c r="AJ56" s="32">
        <v>8.9914057500039881</v>
      </c>
      <c r="AK56" s="32">
        <v>4.2434169416365757</v>
      </c>
      <c r="AL56" s="32">
        <v>0.90083351940884804</v>
      </c>
      <c r="AM56" s="26">
        <v>9.2452714078506953E-3</v>
      </c>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row>
    <row r="57" spans="1:131">
      <c r="A57" s="7" t="s">
        <v>502</v>
      </c>
      <c r="B57" s="7"/>
      <c r="C57" s="32">
        <v>199.05808914769909</v>
      </c>
      <c r="D57" s="32">
        <v>10.46115</v>
      </c>
      <c r="E57" s="32">
        <v>2.0922300000000003</v>
      </c>
      <c r="F57" s="32">
        <v>12.553380000000001</v>
      </c>
      <c r="G57" s="32">
        <v>173.85067809764917</v>
      </c>
      <c r="H57" s="32">
        <v>177.6942344271981</v>
      </c>
      <c r="I57" s="32">
        <v>552.43978916327865</v>
      </c>
      <c r="J57" s="32">
        <v>3.1754498543677188</v>
      </c>
      <c r="K57" s="32">
        <v>33.970869860821438</v>
      </c>
      <c r="L57" s="30">
        <v>1.0221083769796404</v>
      </c>
      <c r="M57" s="32">
        <v>1.8910774101156149</v>
      </c>
      <c r="N57" s="32">
        <v>5.2945986991096501E-4</v>
      </c>
      <c r="O57" s="32">
        <v>0</v>
      </c>
      <c r="P57" s="32">
        <v>6.9733692323833123E-3</v>
      </c>
      <c r="Q57" s="32">
        <v>0.38394775079080529</v>
      </c>
      <c r="R57" s="32">
        <v>4.6248573051087893</v>
      </c>
      <c r="S57" s="32">
        <v>18.318837954060818</v>
      </c>
      <c r="T57" s="32">
        <v>24.278505700008782</v>
      </c>
      <c r="U57" s="32">
        <v>23.504593710822121</v>
      </c>
      <c r="V57" s="32">
        <v>23.840942192305633</v>
      </c>
      <c r="W57" s="32">
        <v>11.207905877337126</v>
      </c>
      <c r="X57" s="32">
        <v>6.444855987412387</v>
      </c>
      <c r="Y57" s="32">
        <v>1.8215342961160357</v>
      </c>
      <c r="Z57" s="32">
        <v>1.2481945841144371E-2</v>
      </c>
      <c r="AA57" s="32"/>
      <c r="AB57" s="32">
        <v>0</v>
      </c>
      <c r="AC57" s="32">
        <v>4.7689354083625939E-3</v>
      </c>
      <c r="AD57" s="32">
        <v>0.14157275551276355</v>
      </c>
      <c r="AE57" s="32">
        <v>3.0479883356293915</v>
      </c>
      <c r="AF57" s="32">
        <v>11.878409120552853</v>
      </c>
      <c r="AG57" s="32">
        <v>17.846529616928752</v>
      </c>
      <c r="AH57" s="32">
        <v>20.243188675417642</v>
      </c>
      <c r="AI57" s="32">
        <v>17.337662332368062</v>
      </c>
      <c r="AJ57" s="32">
        <v>8.9708304508048933</v>
      </c>
      <c r="AK57" s="32">
        <v>4.2337066053856907</v>
      </c>
      <c r="AL57" s="32">
        <v>0.89877211547427394</v>
      </c>
      <c r="AM57" s="26">
        <v>9.2241151803727755E-3</v>
      </c>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row>
    <row r="58" spans="1:131">
      <c r="A58" s="7" t="s">
        <v>522</v>
      </c>
      <c r="B58" s="7"/>
      <c r="C58" s="32">
        <v>198.65571847652146</v>
      </c>
      <c r="D58" s="32">
        <v>10.46115</v>
      </c>
      <c r="E58" s="32">
        <v>2.0922300000000003</v>
      </c>
      <c r="F58" s="32">
        <v>12.553380000000001</v>
      </c>
      <c r="G58" s="32">
        <v>173.85067809764917</v>
      </c>
      <c r="H58" s="32">
        <v>177.49987480012229</v>
      </c>
      <c r="I58" s="32">
        <v>553.55873791771444</v>
      </c>
      <c r="J58" s="32">
        <v>3.1821875002288618</v>
      </c>
      <c r="K58" s="32">
        <v>34.039982624359638</v>
      </c>
      <c r="L58" s="30">
        <v>1.0209904082193078</v>
      </c>
      <c r="M58" s="32">
        <v>1.8872548370666378</v>
      </c>
      <c r="N58" s="32">
        <v>5.283896339605957E-4</v>
      </c>
      <c r="O58" s="32">
        <v>0</v>
      </c>
      <c r="P58" s="32">
        <v>6.9592734512451673E-3</v>
      </c>
      <c r="Q58" s="32">
        <v>0.38317164912699292</v>
      </c>
      <c r="R58" s="32">
        <v>4.6155087428578145</v>
      </c>
      <c r="S58" s="32">
        <v>18.28180874738889</v>
      </c>
      <c r="T58" s="32">
        <v>24.229429781137412</v>
      </c>
      <c r="U58" s="32">
        <v>23.457082156844713</v>
      </c>
      <c r="V58" s="32">
        <v>23.792750752548031</v>
      </c>
      <c r="W58" s="32">
        <v>11.185250517639519</v>
      </c>
      <c r="X58" s="32">
        <v>6.4318285287423995</v>
      </c>
      <c r="Y58" s="32">
        <v>1.8178522956485368</v>
      </c>
      <c r="Z58" s="32">
        <v>1.2456715171307198E-2</v>
      </c>
      <c r="AA58" s="32"/>
      <c r="AB58" s="32">
        <v>0</v>
      </c>
      <c r="AC58" s="32">
        <v>4.7592956105061909E-3</v>
      </c>
      <c r="AD58" s="32">
        <v>0.14128658414992148</v>
      </c>
      <c r="AE58" s="32">
        <v>3.0418272139306959</v>
      </c>
      <c r="AF58" s="32">
        <v>11.854398423620999</v>
      </c>
      <c r="AG58" s="32">
        <v>17.810455121634934</v>
      </c>
      <c r="AH58" s="32">
        <v>20.202269637919702</v>
      </c>
      <c r="AI58" s="32">
        <v>17.30261644772607</v>
      </c>
      <c r="AJ58" s="32">
        <v>8.9526970552470129</v>
      </c>
      <c r="AK58" s="32">
        <v>4.2251487046459015</v>
      </c>
      <c r="AL58" s="32">
        <v>0.89695536167699019</v>
      </c>
      <c r="AM58" s="26">
        <v>9.2054698018702603E-3</v>
      </c>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26"/>
      <c r="CQ58" s="26"/>
      <c r="CR58" s="26"/>
      <c r="CS58" s="26"/>
      <c r="CT58" s="26"/>
      <c r="CU58" s="26"/>
      <c r="CV58" s="26"/>
      <c r="CW58" s="26"/>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row>
    <row r="59" spans="1:131">
      <c r="A59" s="7" t="s">
        <v>489</v>
      </c>
      <c r="B59" s="7"/>
      <c r="C59" s="32">
        <v>197.94931211116213</v>
      </c>
      <c r="D59" s="32">
        <v>10.46115</v>
      </c>
      <c r="E59" s="32">
        <v>2.0922300000000003</v>
      </c>
      <c r="F59" s="32">
        <v>12.553380000000001</v>
      </c>
      <c r="G59" s="32">
        <v>173.85067809764917</v>
      </c>
      <c r="H59" s="32">
        <v>177.15865490620357</v>
      </c>
      <c r="I59" s="32">
        <v>555.53418007457196</v>
      </c>
      <c r="J59" s="32">
        <v>3.1940824414576885</v>
      </c>
      <c r="K59" s="32">
        <v>34.161997386992027</v>
      </c>
      <c r="L59" s="30">
        <v>1.0190276899966784</v>
      </c>
      <c r="M59" s="32">
        <v>1.8805438858784069</v>
      </c>
      <c r="N59" s="32">
        <v>5.2651071598288962E-4</v>
      </c>
      <c r="O59" s="32">
        <v>0</v>
      </c>
      <c r="P59" s="32">
        <v>6.9345267432121089E-3</v>
      </c>
      <c r="Q59" s="32">
        <v>0.38180911653017502</v>
      </c>
      <c r="R59" s="32">
        <v>4.5990963043922601</v>
      </c>
      <c r="S59" s="32">
        <v>18.216799865850128</v>
      </c>
      <c r="T59" s="32">
        <v>24.143271559477935</v>
      </c>
      <c r="U59" s="32">
        <v>23.373670351358175</v>
      </c>
      <c r="V59" s="32">
        <v>23.708145332125689</v>
      </c>
      <c r="W59" s="32">
        <v>11.145476519566902</v>
      </c>
      <c r="X59" s="32">
        <v>6.408957379356683</v>
      </c>
      <c r="Y59" s="32">
        <v>1.811388135226792</v>
      </c>
      <c r="Z59" s="32">
        <v>1.2412419930495796E-2</v>
      </c>
      <c r="AA59" s="32"/>
      <c r="AB59" s="32">
        <v>0</v>
      </c>
      <c r="AC59" s="32">
        <v>4.7423718756161451E-3</v>
      </c>
      <c r="AD59" s="32">
        <v>0.14078417856528094</v>
      </c>
      <c r="AE59" s="32">
        <v>3.0310106810731337</v>
      </c>
      <c r="AF59" s="32">
        <v>11.812244980628412</v>
      </c>
      <c r="AG59" s="32">
        <v>17.747122341867222</v>
      </c>
      <c r="AH59" s="32">
        <v>20.13043172670136</v>
      </c>
      <c r="AI59" s="32">
        <v>17.241089508105201</v>
      </c>
      <c r="AJ59" s="32">
        <v>8.9208618670356667</v>
      </c>
      <c r="AK59" s="32">
        <v>4.210124360204972</v>
      </c>
      <c r="AL59" s="32">
        <v>0.89376584877602283</v>
      </c>
      <c r="AM59" s="26">
        <v>9.1727357707835442E-3</v>
      </c>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row>
    <row r="60" spans="1:131">
      <c r="A60" s="7" t="s">
        <v>501</v>
      </c>
      <c r="B60" s="7"/>
      <c r="C60" s="32">
        <v>197.94931211116213</v>
      </c>
      <c r="D60" s="32">
        <v>10.46115</v>
      </c>
      <c r="E60" s="32">
        <v>2.0922300000000003</v>
      </c>
      <c r="F60" s="32">
        <v>12.553380000000001</v>
      </c>
      <c r="G60" s="32">
        <v>173.85067809764917</v>
      </c>
      <c r="H60" s="32">
        <v>177.15865490620357</v>
      </c>
      <c r="I60" s="32">
        <v>555.53418007457196</v>
      </c>
      <c r="J60" s="32">
        <v>3.1940824414576885</v>
      </c>
      <c r="K60" s="32">
        <v>34.161997386992027</v>
      </c>
      <c r="L60" s="30">
        <v>1.0190276899966784</v>
      </c>
      <c r="M60" s="32">
        <v>1.8805438858784069</v>
      </c>
      <c r="N60" s="32">
        <v>5.2651071598288962E-4</v>
      </c>
      <c r="O60" s="32">
        <v>0</v>
      </c>
      <c r="P60" s="32">
        <v>6.9345267432121089E-3</v>
      </c>
      <c r="Q60" s="32">
        <v>0.38180911653017502</v>
      </c>
      <c r="R60" s="32">
        <v>4.5990963043922601</v>
      </c>
      <c r="S60" s="32">
        <v>18.216799865850128</v>
      </c>
      <c r="T60" s="32">
        <v>24.143271559477935</v>
      </c>
      <c r="U60" s="32">
        <v>23.373670351358175</v>
      </c>
      <c r="V60" s="32">
        <v>23.708145332125689</v>
      </c>
      <c r="W60" s="32">
        <v>11.145476519566902</v>
      </c>
      <c r="X60" s="32">
        <v>6.408957379356683</v>
      </c>
      <c r="Y60" s="32">
        <v>1.811388135226792</v>
      </c>
      <c r="Z60" s="32">
        <v>1.2412419930495796E-2</v>
      </c>
      <c r="AA60" s="32"/>
      <c r="AB60" s="32">
        <v>0</v>
      </c>
      <c r="AC60" s="32">
        <v>4.7423718756161451E-3</v>
      </c>
      <c r="AD60" s="32">
        <v>0.14078417856528094</v>
      </c>
      <c r="AE60" s="32">
        <v>3.0310106810731337</v>
      </c>
      <c r="AF60" s="32">
        <v>11.812244980628412</v>
      </c>
      <c r="AG60" s="32">
        <v>17.747122341867222</v>
      </c>
      <c r="AH60" s="32">
        <v>20.13043172670136</v>
      </c>
      <c r="AI60" s="32">
        <v>17.241089508105201</v>
      </c>
      <c r="AJ60" s="32">
        <v>8.9208618670356667</v>
      </c>
      <c r="AK60" s="32">
        <v>4.210124360204972</v>
      </c>
      <c r="AL60" s="32">
        <v>0.89376584877602283</v>
      </c>
      <c r="AM60" s="26">
        <v>9.1727357707835442E-3</v>
      </c>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6"/>
      <c r="CC60" s="26"/>
      <c r="CD60" s="26"/>
      <c r="CE60" s="26"/>
      <c r="CF60" s="26"/>
      <c r="CG60" s="26"/>
      <c r="CH60" s="26"/>
      <c r="CI60" s="26"/>
      <c r="CJ60" s="26"/>
      <c r="CK60" s="26"/>
      <c r="CL60" s="26"/>
      <c r="CM60" s="26"/>
      <c r="CN60" s="26"/>
      <c r="CO60" s="26"/>
      <c r="CP60" s="26"/>
      <c r="CQ60" s="26"/>
      <c r="CR60" s="26"/>
      <c r="CS60" s="26"/>
      <c r="CT60" s="26"/>
      <c r="CU60" s="26"/>
      <c r="CV60" s="26"/>
      <c r="CW60" s="26"/>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row>
    <row r="61" spans="1:131">
      <c r="A61" s="7" t="s">
        <v>523</v>
      </c>
      <c r="B61" s="7"/>
      <c r="C61" s="32">
        <v>196.23491804170382</v>
      </c>
      <c r="D61" s="32">
        <v>10.46115</v>
      </c>
      <c r="E61" s="32">
        <v>2.0922300000000003</v>
      </c>
      <c r="F61" s="32">
        <v>12.553380000000001</v>
      </c>
      <c r="G61" s="32">
        <v>173.85067809764917</v>
      </c>
      <c r="H61" s="32">
        <v>176.33054039421444</v>
      </c>
      <c r="I61" s="32">
        <v>560.38756964053516</v>
      </c>
      <c r="J61" s="32">
        <v>3.223306675357593</v>
      </c>
      <c r="K61" s="32">
        <v>34.461770870005857</v>
      </c>
      <c r="L61" s="30">
        <v>1.0142643234050106</v>
      </c>
      <c r="M61" s="32">
        <v>1.8642569220545768</v>
      </c>
      <c r="N61" s="32">
        <v>5.2195072615842178E-4</v>
      </c>
      <c r="O61" s="32">
        <v>0</v>
      </c>
      <c r="P61" s="32">
        <v>6.874468380814837E-3</v>
      </c>
      <c r="Q61" s="32">
        <v>0.37850235441989871</v>
      </c>
      <c r="R61" s="32">
        <v>4.5592645750216123</v>
      </c>
      <c r="S61" s="32">
        <v>18.059028296343566</v>
      </c>
      <c r="T61" s="32">
        <v>23.934172163589931</v>
      </c>
      <c r="U61" s="32">
        <v>23.171236296879933</v>
      </c>
      <c r="V61" s="32">
        <v>23.502814465744972</v>
      </c>
      <c r="W61" s="32">
        <v>11.048948076792106</v>
      </c>
      <c r="X61" s="32">
        <v>6.3534508539467343</v>
      </c>
      <c r="Y61" s="32">
        <v>1.7957001136651105</v>
      </c>
      <c r="Z61" s="32">
        <v>1.2304918778359849E-2</v>
      </c>
      <c r="AA61" s="32"/>
      <c r="AB61" s="32">
        <v>0</v>
      </c>
      <c r="AC61" s="32">
        <v>4.7012992690381719E-3</v>
      </c>
      <c r="AD61" s="32">
        <v>0.13956487874437357</v>
      </c>
      <c r="AE61" s="32">
        <v>3.0047597854237544</v>
      </c>
      <c r="AF61" s="32">
        <v>11.709941807529201</v>
      </c>
      <c r="AG61" s="32">
        <v>17.593418542806976</v>
      </c>
      <c r="AH61" s="32">
        <v>19.956086625928737</v>
      </c>
      <c r="AI61" s="32">
        <v>17.091768344578771</v>
      </c>
      <c r="AJ61" s="32">
        <v>8.8436003069110516</v>
      </c>
      <c r="AK61" s="32">
        <v>4.1736614285694023</v>
      </c>
      <c r="AL61" s="32">
        <v>0.88602514559153533</v>
      </c>
      <c r="AM61" s="26">
        <v>9.093292787938986E-3</v>
      </c>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row>
    <row r="62" spans="1:131">
      <c r="A62" s="7" t="s">
        <v>491</v>
      </c>
      <c r="B62" s="7"/>
      <c r="C62" s="32">
        <v>195.99264675256742</v>
      </c>
      <c r="D62" s="32">
        <v>10.46115</v>
      </c>
      <c r="E62" s="32">
        <v>2.0922300000000003</v>
      </c>
      <c r="F62" s="32">
        <v>12.553380000000001</v>
      </c>
      <c r="G62" s="32">
        <v>173.85067809764917</v>
      </c>
      <c r="H62" s="32">
        <v>176.21351457503658</v>
      </c>
      <c r="I62" s="32">
        <v>561.08027837814518</v>
      </c>
      <c r="J62" s="32">
        <v>3.2274777565982968</v>
      </c>
      <c r="K62" s="32">
        <v>34.504556578460772</v>
      </c>
      <c r="L62" s="30">
        <v>1.0135911835561564</v>
      </c>
      <c r="M62" s="32">
        <v>1.8619553136950928</v>
      </c>
      <c r="N62" s="32">
        <v>5.2130632669805047E-4</v>
      </c>
      <c r="O62" s="32">
        <v>0</v>
      </c>
      <c r="P62" s="32">
        <v>6.8659811740864538E-3</v>
      </c>
      <c r="Q62" s="32">
        <v>0.37803505607023918</v>
      </c>
      <c r="R62" s="32">
        <v>4.5536357148925006</v>
      </c>
      <c r="S62" s="32">
        <v>18.036732651360669</v>
      </c>
      <c r="T62" s="32">
        <v>23.904623076188201</v>
      </c>
      <c r="U62" s="32">
        <v>23.142629128774733</v>
      </c>
      <c r="V62" s="32">
        <v>23.473797931808136</v>
      </c>
      <c r="W62" s="32">
        <v>11.035307064678266</v>
      </c>
      <c r="X62" s="32">
        <v>6.3456068945524979</v>
      </c>
      <c r="Y62" s="32">
        <v>1.7934831454222437</v>
      </c>
      <c r="Z62" s="32">
        <v>1.2289727146998308E-2</v>
      </c>
      <c r="AA62" s="32"/>
      <c r="AB62" s="32">
        <v>0</v>
      </c>
      <c r="AC62" s="32">
        <v>4.6954950531224102E-3</v>
      </c>
      <c r="AD62" s="32">
        <v>0.13939257218737042</v>
      </c>
      <c r="AE62" s="32">
        <v>3.0010501142091486</v>
      </c>
      <c r="AF62" s="32">
        <v>11.695484733702925</v>
      </c>
      <c r="AG62" s="32">
        <v>17.571697738817463</v>
      </c>
      <c r="AH62" s="32">
        <v>19.931448876025563</v>
      </c>
      <c r="AI62" s="32">
        <v>17.070666877053089</v>
      </c>
      <c r="AJ62" s="32">
        <v>8.8326820133252628</v>
      </c>
      <c r="AK62" s="32">
        <v>4.168508633415466</v>
      </c>
      <c r="AL62" s="32">
        <v>0.88493126048499127</v>
      </c>
      <c r="AM62" s="26">
        <v>9.0820662244496045E-3</v>
      </c>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c r="CO62" s="26"/>
      <c r="CP62" s="26"/>
      <c r="CQ62" s="26"/>
      <c r="CR62" s="26"/>
      <c r="CS62" s="26"/>
      <c r="CT62" s="26"/>
      <c r="CU62" s="26"/>
      <c r="CV62" s="26"/>
      <c r="CW62" s="26"/>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row>
    <row r="63" spans="1:131">
      <c r="A63" s="7" t="s">
        <v>503</v>
      </c>
      <c r="B63" s="7"/>
      <c r="C63" s="32">
        <v>195.86220239532778</v>
      </c>
      <c r="D63" s="32">
        <v>10.46115</v>
      </c>
      <c r="E63" s="32">
        <v>2.0922300000000003</v>
      </c>
      <c r="F63" s="32">
        <v>12.553380000000001</v>
      </c>
      <c r="G63" s="32">
        <v>173.85067809764917</v>
      </c>
      <c r="H63" s="32">
        <v>176.15050521962536</v>
      </c>
      <c r="I63" s="32">
        <v>561.45395821722479</v>
      </c>
      <c r="J63" s="32">
        <v>3.2297278349966008</v>
      </c>
      <c r="K63" s="32">
        <v>34.527637212184992</v>
      </c>
      <c r="L63" s="30">
        <v>1.0132287497934545</v>
      </c>
      <c r="M63" s="32">
        <v>1.8607160755495409</v>
      </c>
      <c r="N63" s="32">
        <v>5.2095936741239455E-4</v>
      </c>
      <c r="O63" s="32">
        <v>0</v>
      </c>
      <c r="P63" s="32">
        <v>6.8614114694780758E-3</v>
      </c>
      <c r="Q63" s="32">
        <v>0.37778345203957675</v>
      </c>
      <c r="R63" s="32">
        <v>4.5506050089258503</v>
      </c>
      <c r="S63" s="32">
        <v>18.024728170394706</v>
      </c>
      <c r="T63" s="32">
        <v>23.888713177302218</v>
      </c>
      <c r="U63" s="32">
        <v>23.127226380602501</v>
      </c>
      <c r="V63" s="32">
        <v>23.458174771786965</v>
      </c>
      <c r="W63" s="32">
        <v>11.027962434352355</v>
      </c>
      <c r="X63" s="32">
        <v>6.3413835288988851</v>
      </c>
      <c r="Y63" s="32">
        <v>1.7922894794352737</v>
      </c>
      <c r="Z63" s="32">
        <v>1.2281547628098475E-2</v>
      </c>
      <c r="AA63" s="32"/>
      <c r="AB63" s="32">
        <v>0</v>
      </c>
      <c r="AC63" s="32">
        <v>4.6923699316228275E-3</v>
      </c>
      <c r="AD63" s="32">
        <v>0.13929979842884302</v>
      </c>
      <c r="AE63" s="32">
        <v>2.9990527430848828</v>
      </c>
      <c r="AF63" s="32">
        <v>11.687700717241224</v>
      </c>
      <c r="AG63" s="32">
        <v>17.56000276528081</v>
      </c>
      <c r="AH63" s="32">
        <v>19.918183352647176</v>
      </c>
      <c r="AI63" s="32">
        <v>17.059305368316281</v>
      </c>
      <c r="AJ63" s="32">
        <v>8.8268033564112365</v>
      </c>
      <c r="AK63" s="32">
        <v>4.1657342516294982</v>
      </c>
      <c r="AL63" s="32">
        <v>0.88434228793225578</v>
      </c>
      <c r="AM63" s="26">
        <v>9.0760215880273405E-3</v>
      </c>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c r="BW63" s="26"/>
      <c r="BX63" s="26"/>
      <c r="BY63" s="26"/>
      <c r="BZ63" s="26"/>
      <c r="CA63" s="26"/>
      <c r="CB63" s="26"/>
      <c r="CC63" s="26"/>
      <c r="CD63" s="26"/>
      <c r="CE63" s="26"/>
      <c r="CF63" s="26"/>
      <c r="CG63" s="26"/>
      <c r="CH63" s="26"/>
      <c r="CI63" s="26"/>
      <c r="CJ63" s="26"/>
      <c r="CK63" s="26"/>
      <c r="CL63" s="26"/>
      <c r="CM63" s="26"/>
      <c r="CN63" s="26"/>
      <c r="CO63" s="26"/>
      <c r="CP63" s="26"/>
      <c r="CQ63" s="26"/>
      <c r="CR63" s="26"/>
      <c r="CS63" s="26"/>
      <c r="CT63" s="26"/>
      <c r="CU63" s="26"/>
      <c r="CV63" s="26"/>
      <c r="CW63" s="26"/>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row>
    <row r="64" spans="1:131">
      <c r="A64" s="7" t="s">
        <v>533</v>
      </c>
      <c r="B64" s="7"/>
      <c r="C64" s="32">
        <v>195.86220239532778</v>
      </c>
      <c r="D64" s="32">
        <v>10.46115</v>
      </c>
      <c r="E64" s="32">
        <v>2.0922300000000003</v>
      </c>
      <c r="F64" s="32">
        <v>12.553380000000001</v>
      </c>
      <c r="G64" s="32">
        <v>173.85067809764917</v>
      </c>
      <c r="H64" s="32">
        <v>176.15050521962536</v>
      </c>
      <c r="I64" s="32">
        <v>561.45395821722479</v>
      </c>
      <c r="J64" s="32">
        <v>3.2297278349966008</v>
      </c>
      <c r="K64" s="32">
        <v>34.527637212184992</v>
      </c>
      <c r="L64" s="30">
        <v>1.0132287497934545</v>
      </c>
      <c r="M64" s="32">
        <v>1.8607160755495409</v>
      </c>
      <c r="N64" s="32">
        <v>5.2095936741239455E-4</v>
      </c>
      <c r="O64" s="32">
        <v>0</v>
      </c>
      <c r="P64" s="32">
        <v>6.8614114694780758E-3</v>
      </c>
      <c r="Q64" s="32">
        <v>0.37778345203957675</v>
      </c>
      <c r="R64" s="32">
        <v>4.5506050089258503</v>
      </c>
      <c r="S64" s="32">
        <v>18.024728170394706</v>
      </c>
      <c r="T64" s="32">
        <v>23.888713177302218</v>
      </c>
      <c r="U64" s="32">
        <v>23.127226380602501</v>
      </c>
      <c r="V64" s="32">
        <v>23.458174771786965</v>
      </c>
      <c r="W64" s="32">
        <v>11.027962434352355</v>
      </c>
      <c r="X64" s="32">
        <v>6.3413835288988851</v>
      </c>
      <c r="Y64" s="32">
        <v>1.7922894794352737</v>
      </c>
      <c r="Z64" s="32">
        <v>1.2281547628098475E-2</v>
      </c>
      <c r="AA64" s="32"/>
      <c r="AB64" s="32">
        <v>0</v>
      </c>
      <c r="AC64" s="32">
        <v>4.6923699316228275E-3</v>
      </c>
      <c r="AD64" s="32">
        <v>0.13929979842884302</v>
      </c>
      <c r="AE64" s="32">
        <v>2.9990527430848828</v>
      </c>
      <c r="AF64" s="32">
        <v>11.687700717241224</v>
      </c>
      <c r="AG64" s="32">
        <v>17.56000276528081</v>
      </c>
      <c r="AH64" s="32">
        <v>19.918183352647176</v>
      </c>
      <c r="AI64" s="32">
        <v>17.059305368316281</v>
      </c>
      <c r="AJ64" s="32">
        <v>8.8268033564112365</v>
      </c>
      <c r="AK64" s="32">
        <v>4.1657342516294982</v>
      </c>
      <c r="AL64" s="32">
        <v>0.88434228793225578</v>
      </c>
      <c r="AM64" s="26">
        <v>9.0760215880273405E-3</v>
      </c>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26"/>
      <c r="CN64" s="26"/>
      <c r="CO64" s="26"/>
      <c r="CP64" s="26"/>
      <c r="CQ64" s="26"/>
      <c r="CR64" s="26"/>
      <c r="CS64" s="26"/>
      <c r="CT64" s="26"/>
      <c r="CU64" s="26"/>
      <c r="CV64" s="26"/>
      <c r="CW64" s="26"/>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row>
    <row r="65" spans="1:131">
      <c r="A65" s="7" t="s">
        <v>492</v>
      </c>
      <c r="B65" s="7"/>
      <c r="C65" s="32">
        <v>192.99242653605558</v>
      </c>
      <c r="D65" s="32">
        <v>10.46115</v>
      </c>
      <c r="E65" s="32">
        <v>2.0922300000000003</v>
      </c>
      <c r="F65" s="32">
        <v>12.553380000000001</v>
      </c>
      <c r="G65" s="32">
        <v>173.85067809764917</v>
      </c>
      <c r="H65" s="32">
        <v>174.76429940058034</v>
      </c>
      <c r="I65" s="32">
        <v>569.80271596023192</v>
      </c>
      <c r="J65" s="32">
        <v>3.2799991033007907</v>
      </c>
      <c r="K65" s="32">
        <v>35.043304902454814</v>
      </c>
      <c r="L65" s="30">
        <v>1.0052552070140215</v>
      </c>
      <c r="M65" s="32">
        <v>1.8334528363473448</v>
      </c>
      <c r="N65" s="32">
        <v>5.1332626312796379E-4</v>
      </c>
      <c r="O65" s="32">
        <v>0</v>
      </c>
      <c r="P65" s="32">
        <v>6.7608779680937816E-3</v>
      </c>
      <c r="Q65" s="32">
        <v>0.37224816336500421</v>
      </c>
      <c r="R65" s="32">
        <v>4.4839294776595375</v>
      </c>
      <c r="S65" s="32">
        <v>17.760629589143502</v>
      </c>
      <c r="T65" s="32">
        <v>23.53869540181061</v>
      </c>
      <c r="U65" s="32">
        <v>22.788365920813455</v>
      </c>
      <c r="V65" s="32">
        <v>23.114465251321221</v>
      </c>
      <c r="W65" s="32">
        <v>10.866380567182357</v>
      </c>
      <c r="X65" s="32">
        <v>6.2484694845194149</v>
      </c>
      <c r="Y65" s="32">
        <v>1.7660288277219363</v>
      </c>
      <c r="Z65" s="32">
        <v>1.210159821230216E-2</v>
      </c>
      <c r="AA65" s="32"/>
      <c r="AB65" s="32">
        <v>0</v>
      </c>
      <c r="AC65" s="32">
        <v>4.6236172586320168E-3</v>
      </c>
      <c r="AD65" s="32">
        <v>0.13725877574124093</v>
      </c>
      <c r="AE65" s="32">
        <v>2.9551105783510385</v>
      </c>
      <c r="AF65" s="32">
        <v>11.516452355083844</v>
      </c>
      <c r="AG65" s="32">
        <v>17.302713347474498</v>
      </c>
      <c r="AH65" s="32">
        <v>19.626341838322674</v>
      </c>
      <c r="AI65" s="32">
        <v>16.809352176106518</v>
      </c>
      <c r="AJ65" s="32">
        <v>8.6974729043026464</v>
      </c>
      <c r="AK65" s="32">
        <v>4.1046978523382238</v>
      </c>
      <c r="AL65" s="32">
        <v>0.87138489177207612</v>
      </c>
      <c r="AM65" s="26">
        <v>8.9430395867375629E-3</v>
      </c>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O65" s="26"/>
      <c r="BP65" s="26"/>
      <c r="BQ65" s="26"/>
      <c r="BR65" s="26"/>
      <c r="BS65" s="26"/>
      <c r="BT65" s="26"/>
      <c r="BU65" s="26"/>
      <c r="BV65" s="26"/>
      <c r="BW65" s="26"/>
      <c r="BX65" s="26"/>
      <c r="BY65" s="26"/>
      <c r="BZ65" s="26"/>
      <c r="CA65" s="26"/>
      <c r="CB65" s="26"/>
      <c r="CC65" s="26"/>
      <c r="CD65" s="26"/>
      <c r="CE65" s="26"/>
      <c r="CF65" s="26"/>
      <c r="CG65" s="26"/>
      <c r="CH65" s="26"/>
      <c r="CI65" s="26"/>
      <c r="CJ65" s="26"/>
      <c r="CK65" s="26"/>
      <c r="CL65" s="26"/>
      <c r="CM65" s="26"/>
      <c r="CN65" s="26"/>
      <c r="CO65" s="26"/>
      <c r="CP65" s="26"/>
      <c r="CQ65" s="26"/>
      <c r="CR65" s="26"/>
      <c r="CS65" s="26"/>
      <c r="CT65" s="26"/>
      <c r="CU65" s="26"/>
      <c r="CV65" s="26"/>
      <c r="CW65" s="26"/>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row>
    <row r="66" spans="1:131">
      <c r="A66" s="7" t="s">
        <v>504</v>
      </c>
      <c r="B66" s="7"/>
      <c r="C66" s="32">
        <v>192.79676000019612</v>
      </c>
      <c r="D66" s="32">
        <v>10.46115</v>
      </c>
      <c r="E66" s="32">
        <v>2.0922300000000003</v>
      </c>
      <c r="F66" s="32">
        <v>12.553380000000001</v>
      </c>
      <c r="G66" s="32">
        <v>173.85067809764917</v>
      </c>
      <c r="H66" s="32">
        <v>174.66978536746367</v>
      </c>
      <c r="I66" s="32">
        <v>570.38100017805357</v>
      </c>
      <c r="J66" s="32">
        <v>3.2834811879372219</v>
      </c>
      <c r="K66" s="32">
        <v>35.079023089052491</v>
      </c>
      <c r="L66" s="30">
        <v>1.0047115563699696</v>
      </c>
      <c r="M66" s="32">
        <v>1.8315939791290177</v>
      </c>
      <c r="N66" s="32">
        <v>5.128058241994799E-4</v>
      </c>
      <c r="O66" s="32">
        <v>0</v>
      </c>
      <c r="P66" s="32">
        <v>6.7540234111812163E-3</v>
      </c>
      <c r="Q66" s="32">
        <v>0.37187075731901065</v>
      </c>
      <c r="R66" s="32">
        <v>4.4793834187095616</v>
      </c>
      <c r="S66" s="32">
        <v>17.742622867694553</v>
      </c>
      <c r="T66" s="32">
        <v>23.514830553481637</v>
      </c>
      <c r="U66" s="32">
        <v>22.765261798555109</v>
      </c>
      <c r="V66" s="32">
        <v>23.091030511289468</v>
      </c>
      <c r="W66" s="32">
        <v>10.855363621693495</v>
      </c>
      <c r="X66" s="32">
        <v>6.2421344360389961</v>
      </c>
      <c r="Y66" s="32">
        <v>1.7642383287414816</v>
      </c>
      <c r="Z66" s="32">
        <v>1.2089328933952412E-2</v>
      </c>
      <c r="AA66" s="32"/>
      <c r="AB66" s="32">
        <v>0</v>
      </c>
      <c r="AC66" s="32">
        <v>4.6189295763826438E-3</v>
      </c>
      <c r="AD66" s="32">
        <v>0.13711961510344989</v>
      </c>
      <c r="AE66" s="32">
        <v>2.9521145216646398</v>
      </c>
      <c r="AF66" s="32">
        <v>11.504776330391296</v>
      </c>
      <c r="AG66" s="32">
        <v>17.285170887169524</v>
      </c>
      <c r="AH66" s="32">
        <v>19.606443553255094</v>
      </c>
      <c r="AI66" s="32">
        <v>16.792309913001308</v>
      </c>
      <c r="AJ66" s="32">
        <v>8.688654918931606</v>
      </c>
      <c r="AK66" s="32">
        <v>4.1005362796592735</v>
      </c>
      <c r="AL66" s="32">
        <v>0.87050143294297311</v>
      </c>
      <c r="AM66" s="26">
        <v>8.9339726321041694E-3</v>
      </c>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26"/>
      <c r="CR66" s="26"/>
      <c r="CS66" s="26"/>
      <c r="CT66" s="26"/>
      <c r="CU66" s="26"/>
      <c r="CV66" s="26"/>
      <c r="CW66" s="26"/>
      <c r="CX66" s="7"/>
      <c r="CY66" s="7"/>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7"/>
      <c r="EA66" s="7"/>
    </row>
    <row r="67" spans="1:131">
      <c r="A67" s="7" t="s">
        <v>534</v>
      </c>
      <c r="B67" s="7"/>
      <c r="C67" s="32">
        <v>192.20976039261771</v>
      </c>
      <c r="D67" s="32">
        <v>10.46115</v>
      </c>
      <c r="E67" s="32">
        <v>2.0922300000000003</v>
      </c>
      <c r="F67" s="32">
        <v>12.553380000000001</v>
      </c>
      <c r="G67" s="32">
        <v>173.85067809764917</v>
      </c>
      <c r="H67" s="32">
        <v>174.38624326811362</v>
      </c>
      <c r="I67" s="32">
        <v>572.12291704320535</v>
      </c>
      <c r="J67" s="32">
        <v>3.2939699783401979</v>
      </c>
      <c r="K67" s="32">
        <v>35.186613975522675</v>
      </c>
      <c r="L67" s="30">
        <v>1.0030806044378131</v>
      </c>
      <c r="M67" s="32">
        <v>1.8260174074740276</v>
      </c>
      <c r="N67" s="32">
        <v>5.1124450741402822E-4</v>
      </c>
      <c r="O67" s="32">
        <v>0</v>
      </c>
      <c r="P67" s="32">
        <v>6.7334597404435197E-3</v>
      </c>
      <c r="Q67" s="32">
        <v>0.37073853918102984</v>
      </c>
      <c r="R67" s="32">
        <v>4.4657452418596337</v>
      </c>
      <c r="S67" s="32">
        <v>17.688602703347716</v>
      </c>
      <c r="T67" s="32">
        <v>23.443236008494718</v>
      </c>
      <c r="U67" s="32">
        <v>22.695949431780075</v>
      </c>
      <c r="V67" s="32">
        <v>23.020726291194201</v>
      </c>
      <c r="W67" s="32">
        <v>10.822312785226904</v>
      </c>
      <c r="X67" s="32">
        <v>6.2231292905977407</v>
      </c>
      <c r="Y67" s="32">
        <v>1.758866831800117</v>
      </c>
      <c r="Z67" s="32">
        <v>1.2052521098903165E-2</v>
      </c>
      <c r="AA67" s="32"/>
      <c r="AB67" s="32">
        <v>0</v>
      </c>
      <c r="AC67" s="32">
        <v>4.6048665296345229E-3</v>
      </c>
      <c r="AD67" s="32">
        <v>0.13670213319007674</v>
      </c>
      <c r="AE67" s="32">
        <v>2.9431263516054447</v>
      </c>
      <c r="AF67" s="32">
        <v>11.469748256313649</v>
      </c>
      <c r="AG67" s="32">
        <v>17.232543506254597</v>
      </c>
      <c r="AH67" s="32">
        <v>19.546748698052355</v>
      </c>
      <c r="AI67" s="32">
        <v>16.741183123685676</v>
      </c>
      <c r="AJ67" s="32">
        <v>8.6622009628184866</v>
      </c>
      <c r="AK67" s="32">
        <v>4.0880515616224216</v>
      </c>
      <c r="AL67" s="32">
        <v>0.86785105645566352</v>
      </c>
      <c r="AM67" s="26">
        <v>8.9067717682039874E-3</v>
      </c>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c r="CF67" s="26"/>
      <c r="CG67" s="26"/>
      <c r="CH67" s="26"/>
      <c r="CI67" s="26"/>
      <c r="CJ67" s="26"/>
      <c r="CK67" s="26"/>
      <c r="CL67" s="26"/>
      <c r="CM67" s="26"/>
      <c r="CN67" s="26"/>
      <c r="CO67" s="26"/>
      <c r="CP67" s="26"/>
      <c r="CQ67" s="26"/>
      <c r="CR67" s="26"/>
      <c r="CS67" s="26"/>
      <c r="CT67" s="26"/>
      <c r="CU67" s="26"/>
      <c r="CV67" s="26"/>
      <c r="CW67" s="26"/>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row>
    <row r="68" spans="1:131">
      <c r="A68" s="7" t="s">
        <v>494</v>
      </c>
      <c r="B68" s="7"/>
      <c r="C68" s="32">
        <v>192.14453821399789</v>
      </c>
      <c r="D68" s="32">
        <v>10.46115</v>
      </c>
      <c r="E68" s="32">
        <v>2.0922300000000003</v>
      </c>
      <c r="F68" s="32">
        <v>12.553380000000001</v>
      </c>
      <c r="G68" s="32">
        <v>173.85067809764917</v>
      </c>
      <c r="H68" s="32">
        <v>174.354738590408</v>
      </c>
      <c r="I68" s="32">
        <v>572.31712034159068</v>
      </c>
      <c r="J68" s="32">
        <v>3.2951393554402673</v>
      </c>
      <c r="K68" s="32">
        <v>35.198609097360411</v>
      </c>
      <c r="L68" s="30">
        <v>1.0028993875564622</v>
      </c>
      <c r="M68" s="32">
        <v>1.8253977884012473</v>
      </c>
      <c r="N68" s="32">
        <v>5.1107102777120026E-4</v>
      </c>
      <c r="O68" s="32">
        <v>0</v>
      </c>
      <c r="P68" s="32">
        <v>6.7311748881393324E-3</v>
      </c>
      <c r="Q68" s="32">
        <v>0.3706127371656987</v>
      </c>
      <c r="R68" s="32">
        <v>4.464229888876309</v>
      </c>
      <c r="S68" s="32">
        <v>17.682600462864738</v>
      </c>
      <c r="T68" s="32">
        <v>23.435281059051729</v>
      </c>
      <c r="U68" s="32">
        <v>22.688248057693965</v>
      </c>
      <c r="V68" s="32">
        <v>23.012914711183619</v>
      </c>
      <c r="W68" s="32">
        <v>10.818640470063951</v>
      </c>
      <c r="X68" s="32">
        <v>6.2210176077709356</v>
      </c>
      <c r="Y68" s="32">
        <v>1.7582699988066324</v>
      </c>
      <c r="Z68" s="32">
        <v>1.204843133945325E-2</v>
      </c>
      <c r="AA68" s="32"/>
      <c r="AB68" s="32">
        <v>0</v>
      </c>
      <c r="AC68" s="32">
        <v>4.6033039688847324E-3</v>
      </c>
      <c r="AD68" s="32">
        <v>0.13665574631081306</v>
      </c>
      <c r="AE68" s="32">
        <v>2.9421276660433118</v>
      </c>
      <c r="AF68" s="32">
        <v>11.465856248082801</v>
      </c>
      <c r="AG68" s="32">
        <v>17.226696019486273</v>
      </c>
      <c r="AH68" s="32">
        <v>19.540115936363165</v>
      </c>
      <c r="AI68" s="32">
        <v>16.735502369317274</v>
      </c>
      <c r="AJ68" s="32">
        <v>8.6592616343614743</v>
      </c>
      <c r="AK68" s="32">
        <v>4.086664370729439</v>
      </c>
      <c r="AL68" s="32">
        <v>0.86755657017929599</v>
      </c>
      <c r="AM68" s="26">
        <v>8.9037494499928579E-3</v>
      </c>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7"/>
      <c r="CY68" s="7"/>
      <c r="CZ68" s="7"/>
      <c r="DA68" s="7"/>
      <c r="DB68" s="7"/>
      <c r="DC68" s="7"/>
      <c r="DD68" s="7"/>
      <c r="DE68" s="7"/>
      <c r="DF68" s="7"/>
      <c r="DG68" s="7"/>
      <c r="DH68" s="7"/>
      <c r="DI68" s="7"/>
      <c r="DJ68" s="7"/>
      <c r="DK68" s="7"/>
      <c r="DL68" s="7"/>
      <c r="DM68" s="7"/>
      <c r="DN68" s="7"/>
      <c r="DO68" s="7"/>
      <c r="DP68" s="7"/>
      <c r="DQ68" s="7"/>
      <c r="DR68" s="7"/>
      <c r="DS68" s="7"/>
      <c r="DT68" s="7"/>
      <c r="DU68" s="7"/>
      <c r="DV68" s="7"/>
      <c r="DW68" s="7"/>
      <c r="DX68" s="7"/>
      <c r="DY68" s="7"/>
      <c r="DZ68" s="7"/>
      <c r="EA68" s="7"/>
    </row>
    <row r="69" spans="1:131">
      <c r="A69" s="7" t="s">
        <v>506</v>
      </c>
      <c r="B69" s="7"/>
      <c r="C69" s="32">
        <v>191.9488716781384</v>
      </c>
      <c r="D69" s="32">
        <v>10.46115</v>
      </c>
      <c r="E69" s="32">
        <v>2.0922300000000003</v>
      </c>
      <c r="F69" s="32">
        <v>12.553380000000001</v>
      </c>
      <c r="G69" s="32">
        <v>173.85067809764917</v>
      </c>
      <c r="H69" s="32">
        <v>174.26022455729131</v>
      </c>
      <c r="I69" s="32">
        <v>572.90052209525186</v>
      </c>
      <c r="J69" s="32">
        <v>3.298652254842819</v>
      </c>
      <c r="K69" s="32">
        <v>35.234643372646673</v>
      </c>
      <c r="L69" s="30">
        <v>1.0023557369124101</v>
      </c>
      <c r="M69" s="32">
        <v>1.8235389311829167</v>
      </c>
      <c r="N69" s="32">
        <v>5.1055058884271625E-4</v>
      </c>
      <c r="O69" s="32">
        <v>0</v>
      </c>
      <c r="P69" s="32">
        <v>6.7243203312267654E-3</v>
      </c>
      <c r="Q69" s="32">
        <v>0.37023533111970508</v>
      </c>
      <c r="R69" s="32">
        <v>4.4596838299263331</v>
      </c>
      <c r="S69" s="32">
        <v>17.664593741415789</v>
      </c>
      <c r="T69" s="32">
        <v>23.411416210722752</v>
      </c>
      <c r="U69" s="32">
        <v>22.665143935435619</v>
      </c>
      <c r="V69" s="32">
        <v>22.989479971151862</v>
      </c>
      <c r="W69" s="32">
        <v>10.807623524575087</v>
      </c>
      <c r="X69" s="32">
        <v>6.2146825592905159</v>
      </c>
      <c r="Y69" s="32">
        <v>1.7564794998261772</v>
      </c>
      <c r="Z69" s="32">
        <v>1.20361620611035E-2</v>
      </c>
      <c r="AA69" s="32"/>
      <c r="AB69" s="32">
        <v>0</v>
      </c>
      <c r="AC69" s="32">
        <v>4.5986162866353585E-3</v>
      </c>
      <c r="AD69" s="32">
        <v>0.136516585673022</v>
      </c>
      <c r="AE69" s="32">
        <v>2.9391316093569131</v>
      </c>
      <c r="AF69" s="32">
        <v>11.454180223390251</v>
      </c>
      <c r="AG69" s="32">
        <v>17.209153559181296</v>
      </c>
      <c r="AH69" s="32">
        <v>19.520217651295582</v>
      </c>
      <c r="AI69" s="32">
        <v>16.71846010621206</v>
      </c>
      <c r="AJ69" s="32">
        <v>8.6504436489904322</v>
      </c>
      <c r="AK69" s="32">
        <v>4.0825027980504878</v>
      </c>
      <c r="AL69" s="32">
        <v>0.86667311135019265</v>
      </c>
      <c r="AM69" s="26">
        <v>8.8946824953594628E-3</v>
      </c>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row>
    <row r="70" spans="1:131">
      <c r="A70" s="7" t="s">
        <v>512</v>
      </c>
      <c r="B70" s="7"/>
      <c r="C70" s="32">
        <v>191.81842732089879</v>
      </c>
      <c r="D70" s="32">
        <v>10.46115</v>
      </c>
      <c r="E70" s="32">
        <v>2.0922300000000003</v>
      </c>
      <c r="F70" s="32">
        <v>12.553380000000001</v>
      </c>
      <c r="G70" s="32">
        <v>173.85067809764917</v>
      </c>
      <c r="H70" s="32">
        <v>174.19721520188011</v>
      </c>
      <c r="I70" s="32">
        <v>573.29011782602038</v>
      </c>
      <c r="J70" s="32">
        <v>3.3009981693027344</v>
      </c>
      <c r="K70" s="32">
        <v>35.258707064133311</v>
      </c>
      <c r="L70" s="30">
        <v>1.0019933031497081</v>
      </c>
      <c r="M70" s="32">
        <v>1.8222996930373627</v>
      </c>
      <c r="N70" s="32">
        <v>5.1020362955706043E-4</v>
      </c>
      <c r="O70" s="32">
        <v>0</v>
      </c>
      <c r="P70" s="32">
        <v>6.7197506266183891E-3</v>
      </c>
      <c r="Q70" s="32">
        <v>0.3699837270890427</v>
      </c>
      <c r="R70" s="32">
        <v>4.4566531239596827</v>
      </c>
      <c r="S70" s="32">
        <v>17.652589260449826</v>
      </c>
      <c r="T70" s="32">
        <v>23.395506311836773</v>
      </c>
      <c r="U70" s="32">
        <v>22.649741187263391</v>
      </c>
      <c r="V70" s="32">
        <v>22.973856811130691</v>
      </c>
      <c r="W70" s="32">
        <v>10.800278894249178</v>
      </c>
      <c r="X70" s="32">
        <v>6.210459193636904</v>
      </c>
      <c r="Y70" s="32">
        <v>1.7552858338392077</v>
      </c>
      <c r="Z70" s="32">
        <v>1.2027982542203669E-2</v>
      </c>
      <c r="AA70" s="32"/>
      <c r="AB70" s="32">
        <v>0</v>
      </c>
      <c r="AC70" s="32">
        <v>4.5954911651357767E-3</v>
      </c>
      <c r="AD70" s="32">
        <v>0.13642381191449462</v>
      </c>
      <c r="AE70" s="32">
        <v>2.9371342382326477</v>
      </c>
      <c r="AF70" s="32">
        <v>11.446396206928553</v>
      </c>
      <c r="AG70" s="32">
        <v>17.197458585644647</v>
      </c>
      <c r="AH70" s="32">
        <v>19.506952127917199</v>
      </c>
      <c r="AI70" s="32">
        <v>16.707098597475255</v>
      </c>
      <c r="AJ70" s="32">
        <v>8.6445649920764058</v>
      </c>
      <c r="AK70" s="32">
        <v>4.0797284162645209</v>
      </c>
      <c r="AL70" s="32">
        <v>0.86608413879745738</v>
      </c>
      <c r="AM70" s="26">
        <v>8.8886378589372005E-3</v>
      </c>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c r="CN70" s="26"/>
      <c r="CO70" s="26"/>
      <c r="CP70" s="26"/>
      <c r="CQ70" s="26"/>
      <c r="CR70" s="26"/>
      <c r="CS70" s="26"/>
      <c r="CT70" s="26"/>
      <c r="CU70" s="26"/>
      <c r="CV70" s="26"/>
      <c r="CW70" s="26"/>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row>
    <row r="71" spans="1:131">
      <c r="A71" s="7" t="s">
        <v>471</v>
      </c>
      <c r="B71" s="7"/>
      <c r="C71" s="32">
        <v>191.10098335608075</v>
      </c>
      <c r="D71" s="32">
        <v>10.46115</v>
      </c>
      <c r="E71" s="32">
        <v>2.0922300000000003</v>
      </c>
      <c r="F71" s="32">
        <v>12.553380000000001</v>
      </c>
      <c r="G71" s="32">
        <v>173.85067809764917</v>
      </c>
      <c r="H71" s="32">
        <v>173.85066374711903</v>
      </c>
      <c r="I71" s="32">
        <v>575.44240154482111</v>
      </c>
      <c r="J71" s="32">
        <v>3.3139579455503023</v>
      </c>
      <c r="K71" s="32">
        <v>35.391644587085018</v>
      </c>
      <c r="L71" s="113">
        <v>0.99999991745485095</v>
      </c>
      <c r="M71" s="32">
        <v>1.815483883236813</v>
      </c>
      <c r="N71" s="32">
        <v>5.0829535348595272E-4</v>
      </c>
      <c r="O71" s="32">
        <v>0</v>
      </c>
      <c r="P71" s="32">
        <v>6.6946172512723163E-3</v>
      </c>
      <c r="Q71" s="32">
        <v>0.36859990492039962</v>
      </c>
      <c r="R71" s="32">
        <v>4.4399842411431045</v>
      </c>
      <c r="S71" s="32">
        <v>17.586564615137029</v>
      </c>
      <c r="T71" s="32">
        <v>23.308001867963871</v>
      </c>
      <c r="U71" s="32">
        <v>22.56502607231613</v>
      </c>
      <c r="V71" s="32">
        <v>22.887929431014257</v>
      </c>
      <c r="W71" s="32">
        <v>10.759883427456678</v>
      </c>
      <c r="X71" s="32">
        <v>6.1872306825420367</v>
      </c>
      <c r="Y71" s="32">
        <v>1.7487206709108734</v>
      </c>
      <c r="Z71" s="32">
        <v>1.198299518825459E-2</v>
      </c>
      <c r="AA71" s="32"/>
      <c r="AB71" s="32">
        <v>0</v>
      </c>
      <c r="AC71" s="32">
        <v>4.5783029968880741E-3</v>
      </c>
      <c r="AD71" s="32">
        <v>0.1359135562425941</v>
      </c>
      <c r="AE71" s="32">
        <v>2.9261486970491868</v>
      </c>
      <c r="AF71" s="32">
        <v>11.403584116389208</v>
      </c>
      <c r="AG71" s="32">
        <v>17.13313623119307</v>
      </c>
      <c r="AH71" s="32">
        <v>19.433991749336073</v>
      </c>
      <c r="AI71" s="32">
        <v>16.644610299422816</v>
      </c>
      <c r="AJ71" s="32">
        <v>8.6122323790492601</v>
      </c>
      <c r="AK71" s="32">
        <v>4.0644693164417021</v>
      </c>
      <c r="AL71" s="32">
        <v>0.86284478975741252</v>
      </c>
      <c r="AM71" s="26">
        <v>8.8553923586147561E-3</v>
      </c>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6"/>
      <c r="CC71" s="26"/>
      <c r="CD71" s="26"/>
      <c r="CE71" s="26"/>
      <c r="CF71" s="26"/>
      <c r="CG71" s="26"/>
      <c r="CH71" s="26"/>
      <c r="CI71" s="26"/>
      <c r="CJ71" s="26"/>
      <c r="CK71" s="26"/>
      <c r="CL71" s="26"/>
      <c r="CM71" s="26"/>
      <c r="CN71" s="26"/>
      <c r="CO71" s="26"/>
      <c r="CP71" s="26"/>
      <c r="CQ71" s="26"/>
      <c r="CR71" s="26"/>
      <c r="CS71" s="26"/>
      <c r="CT71" s="26"/>
      <c r="CU71" s="26"/>
      <c r="CV71" s="26"/>
      <c r="CW71" s="26"/>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row>
    <row r="72" spans="1:131">
      <c r="A72" s="7" t="s">
        <v>459</v>
      </c>
      <c r="B72" s="7"/>
      <c r="C72" s="32">
        <v>190.77487246298162</v>
      </c>
      <c r="D72" s="32">
        <v>10.46115</v>
      </c>
      <c r="E72" s="32">
        <v>2.0922300000000003</v>
      </c>
      <c r="F72" s="32">
        <v>12.553380000000001</v>
      </c>
      <c r="G72" s="32">
        <v>173.85067809764917</v>
      </c>
      <c r="H72" s="32">
        <v>173.69314035859111</v>
      </c>
      <c r="I72" s="32">
        <v>576.42606376968411</v>
      </c>
      <c r="J72" s="32">
        <v>3.3198809761554489</v>
      </c>
      <c r="K72" s="32">
        <v>35.452401270068862</v>
      </c>
      <c r="L72" s="113">
        <v>0.99909383304809674</v>
      </c>
      <c r="M72" s="32">
        <v>1.8123857878729304</v>
      </c>
      <c r="N72" s="32">
        <v>5.074279552718129E-4</v>
      </c>
      <c r="O72" s="32">
        <v>0</v>
      </c>
      <c r="P72" s="32">
        <v>6.683192989751373E-3</v>
      </c>
      <c r="Q72" s="32">
        <v>0.36797089484374362</v>
      </c>
      <c r="R72" s="32">
        <v>4.4324074762264782</v>
      </c>
      <c r="S72" s="32">
        <v>17.556553412722117</v>
      </c>
      <c r="T72" s="32">
        <v>23.268227120748914</v>
      </c>
      <c r="U72" s="32">
        <v>22.526519201885556</v>
      </c>
      <c r="V72" s="32">
        <v>22.848871530961333</v>
      </c>
      <c r="W72" s="32">
        <v>10.741521851641906</v>
      </c>
      <c r="X72" s="32">
        <v>6.176672268408006</v>
      </c>
      <c r="Y72" s="32">
        <v>1.7457365059434486</v>
      </c>
      <c r="Z72" s="32">
        <v>1.1962546391005009E-2</v>
      </c>
      <c r="AA72" s="32"/>
      <c r="AB72" s="32">
        <v>0</v>
      </c>
      <c r="AC72" s="32">
        <v>4.5704901931391184E-3</v>
      </c>
      <c r="AD72" s="32">
        <v>0.13568162184627569</v>
      </c>
      <c r="AE72" s="32">
        <v>2.9211552692385223</v>
      </c>
      <c r="AF72" s="32">
        <v>11.38412407523496</v>
      </c>
      <c r="AG72" s="32">
        <v>17.103898797351441</v>
      </c>
      <c r="AH72" s="32">
        <v>19.400827940890107</v>
      </c>
      <c r="AI72" s="32">
        <v>16.616206527580793</v>
      </c>
      <c r="AJ72" s="32">
        <v>8.5975357367641916</v>
      </c>
      <c r="AK72" s="32">
        <v>4.0575333619767848</v>
      </c>
      <c r="AL72" s="32">
        <v>0.86137235837557391</v>
      </c>
      <c r="AM72" s="26">
        <v>8.8402807675590986E-3</v>
      </c>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c r="BU72" s="26"/>
      <c r="BV72" s="26"/>
      <c r="BW72" s="26"/>
      <c r="BX72" s="26"/>
      <c r="BY72" s="26"/>
      <c r="BZ72" s="26"/>
      <c r="CA72" s="26"/>
      <c r="CB72" s="26"/>
      <c r="CC72" s="26"/>
      <c r="CD72" s="26"/>
      <c r="CE72" s="26"/>
      <c r="CF72" s="26"/>
      <c r="CG72" s="26"/>
      <c r="CH72" s="26"/>
      <c r="CI72" s="26"/>
      <c r="CJ72" s="26"/>
      <c r="CK72" s="26"/>
      <c r="CL72" s="26"/>
      <c r="CM72" s="26"/>
      <c r="CN72" s="26"/>
      <c r="CO72" s="26"/>
      <c r="CP72" s="26"/>
      <c r="CQ72" s="26"/>
      <c r="CR72" s="26"/>
      <c r="CS72" s="26"/>
      <c r="CT72" s="26"/>
      <c r="CU72" s="26"/>
      <c r="CV72" s="26"/>
      <c r="CW72" s="26"/>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row>
    <row r="73" spans="1:131">
      <c r="A73" s="7" t="s">
        <v>505</v>
      </c>
      <c r="B73" s="7"/>
      <c r="C73" s="32">
        <v>189.66609542644463</v>
      </c>
      <c r="D73" s="32">
        <v>10.46115</v>
      </c>
      <c r="E73" s="32">
        <v>2.0922300000000003</v>
      </c>
      <c r="F73" s="32">
        <v>12.553380000000001</v>
      </c>
      <c r="G73" s="32">
        <v>173.85067809764917</v>
      </c>
      <c r="H73" s="32">
        <v>173.15756083759644</v>
      </c>
      <c r="I73" s="32">
        <v>579.79581723738863</v>
      </c>
      <c r="J73" s="32">
        <v>3.3401716332697768</v>
      </c>
      <c r="K73" s="32">
        <v>35.660536784472228</v>
      </c>
      <c r="L73" s="113">
        <v>0.99601314606513403</v>
      </c>
      <c r="M73" s="32">
        <v>1.8018522636357168</v>
      </c>
      <c r="N73" s="32">
        <v>5.044788013437374E-4</v>
      </c>
      <c r="O73" s="32">
        <v>0</v>
      </c>
      <c r="P73" s="32">
        <v>6.6443505005801687E-3</v>
      </c>
      <c r="Q73" s="32">
        <v>0.3658322605831133</v>
      </c>
      <c r="R73" s="32">
        <v>4.4066464755099481</v>
      </c>
      <c r="S73" s="32">
        <v>17.454515324511423</v>
      </c>
      <c r="T73" s="32">
        <v>23.132992980218066</v>
      </c>
      <c r="U73" s="32">
        <v>22.395595842421603</v>
      </c>
      <c r="V73" s="32">
        <v>22.716074670781385</v>
      </c>
      <c r="W73" s="32">
        <v>10.67909249387168</v>
      </c>
      <c r="X73" s="32">
        <v>6.1407736603523011</v>
      </c>
      <c r="Y73" s="32">
        <v>1.7355903450542045</v>
      </c>
      <c r="Z73" s="32">
        <v>1.1893020480356432E-2</v>
      </c>
      <c r="AA73" s="32"/>
      <c r="AB73" s="32">
        <v>0</v>
      </c>
      <c r="AC73" s="32">
        <v>4.5439266603926678E-3</v>
      </c>
      <c r="AD73" s="32">
        <v>0.13489304489879306</v>
      </c>
      <c r="AE73" s="32">
        <v>2.9041776146822644</v>
      </c>
      <c r="AF73" s="32">
        <v>11.317959935310517</v>
      </c>
      <c r="AG73" s="32">
        <v>17.004491522289911</v>
      </c>
      <c r="AH73" s="32">
        <v>19.288070992173822</v>
      </c>
      <c r="AI73" s="32">
        <v>16.519633703317933</v>
      </c>
      <c r="AJ73" s="32">
        <v>8.5475671529949633</v>
      </c>
      <c r="AK73" s="32">
        <v>4.0339511167960644</v>
      </c>
      <c r="AL73" s="32">
        <v>0.85636609167732258</v>
      </c>
      <c r="AM73" s="26">
        <v>8.7889013579698673E-3</v>
      </c>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c r="CD73" s="26"/>
      <c r="CE73" s="26"/>
      <c r="CF73" s="26"/>
      <c r="CG73" s="26"/>
      <c r="CH73" s="26"/>
      <c r="CI73" s="26"/>
      <c r="CJ73" s="26"/>
      <c r="CK73" s="26"/>
      <c r="CL73" s="26"/>
      <c r="CM73" s="26"/>
      <c r="CN73" s="26"/>
      <c r="CO73" s="26"/>
      <c r="CP73" s="26"/>
      <c r="CQ73" s="26"/>
      <c r="CR73" s="26"/>
      <c r="CS73" s="26"/>
      <c r="CT73" s="26"/>
      <c r="CU73" s="26"/>
      <c r="CV73" s="26"/>
      <c r="CW73" s="26"/>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row>
    <row r="74" spans="1:131">
      <c r="A74" s="7" t="s">
        <v>493</v>
      </c>
      <c r="B74" s="7"/>
      <c r="C74" s="32">
        <v>189.47042889058517</v>
      </c>
      <c r="D74" s="32">
        <v>10.46115</v>
      </c>
      <c r="E74" s="32">
        <v>2.0922300000000003</v>
      </c>
      <c r="F74" s="32">
        <v>12.553380000000001</v>
      </c>
      <c r="G74" s="32">
        <v>173.85067809764917</v>
      </c>
      <c r="H74" s="32">
        <v>173.06304680447982</v>
      </c>
      <c r="I74" s="32">
        <v>580.39457367515524</v>
      </c>
      <c r="J74" s="32">
        <v>3.3437769894746587</v>
      </c>
      <c r="K74" s="32">
        <v>35.697519454086262</v>
      </c>
      <c r="L74" s="113">
        <v>0.99546949542108232</v>
      </c>
      <c r="M74" s="32">
        <v>1.7999934064173866</v>
      </c>
      <c r="N74" s="32">
        <v>5.039583624152535E-4</v>
      </c>
      <c r="O74" s="32">
        <v>0</v>
      </c>
      <c r="P74" s="32">
        <v>6.6374959436676035E-3</v>
      </c>
      <c r="Q74" s="32">
        <v>0.36545485453711973</v>
      </c>
      <c r="R74" s="32">
        <v>4.4021004165599722</v>
      </c>
      <c r="S74" s="32">
        <v>17.436508603062478</v>
      </c>
      <c r="T74" s="32">
        <v>23.109128131889094</v>
      </c>
      <c r="U74" s="32">
        <v>22.372491720163261</v>
      </c>
      <c r="V74" s="32">
        <v>22.692639930749632</v>
      </c>
      <c r="W74" s="32">
        <v>10.668075548382816</v>
      </c>
      <c r="X74" s="32">
        <v>6.1344386118718823</v>
      </c>
      <c r="Y74" s="32">
        <v>1.7337998460737498</v>
      </c>
      <c r="Z74" s="32">
        <v>1.1880751202006684E-2</v>
      </c>
      <c r="AA74" s="32"/>
      <c r="AB74" s="32">
        <v>0</v>
      </c>
      <c r="AC74" s="32">
        <v>4.5392389781432948E-3</v>
      </c>
      <c r="AD74" s="32">
        <v>0.13475388426100202</v>
      </c>
      <c r="AE74" s="32">
        <v>2.9011815579958657</v>
      </c>
      <c r="AF74" s="32">
        <v>11.306283910617969</v>
      </c>
      <c r="AG74" s="32">
        <v>16.986949061984937</v>
      </c>
      <c r="AH74" s="32">
        <v>19.268172707106242</v>
      </c>
      <c r="AI74" s="32">
        <v>16.502591440212722</v>
      </c>
      <c r="AJ74" s="32">
        <v>8.5387491676239247</v>
      </c>
      <c r="AK74" s="32">
        <v>4.0297895441171141</v>
      </c>
      <c r="AL74" s="32">
        <v>0.85548263284821946</v>
      </c>
      <c r="AM74" s="26">
        <v>8.7798344033364738E-3</v>
      </c>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c r="CD74" s="26"/>
      <c r="CE74" s="26"/>
      <c r="CF74" s="26"/>
      <c r="CG74" s="26"/>
      <c r="CH74" s="26"/>
      <c r="CI74" s="26"/>
      <c r="CJ74" s="26"/>
      <c r="CK74" s="26"/>
      <c r="CL74" s="26"/>
      <c r="CM74" s="26"/>
      <c r="CN74" s="26"/>
      <c r="CO74" s="26"/>
      <c r="CP74" s="26"/>
      <c r="CQ74" s="26"/>
      <c r="CR74" s="26"/>
      <c r="CS74" s="26"/>
      <c r="CT74" s="26"/>
      <c r="CU74" s="26"/>
      <c r="CV74" s="26"/>
      <c r="CW74" s="26"/>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row>
    <row r="75" spans="1:131">
      <c r="A75" s="7" t="s">
        <v>524</v>
      </c>
      <c r="B75" s="7"/>
      <c r="C75" s="32">
        <v>189.02643797044578</v>
      </c>
      <c r="D75" s="32">
        <v>10.46115</v>
      </c>
      <c r="E75" s="32">
        <v>2.0922300000000003</v>
      </c>
      <c r="F75" s="32">
        <v>12.553380000000001</v>
      </c>
      <c r="G75" s="32">
        <v>173.85067809764917</v>
      </c>
      <c r="H75" s="32">
        <v>172.84858308770137</v>
      </c>
      <c r="I75" s="32">
        <v>581.75782171377216</v>
      </c>
      <c r="J75" s="32">
        <v>3.351985660755354</v>
      </c>
      <c r="K75" s="32">
        <v>35.781721558037276</v>
      </c>
      <c r="L75" s="113">
        <v>0.99423588667635265</v>
      </c>
      <c r="M75" s="32">
        <v>1.7957754356583593</v>
      </c>
      <c r="N75" s="32">
        <v>5.0277742384689306E-4</v>
      </c>
      <c r="O75" s="32">
        <v>0</v>
      </c>
      <c r="P75" s="32">
        <v>6.6219421290237765E-3</v>
      </c>
      <c r="Q75" s="32">
        <v>0.36459847479445789</v>
      </c>
      <c r="R75" s="32">
        <v>4.3917848616423063</v>
      </c>
      <c r="S75" s="32">
        <v>17.395649184819632</v>
      </c>
      <c r="T75" s="32">
        <v>23.054975918675805</v>
      </c>
      <c r="U75" s="32">
        <v>22.320065685964636</v>
      </c>
      <c r="V75" s="32">
        <v>22.639463685030233</v>
      </c>
      <c r="W75" s="32">
        <v>10.643076773077471</v>
      </c>
      <c r="X75" s="32">
        <v>6.1200636243882345</v>
      </c>
      <c r="Y75" s="32">
        <v>1.729736988384013</v>
      </c>
      <c r="Z75" s="32">
        <v>1.1852910732710168E-2</v>
      </c>
      <c r="AA75" s="32"/>
      <c r="AB75" s="32">
        <v>0</v>
      </c>
      <c r="AC75" s="32">
        <v>4.5286020629136245E-3</v>
      </c>
      <c r="AD75" s="32">
        <v>0.13443811202458644</v>
      </c>
      <c r="AE75" s="32">
        <v>2.894383144771342</v>
      </c>
      <c r="AF75" s="32">
        <v>11.279789605273194</v>
      </c>
      <c r="AG75" s="32">
        <v>16.947143108155871</v>
      </c>
      <c r="AH75" s="32">
        <v>19.22302110334557</v>
      </c>
      <c r="AI75" s="32">
        <v>16.463920494033275</v>
      </c>
      <c r="AJ75" s="32">
        <v>8.5187400974910741</v>
      </c>
      <c r="AK75" s="32">
        <v>4.0203464348248783</v>
      </c>
      <c r="AL75" s="32">
        <v>0.85347795843255703</v>
      </c>
      <c r="AM75" s="26">
        <v>8.7592603919815926E-3</v>
      </c>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c r="CE75" s="26"/>
      <c r="CF75" s="26"/>
      <c r="CG75" s="26"/>
      <c r="CH75" s="26"/>
      <c r="CI75" s="26"/>
      <c r="CJ75" s="26"/>
      <c r="CK75" s="26"/>
      <c r="CL75" s="26"/>
      <c r="CM75" s="26"/>
      <c r="CN75" s="26"/>
      <c r="CO75" s="26"/>
      <c r="CP75" s="26"/>
      <c r="CQ75" s="26"/>
      <c r="CR75" s="26"/>
      <c r="CS75" s="26"/>
      <c r="CT75" s="26"/>
      <c r="CU75" s="26"/>
      <c r="CV75" s="26"/>
      <c r="CW75" s="26"/>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row>
    <row r="76" spans="1:131">
      <c r="A76" s="7" t="s">
        <v>513</v>
      </c>
      <c r="B76" s="7"/>
      <c r="C76" s="32">
        <v>187.44854135337064</v>
      </c>
      <c r="D76" s="32">
        <v>10.46115</v>
      </c>
      <c r="E76" s="32">
        <v>2.0922300000000003</v>
      </c>
      <c r="F76" s="32">
        <v>12.553380000000001</v>
      </c>
      <c r="G76" s="32">
        <v>173.85067809764917</v>
      </c>
      <c r="H76" s="32">
        <v>172.0864017956072</v>
      </c>
      <c r="I76" s="32">
        <v>586.6549187635095</v>
      </c>
      <c r="J76" s="32">
        <v>3.381473075203953</v>
      </c>
      <c r="K76" s="32">
        <v>36.084194668696206</v>
      </c>
      <c r="L76" s="113">
        <v>0.98985177209920916</v>
      </c>
      <c r="M76" s="32">
        <v>1.7807852151613002</v>
      </c>
      <c r="N76" s="32">
        <v>4.9858049348758639E-4</v>
      </c>
      <c r="O76" s="32">
        <v>0</v>
      </c>
      <c r="P76" s="32">
        <v>6.5666655222377593E-3</v>
      </c>
      <c r="Q76" s="32">
        <v>0.36155499206185265</v>
      </c>
      <c r="R76" s="32">
        <v>4.3551244740768871</v>
      </c>
      <c r="S76" s="32">
        <v>17.250439148090038</v>
      </c>
      <c r="T76" s="32">
        <v>22.862524699156367</v>
      </c>
      <c r="U76" s="32">
        <v>22.1337491234937</v>
      </c>
      <c r="V76" s="32">
        <v>22.45048095042149</v>
      </c>
      <c r="W76" s="32">
        <v>10.554233778331225</v>
      </c>
      <c r="X76" s="32">
        <v>6.0689764442408913</v>
      </c>
      <c r="Y76" s="32">
        <v>1.7152980232757165</v>
      </c>
      <c r="Z76" s="32">
        <v>1.1753968659059279E-2</v>
      </c>
      <c r="AA76" s="32"/>
      <c r="AB76" s="32">
        <v>0</v>
      </c>
      <c r="AC76" s="32">
        <v>4.4907995948997685E-3</v>
      </c>
      <c r="AD76" s="32">
        <v>0.13331589100382779</v>
      </c>
      <c r="AE76" s="32">
        <v>2.8702223055697478</v>
      </c>
      <c r="AF76" s="32">
        <v>11.185631655461631</v>
      </c>
      <c r="AG76" s="32">
        <v>16.80567697216685</v>
      </c>
      <c r="AH76" s="32">
        <v>19.062557094741251</v>
      </c>
      <c r="AI76" s="32">
        <v>16.326488054792204</v>
      </c>
      <c r="AJ76" s="32">
        <v>8.4476299854565085</v>
      </c>
      <c r="AK76" s="32">
        <v>3.986786626434625</v>
      </c>
      <c r="AL76" s="32">
        <v>0.84635355828082015</v>
      </c>
      <c r="AM76" s="26">
        <v>8.6861425387914012E-3</v>
      </c>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c r="CN76" s="26"/>
      <c r="CO76" s="26"/>
      <c r="CP76" s="26"/>
      <c r="CQ76" s="26"/>
      <c r="CR76" s="26"/>
      <c r="CS76" s="26"/>
      <c r="CT76" s="26"/>
      <c r="CU76" s="26"/>
      <c r="CV76" s="26"/>
      <c r="CW76" s="26"/>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row>
    <row r="77" spans="1:131">
      <c r="A77" s="7" t="s">
        <v>514</v>
      </c>
      <c r="B77" s="7"/>
      <c r="C77" s="32">
        <v>186.60065303131296</v>
      </c>
      <c r="D77" s="32">
        <v>10.46115</v>
      </c>
      <c r="E77" s="32">
        <v>2.0922300000000003</v>
      </c>
      <c r="F77" s="32">
        <v>12.553380000000001</v>
      </c>
      <c r="G77" s="32">
        <v>173.85067809764917</v>
      </c>
      <c r="H77" s="32">
        <v>171.67684098543475</v>
      </c>
      <c r="I77" s="32">
        <v>589.32059997424892</v>
      </c>
      <c r="J77" s="32">
        <v>3.3975242267025982</v>
      </c>
      <c r="K77" s="32">
        <v>36.248842597795488</v>
      </c>
      <c r="L77" s="113">
        <v>0.98749595264164913</v>
      </c>
      <c r="M77" s="32">
        <v>1.7727301672151923</v>
      </c>
      <c r="N77" s="32">
        <v>4.9632525813082275E-4</v>
      </c>
      <c r="O77" s="32">
        <v>0</v>
      </c>
      <c r="P77" s="32">
        <v>6.5369624422833093E-3</v>
      </c>
      <c r="Q77" s="32">
        <v>0.3599195658625472</v>
      </c>
      <c r="R77" s="32">
        <v>4.3354248852936594</v>
      </c>
      <c r="S77" s="32">
        <v>17.172410021811274</v>
      </c>
      <c r="T77" s="32">
        <v>22.759110356397485</v>
      </c>
      <c r="U77" s="32">
        <v>22.033631260374214</v>
      </c>
      <c r="V77" s="32">
        <v>22.348930410283888</v>
      </c>
      <c r="W77" s="32">
        <v>10.506493681212818</v>
      </c>
      <c r="X77" s="32">
        <v>6.0415245674924121</v>
      </c>
      <c r="Y77" s="32">
        <v>1.7075391943604123</v>
      </c>
      <c r="Z77" s="32">
        <v>1.170080178621037E-2</v>
      </c>
      <c r="AA77" s="32"/>
      <c r="AB77" s="32">
        <v>0</v>
      </c>
      <c r="AC77" s="32">
        <v>4.4704863051524841E-3</v>
      </c>
      <c r="AD77" s="32">
        <v>0.13271286157339993</v>
      </c>
      <c r="AE77" s="32">
        <v>2.8572393932620215</v>
      </c>
      <c r="AF77" s="32">
        <v>11.135035548460589</v>
      </c>
      <c r="AG77" s="32">
        <v>16.729659644178625</v>
      </c>
      <c r="AH77" s="32">
        <v>18.976331192781743</v>
      </c>
      <c r="AI77" s="32">
        <v>16.25263824800296</v>
      </c>
      <c r="AJ77" s="32">
        <v>8.4094187155153346</v>
      </c>
      <c r="AK77" s="32">
        <v>3.9687531448258397</v>
      </c>
      <c r="AL77" s="32">
        <v>0.84252523668803991</v>
      </c>
      <c r="AM77" s="26">
        <v>8.6468524020466946E-3</v>
      </c>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6"/>
      <c r="CK77" s="26"/>
      <c r="CL77" s="26"/>
      <c r="CM77" s="26"/>
      <c r="CN77" s="26"/>
      <c r="CO77" s="26"/>
      <c r="CP77" s="26"/>
      <c r="CQ77" s="26"/>
      <c r="CR77" s="26"/>
      <c r="CS77" s="26"/>
      <c r="CT77" s="26"/>
      <c r="CU77" s="26"/>
      <c r="CV77" s="26"/>
      <c r="CW77" s="26"/>
      <c r="CX77" s="7"/>
      <c r="CY77" s="7"/>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row>
    <row r="78" spans="1:131">
      <c r="A78" s="7" t="s">
        <v>535</v>
      </c>
      <c r="B78" s="7"/>
      <c r="C78" s="32">
        <v>185.62232035201561</v>
      </c>
      <c r="D78" s="32">
        <v>10.46115</v>
      </c>
      <c r="E78" s="32">
        <v>2.0922300000000003</v>
      </c>
      <c r="F78" s="32">
        <v>12.553380000000001</v>
      </c>
      <c r="G78" s="32">
        <v>173.85067809764917</v>
      </c>
      <c r="H78" s="32">
        <v>171.20427081985127</v>
      </c>
      <c r="I78" s="32">
        <v>592.42664670636907</v>
      </c>
      <c r="J78" s="32">
        <v>3.4162269982336722</v>
      </c>
      <c r="K78" s="32">
        <v>36.440690055049103</v>
      </c>
      <c r="L78" s="113">
        <v>0.98477769942138826</v>
      </c>
      <c r="M78" s="32">
        <v>1.76343588112354</v>
      </c>
      <c r="N78" s="32">
        <v>4.9372306348840318E-4</v>
      </c>
      <c r="O78" s="32">
        <v>0</v>
      </c>
      <c r="P78" s="32">
        <v>6.5026896577204812E-3</v>
      </c>
      <c r="Q78" s="32">
        <v>0.35803253563257925</v>
      </c>
      <c r="R78" s="32">
        <v>4.3126945905437797</v>
      </c>
      <c r="S78" s="32">
        <v>17.082376414566543</v>
      </c>
      <c r="T78" s="32">
        <v>22.639786114752617</v>
      </c>
      <c r="U78" s="32">
        <v>21.91811064908249</v>
      </c>
      <c r="V78" s="32">
        <v>22.231756710125108</v>
      </c>
      <c r="W78" s="32">
        <v>10.4514089537685</v>
      </c>
      <c r="X78" s="32">
        <v>6.0098493250903191</v>
      </c>
      <c r="Y78" s="32">
        <v>1.6985866994581382</v>
      </c>
      <c r="Z78" s="32">
        <v>1.1639455394461625E-2</v>
      </c>
      <c r="AA78" s="32"/>
      <c r="AB78" s="32">
        <v>0</v>
      </c>
      <c r="AC78" s="32">
        <v>4.4470478939056162E-3</v>
      </c>
      <c r="AD78" s="32">
        <v>0.13201705838444464</v>
      </c>
      <c r="AE78" s="32">
        <v>2.8422591098300289</v>
      </c>
      <c r="AF78" s="32">
        <v>11.076655424997844</v>
      </c>
      <c r="AG78" s="32">
        <v>16.641947342653744</v>
      </c>
      <c r="AH78" s="32">
        <v>18.876839767443844</v>
      </c>
      <c r="AI78" s="32">
        <v>16.167426932476904</v>
      </c>
      <c r="AJ78" s="32">
        <v>8.3653287886601326</v>
      </c>
      <c r="AK78" s="32">
        <v>3.9479452814310867</v>
      </c>
      <c r="AL78" s="32">
        <v>0.83810794254252408</v>
      </c>
      <c r="AM78" s="26">
        <v>8.6015176288797238E-3</v>
      </c>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c r="CD78" s="26"/>
      <c r="CE78" s="26"/>
      <c r="CF78" s="26"/>
      <c r="CG78" s="26"/>
      <c r="CH78" s="26"/>
      <c r="CI78" s="26"/>
      <c r="CJ78" s="26"/>
      <c r="CK78" s="26"/>
      <c r="CL78" s="26"/>
      <c r="CM78" s="26"/>
      <c r="CN78" s="26"/>
      <c r="CO78" s="26"/>
      <c r="CP78" s="26"/>
      <c r="CQ78" s="26"/>
      <c r="CR78" s="26"/>
      <c r="CS78" s="26"/>
      <c r="CT78" s="26"/>
      <c r="CU78" s="26"/>
      <c r="CV78" s="26"/>
      <c r="CW78" s="26"/>
      <c r="CX78" s="7"/>
      <c r="CY78" s="7"/>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row>
    <row r="79" spans="1:131">
      <c r="A79" s="7" t="s">
        <v>515</v>
      </c>
      <c r="B79" s="7"/>
      <c r="C79" s="32">
        <v>184.57876549409843</v>
      </c>
      <c r="D79" s="32">
        <v>10.46115</v>
      </c>
      <c r="E79" s="32">
        <v>2.0922300000000003</v>
      </c>
      <c r="F79" s="32">
        <v>12.553380000000001</v>
      </c>
      <c r="G79" s="32">
        <v>173.85067809764917</v>
      </c>
      <c r="H79" s="32">
        <v>170.70019597656216</v>
      </c>
      <c r="I79" s="32">
        <v>595.77605530965593</v>
      </c>
      <c r="J79" s="32">
        <v>3.4363951506390027</v>
      </c>
      <c r="K79" s="32">
        <v>36.64756895265198</v>
      </c>
      <c r="L79" s="113">
        <v>0.9818782293197762</v>
      </c>
      <c r="M79" s="32">
        <v>1.753521975959107</v>
      </c>
      <c r="N79" s="32">
        <v>4.9094738920315564E-4</v>
      </c>
      <c r="O79" s="32">
        <v>0</v>
      </c>
      <c r="P79" s="32">
        <v>6.4661320208534651E-3</v>
      </c>
      <c r="Q79" s="32">
        <v>0.35601970338728012</v>
      </c>
      <c r="R79" s="32">
        <v>4.2884489428105743</v>
      </c>
      <c r="S79" s="32">
        <v>16.986340566838834</v>
      </c>
      <c r="T79" s="32">
        <v>22.512506923664759</v>
      </c>
      <c r="U79" s="32">
        <v>21.794888663704654</v>
      </c>
      <c r="V79" s="32">
        <v>22.106771429955749</v>
      </c>
      <c r="W79" s="32">
        <v>10.392651911161227</v>
      </c>
      <c r="X79" s="32">
        <v>5.9760623998614202</v>
      </c>
      <c r="Y79" s="32">
        <v>1.6890373715623792</v>
      </c>
      <c r="Z79" s="32">
        <v>1.1574019243262965E-2</v>
      </c>
      <c r="AA79" s="32"/>
      <c r="AB79" s="32">
        <v>0</v>
      </c>
      <c r="AC79" s="32">
        <v>4.4220469219089578E-3</v>
      </c>
      <c r="AD79" s="32">
        <v>0.1312748683162257</v>
      </c>
      <c r="AE79" s="32">
        <v>2.8262801408359035</v>
      </c>
      <c r="AF79" s="32">
        <v>11.014383293304251</v>
      </c>
      <c r="AG79" s="32">
        <v>16.548387554360538</v>
      </c>
      <c r="AH79" s="32">
        <v>18.770715580416752</v>
      </c>
      <c r="AI79" s="32">
        <v>16.076534862582442</v>
      </c>
      <c r="AJ79" s="32">
        <v>8.3182995333479184</v>
      </c>
      <c r="AK79" s="32">
        <v>3.9257502271433502</v>
      </c>
      <c r="AL79" s="32">
        <v>0.8333961621206406</v>
      </c>
      <c r="AM79" s="26">
        <v>8.5531605375016237E-3</v>
      </c>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c r="CD79" s="26"/>
      <c r="CE79" s="26"/>
      <c r="CF79" s="26"/>
      <c r="CG79" s="26"/>
      <c r="CH79" s="26"/>
      <c r="CI79" s="26"/>
      <c r="CJ79" s="26"/>
      <c r="CK79" s="26"/>
      <c r="CL79" s="26"/>
      <c r="CM79" s="26"/>
      <c r="CN79" s="26"/>
      <c r="CO79" s="26"/>
      <c r="CP79" s="26"/>
      <c r="CQ79" s="26"/>
      <c r="CR79" s="26"/>
      <c r="CS79" s="26"/>
      <c r="CT79" s="26"/>
      <c r="CU79" s="26"/>
      <c r="CV79" s="26"/>
      <c r="CW79" s="26"/>
      <c r="CX79" s="7"/>
      <c r="CY79" s="7"/>
      <c r="CZ79" s="7"/>
      <c r="DA79" s="7"/>
      <c r="DB79" s="7"/>
      <c r="DC79" s="7"/>
      <c r="DD79" s="7"/>
      <c r="DE79" s="7"/>
      <c r="DF79" s="7"/>
      <c r="DG79" s="7"/>
      <c r="DH79" s="7"/>
      <c r="DI79" s="7"/>
      <c r="DJ79" s="7"/>
      <c r="DK79" s="7"/>
      <c r="DL79" s="7"/>
      <c r="DM79" s="7"/>
      <c r="DN79" s="7"/>
      <c r="DO79" s="7"/>
      <c r="DP79" s="7"/>
      <c r="DQ79" s="7"/>
      <c r="DR79" s="7"/>
      <c r="DS79" s="7"/>
      <c r="DT79" s="7"/>
      <c r="DU79" s="7"/>
      <c r="DV79" s="7"/>
      <c r="DW79" s="7"/>
      <c r="DX79" s="7"/>
      <c r="DY79" s="7"/>
      <c r="DZ79" s="7"/>
      <c r="EA79" s="7"/>
    </row>
    <row r="80" spans="1:131">
      <c r="A80" s="7" t="s">
        <v>525</v>
      </c>
      <c r="B80" s="7"/>
      <c r="C80" s="32">
        <v>184.32416763441159</v>
      </c>
      <c r="D80" s="32">
        <v>10.46115</v>
      </c>
      <c r="E80" s="32">
        <v>2.0922300000000003</v>
      </c>
      <c r="F80" s="32">
        <v>12.553380000000001</v>
      </c>
      <c r="G80" s="32">
        <v>173.85067809764917</v>
      </c>
      <c r="H80" s="32">
        <v>170.57721597675692</v>
      </c>
      <c r="I80" s="32">
        <v>596.59897131942932</v>
      </c>
      <c r="J80" s="32">
        <v>3.4413502628595971</v>
      </c>
      <c r="K80" s="32">
        <v>36.698397017270501</v>
      </c>
      <c r="L80" s="113">
        <v>0.98117084065065541</v>
      </c>
      <c r="M80" s="32">
        <v>1.7511032635964028</v>
      </c>
      <c r="N80" s="32">
        <v>4.9027020321063171E-4</v>
      </c>
      <c r="O80" s="32">
        <v>0</v>
      </c>
      <c r="P80" s="32">
        <v>6.4572129917953008E-3</v>
      </c>
      <c r="Q80" s="32">
        <v>0.35552862926915979</v>
      </c>
      <c r="R80" s="32">
        <v>4.282533690753854</v>
      </c>
      <c r="S80" s="32">
        <v>16.962910537167478</v>
      </c>
      <c r="T80" s="32">
        <v>22.48145440219184</v>
      </c>
      <c r="U80" s="32">
        <v>21.764825985633109</v>
      </c>
      <c r="V80" s="32">
        <v>22.076278557844557</v>
      </c>
      <c r="W80" s="32">
        <v>10.378316855197617</v>
      </c>
      <c r="X80" s="32">
        <v>5.9678193460502902</v>
      </c>
      <c r="Y80" s="32">
        <v>1.6867076057381265</v>
      </c>
      <c r="Z80" s="32">
        <v>1.1558054673777298E-2</v>
      </c>
      <c r="AA80" s="32"/>
      <c r="AB80" s="32">
        <v>0</v>
      </c>
      <c r="AC80" s="32">
        <v>4.415947392102596E-3</v>
      </c>
      <c r="AD80" s="32">
        <v>0.1310937949386109</v>
      </c>
      <c r="AE80" s="32">
        <v>2.8223817244996252</v>
      </c>
      <c r="AF80" s="32">
        <v>10.999190655057163</v>
      </c>
      <c r="AG80" s="32">
        <v>16.525561613135228</v>
      </c>
      <c r="AH80" s="32">
        <v>18.744824281389089</v>
      </c>
      <c r="AI80" s="32">
        <v>16.054359769167782</v>
      </c>
      <c r="AJ80" s="32">
        <v>8.306825725666112</v>
      </c>
      <c r="AK80" s="32">
        <v>3.9203352618692011</v>
      </c>
      <c r="AL80" s="32">
        <v>0.83224662100967284</v>
      </c>
      <c r="AM80" s="26">
        <v>8.5413627753886494E-3</v>
      </c>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c r="CD80" s="26"/>
      <c r="CE80" s="26"/>
      <c r="CF80" s="26"/>
      <c r="CG80" s="26"/>
      <c r="CH80" s="26"/>
      <c r="CI80" s="26"/>
      <c r="CJ80" s="26"/>
      <c r="CK80" s="26"/>
      <c r="CL80" s="26"/>
      <c r="CM80" s="26"/>
      <c r="CN80" s="26"/>
      <c r="CO80" s="26"/>
      <c r="CP80" s="26"/>
      <c r="CQ80" s="26"/>
      <c r="CR80" s="26"/>
      <c r="CS80" s="26"/>
      <c r="CT80" s="26"/>
      <c r="CU80" s="26"/>
      <c r="CV80" s="26"/>
      <c r="CW80" s="26"/>
      <c r="CX80" s="7"/>
      <c r="CY80" s="7"/>
      <c r="CZ80" s="7"/>
      <c r="DA80" s="7"/>
      <c r="DB80" s="7"/>
      <c r="DC80" s="7"/>
      <c r="DD80" s="7"/>
      <c r="DE80" s="7"/>
      <c r="DF80" s="7"/>
      <c r="DG80" s="7"/>
      <c r="DH80" s="7"/>
      <c r="DI80" s="7"/>
      <c r="DJ80" s="7"/>
      <c r="DK80" s="7"/>
      <c r="DL80" s="7"/>
      <c r="DM80" s="7"/>
      <c r="DN80" s="7"/>
      <c r="DO80" s="7"/>
      <c r="DP80" s="7"/>
      <c r="DQ80" s="7"/>
      <c r="DR80" s="7"/>
      <c r="DS80" s="7"/>
      <c r="DT80" s="7"/>
      <c r="DU80" s="7"/>
      <c r="DV80" s="7"/>
      <c r="DW80" s="7"/>
      <c r="DX80" s="7"/>
      <c r="DY80" s="7"/>
      <c r="DZ80" s="7"/>
      <c r="EA80" s="7"/>
    </row>
    <row r="81" spans="1:131">
      <c r="A81" s="7" t="s">
        <v>526</v>
      </c>
      <c r="B81" s="7"/>
      <c r="C81" s="32">
        <v>183.94606317162692</v>
      </c>
      <c r="D81" s="32">
        <v>10.46115</v>
      </c>
      <c r="E81" s="32">
        <v>2.0922300000000003</v>
      </c>
      <c r="F81" s="32">
        <v>12.553380000000001</v>
      </c>
      <c r="G81" s="32">
        <v>173.85067809764917</v>
      </c>
      <c r="H81" s="32">
        <v>170.39457780840473</v>
      </c>
      <c r="I81" s="32">
        <v>597.82529130507726</v>
      </c>
      <c r="J81" s="32">
        <v>3.4487344346038245</v>
      </c>
      <c r="K81" s="32">
        <v>36.774141650663481</v>
      </c>
      <c r="L81" s="113">
        <v>0.98012029445577886</v>
      </c>
      <c r="M81" s="32">
        <v>1.7475112226434444</v>
      </c>
      <c r="N81" s="32">
        <v>4.892645111509125E-4</v>
      </c>
      <c r="O81" s="32">
        <v>0</v>
      </c>
      <c r="P81" s="32">
        <v>6.4439673003556883E-3</v>
      </c>
      <c r="Q81" s="32">
        <v>0.35479933281769827</v>
      </c>
      <c r="R81" s="32">
        <v>4.27374892247696</v>
      </c>
      <c r="S81" s="32">
        <v>16.928114491384477</v>
      </c>
      <c r="T81" s="32">
        <v>22.435338158465093</v>
      </c>
      <c r="U81" s="32">
        <v>21.72017976293473</v>
      </c>
      <c r="V81" s="32">
        <v>22.030993451981747</v>
      </c>
      <c r="W81" s="32">
        <v>10.35702779706973</v>
      </c>
      <c r="X81" s="32">
        <v>5.9555775485866516</v>
      </c>
      <c r="Y81" s="32">
        <v>1.6832476597021442</v>
      </c>
      <c r="Z81" s="32">
        <v>1.1534345617556672E-2</v>
      </c>
      <c r="AA81" s="32"/>
      <c r="AB81" s="32">
        <v>0</v>
      </c>
      <c r="AC81" s="32">
        <v>4.406888952084638E-3</v>
      </c>
      <c r="AD81" s="32">
        <v>0.13082488202531362</v>
      </c>
      <c r="AE81" s="32">
        <v>2.8165921683095125</v>
      </c>
      <c r="AF81" s="32">
        <v>10.976627997500803</v>
      </c>
      <c r="AG81" s="32">
        <v>16.491662701906492</v>
      </c>
      <c r="AH81" s="32">
        <v>18.706372993064463</v>
      </c>
      <c r="AI81" s="32">
        <v>16.02142743504265</v>
      </c>
      <c r="AJ81" s="32">
        <v>8.2897859206380566</v>
      </c>
      <c r="AK81" s="32">
        <v>3.9122934718144928</v>
      </c>
      <c r="AL81" s="32">
        <v>0.83053943217176995</v>
      </c>
      <c r="AM81" s="26">
        <v>8.5238418641316802E-3</v>
      </c>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c r="CD81" s="26"/>
      <c r="CE81" s="26"/>
      <c r="CF81" s="26"/>
      <c r="CG81" s="26"/>
      <c r="CH81" s="26"/>
      <c r="CI81" s="26"/>
      <c r="CJ81" s="26"/>
      <c r="CK81" s="26"/>
      <c r="CL81" s="26"/>
      <c r="CM81" s="26"/>
      <c r="CN81" s="26"/>
      <c r="CO81" s="26"/>
      <c r="CP81" s="26"/>
      <c r="CQ81" s="26"/>
      <c r="CR81" s="26"/>
      <c r="CS81" s="26"/>
      <c r="CT81" s="26"/>
      <c r="CU81" s="26"/>
      <c r="CV81" s="26"/>
      <c r="CW81" s="26"/>
      <c r="CX81" s="7"/>
      <c r="CY81" s="7"/>
      <c r="CZ81" s="7"/>
      <c r="DA81" s="7"/>
      <c r="DB81" s="7"/>
      <c r="DC81" s="7"/>
      <c r="DD81" s="7"/>
      <c r="DE81" s="7"/>
      <c r="DF81" s="7"/>
      <c r="DG81" s="7"/>
      <c r="DH81" s="7"/>
      <c r="DI81" s="7"/>
      <c r="DJ81" s="7"/>
      <c r="DK81" s="7"/>
      <c r="DL81" s="7"/>
      <c r="DM81" s="7"/>
      <c r="DN81" s="7"/>
      <c r="DO81" s="7"/>
      <c r="DP81" s="7"/>
      <c r="DQ81" s="7"/>
      <c r="DR81" s="7"/>
      <c r="DS81" s="7"/>
      <c r="DT81" s="7"/>
      <c r="DU81" s="7"/>
      <c r="DV81" s="7"/>
      <c r="DW81" s="7"/>
      <c r="DX81" s="7"/>
      <c r="DY81" s="7"/>
      <c r="DZ81" s="7"/>
      <c r="EA81" s="7"/>
    </row>
    <row r="82" spans="1:131">
      <c r="A82" s="7" t="s">
        <v>624</v>
      </c>
      <c r="B82" s="7"/>
      <c r="C82" s="32">
        <v>183.07865538584255</v>
      </c>
      <c r="D82" s="32">
        <v>10.46115</v>
      </c>
      <c r="E82" s="32">
        <v>2.0922300000000003</v>
      </c>
      <c r="F82" s="32">
        <v>12.553380000000001</v>
      </c>
      <c r="G82" s="32">
        <v>173.85067809764917</v>
      </c>
      <c r="H82" s="32">
        <v>169.97558838933406</v>
      </c>
      <c r="I82" s="32">
        <v>600.65772587329036</v>
      </c>
      <c r="J82" s="32">
        <v>3.465789675936223</v>
      </c>
      <c r="K82" s="32">
        <v>36.949089234075409</v>
      </c>
      <c r="L82" s="113">
        <v>0.97771024104870896</v>
      </c>
      <c r="M82" s="32">
        <v>1.7392707372852327</v>
      </c>
      <c r="N82" s="32">
        <v>4.8695735741811246E-4</v>
      </c>
      <c r="O82" s="32">
        <v>0</v>
      </c>
      <c r="P82" s="32">
        <v>6.4135804178571303E-3</v>
      </c>
      <c r="Q82" s="32">
        <v>0.35312625703466272</v>
      </c>
      <c r="R82" s="32">
        <v>4.2535958241940941</v>
      </c>
      <c r="S82" s="32">
        <v>16.848289035730254</v>
      </c>
      <c r="T82" s="32">
        <v>22.329543086475969</v>
      </c>
      <c r="U82" s="32">
        <v>21.617757059724021</v>
      </c>
      <c r="V82" s="32">
        <v>21.927105089712295</v>
      </c>
      <c r="W82" s="32">
        <v>10.308188662413277</v>
      </c>
      <c r="X82" s="32">
        <v>5.9274936948448804</v>
      </c>
      <c r="Y82" s="32">
        <v>1.6753102127122259</v>
      </c>
      <c r="Z82" s="32">
        <v>1.1479954775914894E-2</v>
      </c>
      <c r="AA82" s="32"/>
      <c r="AB82" s="32">
        <v>0</v>
      </c>
      <c r="AC82" s="32">
        <v>4.3861080246637629E-3</v>
      </c>
      <c r="AD82" s="32">
        <v>0.13020797009316099</v>
      </c>
      <c r="AE82" s="32">
        <v>2.8033103729068491</v>
      </c>
      <c r="AF82" s="32">
        <v>10.924867103994714</v>
      </c>
      <c r="AG82" s="32">
        <v>16.413895358689061</v>
      </c>
      <c r="AH82" s="32">
        <v>18.618162061565311</v>
      </c>
      <c r="AI82" s="32">
        <v>15.945877512109162</v>
      </c>
      <c r="AJ82" s="32">
        <v>8.2506949788366111</v>
      </c>
      <c r="AK82" s="32">
        <v>3.8938448366047305</v>
      </c>
      <c r="AL82" s="32">
        <v>0.82662297776418325</v>
      </c>
      <c r="AM82" s="26">
        <v>8.4836472186456055E-3</v>
      </c>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7"/>
      <c r="CY82" s="7"/>
      <c r="CZ82" s="7"/>
      <c r="DA82" s="7"/>
      <c r="DB82" s="7"/>
      <c r="DC82" s="7"/>
      <c r="DD82" s="7"/>
      <c r="DE82" s="7"/>
      <c r="DF82" s="7"/>
      <c r="DG82" s="7"/>
      <c r="DH82" s="7"/>
      <c r="DI82" s="7"/>
      <c r="DJ82" s="7"/>
      <c r="DK82" s="7"/>
      <c r="DL82" s="7"/>
      <c r="DM82" s="7"/>
      <c r="DN82" s="7"/>
      <c r="DO82" s="7"/>
      <c r="DP82" s="7"/>
      <c r="DQ82" s="7"/>
      <c r="DR82" s="7"/>
      <c r="DS82" s="7"/>
      <c r="DT82" s="7"/>
      <c r="DU82" s="7"/>
      <c r="DV82" s="7"/>
      <c r="DW82" s="7"/>
      <c r="DX82" s="7"/>
      <c r="DY82" s="7"/>
      <c r="DZ82" s="7"/>
      <c r="EA82" s="7"/>
    </row>
    <row r="83" spans="1:131">
      <c r="A83" s="7" t="s">
        <v>527</v>
      </c>
      <c r="B83" s="7"/>
      <c r="C83" s="32">
        <v>181.77601226950844</v>
      </c>
      <c r="D83" s="32">
        <v>10.46115</v>
      </c>
      <c r="E83" s="32">
        <v>2.0922300000000003</v>
      </c>
      <c r="F83" s="32">
        <v>12.553380000000001</v>
      </c>
      <c r="G83" s="32">
        <v>173.85067809764917</v>
      </c>
      <c r="H83" s="32">
        <v>169.3463645207986</v>
      </c>
      <c r="I83" s="32">
        <v>604.96215879660508</v>
      </c>
      <c r="J83" s="32">
        <v>3.4917084184660974</v>
      </c>
      <c r="K83" s="32">
        <v>37.214955971596481</v>
      </c>
      <c r="L83" s="113">
        <v>0.97409090590765157</v>
      </c>
      <c r="M83" s="32">
        <v>1.7268954603935016</v>
      </c>
      <c r="N83" s="32">
        <v>4.8349255346129895E-4</v>
      </c>
      <c r="O83" s="32">
        <v>0</v>
      </c>
      <c r="P83" s="32">
        <v>6.3679464450449022E-3</v>
      </c>
      <c r="Q83" s="32">
        <v>0.35061368948847016</v>
      </c>
      <c r="R83" s="32">
        <v>4.2233305957960789</v>
      </c>
      <c r="S83" s="32">
        <v>16.728409917718668</v>
      </c>
      <c r="T83" s="32">
        <v>22.170663693729821</v>
      </c>
      <c r="U83" s="32">
        <v>21.463942174176143</v>
      </c>
      <c r="V83" s="32">
        <v>21.771089127905874</v>
      </c>
      <c r="W83" s="32">
        <v>10.234843733291601</v>
      </c>
      <c r="X83" s="32">
        <v>5.8853183312426589</v>
      </c>
      <c r="Y83" s="32">
        <v>1.6633900283973775</v>
      </c>
      <c r="Z83" s="32">
        <v>1.1398272484589583E-2</v>
      </c>
      <c r="AA83" s="32"/>
      <c r="AB83" s="32">
        <v>0</v>
      </c>
      <c r="AC83" s="32">
        <v>4.3548999441052469E-3</v>
      </c>
      <c r="AD83" s="32">
        <v>0.12928151301614002</v>
      </c>
      <c r="AE83" s="32">
        <v>2.7833642303457786</v>
      </c>
      <c r="AF83" s="32">
        <v>10.847134378134939</v>
      </c>
      <c r="AG83" s="32">
        <v>16.297107042999485</v>
      </c>
      <c r="AH83" s="32">
        <v>18.485689924946339</v>
      </c>
      <c r="AI83" s="32">
        <v>15.832419241775685</v>
      </c>
      <c r="AJ83" s="32">
        <v>8.1919895497602244</v>
      </c>
      <c r="AK83" s="32">
        <v>3.8661393121033276</v>
      </c>
      <c r="AL83" s="32">
        <v>0.82074138152065201</v>
      </c>
      <c r="AM83" s="26">
        <v>8.4232842854162493E-3</v>
      </c>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7"/>
      <c r="CY83" s="7"/>
      <c r="CZ83" s="7"/>
      <c r="DA83" s="7"/>
      <c r="DB83" s="7"/>
      <c r="DC83" s="7"/>
      <c r="DD83" s="7"/>
      <c r="DE83" s="7"/>
      <c r="DF83" s="7"/>
      <c r="DG83" s="7"/>
      <c r="DH83" s="7"/>
      <c r="DI83" s="7"/>
      <c r="DJ83" s="7"/>
      <c r="DK83" s="7"/>
      <c r="DL83" s="7"/>
      <c r="DM83" s="7"/>
      <c r="DN83" s="7"/>
      <c r="DO83" s="7"/>
      <c r="DP83" s="7"/>
      <c r="DQ83" s="7"/>
      <c r="DR83" s="7"/>
      <c r="DS83" s="7"/>
      <c r="DT83" s="7"/>
      <c r="DU83" s="7"/>
      <c r="DV83" s="7"/>
      <c r="DW83" s="7"/>
      <c r="DX83" s="7"/>
      <c r="DY83" s="7"/>
      <c r="DZ83" s="7"/>
      <c r="EA83" s="7"/>
    </row>
    <row r="84" spans="1:131">
      <c r="A84" s="7" t="s">
        <v>516</v>
      </c>
      <c r="B84" s="7"/>
      <c r="C84" s="32">
        <v>180.79587913414875</v>
      </c>
      <c r="D84" s="32">
        <v>10.46115</v>
      </c>
      <c r="E84" s="32">
        <v>2.0922300000000003</v>
      </c>
      <c r="F84" s="32">
        <v>12.553380000000001</v>
      </c>
      <c r="G84" s="32">
        <v>173.85067809764917</v>
      </c>
      <c r="H84" s="32">
        <v>168.87292466963925</v>
      </c>
      <c r="I84" s="32">
        <v>608.24178806866018</v>
      </c>
      <c r="J84" s="32">
        <v>3.5114564011179863</v>
      </c>
      <c r="K84" s="32">
        <v>37.417524893072084</v>
      </c>
      <c r="L84" s="113">
        <v>0.97136765020143323</v>
      </c>
      <c r="M84" s="32">
        <v>1.7175840697380369</v>
      </c>
      <c r="N84" s="32">
        <v>4.8088556991913344E-4</v>
      </c>
      <c r="O84" s="32">
        <v>0</v>
      </c>
      <c r="P84" s="32">
        <v>6.3336105872105327E-3</v>
      </c>
      <c r="Q84" s="32">
        <v>0.34872318649807088</v>
      </c>
      <c r="R84" s="32">
        <v>4.2005584697777083</v>
      </c>
      <c r="S84" s="32">
        <v>16.638210618825884</v>
      </c>
      <c r="T84" s="32">
        <v>22.05111985597128</v>
      </c>
      <c r="U84" s="32">
        <v>21.348208966710004</v>
      </c>
      <c r="V84" s="32">
        <v>21.653699789341815</v>
      </c>
      <c r="W84" s="32">
        <v>10.179657631709869</v>
      </c>
      <c r="X84" s="32">
        <v>5.8535847959066638</v>
      </c>
      <c r="Y84" s="32">
        <v>1.6544210579402527</v>
      </c>
      <c r="Z84" s="32">
        <v>1.1336813195167824E-2</v>
      </c>
      <c r="AA84" s="32"/>
      <c r="AB84" s="32">
        <v>0</v>
      </c>
      <c r="AC84" s="32">
        <v>4.3314183984210722E-3</v>
      </c>
      <c r="AD84" s="32">
        <v>0.12858442931893205</v>
      </c>
      <c r="AE84" s="32">
        <v>2.7683563782321996</v>
      </c>
      <c r="AF84" s="32">
        <v>10.788646815914978</v>
      </c>
      <c r="AG84" s="32">
        <v>16.209233321797676</v>
      </c>
      <c r="AH84" s="32">
        <v>18.386015402443547</v>
      </c>
      <c r="AI84" s="32">
        <v>15.747051109215031</v>
      </c>
      <c r="AJ84" s="32">
        <v>8.1478184828411422</v>
      </c>
      <c r="AK84" s="32">
        <v>3.8452931553503067</v>
      </c>
      <c r="AL84" s="32">
        <v>0.81631595809131308</v>
      </c>
      <c r="AM84" s="26">
        <v>8.3778660812560083E-3</v>
      </c>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7"/>
      <c r="CY84" s="7"/>
      <c r="CZ84" s="7"/>
      <c r="DA84" s="7"/>
      <c r="DB84" s="7"/>
      <c r="DC84" s="7"/>
      <c r="DD84" s="7"/>
      <c r="DE84" s="7"/>
      <c r="DF84" s="7"/>
      <c r="DG84" s="7"/>
      <c r="DH84" s="7"/>
      <c r="DI84" s="7"/>
      <c r="DJ84" s="7"/>
      <c r="DK84" s="7"/>
      <c r="DL84" s="7"/>
      <c r="DM84" s="7"/>
      <c r="DN84" s="7"/>
      <c r="DO84" s="7"/>
      <c r="DP84" s="7"/>
      <c r="DQ84" s="7"/>
      <c r="DR84" s="7"/>
      <c r="DS84" s="7"/>
      <c r="DT84" s="7"/>
      <c r="DU84" s="7"/>
      <c r="DV84" s="7"/>
      <c r="DW84" s="7"/>
      <c r="DX84" s="7"/>
      <c r="DY84" s="7"/>
      <c r="DZ84" s="7"/>
      <c r="EA84" s="7"/>
    </row>
    <row r="85" spans="1:131">
      <c r="A85" s="7" t="s">
        <v>472</v>
      </c>
      <c r="B85" s="7"/>
      <c r="C85" s="32">
        <v>180.33932388380998</v>
      </c>
      <c r="D85" s="32">
        <v>10.46115</v>
      </c>
      <c r="E85" s="32">
        <v>2.0922300000000003</v>
      </c>
      <c r="F85" s="32">
        <v>12.553380000000001</v>
      </c>
      <c r="G85" s="32">
        <v>173.85067809764917</v>
      </c>
      <c r="H85" s="32">
        <v>168.65239192570027</v>
      </c>
      <c r="I85" s="32">
        <v>609.78164069668208</v>
      </c>
      <c r="J85" s="32">
        <v>3.5207284805093306</v>
      </c>
      <c r="K85" s="32">
        <v>37.512635120544324</v>
      </c>
      <c r="L85" s="113">
        <v>0.97009913203197806</v>
      </c>
      <c r="M85" s="32">
        <v>1.7132467362285955</v>
      </c>
      <c r="N85" s="32">
        <v>4.7967121241933769E-4</v>
      </c>
      <c r="O85" s="32">
        <v>0</v>
      </c>
      <c r="P85" s="32">
        <v>6.3176166210812132E-3</v>
      </c>
      <c r="Q85" s="32">
        <v>0.34784257239075256</v>
      </c>
      <c r="R85" s="32">
        <v>4.1899509988944317</v>
      </c>
      <c r="S85" s="32">
        <v>16.596194935445009</v>
      </c>
      <c r="T85" s="32">
        <v>21.995435209870344</v>
      </c>
      <c r="U85" s="32">
        <v>21.294299348107202</v>
      </c>
      <c r="V85" s="32">
        <v>21.599018729267723</v>
      </c>
      <c r="W85" s="32">
        <v>10.153951425569186</v>
      </c>
      <c r="X85" s="32">
        <v>5.8388030161190212</v>
      </c>
      <c r="Y85" s="32">
        <v>1.6502432269858582</v>
      </c>
      <c r="Z85" s="32">
        <v>1.1308184879018411E-2</v>
      </c>
      <c r="AA85" s="32"/>
      <c r="AB85" s="32">
        <v>0</v>
      </c>
      <c r="AC85" s="32">
        <v>4.3204804731725339E-3</v>
      </c>
      <c r="AD85" s="32">
        <v>0.12825972116408627</v>
      </c>
      <c r="AE85" s="32">
        <v>2.7613655792972702</v>
      </c>
      <c r="AF85" s="32">
        <v>10.761402758299031</v>
      </c>
      <c r="AG85" s="32">
        <v>16.168300914419397</v>
      </c>
      <c r="AH85" s="32">
        <v>18.339586070619195</v>
      </c>
      <c r="AI85" s="32">
        <v>15.707285828636206</v>
      </c>
      <c r="AJ85" s="32">
        <v>8.1272431836420491</v>
      </c>
      <c r="AK85" s="32">
        <v>3.8355828190994226</v>
      </c>
      <c r="AL85" s="32">
        <v>0.81425455415673909</v>
      </c>
      <c r="AM85" s="26">
        <v>8.3567098537780885E-3</v>
      </c>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c r="CG85" s="26"/>
      <c r="CH85" s="26"/>
      <c r="CI85" s="26"/>
      <c r="CJ85" s="26"/>
      <c r="CK85" s="26"/>
      <c r="CL85" s="26"/>
      <c r="CM85" s="26"/>
      <c r="CN85" s="26"/>
      <c r="CO85" s="26"/>
      <c r="CP85" s="26"/>
      <c r="CQ85" s="26"/>
      <c r="CR85" s="26"/>
      <c r="CS85" s="26"/>
      <c r="CT85" s="26"/>
      <c r="CU85" s="26"/>
      <c r="CV85" s="26"/>
      <c r="CW85" s="26"/>
      <c r="CX85" s="7"/>
      <c r="CY85" s="7"/>
      <c r="CZ85" s="7"/>
      <c r="DA85" s="7"/>
      <c r="DB85" s="7"/>
      <c r="DC85" s="7"/>
      <c r="DD85" s="7"/>
      <c r="DE85" s="7"/>
      <c r="DF85" s="7"/>
      <c r="DG85" s="7"/>
      <c r="DH85" s="7"/>
      <c r="DI85" s="7"/>
      <c r="DJ85" s="7"/>
      <c r="DK85" s="7"/>
      <c r="DL85" s="7"/>
      <c r="DM85" s="7"/>
      <c r="DN85" s="7"/>
      <c r="DO85" s="7"/>
      <c r="DP85" s="7"/>
      <c r="DQ85" s="7"/>
      <c r="DR85" s="7"/>
      <c r="DS85" s="7"/>
      <c r="DT85" s="7"/>
      <c r="DU85" s="7"/>
      <c r="DV85" s="7"/>
      <c r="DW85" s="7"/>
      <c r="DX85" s="7"/>
      <c r="DY85" s="7"/>
      <c r="DZ85" s="7"/>
      <c r="EA85" s="7"/>
    </row>
    <row r="86" spans="1:131">
      <c r="A86" s="7" t="s">
        <v>518</v>
      </c>
      <c r="B86" s="7"/>
      <c r="C86" s="32">
        <v>180.27410170519016</v>
      </c>
      <c r="D86" s="32">
        <v>10.46115</v>
      </c>
      <c r="E86" s="32">
        <v>2.0922300000000003</v>
      </c>
      <c r="F86" s="32">
        <v>12.553380000000001</v>
      </c>
      <c r="G86" s="32">
        <v>173.85067809764917</v>
      </c>
      <c r="H86" s="32">
        <v>168.62088724799469</v>
      </c>
      <c r="I86" s="32">
        <v>610.0022563409284</v>
      </c>
      <c r="J86" s="32">
        <v>3.522056897093619</v>
      </c>
      <c r="K86" s="32">
        <v>37.526261622020066</v>
      </c>
      <c r="L86" s="113">
        <v>0.9699179151506272</v>
      </c>
      <c r="M86" s="32">
        <v>1.7126271171558207</v>
      </c>
      <c r="N86" s="32">
        <v>4.7949773277650967E-4</v>
      </c>
      <c r="O86" s="32">
        <v>0</v>
      </c>
      <c r="P86" s="32">
        <v>6.3153317687770242E-3</v>
      </c>
      <c r="Q86" s="32">
        <v>0.34771677037542131</v>
      </c>
      <c r="R86" s="32">
        <v>4.1884356459111061</v>
      </c>
      <c r="S86" s="32">
        <v>16.590192694962028</v>
      </c>
      <c r="T86" s="32">
        <v>21.98748026042735</v>
      </c>
      <c r="U86" s="32">
        <v>21.286597974021085</v>
      </c>
      <c r="V86" s="32">
        <v>21.591207149257134</v>
      </c>
      <c r="W86" s="32">
        <v>10.150279110406233</v>
      </c>
      <c r="X86" s="32">
        <v>5.8366913332922143</v>
      </c>
      <c r="Y86" s="32">
        <v>1.6496463939923733</v>
      </c>
      <c r="Z86" s="32">
        <v>1.1304095119568494E-2</v>
      </c>
      <c r="AA86" s="32"/>
      <c r="AB86" s="32">
        <v>0</v>
      </c>
      <c r="AC86" s="32">
        <v>4.3189179124227426E-3</v>
      </c>
      <c r="AD86" s="32">
        <v>0.12821333428482257</v>
      </c>
      <c r="AE86" s="32">
        <v>2.7603668937351373</v>
      </c>
      <c r="AF86" s="32">
        <v>10.757510750068182</v>
      </c>
      <c r="AG86" s="32">
        <v>16.162453427651073</v>
      </c>
      <c r="AH86" s="32">
        <v>18.332953308930001</v>
      </c>
      <c r="AI86" s="32">
        <v>15.701605074267801</v>
      </c>
      <c r="AJ86" s="32">
        <v>8.1243038551850351</v>
      </c>
      <c r="AK86" s="32">
        <v>3.8341956282064387</v>
      </c>
      <c r="AL86" s="32">
        <v>0.81396006788037134</v>
      </c>
      <c r="AM86" s="26">
        <v>8.3536875355669574E-3</v>
      </c>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7"/>
      <c r="CY86" s="7"/>
      <c r="CZ86" s="7"/>
      <c r="DA86" s="7"/>
      <c r="DB86" s="7"/>
      <c r="DC86" s="7"/>
      <c r="DD86" s="7"/>
      <c r="DE86" s="7"/>
      <c r="DF86" s="7"/>
      <c r="DG86" s="7"/>
      <c r="DH86" s="7"/>
      <c r="DI86" s="7"/>
      <c r="DJ86" s="7"/>
      <c r="DK86" s="7"/>
      <c r="DL86" s="7"/>
      <c r="DM86" s="7"/>
      <c r="DN86" s="7"/>
      <c r="DO86" s="7"/>
      <c r="DP86" s="7"/>
      <c r="DQ86" s="7"/>
      <c r="DR86" s="7"/>
      <c r="DS86" s="7"/>
      <c r="DT86" s="7"/>
      <c r="DU86" s="7"/>
      <c r="DV86" s="7"/>
      <c r="DW86" s="7"/>
      <c r="DX86" s="7"/>
      <c r="DY86" s="7"/>
      <c r="DZ86" s="7"/>
      <c r="EA86" s="7"/>
    </row>
    <row r="87" spans="1:131">
      <c r="A87" s="7" t="s">
        <v>536</v>
      </c>
      <c r="B87" s="7"/>
      <c r="C87" s="32">
        <v>180.27410170519016</v>
      </c>
      <c r="D87" s="32">
        <v>10.46115</v>
      </c>
      <c r="E87" s="32">
        <v>2.0922300000000003</v>
      </c>
      <c r="F87" s="32">
        <v>12.553380000000001</v>
      </c>
      <c r="G87" s="32">
        <v>173.85067809764917</v>
      </c>
      <c r="H87" s="32">
        <v>168.62088724799469</v>
      </c>
      <c r="I87" s="32">
        <v>610.0022563409284</v>
      </c>
      <c r="J87" s="32">
        <v>3.522056897093619</v>
      </c>
      <c r="K87" s="32">
        <v>37.526261622020066</v>
      </c>
      <c r="L87" s="113">
        <v>0.9699179151506272</v>
      </c>
      <c r="M87" s="32">
        <v>1.7126271171558207</v>
      </c>
      <c r="N87" s="32">
        <v>4.7949773277650967E-4</v>
      </c>
      <c r="O87" s="32">
        <v>0</v>
      </c>
      <c r="P87" s="32">
        <v>6.3153317687770242E-3</v>
      </c>
      <c r="Q87" s="32">
        <v>0.34771677037542131</v>
      </c>
      <c r="R87" s="32">
        <v>4.1884356459111061</v>
      </c>
      <c r="S87" s="32">
        <v>16.590192694962028</v>
      </c>
      <c r="T87" s="32">
        <v>21.98748026042735</v>
      </c>
      <c r="U87" s="32">
        <v>21.286597974021085</v>
      </c>
      <c r="V87" s="32">
        <v>21.591207149257134</v>
      </c>
      <c r="W87" s="32">
        <v>10.150279110406233</v>
      </c>
      <c r="X87" s="32">
        <v>5.8366913332922143</v>
      </c>
      <c r="Y87" s="32">
        <v>1.6496463939923733</v>
      </c>
      <c r="Z87" s="32">
        <v>1.1304095119568494E-2</v>
      </c>
      <c r="AA87" s="32"/>
      <c r="AB87" s="32">
        <v>0</v>
      </c>
      <c r="AC87" s="32">
        <v>4.3189179124227426E-3</v>
      </c>
      <c r="AD87" s="32">
        <v>0.12821333428482257</v>
      </c>
      <c r="AE87" s="32">
        <v>2.7603668937351373</v>
      </c>
      <c r="AF87" s="32">
        <v>10.757510750068182</v>
      </c>
      <c r="AG87" s="32">
        <v>16.162453427651073</v>
      </c>
      <c r="AH87" s="32">
        <v>18.332953308930001</v>
      </c>
      <c r="AI87" s="32">
        <v>15.701605074267801</v>
      </c>
      <c r="AJ87" s="32">
        <v>8.1243038551850351</v>
      </c>
      <c r="AK87" s="32">
        <v>3.8341956282064387</v>
      </c>
      <c r="AL87" s="32">
        <v>0.81396006788037134</v>
      </c>
      <c r="AM87" s="26">
        <v>8.3536875355669574E-3</v>
      </c>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7"/>
      <c r="CY87" s="7"/>
      <c r="CZ87" s="7"/>
      <c r="DA87" s="7"/>
      <c r="DB87" s="7"/>
      <c r="DC87" s="7"/>
      <c r="DD87" s="7"/>
      <c r="DE87" s="7"/>
      <c r="DF87" s="7"/>
      <c r="DG87" s="7"/>
      <c r="DH87" s="7"/>
      <c r="DI87" s="7"/>
      <c r="DJ87" s="7"/>
      <c r="DK87" s="7"/>
      <c r="DL87" s="7"/>
      <c r="DM87" s="7"/>
      <c r="DN87" s="7"/>
      <c r="DO87" s="7"/>
      <c r="DP87" s="7"/>
      <c r="DQ87" s="7"/>
      <c r="DR87" s="7"/>
      <c r="DS87" s="7"/>
      <c r="DT87" s="7"/>
      <c r="DU87" s="7"/>
      <c r="DV87" s="7"/>
      <c r="DW87" s="7"/>
      <c r="DX87" s="7"/>
      <c r="DY87" s="7"/>
      <c r="DZ87" s="7"/>
      <c r="EA87" s="7"/>
    </row>
    <row r="88" spans="1:131">
      <c r="A88" s="7" t="s">
        <v>460</v>
      </c>
      <c r="B88" s="7"/>
      <c r="C88" s="32">
        <v>179.55665774037209</v>
      </c>
      <c r="D88" s="32">
        <v>10.46115</v>
      </c>
      <c r="E88" s="32">
        <v>2.0922300000000003</v>
      </c>
      <c r="F88" s="32">
        <v>12.553380000000001</v>
      </c>
      <c r="G88" s="32">
        <v>173.85067809764917</v>
      </c>
      <c r="H88" s="32">
        <v>168.27433579323343</v>
      </c>
      <c r="I88" s="32">
        <v>612.43960643891251</v>
      </c>
      <c r="J88" s="32">
        <v>3.5367331740318964</v>
      </c>
      <c r="K88" s="32">
        <v>37.67680649756867</v>
      </c>
      <c r="L88" s="113">
        <v>0.96792452945576901</v>
      </c>
      <c r="M88" s="32">
        <v>1.7058113073552743</v>
      </c>
      <c r="N88" s="32">
        <v>4.7758945670540196E-4</v>
      </c>
      <c r="O88" s="32">
        <v>0</v>
      </c>
      <c r="P88" s="32">
        <v>6.2901983934309496E-3</v>
      </c>
      <c r="Q88" s="32">
        <v>0.34633294820677812</v>
      </c>
      <c r="R88" s="32">
        <v>4.171766763094527</v>
      </c>
      <c r="S88" s="32">
        <v>16.524168049649223</v>
      </c>
      <c r="T88" s="32">
        <v>21.899975816554448</v>
      </c>
      <c r="U88" s="32">
        <v>21.20188285907382</v>
      </c>
      <c r="V88" s="32">
        <v>21.505279769140696</v>
      </c>
      <c r="W88" s="32">
        <v>10.109883643613731</v>
      </c>
      <c r="X88" s="32">
        <v>5.8134628221973461</v>
      </c>
      <c r="Y88" s="32">
        <v>1.6430812310640388</v>
      </c>
      <c r="Z88" s="32">
        <v>1.1259107765619414E-2</v>
      </c>
      <c r="AA88" s="32"/>
      <c r="AB88" s="32">
        <v>0</v>
      </c>
      <c r="AC88" s="32">
        <v>4.3017297441750391E-3</v>
      </c>
      <c r="AD88" s="32">
        <v>0.12770307861292202</v>
      </c>
      <c r="AE88" s="32">
        <v>2.7493813525516759</v>
      </c>
      <c r="AF88" s="32">
        <v>10.714698659528835</v>
      </c>
      <c r="AG88" s="32">
        <v>16.098131073199493</v>
      </c>
      <c r="AH88" s="32">
        <v>18.259992930348876</v>
      </c>
      <c r="AI88" s="32">
        <v>15.639116776215358</v>
      </c>
      <c r="AJ88" s="32">
        <v>8.0919712421578858</v>
      </c>
      <c r="AK88" s="32">
        <v>3.8189365283836194</v>
      </c>
      <c r="AL88" s="32">
        <v>0.81072071884032637</v>
      </c>
      <c r="AM88" s="26">
        <v>8.3204420352445112E-3</v>
      </c>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6"/>
      <c r="CC88" s="26"/>
      <c r="CD88" s="26"/>
      <c r="CE88" s="26"/>
      <c r="CF88" s="26"/>
      <c r="CG88" s="26"/>
      <c r="CH88" s="26"/>
      <c r="CI88" s="26"/>
      <c r="CJ88" s="26"/>
      <c r="CK88" s="26"/>
      <c r="CL88" s="26"/>
      <c r="CM88" s="26"/>
      <c r="CN88" s="26"/>
      <c r="CO88" s="26"/>
      <c r="CP88" s="26"/>
      <c r="CQ88" s="26"/>
      <c r="CR88" s="26"/>
      <c r="CS88" s="26"/>
      <c r="CT88" s="26"/>
      <c r="CU88" s="26"/>
      <c r="CV88" s="26"/>
      <c r="CW88" s="26"/>
      <c r="CX88" s="7"/>
      <c r="CY88" s="7"/>
      <c r="CZ88" s="7"/>
      <c r="DA88" s="7"/>
      <c r="DB88" s="7"/>
      <c r="DC88" s="7"/>
      <c r="DD88" s="7"/>
      <c r="DE88" s="7"/>
      <c r="DF88" s="7"/>
      <c r="DG88" s="7"/>
      <c r="DH88" s="7"/>
      <c r="DI88" s="7"/>
      <c r="DJ88" s="7"/>
      <c r="DK88" s="7"/>
      <c r="DL88" s="7"/>
      <c r="DM88" s="7"/>
      <c r="DN88" s="7"/>
      <c r="DO88" s="7"/>
      <c r="DP88" s="7"/>
      <c r="DQ88" s="7"/>
      <c r="DR88" s="7"/>
      <c r="DS88" s="7"/>
      <c r="DT88" s="7"/>
      <c r="DU88" s="7"/>
      <c r="DV88" s="7"/>
      <c r="DW88" s="7"/>
      <c r="DX88" s="7"/>
      <c r="DY88" s="7"/>
      <c r="DZ88" s="7"/>
      <c r="EA88" s="7"/>
    </row>
    <row r="89" spans="1:131">
      <c r="A89" s="7" t="s">
        <v>528</v>
      </c>
      <c r="B89" s="7"/>
      <c r="C89" s="32">
        <v>179.2706835725775</v>
      </c>
      <c r="D89" s="32">
        <v>10.46115</v>
      </c>
      <c r="E89" s="32">
        <v>2.0922300000000003</v>
      </c>
      <c r="F89" s="32">
        <v>12.553380000000001</v>
      </c>
      <c r="G89" s="32">
        <v>173.85067809764917</v>
      </c>
      <c r="H89" s="32">
        <v>168.1361998986784</v>
      </c>
      <c r="I89" s="32">
        <v>613.41657547414752</v>
      </c>
      <c r="J89" s="32">
        <v>3.5426159022181731</v>
      </c>
      <c r="K89" s="32">
        <v>37.737149770349184</v>
      </c>
      <c r="L89" s="113">
        <v>0.96712996312984734</v>
      </c>
      <c r="M89" s="32">
        <v>1.7030945160361715</v>
      </c>
      <c r="N89" s="32">
        <v>4.7682881519454094E-4</v>
      </c>
      <c r="O89" s="32">
        <v>0</v>
      </c>
      <c r="P89" s="32">
        <v>6.2801801948664327E-3</v>
      </c>
      <c r="Q89" s="32">
        <v>0.34578135475494143</v>
      </c>
      <c r="R89" s="32">
        <v>4.1651225230907176</v>
      </c>
      <c r="S89" s="32">
        <v>16.497850533685384</v>
      </c>
      <c r="T89" s="32">
        <v>21.865096422842875</v>
      </c>
      <c r="U89" s="32">
        <v>21.16811529577317</v>
      </c>
      <c r="V89" s="32">
        <v>21.471028995248137</v>
      </c>
      <c r="W89" s="32">
        <v>10.093781954053087</v>
      </c>
      <c r="X89" s="32">
        <v>5.8042039051875047</v>
      </c>
      <c r="Y89" s="32">
        <v>1.6404643479387591</v>
      </c>
      <c r="Z89" s="32">
        <v>1.1241175743415937E-2</v>
      </c>
      <c r="AA89" s="32"/>
      <c r="AB89" s="32">
        <v>0</v>
      </c>
      <c r="AC89" s="32">
        <v>4.2948785162721104E-3</v>
      </c>
      <c r="AD89" s="32">
        <v>0.1274996899884582</v>
      </c>
      <c r="AE89" s="32">
        <v>2.7450025004715553</v>
      </c>
      <c r="AF89" s="32">
        <v>10.697633700362804</v>
      </c>
      <c r="AG89" s="32">
        <v>16.072492092753762</v>
      </c>
      <c r="AH89" s="32">
        <v>18.230910821403956</v>
      </c>
      <c r="AI89" s="32">
        <v>15.614208853215438</v>
      </c>
      <c r="AJ89" s="32">
        <v>8.0790834173848296</v>
      </c>
      <c r="AK89" s="32">
        <v>3.8128542298528463</v>
      </c>
      <c r="AL89" s="32">
        <v>0.80942950978240658</v>
      </c>
      <c r="AM89" s="26">
        <v>8.3071903323187844E-3</v>
      </c>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c r="CG89" s="26"/>
      <c r="CH89" s="26"/>
      <c r="CI89" s="26"/>
      <c r="CJ89" s="26"/>
      <c r="CK89" s="26"/>
      <c r="CL89" s="26"/>
      <c r="CM89" s="26"/>
      <c r="CN89" s="26"/>
      <c r="CO89" s="26"/>
      <c r="CP89" s="26"/>
      <c r="CQ89" s="26"/>
      <c r="CR89" s="26"/>
      <c r="CS89" s="26"/>
      <c r="CT89" s="26"/>
      <c r="CU89" s="26"/>
      <c r="CV89" s="26"/>
      <c r="CW89" s="26"/>
      <c r="CX89" s="7"/>
      <c r="CY89" s="7"/>
      <c r="CZ89" s="7"/>
      <c r="DA89" s="7"/>
      <c r="DB89" s="7"/>
      <c r="DC89" s="7"/>
      <c r="DD89" s="7"/>
      <c r="DE89" s="7"/>
      <c r="DF89" s="7"/>
      <c r="DG89" s="7"/>
      <c r="DH89" s="7"/>
      <c r="DI89" s="7"/>
      <c r="DJ89" s="7"/>
      <c r="DK89" s="7"/>
      <c r="DL89" s="7"/>
      <c r="DM89" s="7"/>
      <c r="DN89" s="7"/>
      <c r="DO89" s="7"/>
      <c r="DP89" s="7"/>
      <c r="DQ89" s="7"/>
      <c r="DR89" s="7"/>
      <c r="DS89" s="7"/>
      <c r="DT89" s="7"/>
      <c r="DU89" s="7"/>
      <c r="DV89" s="7"/>
      <c r="DW89" s="7"/>
      <c r="DX89" s="7"/>
      <c r="DY89" s="7"/>
      <c r="DZ89" s="7"/>
      <c r="EA89" s="7"/>
    </row>
    <row r="90" spans="1:131">
      <c r="A90" s="7" t="s">
        <v>517</v>
      </c>
      <c r="B90" s="7"/>
      <c r="C90" s="32">
        <v>178.90443595417386</v>
      </c>
      <c r="D90" s="32">
        <v>10.46115</v>
      </c>
      <c r="E90" s="32">
        <v>2.0922300000000003</v>
      </c>
      <c r="F90" s="32">
        <v>12.553380000000001</v>
      </c>
      <c r="G90" s="32">
        <v>173.85067809764917</v>
      </c>
      <c r="H90" s="32">
        <v>167.95928901617785</v>
      </c>
      <c r="I90" s="32">
        <v>614.67234288236466</v>
      </c>
      <c r="J90" s="32">
        <v>3.5501773888787493</v>
      </c>
      <c r="K90" s="32">
        <v>37.814713247317229</v>
      </c>
      <c r="L90" s="113">
        <v>0.96611236064226214</v>
      </c>
      <c r="M90" s="32">
        <v>1.6996151166274995</v>
      </c>
      <c r="N90" s="32">
        <v>4.7585466027712231E-4</v>
      </c>
      <c r="O90" s="32">
        <v>0</v>
      </c>
      <c r="P90" s="32">
        <v>6.2673498703890657E-3</v>
      </c>
      <c r="Q90" s="32">
        <v>0.34507492805346623</v>
      </c>
      <c r="R90" s="32">
        <v>4.1566132332612744</v>
      </c>
      <c r="S90" s="32">
        <v>16.464145644819407</v>
      </c>
      <c r="T90" s="32">
        <v>21.820426322124536</v>
      </c>
      <c r="U90" s="32">
        <v>21.124869118212676</v>
      </c>
      <c r="V90" s="32">
        <v>21.427163969034847</v>
      </c>
      <c r="W90" s="32">
        <v>10.073160491984188</v>
      </c>
      <c r="X90" s="32">
        <v>5.7923459939292856</v>
      </c>
      <c r="Y90" s="32">
        <v>1.6371129011291894</v>
      </c>
      <c r="Z90" s="32">
        <v>1.1218210171120253E-2</v>
      </c>
      <c r="AA90" s="32"/>
      <c r="AB90" s="32">
        <v>0</v>
      </c>
      <c r="AC90" s="32">
        <v>4.2861041366771286E-3</v>
      </c>
      <c r="AD90" s="32">
        <v>0.12723920982028519</v>
      </c>
      <c r="AE90" s="32">
        <v>2.7393944969303479</v>
      </c>
      <c r="AF90" s="32">
        <v>10.67577857722034</v>
      </c>
      <c r="AG90" s="32">
        <v>16.039656205516241</v>
      </c>
      <c r="AH90" s="32">
        <v>18.193665313456943</v>
      </c>
      <c r="AI90" s="32">
        <v>15.582309232531323</v>
      </c>
      <c r="AJ90" s="32">
        <v>8.0625779575877523</v>
      </c>
      <c r="AK90" s="32">
        <v>3.8050646194537845</v>
      </c>
      <c r="AL90" s="32">
        <v>0.80777585607664926</v>
      </c>
      <c r="AM90" s="26">
        <v>8.2902188531331997E-3</v>
      </c>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c r="CF90" s="26"/>
      <c r="CG90" s="26"/>
      <c r="CH90" s="26"/>
      <c r="CI90" s="26"/>
      <c r="CJ90" s="26"/>
      <c r="CK90" s="26"/>
      <c r="CL90" s="26"/>
      <c r="CM90" s="26"/>
      <c r="CN90" s="26"/>
      <c r="CO90" s="26"/>
      <c r="CP90" s="26"/>
      <c r="CQ90" s="26"/>
      <c r="CR90" s="26"/>
      <c r="CS90" s="26"/>
      <c r="CT90" s="26"/>
      <c r="CU90" s="26"/>
      <c r="CV90" s="26"/>
      <c r="CW90" s="26"/>
      <c r="CX90" s="7"/>
      <c r="CY90" s="7"/>
      <c r="CZ90" s="7"/>
      <c r="DA90" s="7"/>
      <c r="DB90" s="7"/>
      <c r="DC90" s="7"/>
      <c r="DD90" s="7"/>
      <c r="DE90" s="7"/>
      <c r="DF90" s="7"/>
      <c r="DG90" s="7"/>
      <c r="DH90" s="7"/>
      <c r="DI90" s="7"/>
      <c r="DJ90" s="7"/>
      <c r="DK90" s="7"/>
      <c r="DL90" s="7"/>
      <c r="DM90" s="7"/>
      <c r="DN90" s="7"/>
      <c r="DO90" s="7"/>
      <c r="DP90" s="7"/>
      <c r="DQ90" s="7"/>
      <c r="DR90" s="7"/>
      <c r="DS90" s="7"/>
      <c r="DT90" s="7"/>
      <c r="DU90" s="7"/>
      <c r="DV90" s="7"/>
      <c r="DW90" s="7"/>
      <c r="DX90" s="7"/>
      <c r="DY90" s="7"/>
      <c r="DZ90" s="7"/>
      <c r="EA90" s="7"/>
    </row>
    <row r="91" spans="1:131">
      <c r="A91" s="7" t="s">
        <v>530</v>
      </c>
      <c r="B91" s="7"/>
      <c r="C91" s="32">
        <v>177.53446920185584</v>
      </c>
      <c r="D91" s="32">
        <v>10.46115</v>
      </c>
      <c r="E91" s="32">
        <v>2.0922300000000003</v>
      </c>
      <c r="F91" s="32">
        <v>12.553380000000001</v>
      </c>
      <c r="G91" s="32">
        <v>173.85067809764917</v>
      </c>
      <c r="H91" s="32">
        <v>167.2975453898157</v>
      </c>
      <c r="I91" s="32">
        <v>619.41553825791073</v>
      </c>
      <c r="J91" s="32">
        <v>3.5787380987092576</v>
      </c>
      <c r="K91" s="32">
        <v>38.107680498146237</v>
      </c>
      <c r="L91" s="113">
        <v>0.96230596981535688</v>
      </c>
      <c r="M91" s="32">
        <v>1.6866002565481601</v>
      </c>
      <c r="N91" s="32">
        <v>4.7221078716666327E-4</v>
      </c>
      <c r="O91" s="32">
        <v>0</v>
      </c>
      <c r="P91" s="32">
        <v>6.2193574273745333E-3</v>
      </c>
      <c r="Q91" s="32">
        <v>0.34243250515338297</v>
      </c>
      <c r="R91" s="32">
        <v>4.1247838272354134</v>
      </c>
      <c r="S91" s="32">
        <v>16.338070894249768</v>
      </c>
      <c r="T91" s="32">
        <v>21.653335671614492</v>
      </c>
      <c r="U91" s="32">
        <v>20.963104720450989</v>
      </c>
      <c r="V91" s="32">
        <v>21.263084738257341</v>
      </c>
      <c r="W91" s="32">
        <v>9.9960249257743214</v>
      </c>
      <c r="X91" s="32">
        <v>5.7479909091194354</v>
      </c>
      <c r="Y91" s="32">
        <v>1.6245766538730713</v>
      </c>
      <c r="Z91" s="32">
        <v>1.1132306348372742E-2</v>
      </c>
      <c r="AA91" s="32"/>
      <c r="AB91" s="32">
        <v>0</v>
      </c>
      <c r="AC91" s="32">
        <v>4.2532831496909559E-3</v>
      </c>
      <c r="AD91" s="32">
        <v>0.12626487127962621</v>
      </c>
      <c r="AE91" s="32">
        <v>2.7184174911771821</v>
      </c>
      <c r="AF91" s="32">
        <v>10.594028442697978</v>
      </c>
      <c r="AG91" s="32">
        <v>15.916831997145033</v>
      </c>
      <c r="AH91" s="32">
        <v>18.054346707692343</v>
      </c>
      <c r="AI91" s="32">
        <v>15.462987174030916</v>
      </c>
      <c r="AJ91" s="32">
        <v>8.0008384949469455</v>
      </c>
      <c r="AK91" s="32">
        <v>3.7759272087950091</v>
      </c>
      <c r="AL91" s="32">
        <v>0.80159028521448394</v>
      </c>
      <c r="AM91" s="26">
        <v>8.2267362226569954E-3</v>
      </c>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7"/>
      <c r="CY91" s="7"/>
      <c r="CZ91" s="7"/>
      <c r="DA91" s="7"/>
      <c r="DB91" s="7"/>
      <c r="DC91" s="7"/>
      <c r="DD91" s="7"/>
      <c r="DE91" s="7"/>
      <c r="DF91" s="7"/>
      <c r="DG91" s="7"/>
      <c r="DH91" s="7"/>
      <c r="DI91" s="7"/>
      <c r="DJ91" s="7"/>
      <c r="DK91" s="7"/>
      <c r="DL91" s="7"/>
      <c r="DM91" s="7"/>
      <c r="DN91" s="7"/>
      <c r="DO91" s="7"/>
      <c r="DP91" s="7"/>
      <c r="DQ91" s="7"/>
      <c r="DR91" s="7"/>
      <c r="DS91" s="7"/>
      <c r="DT91" s="7"/>
      <c r="DU91" s="7"/>
      <c r="DV91" s="7"/>
      <c r="DW91" s="7"/>
      <c r="DX91" s="7"/>
      <c r="DY91" s="7"/>
      <c r="DZ91" s="7"/>
      <c r="EA91" s="7"/>
    </row>
    <row r="92" spans="1:131">
      <c r="A92" s="7" t="s">
        <v>529</v>
      </c>
      <c r="B92" s="7"/>
      <c r="C92" s="32">
        <v>176.21597777560279</v>
      </c>
      <c r="D92" s="32">
        <v>10.46115</v>
      </c>
      <c r="E92" s="32">
        <v>2.0922300000000003</v>
      </c>
      <c r="F92" s="32">
        <v>12.553380000000001</v>
      </c>
      <c r="G92" s="32">
        <v>173.85067809764917</v>
      </c>
      <c r="H92" s="32">
        <v>166.66066621281379</v>
      </c>
      <c r="I92" s="32">
        <v>624.05015815328113</v>
      </c>
      <c r="J92" s="32">
        <v>3.6066450313835561</v>
      </c>
      <c r="K92" s="32">
        <v>38.393941497721421</v>
      </c>
      <c r="L92" s="113">
        <v>0.95864260086005038</v>
      </c>
      <c r="M92" s="32">
        <v>1.6740744186769427</v>
      </c>
      <c r="N92" s="32">
        <v>4.6870382946395634E-4</v>
      </c>
      <c r="O92" s="32">
        <v>0</v>
      </c>
      <c r="P92" s="32">
        <v>6.1731682592560148E-3</v>
      </c>
      <c r="Q92" s="32">
        <v>0.33988936902807237</v>
      </c>
      <c r="R92" s="32">
        <v>4.0941503838494224</v>
      </c>
      <c r="S92" s="32">
        <v>16.216733294332258</v>
      </c>
      <c r="T92" s="32">
        <v>21.492523309028488</v>
      </c>
      <c r="U92" s="32">
        <v>20.807418481233224</v>
      </c>
      <c r="V92" s="32">
        <v>21.105170643889515</v>
      </c>
      <c r="W92" s="32">
        <v>9.9217876623262882</v>
      </c>
      <c r="X92" s="32">
        <v>5.7053024285898468</v>
      </c>
      <c r="Y92" s="32">
        <v>1.6125114453586218</v>
      </c>
      <c r="Z92" s="32">
        <v>1.1049630288108282E-2</v>
      </c>
      <c r="AA92" s="32"/>
      <c r="AB92" s="32">
        <v>0</v>
      </c>
      <c r="AC92" s="32">
        <v>4.2216953831490239E-3</v>
      </c>
      <c r="AD92" s="32">
        <v>0.12532714267420345</v>
      </c>
      <c r="AE92" s="32">
        <v>2.6982286784288352</v>
      </c>
      <c r="AF92" s="32">
        <v>10.515349999385112</v>
      </c>
      <c r="AG92" s="32">
        <v>15.798622803089964</v>
      </c>
      <c r="AH92" s="32">
        <v>17.920262879083115</v>
      </c>
      <c r="AI92" s="32">
        <v>15.348148539568109</v>
      </c>
      <c r="AJ92" s="32">
        <v>7.9414188396774748</v>
      </c>
      <c r="AK92" s="32">
        <v>3.7478846113583888</v>
      </c>
      <c r="AL92" s="32">
        <v>0.79563713187375817</v>
      </c>
      <c r="AM92" s="26">
        <v>8.1656388975888949E-3</v>
      </c>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c r="CC92" s="26"/>
      <c r="CD92" s="26"/>
      <c r="CE92" s="26"/>
      <c r="CF92" s="26"/>
      <c r="CG92" s="26"/>
      <c r="CH92" s="26"/>
      <c r="CI92" s="26"/>
      <c r="CJ92" s="26"/>
      <c r="CK92" s="26"/>
      <c r="CL92" s="26"/>
      <c r="CM92" s="26"/>
      <c r="CN92" s="26"/>
      <c r="CO92" s="26"/>
      <c r="CP92" s="26"/>
      <c r="CQ92" s="26"/>
      <c r="CR92" s="26"/>
      <c r="CS92" s="26"/>
      <c r="CT92" s="26"/>
      <c r="CU92" s="26"/>
      <c r="CV92" s="26"/>
      <c r="CW92" s="26"/>
      <c r="CX92" s="7"/>
      <c r="CY92" s="7"/>
      <c r="CZ92" s="7"/>
      <c r="DA92" s="7"/>
      <c r="DB92" s="7"/>
      <c r="DC92" s="7"/>
      <c r="DD92" s="7"/>
      <c r="DE92" s="7"/>
      <c r="DF92" s="7"/>
      <c r="DG92" s="7"/>
      <c r="DH92" s="7"/>
      <c r="DI92" s="7"/>
      <c r="DJ92" s="7"/>
      <c r="DK92" s="7"/>
      <c r="DL92" s="7"/>
      <c r="DM92" s="7"/>
      <c r="DN92" s="7"/>
      <c r="DO92" s="7"/>
      <c r="DP92" s="7"/>
      <c r="DQ92" s="7"/>
      <c r="DR92" s="7"/>
      <c r="DS92" s="7"/>
      <c r="DT92" s="7"/>
      <c r="DU92" s="7"/>
      <c r="DV92" s="7"/>
      <c r="DW92" s="7"/>
      <c r="DX92" s="7"/>
      <c r="DY92" s="7"/>
      <c r="DZ92" s="7"/>
      <c r="EA92" s="7"/>
    </row>
    <row r="93" spans="1:131">
      <c r="A93" s="7" t="s">
        <v>537</v>
      </c>
      <c r="B93" s="7"/>
      <c r="C93" s="32">
        <v>175.83899355904222</v>
      </c>
      <c r="D93" s="32">
        <v>10.46115</v>
      </c>
      <c r="E93" s="32">
        <v>2.0922300000000003</v>
      </c>
      <c r="F93" s="32">
        <v>12.553380000000001</v>
      </c>
      <c r="G93" s="32">
        <v>173.85067809764917</v>
      </c>
      <c r="H93" s="32">
        <v>166.47856916401616</v>
      </c>
      <c r="I93" s="32">
        <v>625.38806992816239</v>
      </c>
      <c r="J93" s="32">
        <v>3.6147011427084732</v>
      </c>
      <c r="K93" s="32">
        <v>38.476578687106361</v>
      </c>
      <c r="L93" s="113">
        <v>0.95759516721877724</v>
      </c>
      <c r="M93" s="32">
        <v>1.6704930202069799</v>
      </c>
      <c r="N93" s="32">
        <v>4.6770111706420772E-4</v>
      </c>
      <c r="O93" s="32">
        <v>0</v>
      </c>
      <c r="P93" s="32">
        <v>6.1599618120922062E-3</v>
      </c>
      <c r="Q93" s="32">
        <v>0.33916223333290013</v>
      </c>
      <c r="R93" s="32">
        <v>4.0853916430449866</v>
      </c>
      <c r="S93" s="32">
        <v>16.182040342119258</v>
      </c>
      <c r="T93" s="32">
        <v>21.446543698303959</v>
      </c>
      <c r="U93" s="32">
        <v>20.762904536165284</v>
      </c>
      <c r="V93" s="32">
        <v>21.06001970853735</v>
      </c>
      <c r="W93" s="32">
        <v>9.9005616793253264</v>
      </c>
      <c r="X93" s="32">
        <v>5.6930969010693966</v>
      </c>
      <c r="Y93" s="32">
        <v>1.6090617504353975</v>
      </c>
      <c r="Z93" s="32">
        <v>1.102599147697419E-2</v>
      </c>
      <c r="AA93" s="32"/>
      <c r="AB93" s="32">
        <v>0</v>
      </c>
      <c r="AC93" s="32">
        <v>4.2126637814369448E-3</v>
      </c>
      <c r="AD93" s="32">
        <v>0.12505902649489206</v>
      </c>
      <c r="AE93" s="32">
        <v>2.6924562755101049</v>
      </c>
      <c r="AF93" s="32">
        <v>10.492854190370412</v>
      </c>
      <c r="AG93" s="32">
        <v>15.764824327404954</v>
      </c>
      <c r="AH93" s="32">
        <v>17.881925514064864</v>
      </c>
      <c r="AI93" s="32">
        <v>15.31531377721635</v>
      </c>
      <c r="AJ93" s="32">
        <v>7.9244295201081236</v>
      </c>
      <c r="AK93" s="32">
        <v>3.7398666474835598</v>
      </c>
      <c r="AL93" s="32">
        <v>0.79393500108736659</v>
      </c>
      <c r="AM93" s="26">
        <v>8.1481698972100287E-3</v>
      </c>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6"/>
      <c r="CC93" s="26"/>
      <c r="CD93" s="26"/>
      <c r="CE93" s="26"/>
      <c r="CF93" s="26"/>
      <c r="CG93" s="26"/>
      <c r="CH93" s="26"/>
      <c r="CI93" s="26"/>
      <c r="CJ93" s="26"/>
      <c r="CK93" s="26"/>
      <c r="CL93" s="26"/>
      <c r="CM93" s="26"/>
      <c r="CN93" s="26"/>
      <c r="CO93" s="26"/>
      <c r="CP93" s="26"/>
      <c r="CQ93" s="26"/>
      <c r="CR93" s="26"/>
      <c r="CS93" s="26"/>
      <c r="CT93" s="26"/>
      <c r="CU93" s="26"/>
      <c r="CV93" s="26"/>
      <c r="CW93" s="26"/>
      <c r="CX93" s="7"/>
      <c r="CY93" s="7"/>
      <c r="CZ93" s="7"/>
      <c r="DA93" s="7"/>
      <c r="DB93" s="7"/>
      <c r="DC93" s="7"/>
      <c r="DD93" s="7"/>
      <c r="DE93" s="7"/>
      <c r="DF93" s="7"/>
      <c r="DG93" s="7"/>
      <c r="DH93" s="7"/>
      <c r="DI93" s="7"/>
      <c r="DJ93" s="7"/>
      <c r="DK93" s="7"/>
      <c r="DL93" s="7"/>
      <c r="DM93" s="7"/>
      <c r="DN93" s="7"/>
      <c r="DO93" s="7"/>
      <c r="DP93" s="7"/>
      <c r="DQ93" s="7"/>
      <c r="DR93" s="7"/>
      <c r="DS93" s="7"/>
      <c r="DT93" s="7"/>
      <c r="DU93" s="7"/>
      <c r="DV93" s="7"/>
      <c r="DW93" s="7"/>
      <c r="DX93" s="7"/>
      <c r="DY93" s="7"/>
      <c r="DZ93" s="7"/>
      <c r="EA93" s="7"/>
    </row>
    <row r="94" spans="1:131">
      <c r="A94" s="7" t="s">
        <v>545</v>
      </c>
      <c r="B94" s="7"/>
      <c r="C94" s="32">
        <v>174.37801675795819</v>
      </c>
      <c r="D94" s="32">
        <v>10.46115</v>
      </c>
      <c r="E94" s="32">
        <v>2.0922300000000003</v>
      </c>
      <c r="F94" s="32">
        <v>12.553380000000001</v>
      </c>
      <c r="G94" s="32">
        <v>173.85067809764917</v>
      </c>
      <c r="H94" s="32">
        <v>165.77286438341145</v>
      </c>
      <c r="I94" s="32">
        <v>630.62770666005611</v>
      </c>
      <c r="J94" s="32">
        <v>3.6462511279965399</v>
      </c>
      <c r="K94" s="32">
        <v>38.800209034825059</v>
      </c>
      <c r="L94" s="113">
        <v>0.95353590907652064</v>
      </c>
      <c r="M94" s="32">
        <v>1.6566135529767718</v>
      </c>
      <c r="N94" s="32">
        <v>4.6381517306486118E-4</v>
      </c>
      <c r="O94" s="32">
        <v>0</v>
      </c>
      <c r="P94" s="32">
        <v>6.108781120478384E-3</v>
      </c>
      <c r="Q94" s="32">
        <v>0.33634426818948138</v>
      </c>
      <c r="R94" s="32">
        <v>4.0514477362185</v>
      </c>
      <c r="S94" s="32">
        <v>16.047590155300462</v>
      </c>
      <c r="T94" s="32">
        <v>21.268352830780959</v>
      </c>
      <c r="U94" s="32">
        <v>20.590393756636317</v>
      </c>
      <c r="V94" s="32">
        <v>20.885040316300245</v>
      </c>
      <c r="W94" s="32">
        <v>9.8183018196751455</v>
      </c>
      <c r="X94" s="32">
        <v>5.6457952057489385</v>
      </c>
      <c r="Y94" s="32">
        <v>1.5956926913813347</v>
      </c>
      <c r="Z94" s="32">
        <v>1.0934380865296066E-2</v>
      </c>
      <c r="AA94" s="32"/>
      <c r="AB94" s="32">
        <v>0</v>
      </c>
      <c r="AC94" s="32">
        <v>4.1776624206416226E-3</v>
      </c>
      <c r="AD94" s="32">
        <v>0.12401996039938554</v>
      </c>
      <c r="AE94" s="32">
        <v>2.6700857189183296</v>
      </c>
      <c r="AF94" s="32">
        <v>10.405673205999381</v>
      </c>
      <c r="AG94" s="32">
        <v>15.633840623794468</v>
      </c>
      <c r="AH94" s="32">
        <v>17.733351652226936</v>
      </c>
      <c r="AI94" s="32">
        <v>15.188064879364108</v>
      </c>
      <c r="AJ94" s="32">
        <v>7.8585885626710237</v>
      </c>
      <c r="AK94" s="32">
        <v>3.708793571480729</v>
      </c>
      <c r="AL94" s="32">
        <v>0.78733850849672971</v>
      </c>
      <c r="AM94" s="26">
        <v>8.0804699692806868E-3</v>
      </c>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c r="BT94" s="26"/>
      <c r="BU94" s="26"/>
      <c r="BV94" s="26"/>
      <c r="BW94" s="26"/>
      <c r="BX94" s="26"/>
      <c r="BY94" s="26"/>
      <c r="BZ94" s="26"/>
      <c r="CA94" s="26"/>
      <c r="CB94" s="26"/>
      <c r="CC94" s="26"/>
      <c r="CD94" s="26"/>
      <c r="CE94" s="26"/>
      <c r="CF94" s="26"/>
      <c r="CG94" s="26"/>
      <c r="CH94" s="26"/>
      <c r="CI94" s="26"/>
      <c r="CJ94" s="26"/>
      <c r="CK94" s="26"/>
      <c r="CL94" s="26"/>
      <c r="CM94" s="26"/>
      <c r="CN94" s="26"/>
      <c r="CO94" s="26"/>
      <c r="CP94" s="26"/>
      <c r="CQ94" s="26"/>
      <c r="CR94" s="26"/>
      <c r="CS94" s="26"/>
      <c r="CT94" s="26"/>
      <c r="CU94" s="26"/>
      <c r="CV94" s="26"/>
      <c r="CW94" s="26"/>
      <c r="CX94" s="7"/>
      <c r="CY94" s="7"/>
      <c r="CZ94" s="7"/>
      <c r="DA94" s="7"/>
      <c r="DB94" s="7"/>
      <c r="DC94" s="7"/>
      <c r="DD94" s="7"/>
      <c r="DE94" s="7"/>
      <c r="DF94" s="7"/>
      <c r="DG94" s="7"/>
      <c r="DH94" s="7"/>
      <c r="DI94" s="7"/>
      <c r="DJ94" s="7"/>
      <c r="DK94" s="7"/>
      <c r="DL94" s="7"/>
      <c r="DM94" s="7"/>
      <c r="DN94" s="7"/>
      <c r="DO94" s="7"/>
      <c r="DP94" s="7"/>
      <c r="DQ94" s="7"/>
      <c r="DR94" s="7"/>
      <c r="DS94" s="7"/>
      <c r="DT94" s="7"/>
      <c r="DU94" s="7"/>
      <c r="DV94" s="7"/>
      <c r="DW94" s="7"/>
      <c r="DX94" s="7"/>
      <c r="DY94" s="7"/>
      <c r="DZ94" s="7"/>
      <c r="EA94" s="7"/>
    </row>
    <row r="95" spans="1:131">
      <c r="A95" s="7" t="s">
        <v>625</v>
      </c>
      <c r="B95" s="7"/>
      <c r="C95" s="32">
        <v>172.57788462805109</v>
      </c>
      <c r="D95" s="32">
        <v>10.46115</v>
      </c>
      <c r="E95" s="32">
        <v>2.0922300000000003</v>
      </c>
      <c r="F95" s="32">
        <v>12.553380000000001</v>
      </c>
      <c r="G95" s="32">
        <v>173.85067809764917</v>
      </c>
      <c r="H95" s="32">
        <v>164.90333527873781</v>
      </c>
      <c r="I95" s="32">
        <v>637.20568273859635</v>
      </c>
      <c r="J95" s="32">
        <v>3.6858597991931359</v>
      </c>
      <c r="K95" s="32">
        <v>39.206502981240263</v>
      </c>
      <c r="L95" s="113">
        <v>0.94853432315124031</v>
      </c>
      <c r="M95" s="32">
        <v>1.6395120665681244</v>
      </c>
      <c r="N95" s="32">
        <v>4.5902713492280929E-4</v>
      </c>
      <c r="O95" s="32">
        <v>0</v>
      </c>
      <c r="P95" s="32">
        <v>6.0457191968827815E-3</v>
      </c>
      <c r="Q95" s="32">
        <v>0.33287213256634041</v>
      </c>
      <c r="R95" s="32">
        <v>4.0096239938787219</v>
      </c>
      <c r="S95" s="32">
        <v>15.881928317970162</v>
      </c>
      <c r="T95" s="32">
        <v>21.048796226154405</v>
      </c>
      <c r="U95" s="32">
        <v>20.377835831859553</v>
      </c>
      <c r="V95" s="32">
        <v>20.6694407080081</v>
      </c>
      <c r="W95" s="32">
        <v>9.7169459211776026</v>
      </c>
      <c r="X95" s="32">
        <v>5.5875127597290888</v>
      </c>
      <c r="Y95" s="32">
        <v>1.5792201007611506</v>
      </c>
      <c r="Z95" s="32">
        <v>1.0821503504478379E-2</v>
      </c>
      <c r="AA95" s="32"/>
      <c r="AB95" s="32">
        <v>0</v>
      </c>
      <c r="AC95" s="32">
        <v>4.1345357439473871E-3</v>
      </c>
      <c r="AD95" s="32">
        <v>0.12273968253170787</v>
      </c>
      <c r="AE95" s="32">
        <v>2.6425219974034637</v>
      </c>
      <c r="AF95" s="32">
        <v>10.298253778827934</v>
      </c>
      <c r="AG95" s="32">
        <v>15.472449988988691</v>
      </c>
      <c r="AH95" s="32">
        <v>17.550287429605206</v>
      </c>
      <c r="AI95" s="32">
        <v>15.031276058796168</v>
      </c>
      <c r="AJ95" s="32">
        <v>7.7774630972574545</v>
      </c>
      <c r="AK95" s="32">
        <v>3.6705071028343843</v>
      </c>
      <c r="AL95" s="32">
        <v>0.7792106872689808</v>
      </c>
      <c r="AM95" s="26">
        <v>7.9970539866534626E-3</v>
      </c>
      <c r="AN95" s="26"/>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26"/>
      <c r="BU95" s="26"/>
      <c r="BV95" s="26"/>
      <c r="BW95" s="26"/>
      <c r="BX95" s="26"/>
      <c r="BY95" s="26"/>
      <c r="BZ95" s="26"/>
      <c r="CA95" s="26"/>
      <c r="CB95" s="26"/>
      <c r="CC95" s="26"/>
      <c r="CD95" s="26"/>
      <c r="CE95" s="26"/>
      <c r="CF95" s="26"/>
      <c r="CG95" s="26"/>
      <c r="CH95" s="26"/>
      <c r="CI95" s="26"/>
      <c r="CJ95" s="26"/>
      <c r="CK95" s="26"/>
      <c r="CL95" s="26"/>
      <c r="CM95" s="26"/>
      <c r="CN95" s="26"/>
      <c r="CO95" s="26"/>
      <c r="CP95" s="26"/>
      <c r="CQ95" s="26"/>
      <c r="CR95" s="26"/>
      <c r="CS95" s="26"/>
      <c r="CT95" s="26"/>
      <c r="CU95" s="26"/>
      <c r="CV95" s="26"/>
      <c r="CW95" s="26"/>
      <c r="CX95" s="7"/>
      <c r="CY95" s="7"/>
      <c r="CZ95" s="7"/>
      <c r="DA95" s="7"/>
      <c r="DB95" s="7"/>
      <c r="DC95" s="7"/>
      <c r="DD95" s="7"/>
      <c r="DE95" s="7"/>
      <c r="DF95" s="7"/>
      <c r="DG95" s="7"/>
      <c r="DH95" s="7"/>
      <c r="DI95" s="7"/>
      <c r="DJ95" s="7"/>
      <c r="DK95" s="7"/>
      <c r="DL95" s="7"/>
      <c r="DM95" s="7"/>
      <c r="DN95" s="7"/>
      <c r="DO95" s="7"/>
      <c r="DP95" s="7"/>
      <c r="DQ95" s="7"/>
      <c r="DR95" s="7"/>
      <c r="DS95" s="7"/>
      <c r="DT95" s="7"/>
      <c r="DU95" s="7"/>
      <c r="DV95" s="7"/>
      <c r="DW95" s="7"/>
      <c r="DX95" s="7"/>
      <c r="DY95" s="7"/>
      <c r="DZ95" s="7"/>
      <c r="EA95" s="7"/>
    </row>
    <row r="96" spans="1:131">
      <c r="A96" s="7" t="s">
        <v>557</v>
      </c>
      <c r="B96" s="7"/>
      <c r="C96" s="32">
        <v>172.51266244943122</v>
      </c>
      <c r="D96" s="32">
        <v>10.46115</v>
      </c>
      <c r="E96" s="32">
        <v>2.0922300000000003</v>
      </c>
      <c r="F96" s="32">
        <v>12.553380000000001</v>
      </c>
      <c r="G96" s="32">
        <v>173.85067809764917</v>
      </c>
      <c r="H96" s="32">
        <v>164.87183060103214</v>
      </c>
      <c r="I96" s="32">
        <v>637.44659225948067</v>
      </c>
      <c r="J96" s="32">
        <v>3.6873104134682428</v>
      </c>
      <c r="K96" s="32">
        <v>39.221382950215592</v>
      </c>
      <c r="L96" s="113">
        <v>0.948353106269889</v>
      </c>
      <c r="M96" s="32">
        <v>1.6388924474953515</v>
      </c>
      <c r="N96" s="32">
        <v>4.5885365527998122E-4</v>
      </c>
      <c r="O96" s="32">
        <v>0</v>
      </c>
      <c r="P96" s="32">
        <v>6.0434343445785917E-3</v>
      </c>
      <c r="Q96" s="32">
        <v>0.33274633055100916</v>
      </c>
      <c r="R96" s="32">
        <v>4.0081086408953963</v>
      </c>
      <c r="S96" s="32">
        <v>15.875926077487177</v>
      </c>
      <c r="T96" s="32">
        <v>21.040841276711411</v>
      </c>
      <c r="U96" s="32">
        <v>20.370134457773432</v>
      </c>
      <c r="V96" s="32">
        <v>20.661629127997511</v>
      </c>
      <c r="W96" s="32">
        <v>9.7132736060146456</v>
      </c>
      <c r="X96" s="32">
        <v>5.5854010769022819</v>
      </c>
      <c r="Y96" s="32">
        <v>1.5786232677676653</v>
      </c>
      <c r="Z96" s="32">
        <v>1.081741374502846E-2</v>
      </c>
      <c r="AA96" s="32"/>
      <c r="AB96" s="32">
        <v>0</v>
      </c>
      <c r="AC96" s="32">
        <v>4.132973183197595E-3</v>
      </c>
      <c r="AD96" s="32">
        <v>0.12269329565244416</v>
      </c>
      <c r="AE96" s="32">
        <v>2.6415233118413304</v>
      </c>
      <c r="AF96" s="32">
        <v>10.294361770597083</v>
      </c>
      <c r="AG96" s="32">
        <v>15.466602502220363</v>
      </c>
      <c r="AH96" s="32">
        <v>17.543654667916009</v>
      </c>
      <c r="AI96" s="32">
        <v>15.02559530442776</v>
      </c>
      <c r="AJ96" s="32">
        <v>7.7745237688004396</v>
      </c>
      <c r="AK96" s="32">
        <v>3.6691199119414</v>
      </c>
      <c r="AL96" s="32">
        <v>0.77891620099261294</v>
      </c>
      <c r="AM96" s="26">
        <v>7.9940316684423297E-3</v>
      </c>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c r="CK96" s="26"/>
      <c r="CL96" s="26"/>
      <c r="CM96" s="26"/>
      <c r="CN96" s="26"/>
      <c r="CO96" s="26"/>
      <c r="CP96" s="26"/>
      <c r="CQ96" s="26"/>
      <c r="CR96" s="26"/>
      <c r="CS96" s="26"/>
      <c r="CT96" s="26"/>
      <c r="CU96" s="26"/>
      <c r="CV96" s="26"/>
      <c r="CW96" s="26"/>
      <c r="CX96" s="7"/>
      <c r="CY96" s="7"/>
      <c r="CZ96" s="7"/>
      <c r="DA96" s="7"/>
      <c r="DB96" s="7"/>
      <c r="DC96" s="7"/>
      <c r="DD96" s="7"/>
      <c r="DE96" s="7"/>
      <c r="DF96" s="7"/>
      <c r="DG96" s="7"/>
      <c r="DH96" s="7"/>
      <c r="DI96" s="7"/>
      <c r="DJ96" s="7"/>
      <c r="DK96" s="7"/>
      <c r="DL96" s="7"/>
      <c r="DM96" s="7"/>
      <c r="DN96" s="7"/>
      <c r="DO96" s="7"/>
      <c r="DP96" s="7"/>
      <c r="DQ96" s="7"/>
      <c r="DR96" s="7"/>
      <c r="DS96" s="7"/>
      <c r="DT96" s="7"/>
      <c r="DU96" s="7"/>
      <c r="DV96" s="7"/>
      <c r="DW96" s="7"/>
      <c r="DX96" s="7"/>
      <c r="DY96" s="7"/>
      <c r="DZ96" s="7"/>
      <c r="EA96" s="7"/>
    </row>
    <row r="97" spans="1:131">
      <c r="A97" s="7" t="s">
        <v>539</v>
      </c>
      <c r="B97" s="7"/>
      <c r="C97" s="32">
        <v>172.31699591357179</v>
      </c>
      <c r="D97" s="32">
        <v>10.46115</v>
      </c>
      <c r="E97" s="32">
        <v>2.0922300000000003</v>
      </c>
      <c r="F97" s="32">
        <v>12.553380000000001</v>
      </c>
      <c r="G97" s="32">
        <v>173.85067809764917</v>
      </c>
      <c r="H97" s="32">
        <v>164.77731656791548</v>
      </c>
      <c r="I97" s="32">
        <v>638.17041503645953</v>
      </c>
      <c r="J97" s="32">
        <v>3.6916688450033597</v>
      </c>
      <c r="K97" s="32">
        <v>39.266090442163375</v>
      </c>
      <c r="L97" s="113">
        <v>0.94780945562583696</v>
      </c>
      <c r="M97" s="32">
        <v>1.6370335902770179</v>
      </c>
      <c r="N97" s="32">
        <v>4.5833321635149738E-4</v>
      </c>
      <c r="O97" s="32">
        <v>0</v>
      </c>
      <c r="P97" s="32">
        <v>6.0365797876660273E-3</v>
      </c>
      <c r="Q97" s="32">
        <v>0.33236892450501565</v>
      </c>
      <c r="R97" s="32">
        <v>4.0035625819454213</v>
      </c>
      <c r="S97" s="32">
        <v>15.857919356038236</v>
      </c>
      <c r="T97" s="32">
        <v>21.016976428382442</v>
      </c>
      <c r="U97" s="32">
        <v>20.347030335515093</v>
      </c>
      <c r="V97" s="32">
        <v>20.638194387965761</v>
      </c>
      <c r="W97" s="32">
        <v>9.7022566605257854</v>
      </c>
      <c r="X97" s="32">
        <v>5.5790660284218641</v>
      </c>
      <c r="Y97" s="32">
        <v>1.5768327687872108</v>
      </c>
      <c r="Z97" s="32">
        <v>1.0805144466678714E-2</v>
      </c>
      <c r="AA97" s="32"/>
      <c r="AB97" s="32">
        <v>0</v>
      </c>
      <c r="AC97" s="32">
        <v>4.1282855009482228E-3</v>
      </c>
      <c r="AD97" s="32">
        <v>0.12255413501465313</v>
      </c>
      <c r="AE97" s="32">
        <v>2.6385272551549326</v>
      </c>
      <c r="AF97" s="32">
        <v>10.282685745904537</v>
      </c>
      <c r="AG97" s="32">
        <v>15.44906004191539</v>
      </c>
      <c r="AH97" s="32">
        <v>17.523756382848436</v>
      </c>
      <c r="AI97" s="32">
        <v>15.008553041322553</v>
      </c>
      <c r="AJ97" s="32">
        <v>7.765705783429401</v>
      </c>
      <c r="AK97" s="32">
        <v>3.6649583392624501</v>
      </c>
      <c r="AL97" s="32">
        <v>0.77803274216350993</v>
      </c>
      <c r="AM97" s="26">
        <v>7.984964713808938E-3</v>
      </c>
      <c r="AN97" s="26"/>
      <c r="AO97" s="26"/>
      <c r="AP97" s="26"/>
      <c r="AQ97" s="26"/>
      <c r="AR97" s="26"/>
      <c r="AS97" s="26"/>
      <c r="AT97" s="26"/>
      <c r="AU97" s="26"/>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c r="BT97" s="26"/>
      <c r="BU97" s="26"/>
      <c r="BV97" s="26"/>
      <c r="BW97" s="26"/>
      <c r="BX97" s="26"/>
      <c r="BY97" s="26"/>
      <c r="BZ97" s="26"/>
      <c r="CA97" s="26"/>
      <c r="CB97" s="26"/>
      <c r="CC97" s="26"/>
      <c r="CD97" s="26"/>
      <c r="CE97" s="26"/>
      <c r="CF97" s="26"/>
      <c r="CG97" s="26"/>
      <c r="CH97" s="26"/>
      <c r="CI97" s="26"/>
      <c r="CJ97" s="26"/>
      <c r="CK97" s="26"/>
      <c r="CL97" s="26"/>
      <c r="CM97" s="26"/>
      <c r="CN97" s="26"/>
      <c r="CO97" s="26"/>
      <c r="CP97" s="26"/>
      <c r="CQ97" s="26"/>
      <c r="CR97" s="26"/>
      <c r="CS97" s="26"/>
      <c r="CT97" s="26"/>
      <c r="CU97" s="26"/>
      <c r="CV97" s="26"/>
      <c r="CW97" s="26"/>
      <c r="CX97" s="7"/>
      <c r="CY97" s="7"/>
      <c r="CZ97" s="7"/>
      <c r="DA97" s="7"/>
      <c r="DB97" s="7"/>
      <c r="DC97" s="7"/>
      <c r="DD97" s="7"/>
      <c r="DE97" s="7"/>
      <c r="DF97" s="7"/>
      <c r="DG97" s="7"/>
      <c r="DH97" s="7"/>
      <c r="DI97" s="7"/>
      <c r="DJ97" s="7"/>
      <c r="DK97" s="7"/>
      <c r="DL97" s="7"/>
      <c r="DM97" s="7"/>
      <c r="DN97" s="7"/>
      <c r="DO97" s="7"/>
      <c r="DP97" s="7"/>
      <c r="DQ97" s="7"/>
      <c r="DR97" s="7"/>
      <c r="DS97" s="7"/>
      <c r="DT97" s="7"/>
      <c r="DU97" s="7"/>
      <c r="DV97" s="7"/>
      <c r="DW97" s="7"/>
      <c r="DX97" s="7"/>
      <c r="DY97" s="7"/>
      <c r="DZ97" s="7"/>
      <c r="EA97" s="7"/>
    </row>
    <row r="98" spans="1:131">
      <c r="A98" s="7" t="s">
        <v>538</v>
      </c>
      <c r="B98" s="7"/>
      <c r="C98" s="32">
        <v>171.86044066323302</v>
      </c>
      <c r="D98" s="32">
        <v>10.46115</v>
      </c>
      <c r="E98" s="32">
        <v>2.0922300000000003</v>
      </c>
      <c r="F98" s="32">
        <v>12.553380000000001</v>
      </c>
      <c r="G98" s="32">
        <v>173.85067809764917</v>
      </c>
      <c r="H98" s="32">
        <v>164.55678382397639</v>
      </c>
      <c r="I98" s="32">
        <v>639.86574441226799</v>
      </c>
      <c r="J98" s="32">
        <v>3.701877113171955</v>
      </c>
      <c r="K98" s="32">
        <v>39.37080381514415</v>
      </c>
      <c r="L98" s="113">
        <v>0.94654093745638113</v>
      </c>
      <c r="M98" s="32">
        <v>1.6326962567675798</v>
      </c>
      <c r="N98" s="32">
        <v>4.5711885885170152E-4</v>
      </c>
      <c r="O98" s="32">
        <v>0</v>
      </c>
      <c r="P98" s="32">
        <v>6.0205858215367078E-3</v>
      </c>
      <c r="Q98" s="32">
        <v>0.33148831039769727</v>
      </c>
      <c r="R98" s="32">
        <v>3.9929551110621433</v>
      </c>
      <c r="S98" s="32">
        <v>15.81590367265736</v>
      </c>
      <c r="T98" s="32">
        <v>20.961291782281503</v>
      </c>
      <c r="U98" s="32">
        <v>20.293120716912288</v>
      </c>
      <c r="V98" s="32">
        <v>20.583513327891662</v>
      </c>
      <c r="W98" s="32">
        <v>9.6765504543851026</v>
      </c>
      <c r="X98" s="32">
        <v>5.5642842486342206</v>
      </c>
      <c r="Y98" s="32">
        <v>1.5726549378328161</v>
      </c>
      <c r="Z98" s="32">
        <v>1.0776516150529299E-2</v>
      </c>
      <c r="AA98" s="32"/>
      <c r="AB98" s="32">
        <v>0</v>
      </c>
      <c r="AC98" s="32">
        <v>4.1173475756996845E-3</v>
      </c>
      <c r="AD98" s="32">
        <v>0.12222942685980734</v>
      </c>
      <c r="AE98" s="32">
        <v>2.6315364562200023</v>
      </c>
      <c r="AF98" s="32">
        <v>10.255441688288588</v>
      </c>
      <c r="AG98" s="32">
        <v>15.408127634537111</v>
      </c>
      <c r="AH98" s="32">
        <v>17.47732705102408</v>
      </c>
      <c r="AI98" s="32">
        <v>14.968787760743725</v>
      </c>
      <c r="AJ98" s="32">
        <v>7.7451304842303061</v>
      </c>
      <c r="AK98" s="32">
        <v>3.6552480030115651</v>
      </c>
      <c r="AL98" s="32">
        <v>0.77597133822893583</v>
      </c>
      <c r="AM98" s="26">
        <v>7.9638084863310182E-3</v>
      </c>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c r="CA98" s="26"/>
      <c r="CB98" s="26"/>
      <c r="CC98" s="26"/>
      <c r="CD98" s="26"/>
      <c r="CE98" s="26"/>
      <c r="CF98" s="26"/>
      <c r="CG98" s="26"/>
      <c r="CH98" s="26"/>
      <c r="CI98" s="26"/>
      <c r="CJ98" s="26"/>
      <c r="CK98" s="26"/>
      <c r="CL98" s="26"/>
      <c r="CM98" s="26"/>
      <c r="CN98" s="26"/>
      <c r="CO98" s="26"/>
      <c r="CP98" s="26"/>
      <c r="CQ98" s="26"/>
      <c r="CR98" s="26"/>
      <c r="CS98" s="26"/>
      <c r="CT98" s="26"/>
      <c r="CU98" s="26"/>
      <c r="CV98" s="26"/>
      <c r="CW98" s="26"/>
      <c r="CX98" s="7"/>
      <c r="CY98" s="7"/>
      <c r="CZ98" s="7"/>
      <c r="DA98" s="7"/>
      <c r="DB98" s="7"/>
      <c r="DC98" s="7"/>
      <c r="DD98" s="7"/>
      <c r="DE98" s="7"/>
      <c r="DF98" s="7"/>
      <c r="DG98" s="7"/>
      <c r="DH98" s="7"/>
      <c r="DI98" s="7"/>
      <c r="DJ98" s="7"/>
      <c r="DK98" s="7"/>
      <c r="DL98" s="7"/>
      <c r="DM98" s="7"/>
      <c r="DN98" s="7"/>
      <c r="DO98" s="7"/>
      <c r="DP98" s="7"/>
      <c r="DQ98" s="7"/>
      <c r="DR98" s="7"/>
      <c r="DS98" s="7"/>
      <c r="DT98" s="7"/>
      <c r="DU98" s="7"/>
      <c r="DV98" s="7"/>
      <c r="DW98" s="7"/>
      <c r="DX98" s="7"/>
      <c r="DY98" s="7"/>
      <c r="DZ98" s="7"/>
      <c r="EA98" s="7"/>
    </row>
    <row r="99" spans="1:131">
      <c r="A99" s="7" t="s">
        <v>546</v>
      </c>
      <c r="B99" s="7"/>
      <c r="C99" s="32">
        <v>169.62984215443507</v>
      </c>
      <c r="D99" s="32">
        <v>10.46115</v>
      </c>
      <c r="E99" s="32">
        <v>2.0922300000000003</v>
      </c>
      <c r="F99" s="32">
        <v>12.553380000000001</v>
      </c>
      <c r="G99" s="32">
        <v>173.85067809764917</v>
      </c>
      <c r="H99" s="32">
        <v>163.47932384644611</v>
      </c>
      <c r="I99" s="32">
        <v>648.27985101750471</v>
      </c>
      <c r="J99" s="32">
        <v>3.7525418735725293</v>
      </c>
      <c r="K99" s="32">
        <v>39.890507830084658</v>
      </c>
      <c r="L99" s="113">
        <v>0.94034332011418653</v>
      </c>
      <c r="M99" s="32">
        <v>1.6115052844786009</v>
      </c>
      <c r="N99" s="32">
        <v>4.5118585506698488E-4</v>
      </c>
      <c r="O99" s="32">
        <v>0</v>
      </c>
      <c r="P99" s="32">
        <v>5.9424438727334597E-3</v>
      </c>
      <c r="Q99" s="32">
        <v>0.32718588147337035</v>
      </c>
      <c r="R99" s="32">
        <v>3.941130039032418</v>
      </c>
      <c r="S99" s="32">
        <v>15.610627048139376</v>
      </c>
      <c r="T99" s="32">
        <v>20.689232511331205</v>
      </c>
      <c r="U99" s="32">
        <v>20.029733723167162</v>
      </c>
      <c r="V99" s="32">
        <v>20.316357291529648</v>
      </c>
      <c r="W99" s="32">
        <v>9.5509572758120562</v>
      </c>
      <c r="X99" s="32">
        <v>5.4920646959574491</v>
      </c>
      <c r="Y99" s="32">
        <v>1.5522432494556309</v>
      </c>
      <c r="Z99" s="32">
        <v>1.0636646377342162E-2</v>
      </c>
      <c r="AA99" s="32"/>
      <c r="AB99" s="32">
        <v>0</v>
      </c>
      <c r="AC99" s="32">
        <v>4.0639079980568267E-3</v>
      </c>
      <c r="AD99" s="32">
        <v>0.12064299558898933</v>
      </c>
      <c r="AE99" s="32">
        <v>2.5973814099950592</v>
      </c>
      <c r="AF99" s="32">
        <v>10.122335006793532</v>
      </c>
      <c r="AG99" s="32">
        <v>15.208143587060384</v>
      </c>
      <c r="AH99" s="32">
        <v>17.25048660125367</v>
      </c>
      <c r="AI99" s="32">
        <v>14.774505961344317</v>
      </c>
      <c r="AJ99" s="32">
        <v>7.6446054510004471</v>
      </c>
      <c r="AK99" s="32">
        <v>3.6078060744715286</v>
      </c>
      <c r="AL99" s="32">
        <v>0.76589990757715976</v>
      </c>
      <c r="AM99" s="26">
        <v>7.8604452035103255E-3</v>
      </c>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6"/>
      <c r="BX99" s="26"/>
      <c r="BY99" s="26"/>
      <c r="BZ99" s="26"/>
      <c r="CA99" s="26"/>
      <c r="CB99" s="26"/>
      <c r="CC99" s="26"/>
      <c r="CD99" s="26"/>
      <c r="CE99" s="26"/>
      <c r="CF99" s="26"/>
      <c r="CG99" s="26"/>
      <c r="CH99" s="26"/>
      <c r="CI99" s="26"/>
      <c r="CJ99" s="26"/>
      <c r="CK99" s="26"/>
      <c r="CL99" s="26"/>
      <c r="CM99" s="26"/>
      <c r="CN99" s="26"/>
      <c r="CO99" s="26"/>
      <c r="CP99" s="26"/>
      <c r="CQ99" s="26"/>
      <c r="CR99" s="26"/>
      <c r="CS99" s="26"/>
      <c r="CT99" s="26"/>
      <c r="CU99" s="26"/>
      <c r="CV99" s="26"/>
      <c r="CW99" s="26"/>
      <c r="CX99" s="7"/>
      <c r="CY99" s="7"/>
      <c r="CZ99" s="7"/>
      <c r="DA99" s="7"/>
      <c r="DB99" s="7"/>
      <c r="DC99" s="7"/>
      <c r="DD99" s="7"/>
      <c r="DE99" s="7"/>
      <c r="DF99" s="7"/>
      <c r="DG99" s="7"/>
      <c r="DH99" s="7"/>
      <c r="DI99" s="7"/>
      <c r="DJ99" s="7"/>
      <c r="DK99" s="7"/>
      <c r="DL99" s="7"/>
      <c r="DM99" s="7"/>
      <c r="DN99" s="7"/>
      <c r="DO99" s="7"/>
      <c r="DP99" s="7"/>
      <c r="DQ99" s="7"/>
      <c r="DR99" s="7"/>
      <c r="DS99" s="7"/>
      <c r="DT99" s="7"/>
      <c r="DU99" s="7"/>
      <c r="DV99" s="7"/>
      <c r="DW99" s="7"/>
      <c r="DX99" s="7"/>
      <c r="DY99" s="7"/>
      <c r="DZ99" s="7"/>
      <c r="EA99" s="7"/>
    </row>
    <row r="100" spans="1:131">
      <c r="A100" s="7" t="s">
        <v>547</v>
      </c>
      <c r="B100" s="7"/>
      <c r="C100" s="32">
        <v>168.95153149678896</v>
      </c>
      <c r="D100" s="32">
        <v>10.46115</v>
      </c>
      <c r="E100" s="32">
        <v>2.0922300000000003</v>
      </c>
      <c r="F100" s="32">
        <v>12.553380000000001</v>
      </c>
      <c r="G100" s="32">
        <v>173.85067809764917</v>
      </c>
      <c r="H100" s="32">
        <v>163.15167519830828</v>
      </c>
      <c r="I100" s="32">
        <v>650.88258049966248</v>
      </c>
      <c r="J100" s="32">
        <v>3.7682139670921133</v>
      </c>
      <c r="K100" s="32">
        <v>40.051267495387627</v>
      </c>
      <c r="L100" s="113">
        <v>0.93845866454813931</v>
      </c>
      <c r="M100" s="32">
        <v>1.60506124612172</v>
      </c>
      <c r="N100" s="32">
        <v>4.4938166678157418E-4</v>
      </c>
      <c r="O100" s="32">
        <v>0</v>
      </c>
      <c r="P100" s="32">
        <v>5.9186814087699019E-3</v>
      </c>
      <c r="Q100" s="32">
        <v>0.32587754051392603</v>
      </c>
      <c r="R100" s="32">
        <v>3.9253703680058365</v>
      </c>
      <c r="S100" s="32">
        <v>15.54820374711637</v>
      </c>
      <c r="T100" s="32">
        <v>20.606501037124104</v>
      </c>
      <c r="U100" s="32">
        <v>19.949639432671574</v>
      </c>
      <c r="V100" s="32">
        <v>20.235116859419573</v>
      </c>
      <c r="W100" s="32">
        <v>9.512765198117334</v>
      </c>
      <c r="X100" s="32">
        <v>5.4701031945586678</v>
      </c>
      <c r="Y100" s="32">
        <v>1.5460361863233882</v>
      </c>
      <c r="Z100" s="32">
        <v>1.0594112879063037E-2</v>
      </c>
      <c r="AA100" s="32"/>
      <c r="AB100" s="32">
        <v>0</v>
      </c>
      <c r="AC100" s="32">
        <v>4.0476573662590002E-3</v>
      </c>
      <c r="AD100" s="32">
        <v>0.12016057204464706</v>
      </c>
      <c r="AE100" s="32">
        <v>2.586995080148879</v>
      </c>
      <c r="AF100" s="32">
        <v>10.081858121192701</v>
      </c>
      <c r="AG100" s="32">
        <v>15.147329724669808</v>
      </c>
      <c r="AH100" s="32">
        <v>17.181505879686068</v>
      </c>
      <c r="AI100" s="32">
        <v>14.715426115912924</v>
      </c>
      <c r="AJ100" s="32">
        <v>7.6140364350475105</v>
      </c>
      <c r="AK100" s="32">
        <v>3.5933792891845013</v>
      </c>
      <c r="AL100" s="32">
        <v>0.76283725030293581</v>
      </c>
      <c r="AM100" s="26">
        <v>7.8290130941145626E-3</v>
      </c>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6"/>
      <c r="CC100" s="26"/>
      <c r="CD100" s="26"/>
      <c r="CE100" s="26"/>
      <c r="CF100" s="26"/>
      <c r="CG100" s="26"/>
      <c r="CH100" s="26"/>
      <c r="CI100" s="26"/>
      <c r="CJ100" s="26"/>
      <c r="CK100" s="26"/>
      <c r="CL100" s="26"/>
      <c r="CM100" s="26"/>
      <c r="CN100" s="26"/>
      <c r="CO100" s="26"/>
      <c r="CP100" s="26"/>
      <c r="CQ100" s="26"/>
      <c r="CR100" s="26"/>
      <c r="CS100" s="26"/>
      <c r="CT100" s="26"/>
      <c r="CU100" s="26"/>
      <c r="CV100" s="26"/>
      <c r="CW100" s="26"/>
      <c r="CX100" s="7"/>
      <c r="CY100" s="7"/>
      <c r="CZ100" s="7"/>
      <c r="DA100" s="7"/>
      <c r="DB100" s="7"/>
      <c r="DC100" s="7"/>
      <c r="DD100" s="7"/>
      <c r="DE100" s="7"/>
      <c r="DF100" s="7"/>
      <c r="DG100" s="7"/>
      <c r="DH100" s="7"/>
      <c r="DI100" s="7"/>
      <c r="DJ100" s="7"/>
      <c r="DK100" s="7"/>
      <c r="DL100" s="7"/>
      <c r="DM100" s="7"/>
      <c r="DN100" s="7"/>
      <c r="DO100" s="7"/>
      <c r="DP100" s="7"/>
      <c r="DQ100" s="7"/>
      <c r="DR100" s="7"/>
      <c r="DS100" s="7"/>
      <c r="DT100" s="7"/>
      <c r="DU100" s="7"/>
      <c r="DV100" s="7"/>
      <c r="DW100" s="7"/>
      <c r="DX100" s="7"/>
      <c r="DY100" s="7"/>
      <c r="DZ100" s="7"/>
      <c r="EA100" s="7"/>
    </row>
    <row r="101" spans="1:131">
      <c r="A101" s="7" t="s">
        <v>483</v>
      </c>
      <c r="B101" s="7"/>
      <c r="C101" s="32">
        <v>167.94710994604367</v>
      </c>
      <c r="D101" s="32">
        <v>10.46115</v>
      </c>
      <c r="E101" s="32">
        <v>2.0922300000000003</v>
      </c>
      <c r="F101" s="32">
        <v>12.553380000000001</v>
      </c>
      <c r="G101" s="32">
        <v>173.85067809764917</v>
      </c>
      <c r="H101" s="32">
        <v>162.66650316164242</v>
      </c>
      <c r="I101" s="32">
        <v>654.77523748595183</v>
      </c>
      <c r="J101" s="32">
        <v>3.7916532391128897</v>
      </c>
      <c r="K101" s="32">
        <v>40.291700563266957</v>
      </c>
      <c r="L101" s="113">
        <v>0.93566792457533721</v>
      </c>
      <c r="M101" s="32">
        <v>1.5955191124009518</v>
      </c>
      <c r="N101" s="32">
        <v>4.4671008028202334E-4</v>
      </c>
      <c r="O101" s="32">
        <v>0</v>
      </c>
      <c r="P101" s="32">
        <v>5.8834946832853974E-3</v>
      </c>
      <c r="Q101" s="32">
        <v>0.3239401894778256</v>
      </c>
      <c r="R101" s="32">
        <v>3.9020339320626261</v>
      </c>
      <c r="S101" s="32">
        <v>15.455769243678445</v>
      </c>
      <c r="T101" s="32">
        <v>20.483994815702037</v>
      </c>
      <c r="U101" s="32">
        <v>19.831038271745403</v>
      </c>
      <c r="V101" s="32">
        <v>20.114818527256556</v>
      </c>
      <c r="W101" s="32">
        <v>9.4562115446078323</v>
      </c>
      <c r="X101" s="32">
        <v>5.4375832790258514</v>
      </c>
      <c r="Y101" s="32">
        <v>1.5368449582237198</v>
      </c>
      <c r="Z101" s="32">
        <v>1.0531130583534325E-2</v>
      </c>
      <c r="AA101" s="32"/>
      <c r="AB101" s="32">
        <v>0</v>
      </c>
      <c r="AC101" s="32">
        <v>4.0235939307122154E-3</v>
      </c>
      <c r="AD101" s="32">
        <v>0.1194462141039863</v>
      </c>
      <c r="AE101" s="32">
        <v>2.5716153224920326</v>
      </c>
      <c r="AF101" s="32">
        <v>10.021921194437615</v>
      </c>
      <c r="AG101" s="32">
        <v>15.057278428437595</v>
      </c>
      <c r="AH101" s="32">
        <v>17.079361349672489</v>
      </c>
      <c r="AI101" s="32">
        <v>14.627942498639504</v>
      </c>
      <c r="AJ101" s="32">
        <v>7.5687707768095027</v>
      </c>
      <c r="AK101" s="32">
        <v>3.5720165494325542</v>
      </c>
      <c r="AL101" s="32">
        <v>0.7583021616468727</v>
      </c>
      <c r="AM101" s="26">
        <v>7.7824693936631387E-3</v>
      </c>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c r="CA101" s="26"/>
      <c r="CB101" s="26"/>
      <c r="CC101" s="26"/>
      <c r="CD101" s="26"/>
      <c r="CE101" s="26"/>
      <c r="CF101" s="26"/>
      <c r="CG101" s="26"/>
      <c r="CH101" s="26"/>
      <c r="CI101" s="26"/>
      <c r="CJ101" s="26"/>
      <c r="CK101" s="26"/>
      <c r="CL101" s="26"/>
      <c r="CM101" s="26"/>
      <c r="CN101" s="26"/>
      <c r="CO101" s="26"/>
      <c r="CP101" s="26"/>
      <c r="CQ101" s="26"/>
      <c r="CR101" s="26"/>
      <c r="CS101" s="26"/>
      <c r="CT101" s="26"/>
      <c r="CU101" s="26"/>
      <c r="CV101" s="26"/>
      <c r="CW101" s="26"/>
      <c r="CX101" s="7"/>
      <c r="CY101" s="7"/>
      <c r="CZ101" s="7"/>
      <c r="DA101" s="7"/>
      <c r="DB101" s="7"/>
      <c r="DC101" s="7"/>
      <c r="DD101" s="7"/>
      <c r="DE101" s="7"/>
      <c r="DF101" s="7"/>
      <c r="DG101" s="7"/>
      <c r="DH101" s="7"/>
      <c r="DI101" s="7"/>
      <c r="DJ101" s="7"/>
      <c r="DK101" s="7"/>
      <c r="DL101" s="7"/>
      <c r="DM101" s="7"/>
      <c r="DN101" s="7"/>
      <c r="DO101" s="7"/>
      <c r="DP101" s="7"/>
      <c r="DQ101" s="7"/>
      <c r="DR101" s="7"/>
      <c r="DS101" s="7"/>
      <c r="DT101" s="7"/>
      <c r="DU101" s="7"/>
      <c r="DV101" s="7"/>
      <c r="DW101" s="7"/>
      <c r="DX101" s="7"/>
      <c r="DY101" s="7"/>
      <c r="DZ101" s="7"/>
      <c r="EA101" s="7"/>
    </row>
    <row r="102" spans="1:131">
      <c r="A102" s="7" t="s">
        <v>558</v>
      </c>
      <c r="B102" s="7"/>
      <c r="C102" s="32">
        <v>167.55577687432472</v>
      </c>
      <c r="D102" s="32">
        <v>10.46115</v>
      </c>
      <c r="E102" s="32">
        <v>2.0922300000000003</v>
      </c>
      <c r="F102" s="32">
        <v>12.553380000000001</v>
      </c>
      <c r="G102" s="32">
        <v>173.85067809764917</v>
      </c>
      <c r="H102" s="32">
        <v>162.47747509540909</v>
      </c>
      <c r="I102" s="32">
        <v>656.30449066809103</v>
      </c>
      <c r="J102" s="32">
        <v>3.8008614949266075</v>
      </c>
      <c r="K102" s="32">
        <v>40.386156107498316</v>
      </c>
      <c r="L102" s="113">
        <v>0.93458062328723313</v>
      </c>
      <c r="M102" s="32">
        <v>1.591801397964294</v>
      </c>
      <c r="N102" s="32">
        <v>4.4566920242505555E-4</v>
      </c>
      <c r="O102" s="32">
        <v>0</v>
      </c>
      <c r="P102" s="32">
        <v>5.8697855694602669E-3</v>
      </c>
      <c r="Q102" s="32">
        <v>0.32318537738583847</v>
      </c>
      <c r="R102" s="32">
        <v>3.8929418141626746</v>
      </c>
      <c r="S102" s="32">
        <v>15.419755800780555</v>
      </c>
      <c r="T102" s="32">
        <v>20.436265119044094</v>
      </c>
      <c r="U102" s="32">
        <v>19.784830027228718</v>
      </c>
      <c r="V102" s="32">
        <v>20.06794904719305</v>
      </c>
      <c r="W102" s="32">
        <v>9.4341776536301065</v>
      </c>
      <c r="X102" s="32">
        <v>5.4249131820650147</v>
      </c>
      <c r="Y102" s="32">
        <v>1.5332639602628102</v>
      </c>
      <c r="Z102" s="32">
        <v>1.0506592026834828E-2</v>
      </c>
      <c r="AA102" s="32"/>
      <c r="AB102" s="32">
        <v>0</v>
      </c>
      <c r="AC102" s="32">
        <v>4.0142185662134684E-3</v>
      </c>
      <c r="AD102" s="32">
        <v>0.1191678928284042</v>
      </c>
      <c r="AE102" s="32">
        <v>2.5656232091192361</v>
      </c>
      <c r="AF102" s="32">
        <v>9.9985691450525191</v>
      </c>
      <c r="AG102" s="32">
        <v>15.022193507827645</v>
      </c>
      <c r="AH102" s="32">
        <v>17.039564779537329</v>
      </c>
      <c r="AI102" s="32">
        <v>14.593857972429083</v>
      </c>
      <c r="AJ102" s="32">
        <v>7.5511348060674228</v>
      </c>
      <c r="AK102" s="32">
        <v>3.5636934040746535</v>
      </c>
      <c r="AL102" s="32">
        <v>0.75653524398866656</v>
      </c>
      <c r="AM102" s="26">
        <v>7.7643354843963518E-3</v>
      </c>
      <c r="AN102" s="26"/>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c r="CA102" s="26"/>
      <c r="CB102" s="26"/>
      <c r="CC102" s="26"/>
      <c r="CD102" s="26"/>
      <c r="CE102" s="26"/>
      <c r="CF102" s="26"/>
      <c r="CG102" s="26"/>
      <c r="CH102" s="26"/>
      <c r="CI102" s="26"/>
      <c r="CJ102" s="26"/>
      <c r="CK102" s="26"/>
      <c r="CL102" s="26"/>
      <c r="CM102" s="26"/>
      <c r="CN102" s="26"/>
      <c r="CO102" s="26"/>
      <c r="CP102" s="26"/>
      <c r="CQ102" s="26"/>
      <c r="CR102" s="26"/>
      <c r="CS102" s="26"/>
      <c r="CT102" s="26"/>
      <c r="CU102" s="26"/>
      <c r="CV102" s="26"/>
      <c r="CW102" s="26"/>
      <c r="CX102" s="7"/>
      <c r="CY102" s="7"/>
      <c r="CZ102" s="7"/>
      <c r="DA102" s="7"/>
      <c r="DB102" s="7"/>
      <c r="DC102" s="7"/>
      <c r="DD102" s="7"/>
      <c r="DE102" s="7"/>
      <c r="DF102" s="7"/>
      <c r="DG102" s="7"/>
      <c r="DH102" s="7"/>
      <c r="DI102" s="7"/>
      <c r="DJ102" s="7"/>
      <c r="DK102" s="7"/>
      <c r="DL102" s="7"/>
      <c r="DM102" s="7"/>
      <c r="DN102" s="7"/>
      <c r="DO102" s="7"/>
      <c r="DP102" s="7"/>
      <c r="DQ102" s="7"/>
      <c r="DR102" s="7"/>
      <c r="DS102" s="7"/>
      <c r="DT102" s="7"/>
      <c r="DU102" s="7"/>
      <c r="DV102" s="7"/>
      <c r="DW102" s="7"/>
      <c r="DX102" s="7"/>
      <c r="DY102" s="7"/>
      <c r="DZ102" s="7"/>
      <c r="EA102" s="7"/>
    </row>
    <row r="103" spans="1:131">
      <c r="A103" s="7" t="s">
        <v>559</v>
      </c>
      <c r="B103" s="7"/>
      <c r="C103" s="32">
        <v>167.49055469570487</v>
      </c>
      <c r="D103" s="32">
        <v>10.46115</v>
      </c>
      <c r="E103" s="32">
        <v>2.0922300000000003</v>
      </c>
      <c r="F103" s="32">
        <v>12.553380000000001</v>
      </c>
      <c r="G103" s="32">
        <v>173.85067809764917</v>
      </c>
      <c r="H103" s="32">
        <v>162.44597041770351</v>
      </c>
      <c r="I103" s="32">
        <v>656.56006095261921</v>
      </c>
      <c r="J103" s="32">
        <v>3.8024003876265264</v>
      </c>
      <c r="K103" s="32">
        <v>40.401941610249871</v>
      </c>
      <c r="L103" s="113">
        <v>0.93439940640588237</v>
      </c>
      <c r="M103" s="32">
        <v>1.5911817788915132</v>
      </c>
      <c r="N103" s="32">
        <v>4.4549572278222748E-4</v>
      </c>
      <c r="O103" s="32">
        <v>0</v>
      </c>
      <c r="P103" s="32">
        <v>5.867500717156077E-3</v>
      </c>
      <c r="Q103" s="32">
        <v>0.32305957537050717</v>
      </c>
      <c r="R103" s="32">
        <v>3.8914264611793485</v>
      </c>
      <c r="S103" s="32">
        <v>15.41375356029757</v>
      </c>
      <c r="T103" s="32">
        <v>20.428310169601097</v>
      </c>
      <c r="U103" s="32">
        <v>19.777128653142597</v>
      </c>
      <c r="V103" s="32">
        <v>20.060137467182461</v>
      </c>
      <c r="W103" s="32">
        <v>9.4305053384671496</v>
      </c>
      <c r="X103" s="32">
        <v>5.4228014992382079</v>
      </c>
      <c r="Y103" s="32">
        <v>1.5326671272693249</v>
      </c>
      <c r="Z103" s="32">
        <v>1.050250226738491E-2</v>
      </c>
      <c r="AA103" s="32"/>
      <c r="AB103" s="32">
        <v>0</v>
      </c>
      <c r="AC103" s="32">
        <v>4.0126560054636762E-3</v>
      </c>
      <c r="AD103" s="32">
        <v>0.11912150594914049</v>
      </c>
      <c r="AE103" s="32">
        <v>2.5646245235571028</v>
      </c>
      <c r="AF103" s="32">
        <v>9.9946771368216663</v>
      </c>
      <c r="AG103" s="32">
        <v>15.016346021059316</v>
      </c>
      <c r="AH103" s="32">
        <v>17.032932017848132</v>
      </c>
      <c r="AI103" s="32">
        <v>14.588177218060675</v>
      </c>
      <c r="AJ103" s="32">
        <v>7.5481954776104079</v>
      </c>
      <c r="AK103" s="32">
        <v>3.5623062131816692</v>
      </c>
      <c r="AL103" s="32">
        <v>0.75624075771229859</v>
      </c>
      <c r="AM103" s="26">
        <v>7.761313166185219E-3</v>
      </c>
      <c r="AN103" s="26"/>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c r="CA103" s="26"/>
      <c r="CB103" s="26"/>
      <c r="CC103" s="26"/>
      <c r="CD103" s="26"/>
      <c r="CE103" s="26"/>
      <c r="CF103" s="26"/>
      <c r="CG103" s="26"/>
      <c r="CH103" s="26"/>
      <c r="CI103" s="26"/>
      <c r="CJ103" s="26"/>
      <c r="CK103" s="26"/>
      <c r="CL103" s="26"/>
      <c r="CM103" s="26"/>
      <c r="CN103" s="26"/>
      <c r="CO103" s="26"/>
      <c r="CP103" s="26"/>
      <c r="CQ103" s="26"/>
      <c r="CR103" s="26"/>
      <c r="CS103" s="26"/>
      <c r="CT103" s="26"/>
      <c r="CU103" s="26"/>
      <c r="CV103" s="26"/>
      <c r="CW103" s="26"/>
      <c r="CX103" s="7"/>
      <c r="CY103" s="7"/>
      <c r="CZ103" s="7"/>
      <c r="DA103" s="7"/>
      <c r="DB103" s="7"/>
      <c r="DC103" s="7"/>
      <c r="DD103" s="7"/>
      <c r="DE103" s="7"/>
      <c r="DF103" s="7"/>
      <c r="DG103" s="7"/>
      <c r="DH103" s="7"/>
      <c r="DI103" s="7"/>
      <c r="DJ103" s="7"/>
      <c r="DK103" s="7"/>
      <c r="DL103" s="7"/>
      <c r="DM103" s="7"/>
      <c r="DN103" s="7"/>
      <c r="DO103" s="7"/>
      <c r="DP103" s="7"/>
      <c r="DQ103" s="7"/>
      <c r="DR103" s="7"/>
      <c r="DS103" s="7"/>
      <c r="DT103" s="7"/>
      <c r="DU103" s="7"/>
      <c r="DV103" s="7"/>
      <c r="DW103" s="7"/>
      <c r="DX103" s="7"/>
      <c r="DY103" s="7"/>
      <c r="DZ103" s="7"/>
      <c r="EA103" s="7"/>
    </row>
    <row r="104" spans="1:131">
      <c r="A104" s="7" t="s">
        <v>541</v>
      </c>
      <c r="B104" s="7"/>
      <c r="C104" s="32">
        <v>166.96877726674632</v>
      </c>
      <c r="D104" s="32">
        <v>10.46115</v>
      </c>
      <c r="E104" s="32">
        <v>2.0922300000000003</v>
      </c>
      <c r="F104" s="32">
        <v>12.553380000000001</v>
      </c>
      <c r="G104" s="32">
        <v>173.85067809764917</v>
      </c>
      <c r="H104" s="32">
        <v>162.19393299605889</v>
      </c>
      <c r="I104" s="32">
        <v>658.61181114309613</v>
      </c>
      <c r="J104" s="32">
        <v>3.814754810583044</v>
      </c>
      <c r="K104" s="32">
        <v>40.528669599527078</v>
      </c>
      <c r="L104" s="113">
        <v>0.932949671355076</v>
      </c>
      <c r="M104" s="32">
        <v>1.5862248263092966</v>
      </c>
      <c r="N104" s="32">
        <v>4.4410788563960382E-4</v>
      </c>
      <c r="O104" s="32">
        <v>0</v>
      </c>
      <c r="P104" s="32">
        <v>5.8492218987225703E-3</v>
      </c>
      <c r="Q104" s="32">
        <v>0.32205315924785771</v>
      </c>
      <c r="R104" s="32">
        <v>3.8793036373127467</v>
      </c>
      <c r="S104" s="32">
        <v>15.365735636433717</v>
      </c>
      <c r="T104" s="32">
        <v>20.364670574057172</v>
      </c>
      <c r="U104" s="32">
        <v>19.715517660453685</v>
      </c>
      <c r="V104" s="32">
        <v>19.997644827097783</v>
      </c>
      <c r="W104" s="32">
        <v>9.4011268171635152</v>
      </c>
      <c r="X104" s="32">
        <v>5.4059080366237593</v>
      </c>
      <c r="Y104" s="32">
        <v>1.5278924633214457</v>
      </c>
      <c r="Z104" s="32">
        <v>1.0469784191785582E-2</v>
      </c>
      <c r="AA104" s="32"/>
      <c r="AB104" s="32">
        <v>0</v>
      </c>
      <c r="AC104" s="32">
        <v>4.0001555194653484E-3</v>
      </c>
      <c r="AD104" s="32">
        <v>0.11875041091503104</v>
      </c>
      <c r="AE104" s="32">
        <v>2.5566350390600405</v>
      </c>
      <c r="AF104" s="32">
        <v>9.9635410709748715</v>
      </c>
      <c r="AG104" s="32">
        <v>14.969566126912715</v>
      </c>
      <c r="AH104" s="32">
        <v>16.97986992433459</v>
      </c>
      <c r="AI104" s="32">
        <v>14.54273118311345</v>
      </c>
      <c r="AJ104" s="32">
        <v>7.5246808499543016</v>
      </c>
      <c r="AK104" s="32">
        <v>3.5512086860378016</v>
      </c>
      <c r="AL104" s="32">
        <v>0.75388486750135697</v>
      </c>
      <c r="AM104" s="26">
        <v>7.7371346204961697E-3</v>
      </c>
      <c r="AN104" s="26"/>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6"/>
      <c r="BZ104" s="26"/>
      <c r="CA104" s="26"/>
      <c r="CB104" s="26"/>
      <c r="CC104" s="26"/>
      <c r="CD104" s="26"/>
      <c r="CE104" s="26"/>
      <c r="CF104" s="26"/>
      <c r="CG104" s="26"/>
      <c r="CH104" s="26"/>
      <c r="CI104" s="26"/>
      <c r="CJ104" s="26"/>
      <c r="CK104" s="26"/>
      <c r="CL104" s="26"/>
      <c r="CM104" s="26"/>
      <c r="CN104" s="26"/>
      <c r="CO104" s="26"/>
      <c r="CP104" s="26"/>
      <c r="CQ104" s="26"/>
      <c r="CR104" s="26"/>
      <c r="CS104" s="26"/>
      <c r="CT104" s="26"/>
      <c r="CU104" s="26"/>
      <c r="CV104" s="26"/>
      <c r="CW104" s="26"/>
      <c r="CX104" s="7"/>
      <c r="CY104" s="7"/>
      <c r="CZ104" s="7"/>
      <c r="DA104" s="7"/>
      <c r="DB104" s="7"/>
      <c r="DC104" s="7"/>
      <c r="DD104" s="7"/>
      <c r="DE104" s="7"/>
      <c r="DF104" s="7"/>
      <c r="DG104" s="7"/>
      <c r="DH104" s="7"/>
      <c r="DI104" s="7"/>
      <c r="DJ104" s="7"/>
      <c r="DK104" s="7"/>
      <c r="DL104" s="7"/>
      <c r="DM104" s="7"/>
      <c r="DN104" s="7"/>
      <c r="DO104" s="7"/>
      <c r="DP104" s="7"/>
      <c r="DQ104" s="7"/>
      <c r="DR104" s="7"/>
      <c r="DS104" s="7"/>
      <c r="DT104" s="7"/>
      <c r="DU104" s="7"/>
      <c r="DV104" s="7"/>
      <c r="DW104" s="7"/>
      <c r="DX104" s="7"/>
      <c r="DY104" s="7"/>
      <c r="DZ104" s="7"/>
      <c r="EA104" s="7"/>
    </row>
    <row r="105" spans="1:131">
      <c r="A105" s="7" t="s">
        <v>540</v>
      </c>
      <c r="B105" s="7"/>
      <c r="C105" s="32">
        <v>166.51222201640758</v>
      </c>
      <c r="D105" s="32">
        <v>10.46115</v>
      </c>
      <c r="E105" s="32">
        <v>2.0922300000000003</v>
      </c>
      <c r="F105" s="32">
        <v>12.553380000000001</v>
      </c>
      <c r="G105" s="32">
        <v>173.85067809764917</v>
      </c>
      <c r="H105" s="32">
        <v>161.97340025211997</v>
      </c>
      <c r="I105" s="32">
        <v>660.41764062919151</v>
      </c>
      <c r="J105" s="32">
        <v>3.8256284448890785</v>
      </c>
      <c r="K105" s="32">
        <v>40.640208100077757</v>
      </c>
      <c r="L105" s="113">
        <v>0.93168115318562106</v>
      </c>
      <c r="M105" s="32">
        <v>1.5818874927998607</v>
      </c>
      <c r="N105" s="32">
        <v>4.4289352813980801E-4</v>
      </c>
      <c r="O105" s="32">
        <v>0</v>
      </c>
      <c r="P105" s="32">
        <v>5.8332279325932507E-3</v>
      </c>
      <c r="Q105" s="32">
        <v>0.32117254514053933</v>
      </c>
      <c r="R105" s="32">
        <v>3.8686961664294701</v>
      </c>
      <c r="S105" s="32">
        <v>15.323719953052844</v>
      </c>
      <c r="T105" s="32">
        <v>20.308985927956236</v>
      </c>
      <c r="U105" s="32">
        <v>19.661608041850883</v>
      </c>
      <c r="V105" s="32">
        <v>19.942963767023688</v>
      </c>
      <c r="W105" s="32">
        <v>9.3754206110228342</v>
      </c>
      <c r="X105" s="32">
        <v>5.3911262568361167</v>
      </c>
      <c r="Y105" s="32">
        <v>1.5237146323670512</v>
      </c>
      <c r="Z105" s="32">
        <v>1.0441155875636168E-2</v>
      </c>
      <c r="AA105" s="32"/>
      <c r="AB105" s="32">
        <v>0</v>
      </c>
      <c r="AC105" s="32">
        <v>3.9892175942168101E-3</v>
      </c>
      <c r="AD105" s="32">
        <v>0.11842570276018526</v>
      </c>
      <c r="AE105" s="32">
        <v>2.5496442401251107</v>
      </c>
      <c r="AF105" s="32">
        <v>9.9362970133589261</v>
      </c>
      <c r="AG105" s="32">
        <v>14.928633719534441</v>
      </c>
      <c r="AH105" s="32">
        <v>16.933440592510241</v>
      </c>
      <c r="AI105" s="32">
        <v>14.502965902534624</v>
      </c>
      <c r="AJ105" s="32">
        <v>7.5041055507552086</v>
      </c>
      <c r="AK105" s="32">
        <v>3.541498349786917</v>
      </c>
      <c r="AL105" s="32">
        <v>0.75182346356678298</v>
      </c>
      <c r="AM105" s="26">
        <v>7.7159783930182508E-3</v>
      </c>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c r="BT105" s="26"/>
      <c r="BU105" s="26"/>
      <c r="BV105" s="26"/>
      <c r="BW105" s="26"/>
      <c r="BX105" s="26"/>
      <c r="BY105" s="26"/>
      <c r="BZ105" s="26"/>
      <c r="CA105" s="26"/>
      <c r="CB105" s="26"/>
      <c r="CC105" s="26"/>
      <c r="CD105" s="26"/>
      <c r="CE105" s="26"/>
      <c r="CF105" s="26"/>
      <c r="CG105" s="26"/>
      <c r="CH105" s="26"/>
      <c r="CI105" s="26"/>
      <c r="CJ105" s="26"/>
      <c r="CK105" s="26"/>
      <c r="CL105" s="26"/>
      <c r="CM105" s="26"/>
      <c r="CN105" s="26"/>
      <c r="CO105" s="26"/>
      <c r="CP105" s="26"/>
      <c r="CQ105" s="26"/>
      <c r="CR105" s="26"/>
      <c r="CS105" s="26"/>
      <c r="CT105" s="26"/>
      <c r="CU105" s="26"/>
      <c r="CV105" s="26"/>
      <c r="CW105" s="26"/>
      <c r="CX105" s="7"/>
      <c r="CY105" s="7"/>
      <c r="CZ105" s="7"/>
      <c r="DA105" s="7"/>
      <c r="DB105" s="7"/>
      <c r="DC105" s="7"/>
      <c r="DD105" s="7"/>
      <c r="DE105" s="7"/>
      <c r="DF105" s="7"/>
      <c r="DG105" s="7"/>
      <c r="DH105" s="7"/>
      <c r="DI105" s="7"/>
      <c r="DJ105" s="7"/>
      <c r="DK105" s="7"/>
      <c r="DL105" s="7"/>
      <c r="DM105" s="7"/>
      <c r="DN105" s="7"/>
      <c r="DO105" s="7"/>
      <c r="DP105" s="7"/>
      <c r="DQ105" s="7"/>
      <c r="DR105" s="7"/>
      <c r="DS105" s="7"/>
      <c r="DT105" s="7"/>
      <c r="DU105" s="7"/>
      <c r="DV105" s="7"/>
      <c r="DW105" s="7"/>
      <c r="DX105" s="7"/>
      <c r="DY105" s="7"/>
      <c r="DZ105" s="7"/>
      <c r="EA105" s="7"/>
    </row>
    <row r="106" spans="1:131">
      <c r="A106" s="7" t="s">
        <v>542</v>
      </c>
      <c r="B106" s="7"/>
      <c r="C106" s="32">
        <v>166.4469998377877</v>
      </c>
      <c r="D106" s="32">
        <v>10.46115</v>
      </c>
      <c r="E106" s="32">
        <v>2.0922300000000003</v>
      </c>
      <c r="F106" s="32">
        <v>12.553380000000001</v>
      </c>
      <c r="G106" s="32">
        <v>173.85067809764917</v>
      </c>
      <c r="H106" s="32">
        <v>161.9418955744143</v>
      </c>
      <c r="I106" s="32">
        <v>660.67642497113104</v>
      </c>
      <c r="J106" s="32">
        <v>3.827186690736788</v>
      </c>
      <c r="K106" s="32">
        <v>40.656192121652445</v>
      </c>
      <c r="L106" s="113">
        <v>0.93149993630426975</v>
      </c>
      <c r="M106" s="32">
        <v>1.5812678737270809</v>
      </c>
      <c r="N106" s="32">
        <v>4.4272004849697994E-4</v>
      </c>
      <c r="O106" s="32">
        <v>0</v>
      </c>
      <c r="P106" s="32">
        <v>5.8309430802890609E-3</v>
      </c>
      <c r="Q106" s="32">
        <v>0.32104674312520809</v>
      </c>
      <c r="R106" s="32">
        <v>3.8671808134461436</v>
      </c>
      <c r="S106" s="32">
        <v>15.317717712569859</v>
      </c>
      <c r="T106" s="32">
        <v>20.301030978513239</v>
      </c>
      <c r="U106" s="32">
        <v>19.653906667764762</v>
      </c>
      <c r="V106" s="32">
        <v>19.935152187013099</v>
      </c>
      <c r="W106" s="32">
        <v>9.3717482958598772</v>
      </c>
      <c r="X106" s="32">
        <v>5.3890145740093089</v>
      </c>
      <c r="Y106" s="32">
        <v>1.5231177993735658</v>
      </c>
      <c r="Z106" s="32">
        <v>1.043706611618625E-2</v>
      </c>
      <c r="AA106" s="32"/>
      <c r="AB106" s="32">
        <v>0</v>
      </c>
      <c r="AC106" s="32">
        <v>3.9876550334670179E-3</v>
      </c>
      <c r="AD106" s="32">
        <v>0.11837931588092154</v>
      </c>
      <c r="AE106" s="32">
        <v>2.5486455545629774</v>
      </c>
      <c r="AF106" s="32">
        <v>9.9324050051280732</v>
      </c>
      <c r="AG106" s="32">
        <v>14.922786232766111</v>
      </c>
      <c r="AH106" s="32">
        <v>16.926807830821044</v>
      </c>
      <c r="AI106" s="32">
        <v>14.497285148166217</v>
      </c>
      <c r="AJ106" s="32">
        <v>7.5011662222981936</v>
      </c>
      <c r="AK106" s="32">
        <v>3.5401111588939327</v>
      </c>
      <c r="AL106" s="32">
        <v>0.75152897729041512</v>
      </c>
      <c r="AM106" s="26">
        <v>7.7129560748071179E-3</v>
      </c>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c r="CJ106" s="26"/>
      <c r="CK106" s="26"/>
      <c r="CL106" s="26"/>
      <c r="CM106" s="26"/>
      <c r="CN106" s="26"/>
      <c r="CO106" s="26"/>
      <c r="CP106" s="26"/>
      <c r="CQ106" s="26"/>
      <c r="CR106" s="26"/>
      <c r="CS106" s="26"/>
      <c r="CT106" s="26"/>
      <c r="CU106" s="26"/>
      <c r="CV106" s="26"/>
      <c r="CW106" s="26"/>
      <c r="CX106" s="7"/>
      <c r="CY106" s="7"/>
      <c r="CZ106" s="7"/>
      <c r="DA106" s="7"/>
      <c r="DB106" s="7"/>
      <c r="DC106" s="7"/>
      <c r="DD106" s="7"/>
      <c r="DE106" s="7"/>
      <c r="DF106" s="7"/>
      <c r="DG106" s="7"/>
      <c r="DH106" s="7"/>
      <c r="DI106" s="7"/>
      <c r="DJ106" s="7"/>
      <c r="DK106" s="7"/>
      <c r="DL106" s="7"/>
      <c r="DM106" s="7"/>
      <c r="DN106" s="7"/>
      <c r="DO106" s="7"/>
      <c r="DP106" s="7"/>
      <c r="DQ106" s="7"/>
      <c r="DR106" s="7"/>
      <c r="DS106" s="7"/>
      <c r="DT106" s="7"/>
      <c r="DU106" s="7"/>
      <c r="DV106" s="7"/>
      <c r="DW106" s="7"/>
      <c r="DX106" s="7"/>
      <c r="DY106" s="7"/>
      <c r="DZ106" s="7"/>
      <c r="EA106" s="7"/>
    </row>
    <row r="107" spans="1:131">
      <c r="A107" s="7" t="s">
        <v>569</v>
      </c>
      <c r="B107" s="7"/>
      <c r="C107" s="32">
        <v>162.27278040611907</v>
      </c>
      <c r="D107" s="32">
        <v>10.46115</v>
      </c>
      <c r="E107" s="32">
        <v>2.0922300000000003</v>
      </c>
      <c r="F107" s="32">
        <v>12.553380000000001</v>
      </c>
      <c r="G107" s="32">
        <v>173.85067809764917</v>
      </c>
      <c r="H107" s="32">
        <v>159.92559620125814</v>
      </c>
      <c r="I107" s="32">
        <v>677.67131693180306</v>
      </c>
      <c r="J107" s="32">
        <v>3.9295198521309125</v>
      </c>
      <c r="K107" s="32">
        <v>41.705895197668191</v>
      </c>
      <c r="L107" s="113">
        <v>0.91990205589782326</v>
      </c>
      <c r="M107" s="32">
        <v>1.5416122530693483</v>
      </c>
      <c r="N107" s="32">
        <v>4.316173513559899E-4</v>
      </c>
      <c r="O107" s="32">
        <v>0</v>
      </c>
      <c r="P107" s="32">
        <v>5.6847125328209971E-3</v>
      </c>
      <c r="Q107" s="32">
        <v>0.31299541414401166</v>
      </c>
      <c r="R107" s="32">
        <v>3.7701982225133253</v>
      </c>
      <c r="S107" s="32">
        <v>14.933574321659016</v>
      </c>
      <c r="T107" s="32">
        <v>19.79191421416181</v>
      </c>
      <c r="U107" s="32">
        <v>19.16101872625342</v>
      </c>
      <c r="V107" s="32">
        <v>19.435211066335654</v>
      </c>
      <c r="W107" s="32">
        <v>9.1367201254307897</v>
      </c>
      <c r="X107" s="32">
        <v>5.253866873093715</v>
      </c>
      <c r="Y107" s="32">
        <v>1.4849204877905298</v>
      </c>
      <c r="Z107" s="32">
        <v>1.0175321511391611E-2</v>
      </c>
      <c r="AA107" s="32"/>
      <c r="AB107" s="32">
        <v>0</v>
      </c>
      <c r="AC107" s="32">
        <v>3.8876511454803845E-3</v>
      </c>
      <c r="AD107" s="32">
        <v>0.11541055560804578</v>
      </c>
      <c r="AE107" s="32">
        <v>2.4847296785864765</v>
      </c>
      <c r="AF107" s="32">
        <v>9.6833164783537029</v>
      </c>
      <c r="AG107" s="32">
        <v>14.548547079593293</v>
      </c>
      <c r="AH107" s="32">
        <v>16.502311082712676</v>
      </c>
      <c r="AI107" s="32">
        <v>14.133716868588381</v>
      </c>
      <c r="AJ107" s="32">
        <v>7.3130492010493358</v>
      </c>
      <c r="AK107" s="32">
        <v>3.451330941742988</v>
      </c>
      <c r="AL107" s="32">
        <v>0.73268185560288124</v>
      </c>
      <c r="AM107" s="26">
        <v>7.5195277092947139E-3</v>
      </c>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6"/>
      <c r="CC107" s="26"/>
      <c r="CD107" s="26"/>
      <c r="CE107" s="26"/>
      <c r="CF107" s="26"/>
      <c r="CG107" s="26"/>
      <c r="CH107" s="26"/>
      <c r="CI107" s="26"/>
      <c r="CJ107" s="26"/>
      <c r="CK107" s="26"/>
      <c r="CL107" s="26"/>
      <c r="CM107" s="26"/>
      <c r="CN107" s="26"/>
      <c r="CO107" s="26"/>
      <c r="CP107" s="26"/>
      <c r="CQ107" s="26"/>
      <c r="CR107" s="26"/>
      <c r="CS107" s="26"/>
      <c r="CT107" s="26"/>
      <c r="CU107" s="26"/>
      <c r="CV107" s="26"/>
      <c r="CW107" s="26"/>
      <c r="CX107" s="7"/>
      <c r="CY107" s="7"/>
      <c r="CZ107" s="7"/>
      <c r="DA107" s="7"/>
      <c r="DB107" s="7"/>
      <c r="DC107" s="7"/>
      <c r="DD107" s="7"/>
      <c r="DE107" s="7"/>
      <c r="DF107" s="7"/>
      <c r="DG107" s="7"/>
      <c r="DH107" s="7"/>
      <c r="DI107" s="7"/>
      <c r="DJ107" s="7"/>
      <c r="DK107" s="7"/>
      <c r="DL107" s="7"/>
      <c r="DM107" s="7"/>
      <c r="DN107" s="7"/>
      <c r="DO107" s="7"/>
      <c r="DP107" s="7"/>
      <c r="DQ107" s="7"/>
      <c r="DR107" s="7"/>
      <c r="DS107" s="7"/>
      <c r="DT107" s="7"/>
      <c r="DU107" s="7"/>
      <c r="DV107" s="7"/>
      <c r="DW107" s="7"/>
      <c r="DX107" s="7"/>
      <c r="DY107" s="7"/>
      <c r="DZ107" s="7"/>
      <c r="EA107" s="7"/>
    </row>
    <row r="108" spans="1:131">
      <c r="A108" s="7" t="s">
        <v>548</v>
      </c>
      <c r="B108" s="7"/>
      <c r="C108" s="32">
        <v>161.90753620584806</v>
      </c>
      <c r="D108" s="32">
        <v>10.46115</v>
      </c>
      <c r="E108" s="32">
        <v>2.0922300000000003</v>
      </c>
      <c r="F108" s="32">
        <v>12.553380000000001</v>
      </c>
      <c r="G108" s="32">
        <v>173.85067809764917</v>
      </c>
      <c r="H108" s="32">
        <v>159.74917000610688</v>
      </c>
      <c r="I108" s="32">
        <v>679.2000630544336</v>
      </c>
      <c r="J108" s="32">
        <v>3.9387250547329566</v>
      </c>
      <c r="K108" s="32">
        <v>41.800319422964002</v>
      </c>
      <c r="L108" s="113">
        <v>0.91888724136225863</v>
      </c>
      <c r="M108" s="32">
        <v>1.5381423862617962</v>
      </c>
      <c r="N108" s="32">
        <v>4.3064586535615322E-4</v>
      </c>
      <c r="O108" s="32">
        <v>0</v>
      </c>
      <c r="P108" s="32">
        <v>5.6719173599175414E-3</v>
      </c>
      <c r="Q108" s="32">
        <v>0.31229092285815696</v>
      </c>
      <c r="R108" s="32">
        <v>3.7617122458067036</v>
      </c>
      <c r="S108" s="32">
        <v>14.899961774954317</v>
      </c>
      <c r="T108" s="32">
        <v>19.74736649728106</v>
      </c>
      <c r="U108" s="32">
        <v>19.11789103137118</v>
      </c>
      <c r="V108" s="32">
        <v>19.391466218276378</v>
      </c>
      <c r="W108" s="32">
        <v>9.1161551605182449</v>
      </c>
      <c r="X108" s="32">
        <v>5.2420414492636009</v>
      </c>
      <c r="Y108" s="32">
        <v>1.4815782230270143</v>
      </c>
      <c r="Z108" s="32">
        <v>1.015241885847208E-2</v>
      </c>
      <c r="AA108" s="32"/>
      <c r="AB108" s="32">
        <v>0</v>
      </c>
      <c r="AC108" s="32">
        <v>3.8789008052815543E-3</v>
      </c>
      <c r="AD108" s="32">
        <v>0.11515078908416915</v>
      </c>
      <c r="AE108" s="32">
        <v>2.4791370394385326</v>
      </c>
      <c r="AF108" s="32">
        <v>9.6615212322609452</v>
      </c>
      <c r="AG108" s="32">
        <v>14.515801153690672</v>
      </c>
      <c r="AH108" s="32">
        <v>16.465167617253197</v>
      </c>
      <c r="AI108" s="32">
        <v>14.101904644125321</v>
      </c>
      <c r="AJ108" s="32">
        <v>7.2965889616900608</v>
      </c>
      <c r="AK108" s="32">
        <v>3.4435626727422801</v>
      </c>
      <c r="AL108" s="32">
        <v>0.73103273245522205</v>
      </c>
      <c r="AM108" s="26">
        <v>7.5026027273123784E-3</v>
      </c>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c r="CG108" s="26"/>
      <c r="CH108" s="26"/>
      <c r="CI108" s="26"/>
      <c r="CJ108" s="26"/>
      <c r="CK108" s="26"/>
      <c r="CL108" s="26"/>
      <c r="CM108" s="26"/>
      <c r="CN108" s="26"/>
      <c r="CO108" s="26"/>
      <c r="CP108" s="26"/>
      <c r="CQ108" s="26"/>
      <c r="CR108" s="26"/>
      <c r="CS108" s="26"/>
      <c r="CT108" s="26"/>
      <c r="CU108" s="26"/>
      <c r="CV108" s="26"/>
      <c r="CW108" s="26"/>
      <c r="CX108" s="7"/>
      <c r="CY108" s="7"/>
      <c r="CZ108" s="7"/>
      <c r="DA108" s="7"/>
      <c r="DB108" s="7"/>
      <c r="DC108" s="7"/>
      <c r="DD108" s="7"/>
      <c r="DE108" s="7"/>
      <c r="DF108" s="7"/>
      <c r="DG108" s="7"/>
      <c r="DH108" s="7"/>
      <c r="DI108" s="7"/>
      <c r="DJ108" s="7"/>
      <c r="DK108" s="7"/>
      <c r="DL108" s="7"/>
      <c r="DM108" s="7"/>
      <c r="DN108" s="7"/>
      <c r="DO108" s="7"/>
      <c r="DP108" s="7"/>
      <c r="DQ108" s="7"/>
      <c r="DR108" s="7"/>
      <c r="DS108" s="7"/>
      <c r="DT108" s="7"/>
      <c r="DU108" s="7"/>
      <c r="DV108" s="7"/>
      <c r="DW108" s="7"/>
      <c r="DX108" s="7"/>
      <c r="DY108" s="7"/>
      <c r="DZ108" s="7"/>
      <c r="EA108" s="7"/>
    </row>
    <row r="109" spans="1:131">
      <c r="A109" s="7" t="s">
        <v>560</v>
      </c>
      <c r="B109" s="7"/>
      <c r="C109" s="32">
        <v>160.57700376200367</v>
      </c>
      <c r="D109" s="32">
        <v>10.46115</v>
      </c>
      <c r="E109" s="32">
        <v>2.0922300000000003</v>
      </c>
      <c r="F109" s="32">
        <v>12.553380000000001</v>
      </c>
      <c r="G109" s="32">
        <v>173.85067809764917</v>
      </c>
      <c r="H109" s="32">
        <v>159.1064745809133</v>
      </c>
      <c r="I109" s="32">
        <v>684.8278783616272</v>
      </c>
      <c r="J109" s="32">
        <v>3.9726124212110832</v>
      </c>
      <c r="K109" s="32">
        <v>42.147925930429913</v>
      </c>
      <c r="L109" s="113">
        <v>0.91519041698270354</v>
      </c>
      <c r="M109" s="32">
        <v>1.5255021571771465</v>
      </c>
      <c r="N109" s="32">
        <v>4.2710688064246267E-4</v>
      </c>
      <c r="O109" s="32">
        <v>0</v>
      </c>
      <c r="P109" s="32">
        <v>5.6253063729120962E-3</v>
      </c>
      <c r="Q109" s="32">
        <v>0.30972456174540064</v>
      </c>
      <c r="R109" s="32">
        <v>3.7307990449468682</v>
      </c>
      <c r="S109" s="32">
        <v>14.777516069101488</v>
      </c>
      <c r="T109" s="32">
        <v>19.585085528644044</v>
      </c>
      <c r="U109" s="32">
        <v>18.960783000014441</v>
      </c>
      <c r="V109" s="32">
        <v>19.232109986060443</v>
      </c>
      <c r="W109" s="32">
        <v>9.0412399311939744</v>
      </c>
      <c r="X109" s="32">
        <v>5.1989631195967556</v>
      </c>
      <c r="Y109" s="32">
        <v>1.4694028299599216</v>
      </c>
      <c r="Z109" s="32">
        <v>1.0068987765693789E-2</v>
      </c>
      <c r="AA109" s="32"/>
      <c r="AB109" s="32">
        <v>0</v>
      </c>
      <c r="AC109" s="32">
        <v>3.8470245659858152E-3</v>
      </c>
      <c r="AD109" s="32">
        <v>0.11420449674719001</v>
      </c>
      <c r="AE109" s="32">
        <v>2.458763853971023</v>
      </c>
      <c r="AF109" s="32">
        <v>9.5821242643516147</v>
      </c>
      <c r="AG109" s="32">
        <v>14.396512423616837</v>
      </c>
      <c r="AH109" s="32">
        <v>16.329859278793656</v>
      </c>
      <c r="AI109" s="32">
        <v>13.986017255009887</v>
      </c>
      <c r="AJ109" s="32">
        <v>7.2366266611669889</v>
      </c>
      <c r="AK109" s="32">
        <v>3.4152639785254171</v>
      </c>
      <c r="AL109" s="32">
        <v>0.72502521241732065</v>
      </c>
      <c r="AM109" s="26">
        <v>7.4409474358053005E-3</v>
      </c>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6"/>
      <c r="CC109" s="26"/>
      <c r="CD109" s="26"/>
      <c r="CE109" s="26"/>
      <c r="CF109" s="26"/>
      <c r="CG109" s="26"/>
      <c r="CH109" s="26"/>
      <c r="CI109" s="26"/>
      <c r="CJ109" s="26"/>
      <c r="CK109" s="26"/>
      <c r="CL109" s="26"/>
      <c r="CM109" s="26"/>
      <c r="CN109" s="26"/>
      <c r="CO109" s="26"/>
      <c r="CP109" s="26"/>
      <c r="CQ109" s="26"/>
      <c r="CR109" s="26"/>
      <c r="CS109" s="26"/>
      <c r="CT109" s="26"/>
      <c r="CU109" s="26"/>
      <c r="CV109" s="26"/>
      <c r="CW109" s="26"/>
      <c r="CX109" s="7"/>
      <c r="CY109" s="7"/>
      <c r="CZ109" s="7"/>
      <c r="DA109" s="7"/>
      <c r="DB109" s="7"/>
      <c r="DC109" s="7"/>
      <c r="DD109" s="7"/>
      <c r="DE109" s="7"/>
      <c r="DF109" s="7"/>
      <c r="DG109" s="7"/>
      <c r="DH109" s="7"/>
      <c r="DI109" s="7"/>
      <c r="DJ109" s="7"/>
      <c r="DK109" s="7"/>
      <c r="DL109" s="7"/>
      <c r="DM109" s="7"/>
      <c r="DN109" s="7"/>
      <c r="DO109" s="7"/>
      <c r="DP109" s="7"/>
      <c r="DQ109" s="7"/>
      <c r="DR109" s="7"/>
      <c r="DS109" s="7"/>
      <c r="DT109" s="7"/>
      <c r="DU109" s="7"/>
      <c r="DV109" s="7"/>
      <c r="DW109" s="7"/>
      <c r="DX109" s="7"/>
      <c r="DY109" s="7"/>
      <c r="DZ109" s="7"/>
      <c r="EA109" s="7"/>
    </row>
    <row r="110" spans="1:131">
      <c r="A110" s="7" t="s">
        <v>550</v>
      </c>
      <c r="B110" s="7"/>
      <c r="C110" s="32">
        <v>159.61171551843032</v>
      </c>
      <c r="D110" s="32">
        <v>10.46115</v>
      </c>
      <c r="E110" s="32">
        <v>2.0922300000000003</v>
      </c>
      <c r="F110" s="32">
        <v>12.553380000000001</v>
      </c>
      <c r="G110" s="32">
        <v>173.85067809764917</v>
      </c>
      <c r="H110" s="32">
        <v>158.64020535087101</v>
      </c>
      <c r="I110" s="32">
        <v>688.96953110752122</v>
      </c>
      <c r="J110" s="32">
        <v>3.9975509980413877</v>
      </c>
      <c r="K110" s="32">
        <v>42.403738420277705</v>
      </c>
      <c r="L110" s="113">
        <v>0.91250840713871317</v>
      </c>
      <c r="M110" s="32">
        <v>1.5163317949000463</v>
      </c>
      <c r="N110" s="32">
        <v>4.2453938192860878E-4</v>
      </c>
      <c r="O110" s="32">
        <v>0</v>
      </c>
      <c r="P110" s="32">
        <v>5.5914905588101069E-3</v>
      </c>
      <c r="Q110" s="32">
        <v>0.30786269191849897</v>
      </c>
      <c r="R110" s="32">
        <v>3.708371820793654</v>
      </c>
      <c r="S110" s="32">
        <v>14.688682909953357</v>
      </c>
      <c r="T110" s="32">
        <v>19.46735227688778</v>
      </c>
      <c r="U110" s="32">
        <v>18.846802663539943</v>
      </c>
      <c r="V110" s="32">
        <v>19.116498601903789</v>
      </c>
      <c r="W110" s="32">
        <v>8.9868896667822487</v>
      </c>
      <c r="X110" s="32">
        <v>5.1677102137600253</v>
      </c>
      <c r="Y110" s="32">
        <v>1.4605697016563446</v>
      </c>
      <c r="Z110" s="32">
        <v>1.000845932583503E-2</v>
      </c>
      <c r="AA110" s="32"/>
      <c r="AB110" s="32">
        <v>0</v>
      </c>
      <c r="AC110" s="32">
        <v>3.8238986668889066E-3</v>
      </c>
      <c r="AD110" s="32">
        <v>0.1135179709340875</v>
      </c>
      <c r="AE110" s="32">
        <v>2.4439833076514574</v>
      </c>
      <c r="AF110" s="32">
        <v>9.5245225425350419</v>
      </c>
      <c r="AG110" s="32">
        <v>14.309969619445626</v>
      </c>
      <c r="AH110" s="32">
        <v>16.231694405793601</v>
      </c>
      <c r="AI110" s="32">
        <v>13.901942090357513</v>
      </c>
      <c r="AJ110" s="32">
        <v>7.1931246000031912</v>
      </c>
      <c r="AK110" s="32">
        <v>3.3947335533092611</v>
      </c>
      <c r="AL110" s="32">
        <v>0.72066681552707856</v>
      </c>
      <c r="AM110" s="26">
        <v>7.3962171262805573E-3</v>
      </c>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c r="CA110" s="26"/>
      <c r="CB110" s="26"/>
      <c r="CC110" s="26"/>
      <c r="CD110" s="26"/>
      <c r="CE110" s="26"/>
      <c r="CF110" s="26"/>
      <c r="CG110" s="26"/>
      <c r="CH110" s="26"/>
      <c r="CI110" s="26"/>
      <c r="CJ110" s="26"/>
      <c r="CK110" s="26"/>
      <c r="CL110" s="26"/>
      <c r="CM110" s="26"/>
      <c r="CN110" s="26"/>
      <c r="CO110" s="26"/>
      <c r="CP110" s="26"/>
      <c r="CQ110" s="26"/>
      <c r="CR110" s="26"/>
      <c r="CS110" s="26"/>
      <c r="CT110" s="26"/>
      <c r="CU110" s="26"/>
      <c r="CV110" s="26"/>
      <c r="CW110" s="26"/>
      <c r="CX110" s="7"/>
      <c r="CY110" s="7"/>
      <c r="CZ110" s="7"/>
      <c r="DA110" s="7"/>
      <c r="DB110" s="7"/>
      <c r="DC110" s="7"/>
      <c r="DD110" s="7"/>
      <c r="DE110" s="7"/>
      <c r="DF110" s="7"/>
      <c r="DG110" s="7"/>
      <c r="DH110" s="7"/>
      <c r="DI110" s="7"/>
      <c r="DJ110" s="7"/>
      <c r="DK110" s="7"/>
      <c r="DL110" s="7"/>
      <c r="DM110" s="7"/>
      <c r="DN110" s="7"/>
      <c r="DO110" s="7"/>
      <c r="DP110" s="7"/>
      <c r="DQ110" s="7"/>
      <c r="DR110" s="7"/>
      <c r="DS110" s="7"/>
      <c r="DT110" s="7"/>
      <c r="DU110" s="7"/>
      <c r="DV110" s="7"/>
      <c r="DW110" s="7"/>
      <c r="DX110" s="7"/>
      <c r="DY110" s="7"/>
      <c r="DZ110" s="7"/>
      <c r="EA110" s="7"/>
    </row>
    <row r="111" spans="1:131">
      <c r="A111" s="7" t="s">
        <v>562</v>
      </c>
      <c r="B111" s="7"/>
      <c r="C111" s="32">
        <v>159.46822672546668</v>
      </c>
      <c r="D111" s="32">
        <v>10.46115</v>
      </c>
      <c r="E111" s="32">
        <v>2.0922300000000003</v>
      </c>
      <c r="F111" s="32">
        <v>12.553380000000001</v>
      </c>
      <c r="G111" s="32">
        <v>173.85067809764917</v>
      </c>
      <c r="H111" s="32">
        <v>158.57089505991877</v>
      </c>
      <c r="I111" s="32">
        <v>689.58946279195345</v>
      </c>
      <c r="J111" s="32">
        <v>4.0012838590247419</v>
      </c>
      <c r="K111" s="32">
        <v>42.442028995915031</v>
      </c>
      <c r="L111" s="113">
        <v>0.9121097299997416</v>
      </c>
      <c r="M111" s="32">
        <v>1.5149686329399337</v>
      </c>
      <c r="N111" s="32">
        <v>4.2415772671438716E-4</v>
      </c>
      <c r="O111" s="32">
        <v>0</v>
      </c>
      <c r="P111" s="32">
        <v>5.5864638837408919E-3</v>
      </c>
      <c r="Q111" s="32">
        <v>0.30758592748477032</v>
      </c>
      <c r="R111" s="32">
        <v>3.7050380442303377</v>
      </c>
      <c r="S111" s="32">
        <v>14.675477980890795</v>
      </c>
      <c r="T111" s="32">
        <v>19.449851388113196</v>
      </c>
      <c r="U111" s="32">
        <v>18.829859640550488</v>
      </c>
      <c r="V111" s="32">
        <v>19.099313125880496</v>
      </c>
      <c r="W111" s="32">
        <v>8.9788105734237469</v>
      </c>
      <c r="X111" s="32">
        <v>5.1630645115410507</v>
      </c>
      <c r="Y111" s="32">
        <v>1.4592566690706774</v>
      </c>
      <c r="Z111" s="32">
        <v>9.9994618550452129E-3</v>
      </c>
      <c r="AA111" s="32"/>
      <c r="AB111" s="32">
        <v>0</v>
      </c>
      <c r="AC111" s="32">
        <v>3.8204610332393655E-3</v>
      </c>
      <c r="AD111" s="32">
        <v>0.11341591979970737</v>
      </c>
      <c r="AE111" s="32">
        <v>2.4417861994147652</v>
      </c>
      <c r="AF111" s="32">
        <v>9.5159601244271723</v>
      </c>
      <c r="AG111" s="32">
        <v>14.297105148555307</v>
      </c>
      <c r="AH111" s="32">
        <v>16.21710233007737</v>
      </c>
      <c r="AI111" s="32">
        <v>13.889444430747023</v>
      </c>
      <c r="AJ111" s="32">
        <v>7.1866580773977606</v>
      </c>
      <c r="AK111" s="32">
        <v>3.3916817333446971</v>
      </c>
      <c r="AL111" s="32">
        <v>0.72001894571906944</v>
      </c>
      <c r="AM111" s="26">
        <v>7.3895680262160675E-3</v>
      </c>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c r="CA111" s="26"/>
      <c r="CB111" s="26"/>
      <c r="CC111" s="26"/>
      <c r="CD111" s="26"/>
      <c r="CE111" s="26"/>
      <c r="CF111" s="26"/>
      <c r="CG111" s="26"/>
      <c r="CH111" s="26"/>
      <c r="CI111" s="26"/>
      <c r="CJ111" s="26"/>
      <c r="CK111" s="26"/>
      <c r="CL111" s="26"/>
      <c r="CM111" s="26"/>
      <c r="CN111" s="26"/>
      <c r="CO111" s="26"/>
      <c r="CP111" s="26"/>
      <c r="CQ111" s="26"/>
      <c r="CR111" s="26"/>
      <c r="CS111" s="26"/>
      <c r="CT111" s="26"/>
      <c r="CU111" s="26"/>
      <c r="CV111" s="26"/>
      <c r="CW111" s="26"/>
      <c r="CX111" s="7"/>
      <c r="CY111" s="7"/>
      <c r="CZ111" s="7"/>
      <c r="DA111" s="7"/>
      <c r="DB111" s="7"/>
      <c r="DC111" s="7"/>
      <c r="DD111" s="7"/>
      <c r="DE111" s="7"/>
      <c r="DF111" s="7"/>
      <c r="DG111" s="7"/>
      <c r="DH111" s="7"/>
      <c r="DI111" s="7"/>
      <c r="DJ111" s="7"/>
      <c r="DK111" s="7"/>
      <c r="DL111" s="7"/>
      <c r="DM111" s="7"/>
      <c r="DN111" s="7"/>
      <c r="DO111" s="7"/>
      <c r="DP111" s="7"/>
      <c r="DQ111" s="7"/>
      <c r="DR111" s="7"/>
      <c r="DS111" s="7"/>
      <c r="DT111" s="7"/>
      <c r="DU111" s="7"/>
      <c r="DV111" s="7"/>
      <c r="DW111" s="7"/>
      <c r="DX111" s="7"/>
      <c r="DY111" s="7"/>
      <c r="DZ111" s="7"/>
      <c r="EA111" s="7"/>
    </row>
    <row r="112" spans="1:131">
      <c r="A112" s="7" t="s">
        <v>549</v>
      </c>
      <c r="B112" s="7"/>
      <c r="C112" s="32">
        <v>158.35944968892971</v>
      </c>
      <c r="D112" s="32">
        <v>10.46115</v>
      </c>
      <c r="E112" s="32">
        <v>2.0922300000000003</v>
      </c>
      <c r="F112" s="32">
        <v>12.553380000000001</v>
      </c>
      <c r="G112" s="32">
        <v>173.85067809764917</v>
      </c>
      <c r="H112" s="32">
        <v>158.03531553892412</v>
      </c>
      <c r="I112" s="32">
        <v>694.41772509321493</v>
      </c>
      <c r="J112" s="32">
        <v>4.0303567914371161</v>
      </c>
      <c r="K112" s="32">
        <v>42.74025047335504</v>
      </c>
      <c r="L112" s="113">
        <v>0.909029043016779</v>
      </c>
      <c r="M112" s="32">
        <v>1.5044351087027257</v>
      </c>
      <c r="N112" s="32">
        <v>4.2120857278631177E-4</v>
      </c>
      <c r="O112" s="32">
        <v>0</v>
      </c>
      <c r="P112" s="32">
        <v>5.5476213945696877E-3</v>
      </c>
      <c r="Q112" s="32">
        <v>0.30544729322414005</v>
      </c>
      <c r="R112" s="32">
        <v>3.6792770435138085</v>
      </c>
      <c r="S112" s="32">
        <v>14.573439892680105</v>
      </c>
      <c r="T112" s="32">
        <v>19.314617247582351</v>
      </c>
      <c r="U112" s="32">
        <v>18.698936281086542</v>
      </c>
      <c r="V112" s="32">
        <v>18.966516265700555</v>
      </c>
      <c r="W112" s="32">
        <v>8.9163812156535229</v>
      </c>
      <c r="X112" s="32">
        <v>5.1271659034853467</v>
      </c>
      <c r="Y112" s="32">
        <v>1.4491105081814337</v>
      </c>
      <c r="Z112" s="32">
        <v>9.9299359443966381E-3</v>
      </c>
      <c r="AA112" s="32"/>
      <c r="AB112" s="32">
        <v>0</v>
      </c>
      <c r="AC112" s="32">
        <v>3.7938975004929163E-3</v>
      </c>
      <c r="AD112" s="32">
        <v>0.11262734285222477</v>
      </c>
      <c r="AE112" s="32">
        <v>2.4248085448585073</v>
      </c>
      <c r="AF112" s="32">
        <v>9.44979598450273</v>
      </c>
      <c r="AG112" s="32">
        <v>14.19769787349378</v>
      </c>
      <c r="AH112" s="32">
        <v>16.104345381361089</v>
      </c>
      <c r="AI112" s="32">
        <v>13.792871606484162</v>
      </c>
      <c r="AJ112" s="32">
        <v>7.1366894936285341</v>
      </c>
      <c r="AK112" s="32">
        <v>3.3680994881639776</v>
      </c>
      <c r="AL112" s="32">
        <v>0.71501267902081833</v>
      </c>
      <c r="AM112" s="26">
        <v>7.3381886166268362E-3</v>
      </c>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c r="CG112" s="26"/>
      <c r="CH112" s="26"/>
      <c r="CI112" s="26"/>
      <c r="CJ112" s="26"/>
      <c r="CK112" s="26"/>
      <c r="CL112" s="26"/>
      <c r="CM112" s="26"/>
      <c r="CN112" s="26"/>
      <c r="CO112" s="26"/>
      <c r="CP112" s="26"/>
      <c r="CQ112" s="26"/>
      <c r="CR112" s="26"/>
      <c r="CS112" s="26"/>
      <c r="CT112" s="26"/>
      <c r="CU112" s="26"/>
      <c r="CV112" s="26"/>
      <c r="CW112" s="26"/>
      <c r="CX112" s="7"/>
      <c r="CY112" s="7"/>
      <c r="CZ112" s="7"/>
      <c r="DA112" s="7"/>
      <c r="DB112" s="7"/>
      <c r="DC112" s="7"/>
      <c r="DD112" s="7"/>
      <c r="DE112" s="7"/>
      <c r="DF112" s="7"/>
      <c r="DG112" s="7"/>
      <c r="DH112" s="7"/>
      <c r="DI112" s="7"/>
      <c r="DJ112" s="7"/>
      <c r="DK112" s="7"/>
      <c r="DL112" s="7"/>
      <c r="DM112" s="7"/>
      <c r="DN112" s="7"/>
      <c r="DO112" s="7"/>
      <c r="DP112" s="7"/>
      <c r="DQ112" s="7"/>
      <c r="DR112" s="7"/>
      <c r="DS112" s="7"/>
      <c r="DT112" s="7"/>
      <c r="DU112" s="7"/>
      <c r="DV112" s="7"/>
      <c r="DW112" s="7"/>
      <c r="DX112" s="7"/>
      <c r="DY112" s="7"/>
      <c r="DZ112" s="7"/>
      <c r="EA112" s="7"/>
    </row>
    <row r="113" spans="1:131">
      <c r="A113" s="7" t="s">
        <v>543</v>
      </c>
      <c r="B113" s="7"/>
      <c r="C113" s="32">
        <v>157.96811661721077</v>
      </c>
      <c r="D113" s="32">
        <v>10.46115</v>
      </c>
      <c r="E113" s="32">
        <v>2.0922300000000003</v>
      </c>
      <c r="F113" s="32">
        <v>12.553380000000001</v>
      </c>
      <c r="G113" s="32">
        <v>173.85067809764917</v>
      </c>
      <c r="H113" s="32">
        <v>157.84628747269059</v>
      </c>
      <c r="I113" s="32">
        <v>696.13800021731049</v>
      </c>
      <c r="J113" s="32">
        <v>4.040715268109035</v>
      </c>
      <c r="K113" s="32">
        <v>42.84650464040331</v>
      </c>
      <c r="L113" s="113">
        <v>0.90794174172867381</v>
      </c>
      <c r="M113" s="32">
        <v>1.5007173942660621</v>
      </c>
      <c r="N113" s="32">
        <v>4.2016769492934388E-4</v>
      </c>
      <c r="O113" s="32">
        <v>0</v>
      </c>
      <c r="P113" s="32">
        <v>5.5339122807445563E-3</v>
      </c>
      <c r="Q113" s="32">
        <v>0.30469248113215286</v>
      </c>
      <c r="R113" s="32">
        <v>3.6701849256138566</v>
      </c>
      <c r="S113" s="32">
        <v>14.537426449782211</v>
      </c>
      <c r="T113" s="32">
        <v>19.266887550924402</v>
      </c>
      <c r="U113" s="32">
        <v>18.652728036569851</v>
      </c>
      <c r="V113" s="32">
        <v>18.919646785637042</v>
      </c>
      <c r="W113" s="32">
        <v>8.8943473246757936</v>
      </c>
      <c r="X113" s="32">
        <v>5.1144958065245101</v>
      </c>
      <c r="Y113" s="32">
        <v>1.4455295102205239</v>
      </c>
      <c r="Z113" s="32">
        <v>9.9053973876971398E-3</v>
      </c>
      <c r="AA113" s="32"/>
      <c r="AB113" s="32">
        <v>0</v>
      </c>
      <c r="AC113" s="32">
        <v>3.7845221359941689E-3</v>
      </c>
      <c r="AD113" s="32">
        <v>0.11234902157664264</v>
      </c>
      <c r="AE113" s="32">
        <v>2.4188164314857099</v>
      </c>
      <c r="AF113" s="32">
        <v>9.4264439351176321</v>
      </c>
      <c r="AG113" s="32">
        <v>14.162612952883826</v>
      </c>
      <c r="AH113" s="32">
        <v>16.064548811225929</v>
      </c>
      <c r="AI113" s="32">
        <v>13.75878708027374</v>
      </c>
      <c r="AJ113" s="32">
        <v>7.1190535228864524</v>
      </c>
      <c r="AK113" s="32">
        <v>3.3597763428060765</v>
      </c>
      <c r="AL113" s="32">
        <v>0.71324576136261197</v>
      </c>
      <c r="AM113" s="26">
        <v>7.3200547073600476E-3</v>
      </c>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c r="CA113" s="26"/>
      <c r="CB113" s="26"/>
      <c r="CC113" s="26"/>
      <c r="CD113" s="26"/>
      <c r="CE113" s="26"/>
      <c r="CF113" s="26"/>
      <c r="CG113" s="26"/>
      <c r="CH113" s="26"/>
      <c r="CI113" s="26"/>
      <c r="CJ113" s="26"/>
      <c r="CK113" s="26"/>
      <c r="CL113" s="26"/>
      <c r="CM113" s="26"/>
      <c r="CN113" s="26"/>
      <c r="CO113" s="26"/>
      <c r="CP113" s="26"/>
      <c r="CQ113" s="26"/>
      <c r="CR113" s="26"/>
      <c r="CS113" s="26"/>
      <c r="CT113" s="26"/>
      <c r="CU113" s="26"/>
      <c r="CV113" s="26"/>
      <c r="CW113" s="26"/>
      <c r="CX113" s="7"/>
      <c r="CY113" s="7"/>
      <c r="CZ113" s="7"/>
      <c r="DA113" s="7"/>
      <c r="DB113" s="7"/>
      <c r="DC113" s="7"/>
      <c r="DD113" s="7"/>
      <c r="DE113" s="7"/>
      <c r="DF113" s="7"/>
      <c r="DG113" s="7"/>
      <c r="DH113" s="7"/>
      <c r="DI113" s="7"/>
      <c r="DJ113" s="7"/>
      <c r="DK113" s="7"/>
      <c r="DL113" s="7"/>
      <c r="DM113" s="7"/>
      <c r="DN113" s="7"/>
      <c r="DO113" s="7"/>
      <c r="DP113" s="7"/>
      <c r="DQ113" s="7"/>
      <c r="DR113" s="7"/>
      <c r="DS113" s="7"/>
      <c r="DT113" s="7"/>
      <c r="DU113" s="7"/>
      <c r="DV113" s="7"/>
      <c r="DW113" s="7"/>
      <c r="DX113" s="7"/>
      <c r="DY113" s="7"/>
      <c r="DZ113" s="7"/>
      <c r="EA113" s="7"/>
    </row>
    <row r="114" spans="1:131">
      <c r="A114" s="7" t="s">
        <v>484</v>
      </c>
      <c r="B114" s="7"/>
      <c r="C114" s="32">
        <v>157.49851693114806</v>
      </c>
      <c r="D114" s="32">
        <v>10.46115</v>
      </c>
      <c r="E114" s="32">
        <v>2.0922300000000003</v>
      </c>
      <c r="F114" s="32">
        <v>12.553380000000001</v>
      </c>
      <c r="G114" s="32">
        <v>173.85067809764917</v>
      </c>
      <c r="H114" s="32">
        <v>157.61945379321054</v>
      </c>
      <c r="I114" s="32">
        <v>698.21361459596073</v>
      </c>
      <c r="J114" s="32">
        <v>4.053213387055238</v>
      </c>
      <c r="K114" s="32">
        <v>42.974706620323715</v>
      </c>
      <c r="L114" s="113">
        <v>0.90663698018294869</v>
      </c>
      <c r="M114" s="32">
        <v>1.4962561369420668</v>
      </c>
      <c r="N114" s="32">
        <v>4.1891864150098249E-4</v>
      </c>
      <c r="O114" s="32">
        <v>0</v>
      </c>
      <c r="P114" s="32">
        <v>5.517461344154399E-3</v>
      </c>
      <c r="Q114" s="32">
        <v>0.30378670662176827</v>
      </c>
      <c r="R114" s="32">
        <v>3.6592743841339144</v>
      </c>
      <c r="S114" s="32">
        <v>14.494210318304741</v>
      </c>
      <c r="T114" s="32">
        <v>19.209611914934868</v>
      </c>
      <c r="U114" s="32">
        <v>18.597278143149826</v>
      </c>
      <c r="V114" s="32">
        <v>18.863403409560828</v>
      </c>
      <c r="W114" s="32">
        <v>8.8679066555025212</v>
      </c>
      <c r="X114" s="32">
        <v>5.0992916901715057</v>
      </c>
      <c r="Y114" s="32">
        <v>1.4412323126674325</v>
      </c>
      <c r="Z114" s="32">
        <v>9.8759511196577429E-3</v>
      </c>
      <c r="AA114" s="32"/>
      <c r="AB114" s="32">
        <v>0</v>
      </c>
      <c r="AC114" s="32">
        <v>3.773271698595673E-3</v>
      </c>
      <c r="AD114" s="32">
        <v>0.11201503604594412</v>
      </c>
      <c r="AE114" s="32">
        <v>2.4116258954383536</v>
      </c>
      <c r="AF114" s="32">
        <v>9.3984214758555158</v>
      </c>
      <c r="AG114" s="32">
        <v>14.120511048151885</v>
      </c>
      <c r="AH114" s="32">
        <v>16.016792927063737</v>
      </c>
      <c r="AI114" s="32">
        <v>13.717885648821232</v>
      </c>
      <c r="AJ114" s="32">
        <v>7.097890357995956</v>
      </c>
      <c r="AK114" s="32">
        <v>3.3497885683765949</v>
      </c>
      <c r="AL114" s="32">
        <v>0.71112546017276446</v>
      </c>
      <c r="AM114" s="26">
        <v>7.2982940162399021E-3</v>
      </c>
      <c r="AN114" s="26"/>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c r="CA114" s="26"/>
      <c r="CB114" s="26"/>
      <c r="CC114" s="26"/>
      <c r="CD114" s="26"/>
      <c r="CE114" s="26"/>
      <c r="CF114" s="26"/>
      <c r="CG114" s="26"/>
      <c r="CH114" s="26"/>
      <c r="CI114" s="26"/>
      <c r="CJ114" s="26"/>
      <c r="CK114" s="26"/>
      <c r="CL114" s="26"/>
      <c r="CM114" s="26"/>
      <c r="CN114" s="26"/>
      <c r="CO114" s="26"/>
      <c r="CP114" s="26"/>
      <c r="CQ114" s="26"/>
      <c r="CR114" s="26"/>
      <c r="CS114" s="26"/>
      <c r="CT114" s="26"/>
      <c r="CU114" s="26"/>
      <c r="CV114" s="26"/>
      <c r="CW114" s="26"/>
      <c r="CX114" s="7"/>
      <c r="CY114" s="7"/>
      <c r="CZ114" s="7"/>
      <c r="DA114" s="7"/>
      <c r="DB114" s="7"/>
      <c r="DC114" s="7"/>
      <c r="DD114" s="7"/>
      <c r="DE114" s="7"/>
      <c r="DF114" s="7"/>
      <c r="DG114" s="7"/>
      <c r="DH114" s="7"/>
      <c r="DI114" s="7"/>
      <c r="DJ114" s="7"/>
      <c r="DK114" s="7"/>
      <c r="DL114" s="7"/>
      <c r="DM114" s="7"/>
      <c r="DN114" s="7"/>
      <c r="DO114" s="7"/>
      <c r="DP114" s="7"/>
      <c r="DQ114" s="7"/>
      <c r="DR114" s="7"/>
      <c r="DS114" s="7"/>
      <c r="DT114" s="7"/>
      <c r="DU114" s="7"/>
      <c r="DV114" s="7"/>
      <c r="DW114" s="7"/>
      <c r="DX114" s="7"/>
      <c r="DY114" s="7"/>
      <c r="DZ114" s="7"/>
      <c r="EA114" s="7"/>
    </row>
    <row r="115" spans="1:131">
      <c r="A115" s="7" t="s">
        <v>551</v>
      </c>
      <c r="B115" s="7"/>
      <c r="C115" s="32">
        <v>156.79411740205396</v>
      </c>
      <c r="D115" s="32">
        <v>10.46115</v>
      </c>
      <c r="E115" s="32">
        <v>2.0922300000000003</v>
      </c>
      <c r="F115" s="32">
        <v>12.553380000000001</v>
      </c>
      <c r="G115" s="32">
        <v>173.85067809764917</v>
      </c>
      <c r="H115" s="32">
        <v>157.27920327399039</v>
      </c>
      <c r="I115" s="32">
        <v>701.35034797268145</v>
      </c>
      <c r="J115" s="32">
        <v>4.0721009353628821</v>
      </c>
      <c r="K115" s="32">
        <v>43.16844946269098</v>
      </c>
      <c r="L115" s="113">
        <v>0.90467983786436057</v>
      </c>
      <c r="M115" s="32">
        <v>1.4895642509560758</v>
      </c>
      <c r="N115" s="32">
        <v>4.1704506135844041E-4</v>
      </c>
      <c r="O115" s="32">
        <v>0</v>
      </c>
      <c r="P115" s="32">
        <v>5.492784939269163E-3</v>
      </c>
      <c r="Q115" s="32">
        <v>0.30242804485619135</v>
      </c>
      <c r="R115" s="32">
        <v>3.6429085719140009</v>
      </c>
      <c r="S115" s="32">
        <v>14.429386121088536</v>
      </c>
      <c r="T115" s="32">
        <v>19.12369846095056</v>
      </c>
      <c r="U115" s="32">
        <v>18.514103303019784</v>
      </c>
      <c r="V115" s="32">
        <v>18.779038345446509</v>
      </c>
      <c r="W115" s="32">
        <v>8.8282456517426127</v>
      </c>
      <c r="X115" s="32">
        <v>5.0764855156419983</v>
      </c>
      <c r="Y115" s="32">
        <v>1.4347865163377949</v>
      </c>
      <c r="Z115" s="32">
        <v>9.8317817175986467E-3</v>
      </c>
      <c r="AA115" s="32"/>
      <c r="AB115" s="32">
        <v>0</v>
      </c>
      <c r="AC115" s="32">
        <v>3.7563960424979279E-3</v>
      </c>
      <c r="AD115" s="32">
        <v>0.11151405774989633</v>
      </c>
      <c r="AE115" s="32">
        <v>2.4008400913673191</v>
      </c>
      <c r="AF115" s="32">
        <v>9.3563877869623404</v>
      </c>
      <c r="AG115" s="32">
        <v>14.057358191053972</v>
      </c>
      <c r="AH115" s="32">
        <v>15.945159100820449</v>
      </c>
      <c r="AI115" s="32">
        <v>13.656533501642471</v>
      </c>
      <c r="AJ115" s="32">
        <v>7.066145610660211</v>
      </c>
      <c r="AK115" s="32">
        <v>3.3348069067323727</v>
      </c>
      <c r="AL115" s="32">
        <v>0.70794500838799301</v>
      </c>
      <c r="AM115" s="26">
        <v>7.2656529795596834E-3</v>
      </c>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26"/>
      <c r="BM115" s="26"/>
      <c r="BN115" s="26"/>
      <c r="BO115" s="26"/>
      <c r="BP115" s="26"/>
      <c r="BQ115" s="26"/>
      <c r="BR115" s="26"/>
      <c r="BS115" s="26"/>
      <c r="BT115" s="26"/>
      <c r="BU115" s="26"/>
      <c r="BV115" s="26"/>
      <c r="BW115" s="26"/>
      <c r="BX115" s="26"/>
      <c r="BY115" s="26"/>
      <c r="BZ115" s="26"/>
      <c r="CA115" s="26"/>
      <c r="CB115" s="26"/>
      <c r="CC115" s="26"/>
      <c r="CD115" s="26"/>
      <c r="CE115" s="26"/>
      <c r="CF115" s="26"/>
      <c r="CG115" s="26"/>
      <c r="CH115" s="26"/>
      <c r="CI115" s="26"/>
      <c r="CJ115" s="26"/>
      <c r="CK115" s="26"/>
      <c r="CL115" s="26"/>
      <c r="CM115" s="26"/>
      <c r="CN115" s="26"/>
      <c r="CO115" s="26"/>
      <c r="CP115" s="26"/>
      <c r="CQ115" s="26"/>
      <c r="CR115" s="26"/>
      <c r="CS115" s="26"/>
      <c r="CT115" s="26"/>
      <c r="CU115" s="26"/>
      <c r="CV115" s="26"/>
      <c r="CW115" s="26"/>
      <c r="CX115" s="7"/>
      <c r="CY115" s="7"/>
      <c r="CZ115" s="7"/>
      <c r="DA115" s="7"/>
      <c r="DB115" s="7"/>
      <c r="DC115" s="7"/>
      <c r="DD115" s="7"/>
      <c r="DE115" s="7"/>
      <c r="DF115" s="7"/>
      <c r="DG115" s="7"/>
      <c r="DH115" s="7"/>
      <c r="DI115" s="7"/>
      <c r="DJ115" s="7"/>
      <c r="DK115" s="7"/>
      <c r="DL115" s="7"/>
      <c r="DM115" s="7"/>
      <c r="DN115" s="7"/>
      <c r="DO115" s="7"/>
      <c r="DP115" s="7"/>
      <c r="DQ115" s="7"/>
      <c r="DR115" s="7"/>
      <c r="DS115" s="7"/>
      <c r="DT115" s="7"/>
      <c r="DU115" s="7"/>
      <c r="DV115" s="7"/>
      <c r="DW115" s="7"/>
      <c r="DX115" s="7"/>
      <c r="DY115" s="7"/>
      <c r="DZ115" s="7"/>
      <c r="EA115" s="7"/>
    </row>
    <row r="116" spans="1:131">
      <c r="A116" s="7" t="s">
        <v>561</v>
      </c>
      <c r="B116" s="7"/>
      <c r="C116" s="32">
        <v>156.72889522343414</v>
      </c>
      <c r="D116" s="32">
        <v>10.46115</v>
      </c>
      <c r="E116" s="32">
        <v>2.0922300000000003</v>
      </c>
      <c r="F116" s="32">
        <v>12.553380000000001</v>
      </c>
      <c r="G116" s="32">
        <v>173.85067809764917</v>
      </c>
      <c r="H116" s="32">
        <v>157.24769859628481</v>
      </c>
      <c r="I116" s="32">
        <v>701.6422124537354</v>
      </c>
      <c r="J116" s="32">
        <v>4.0738583701917737</v>
      </c>
      <c r="K116" s="32">
        <v>43.186476705479642</v>
      </c>
      <c r="L116" s="113">
        <v>0.9044986209830097</v>
      </c>
      <c r="M116" s="32">
        <v>1.4889446318832973</v>
      </c>
      <c r="N116" s="32">
        <v>4.168715817156125E-4</v>
      </c>
      <c r="O116" s="32">
        <v>0</v>
      </c>
      <c r="P116" s="32">
        <v>5.4905000869649749E-3</v>
      </c>
      <c r="Q116" s="32">
        <v>0.30230224284086016</v>
      </c>
      <c r="R116" s="32">
        <v>3.6413932189306761</v>
      </c>
      <c r="S116" s="32">
        <v>14.423383880605556</v>
      </c>
      <c r="T116" s="32">
        <v>19.115743511507574</v>
      </c>
      <c r="U116" s="32">
        <v>18.506401928933673</v>
      </c>
      <c r="V116" s="32">
        <v>18.771226765435927</v>
      </c>
      <c r="W116" s="32">
        <v>8.8245733365796593</v>
      </c>
      <c r="X116" s="32">
        <v>5.0743738328151933</v>
      </c>
      <c r="Y116" s="32">
        <v>1.4341896833443102</v>
      </c>
      <c r="Z116" s="32">
        <v>9.8276919581487317E-3</v>
      </c>
      <c r="AA116" s="32"/>
      <c r="AB116" s="32">
        <v>0</v>
      </c>
      <c r="AC116" s="32">
        <v>3.7548334817481374E-3</v>
      </c>
      <c r="AD116" s="32">
        <v>0.11146767087063265</v>
      </c>
      <c r="AE116" s="32">
        <v>2.3998414058051867</v>
      </c>
      <c r="AF116" s="32">
        <v>9.3524957787314911</v>
      </c>
      <c r="AG116" s="32">
        <v>14.051510704285647</v>
      </c>
      <c r="AH116" s="32">
        <v>15.938526339131259</v>
      </c>
      <c r="AI116" s="32">
        <v>13.650852747274071</v>
      </c>
      <c r="AJ116" s="32">
        <v>7.0632062822031987</v>
      </c>
      <c r="AK116" s="32">
        <v>3.3334197158393897</v>
      </c>
      <c r="AL116" s="32">
        <v>0.70765052211162538</v>
      </c>
      <c r="AM116" s="26">
        <v>7.2626306613485531E-3</v>
      </c>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c r="BM116" s="26"/>
      <c r="BN116" s="26"/>
      <c r="BO116" s="26"/>
      <c r="BP116" s="26"/>
      <c r="BQ116" s="26"/>
      <c r="BR116" s="26"/>
      <c r="BS116" s="26"/>
      <c r="BT116" s="26"/>
      <c r="BU116" s="26"/>
      <c r="BV116" s="26"/>
      <c r="BW116" s="26"/>
      <c r="BX116" s="26"/>
      <c r="BY116" s="26"/>
      <c r="BZ116" s="26"/>
      <c r="CA116" s="26"/>
      <c r="CB116" s="26"/>
      <c r="CC116" s="26"/>
      <c r="CD116" s="26"/>
      <c r="CE116" s="26"/>
      <c r="CF116" s="26"/>
      <c r="CG116" s="26"/>
      <c r="CH116" s="26"/>
      <c r="CI116" s="26"/>
      <c r="CJ116" s="26"/>
      <c r="CK116" s="26"/>
      <c r="CL116" s="26"/>
      <c r="CM116" s="26"/>
      <c r="CN116" s="26"/>
      <c r="CO116" s="26"/>
      <c r="CP116" s="26"/>
      <c r="CQ116" s="26"/>
      <c r="CR116" s="26"/>
      <c r="CS116" s="26"/>
      <c r="CT116" s="26"/>
      <c r="CU116" s="26"/>
      <c r="CV116" s="26"/>
      <c r="CW116" s="26"/>
      <c r="CX116" s="7"/>
      <c r="CY116" s="7"/>
      <c r="CZ116" s="7"/>
      <c r="DA116" s="7"/>
      <c r="DB116" s="7"/>
      <c r="DC116" s="7"/>
      <c r="DD116" s="7"/>
      <c r="DE116" s="7"/>
      <c r="DF116" s="7"/>
      <c r="DG116" s="7"/>
      <c r="DH116" s="7"/>
      <c r="DI116" s="7"/>
      <c r="DJ116" s="7"/>
      <c r="DK116" s="7"/>
      <c r="DL116" s="7"/>
      <c r="DM116" s="7"/>
      <c r="DN116" s="7"/>
      <c r="DO116" s="7"/>
      <c r="DP116" s="7"/>
      <c r="DQ116" s="7"/>
      <c r="DR116" s="7"/>
      <c r="DS116" s="7"/>
      <c r="DT116" s="7"/>
      <c r="DU116" s="7"/>
      <c r="DV116" s="7"/>
      <c r="DW116" s="7"/>
      <c r="DX116" s="7"/>
      <c r="DY116" s="7"/>
      <c r="DZ116" s="7"/>
      <c r="EA116" s="7"/>
    </row>
    <row r="117" spans="1:131">
      <c r="A117" s="7" t="s">
        <v>571</v>
      </c>
      <c r="B117" s="7"/>
      <c r="C117" s="32">
        <v>156.5984508661945</v>
      </c>
      <c r="D117" s="32">
        <v>10.46115</v>
      </c>
      <c r="E117" s="32">
        <v>2.0922300000000003</v>
      </c>
      <c r="F117" s="32">
        <v>12.553380000000001</v>
      </c>
      <c r="G117" s="32">
        <v>173.85067809764917</v>
      </c>
      <c r="H117" s="32">
        <v>157.18468924087375</v>
      </c>
      <c r="I117" s="32">
        <v>702.22667077314702</v>
      </c>
      <c r="J117" s="32">
        <v>4.0773776316067236</v>
      </c>
      <c r="K117" s="32">
        <v>43.222576240393359</v>
      </c>
      <c r="L117" s="113">
        <v>0.90413618722030875</v>
      </c>
      <c r="M117" s="32">
        <v>1.4877053937377418</v>
      </c>
      <c r="N117" s="32">
        <v>4.1652462242995652E-4</v>
      </c>
      <c r="O117" s="32">
        <v>0</v>
      </c>
      <c r="P117" s="32">
        <v>5.4859303823565977E-3</v>
      </c>
      <c r="Q117" s="32">
        <v>0.30205063881019778</v>
      </c>
      <c r="R117" s="32">
        <v>3.6383625129640249</v>
      </c>
      <c r="S117" s="32">
        <v>14.411379399639591</v>
      </c>
      <c r="T117" s="32">
        <v>19.099833612621588</v>
      </c>
      <c r="U117" s="32">
        <v>18.490999180761442</v>
      </c>
      <c r="V117" s="32">
        <v>18.755603605414755</v>
      </c>
      <c r="W117" s="32">
        <v>8.8172287062537489</v>
      </c>
      <c r="X117" s="32">
        <v>5.0701504671615805</v>
      </c>
      <c r="Y117" s="32">
        <v>1.4329960173573402</v>
      </c>
      <c r="Z117" s="32">
        <v>9.8195124392488984E-3</v>
      </c>
      <c r="AA117" s="32"/>
      <c r="AB117" s="32">
        <v>0</v>
      </c>
      <c r="AC117" s="32">
        <v>3.7517083602485548E-3</v>
      </c>
      <c r="AD117" s="32">
        <v>0.11137489711210528</v>
      </c>
      <c r="AE117" s="32">
        <v>2.3978440346809204</v>
      </c>
      <c r="AF117" s="32">
        <v>9.3447117622697906</v>
      </c>
      <c r="AG117" s="32">
        <v>14.039815730748996</v>
      </c>
      <c r="AH117" s="32">
        <v>15.925260815752871</v>
      </c>
      <c r="AI117" s="32">
        <v>13.639491238537261</v>
      </c>
      <c r="AJ117" s="32">
        <v>7.0573276252891706</v>
      </c>
      <c r="AK117" s="32">
        <v>3.3306453340534223</v>
      </c>
      <c r="AL117" s="32">
        <v>0.70706154955888989</v>
      </c>
      <c r="AM117" s="26">
        <v>7.25658602492629E-3</v>
      </c>
      <c r="AN117" s="26"/>
      <c r="AO117" s="26"/>
      <c r="AP117" s="26"/>
      <c r="AQ117" s="26"/>
      <c r="AR117" s="26"/>
      <c r="AS117" s="26"/>
      <c r="AT117" s="26"/>
      <c r="AU117" s="26"/>
      <c r="AV117" s="26"/>
      <c r="AW117" s="26"/>
      <c r="AX117" s="26"/>
      <c r="AY117" s="26"/>
      <c r="AZ117" s="26"/>
      <c r="BA117" s="26"/>
      <c r="BB117" s="26"/>
      <c r="BC117" s="26"/>
      <c r="BD117" s="26"/>
      <c r="BE117" s="26"/>
      <c r="BF117" s="26"/>
      <c r="BG117" s="26"/>
      <c r="BH117" s="26"/>
      <c r="BI117" s="26"/>
      <c r="BJ117" s="26"/>
      <c r="BK117" s="26"/>
      <c r="BL117" s="26"/>
      <c r="BM117" s="26"/>
      <c r="BN117" s="26"/>
      <c r="BO117" s="26"/>
      <c r="BP117" s="26"/>
      <c r="BQ117" s="26"/>
      <c r="BR117" s="26"/>
      <c r="BS117" s="26"/>
      <c r="BT117" s="26"/>
      <c r="BU117" s="26"/>
      <c r="BV117" s="26"/>
      <c r="BW117" s="26"/>
      <c r="BX117" s="26"/>
      <c r="BY117" s="26"/>
      <c r="BZ117" s="26"/>
      <c r="CA117" s="26"/>
      <c r="CB117" s="26"/>
      <c r="CC117" s="26"/>
      <c r="CD117" s="26"/>
      <c r="CE117" s="26"/>
      <c r="CF117" s="26"/>
      <c r="CG117" s="26"/>
      <c r="CH117" s="26"/>
      <c r="CI117" s="26"/>
      <c r="CJ117" s="26"/>
      <c r="CK117" s="26"/>
      <c r="CL117" s="26"/>
      <c r="CM117" s="26"/>
      <c r="CN117" s="26"/>
      <c r="CO117" s="26"/>
      <c r="CP117" s="26"/>
      <c r="CQ117" s="26"/>
      <c r="CR117" s="26"/>
      <c r="CS117" s="26"/>
      <c r="CT117" s="26"/>
      <c r="CU117" s="26"/>
      <c r="CV117" s="26"/>
      <c r="CW117" s="26"/>
      <c r="CX117" s="7"/>
      <c r="CY117" s="7"/>
      <c r="CZ117" s="7"/>
      <c r="DA117" s="7"/>
      <c r="DB117" s="7"/>
      <c r="DC117" s="7"/>
      <c r="DD117" s="7"/>
      <c r="DE117" s="7"/>
      <c r="DF117" s="7"/>
      <c r="DG117" s="7"/>
      <c r="DH117" s="7"/>
      <c r="DI117" s="7"/>
      <c r="DJ117" s="7"/>
      <c r="DK117" s="7"/>
      <c r="DL117" s="7"/>
      <c r="DM117" s="7"/>
      <c r="DN117" s="7"/>
      <c r="DO117" s="7"/>
      <c r="DP117" s="7"/>
      <c r="DQ117" s="7"/>
      <c r="DR117" s="7"/>
      <c r="DS117" s="7"/>
      <c r="DT117" s="7"/>
      <c r="DU117" s="7"/>
      <c r="DV117" s="7"/>
      <c r="DW117" s="7"/>
      <c r="DX117" s="7"/>
      <c r="DY117" s="7"/>
      <c r="DZ117" s="7"/>
      <c r="EA117" s="7"/>
    </row>
    <row r="118" spans="1:131">
      <c r="A118" s="7" t="s">
        <v>570</v>
      </c>
      <c r="B118" s="7"/>
      <c r="C118" s="32">
        <v>156.53322868757468</v>
      </c>
      <c r="D118" s="32">
        <v>10.46115</v>
      </c>
      <c r="E118" s="32">
        <v>2.0922300000000003</v>
      </c>
      <c r="F118" s="32">
        <v>12.553380000000001</v>
      </c>
      <c r="G118" s="32">
        <v>173.85067809764917</v>
      </c>
      <c r="H118" s="32">
        <v>157.15318456316822</v>
      </c>
      <c r="I118" s="32">
        <v>702.5192652193025</v>
      </c>
      <c r="J118" s="32">
        <v>4.0791394618525851</v>
      </c>
      <c r="K118" s="32">
        <v>43.240648570059555</v>
      </c>
      <c r="L118" s="113">
        <v>0.90395497033895822</v>
      </c>
      <c r="M118" s="32">
        <v>1.4870857746649682</v>
      </c>
      <c r="N118" s="32">
        <v>4.1635114278712861E-4</v>
      </c>
      <c r="O118" s="32">
        <v>0</v>
      </c>
      <c r="P118" s="32">
        <v>5.4836455300524096E-3</v>
      </c>
      <c r="Q118" s="32">
        <v>0.30192483679486659</v>
      </c>
      <c r="R118" s="32">
        <v>3.6368471599807002</v>
      </c>
      <c r="S118" s="32">
        <v>14.405377159156611</v>
      </c>
      <c r="T118" s="32">
        <v>19.091878663178601</v>
      </c>
      <c r="U118" s="32">
        <v>18.483297806675331</v>
      </c>
      <c r="V118" s="32">
        <v>18.747792025404173</v>
      </c>
      <c r="W118" s="32">
        <v>8.8135563910907955</v>
      </c>
      <c r="X118" s="32">
        <v>5.0680387843347745</v>
      </c>
      <c r="Y118" s="32">
        <v>1.4323991843638555</v>
      </c>
      <c r="Z118" s="32">
        <v>9.8154226797989835E-3</v>
      </c>
      <c r="AA118" s="32"/>
      <c r="AB118" s="32">
        <v>0</v>
      </c>
      <c r="AC118" s="32">
        <v>3.7501457994987639E-3</v>
      </c>
      <c r="AD118" s="32">
        <v>0.11132851023284161</v>
      </c>
      <c r="AE118" s="32">
        <v>2.396845349118788</v>
      </c>
      <c r="AF118" s="32">
        <v>9.340819754038943</v>
      </c>
      <c r="AG118" s="32">
        <v>14.033968243980672</v>
      </c>
      <c r="AH118" s="32">
        <v>15.91862805406368</v>
      </c>
      <c r="AI118" s="32">
        <v>13.63381048416886</v>
      </c>
      <c r="AJ118" s="32">
        <v>7.0543882968321583</v>
      </c>
      <c r="AK118" s="32">
        <v>3.3292581431604393</v>
      </c>
      <c r="AL118" s="32">
        <v>0.70676706328252226</v>
      </c>
      <c r="AM118" s="26">
        <v>7.2535637067151597E-3</v>
      </c>
      <c r="AN118" s="26"/>
      <c r="AO118" s="26"/>
      <c r="AP118" s="26"/>
      <c r="AQ118" s="26"/>
      <c r="AR118" s="26"/>
      <c r="AS118" s="26"/>
      <c r="AT118" s="26"/>
      <c r="AU118" s="26"/>
      <c r="AV118" s="26"/>
      <c r="AW118" s="26"/>
      <c r="AX118" s="26"/>
      <c r="AY118" s="26"/>
      <c r="AZ118" s="26"/>
      <c r="BA118" s="26"/>
      <c r="BB118" s="26"/>
      <c r="BC118" s="26"/>
      <c r="BD118" s="26"/>
      <c r="BE118" s="26"/>
      <c r="BF118" s="26"/>
      <c r="BG118" s="26"/>
      <c r="BH118" s="26"/>
      <c r="BI118" s="26"/>
      <c r="BJ118" s="26"/>
      <c r="BK118" s="26"/>
      <c r="BL118" s="26"/>
      <c r="BM118" s="26"/>
      <c r="BN118" s="26"/>
      <c r="BO118" s="26"/>
      <c r="BP118" s="26"/>
      <c r="BQ118" s="26"/>
      <c r="BR118" s="26"/>
      <c r="BS118" s="26"/>
      <c r="BT118" s="26"/>
      <c r="BU118" s="26"/>
      <c r="BV118" s="26"/>
      <c r="BW118" s="26"/>
      <c r="BX118" s="26"/>
      <c r="BY118" s="26"/>
      <c r="BZ118" s="26"/>
      <c r="CA118" s="26"/>
      <c r="CB118" s="26"/>
      <c r="CC118" s="26"/>
      <c r="CD118" s="26"/>
      <c r="CE118" s="26"/>
      <c r="CF118" s="26"/>
      <c r="CG118" s="26"/>
      <c r="CH118" s="26"/>
      <c r="CI118" s="26"/>
      <c r="CJ118" s="26"/>
      <c r="CK118" s="26"/>
      <c r="CL118" s="26"/>
      <c r="CM118" s="26"/>
      <c r="CN118" s="26"/>
      <c r="CO118" s="26"/>
      <c r="CP118" s="26"/>
      <c r="CQ118" s="26"/>
      <c r="CR118" s="26"/>
      <c r="CS118" s="26"/>
      <c r="CT118" s="26"/>
      <c r="CU118" s="26"/>
      <c r="CV118" s="26"/>
      <c r="CW118" s="26"/>
      <c r="CX118" s="7"/>
      <c r="CY118" s="7"/>
      <c r="CZ118" s="7"/>
      <c r="DA118" s="7"/>
      <c r="DB118" s="7"/>
      <c r="DC118" s="7"/>
      <c r="DD118" s="7"/>
      <c r="DE118" s="7"/>
      <c r="DF118" s="7"/>
      <c r="DG118" s="7"/>
      <c r="DH118" s="7"/>
      <c r="DI118" s="7"/>
      <c r="DJ118" s="7"/>
      <c r="DK118" s="7"/>
      <c r="DL118" s="7"/>
      <c r="DM118" s="7"/>
      <c r="DN118" s="7"/>
      <c r="DO118" s="7"/>
      <c r="DP118" s="7"/>
      <c r="DQ118" s="7"/>
      <c r="DR118" s="7"/>
      <c r="DS118" s="7"/>
      <c r="DT118" s="7"/>
      <c r="DU118" s="7"/>
      <c r="DV118" s="7"/>
      <c r="DW118" s="7"/>
      <c r="DX118" s="7"/>
      <c r="DY118" s="7"/>
      <c r="DZ118" s="7"/>
      <c r="EA118" s="7"/>
    </row>
    <row r="119" spans="1:131">
      <c r="A119" s="7" t="s">
        <v>563</v>
      </c>
      <c r="B119" s="7"/>
      <c r="C119" s="32">
        <v>155.8157847227566</v>
      </c>
      <c r="D119" s="32">
        <v>10.46115</v>
      </c>
      <c r="E119" s="32">
        <v>2.0922300000000003</v>
      </c>
      <c r="F119" s="32">
        <v>12.553380000000001</v>
      </c>
      <c r="G119" s="32">
        <v>173.85067809764917</v>
      </c>
      <c r="H119" s="32">
        <v>156.80663310840688</v>
      </c>
      <c r="I119" s="32">
        <v>705.75397091934963</v>
      </c>
      <c r="J119" s="32">
        <v>4.0986169413935816</v>
      </c>
      <c r="K119" s="32">
        <v>43.440442751228964</v>
      </c>
      <c r="L119" s="113">
        <v>0.90196158464409948</v>
      </c>
      <c r="M119" s="32">
        <v>1.4802699648644186</v>
      </c>
      <c r="N119" s="32">
        <v>4.1444286671602084E-4</v>
      </c>
      <c r="O119" s="32">
        <v>0</v>
      </c>
      <c r="P119" s="32">
        <v>5.4585121547063358E-3</v>
      </c>
      <c r="Q119" s="32">
        <v>0.3005410146262234</v>
      </c>
      <c r="R119" s="32">
        <v>3.6201782771641215</v>
      </c>
      <c r="S119" s="32">
        <v>14.339352513843808</v>
      </c>
      <c r="T119" s="32">
        <v>19.004374219305696</v>
      </c>
      <c r="U119" s="32">
        <v>18.398582691728066</v>
      </c>
      <c r="V119" s="32">
        <v>18.661864645287736</v>
      </c>
      <c r="W119" s="32">
        <v>8.7731609242982955</v>
      </c>
      <c r="X119" s="32">
        <v>5.0448102732399063</v>
      </c>
      <c r="Y119" s="32">
        <v>1.425834021435521</v>
      </c>
      <c r="Z119" s="32">
        <v>9.7704353258499035E-3</v>
      </c>
      <c r="AA119" s="32"/>
      <c r="AB119" s="32">
        <v>0</v>
      </c>
      <c r="AC119" s="32">
        <v>3.7329576312510608E-3</v>
      </c>
      <c r="AD119" s="32">
        <v>0.11081825456094108</v>
      </c>
      <c r="AE119" s="32">
        <v>2.3858598079353266</v>
      </c>
      <c r="AF119" s="32">
        <v>9.2980076634995967</v>
      </c>
      <c r="AG119" s="32">
        <v>13.969645889529092</v>
      </c>
      <c r="AH119" s="32">
        <v>15.845667675482552</v>
      </c>
      <c r="AI119" s="32">
        <v>13.571322186116417</v>
      </c>
      <c r="AJ119" s="32">
        <v>7.0220556838050099</v>
      </c>
      <c r="AK119" s="32">
        <v>3.3139990433376201</v>
      </c>
      <c r="AL119" s="32">
        <v>0.70352771424247729</v>
      </c>
      <c r="AM119" s="26">
        <v>7.2203182063927144E-3</v>
      </c>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26"/>
      <c r="CA119" s="26"/>
      <c r="CB119" s="26"/>
      <c r="CC119" s="26"/>
      <c r="CD119" s="26"/>
      <c r="CE119" s="26"/>
      <c r="CF119" s="26"/>
      <c r="CG119" s="26"/>
      <c r="CH119" s="26"/>
      <c r="CI119" s="26"/>
      <c r="CJ119" s="26"/>
      <c r="CK119" s="26"/>
      <c r="CL119" s="26"/>
      <c r="CM119" s="26"/>
      <c r="CN119" s="26"/>
      <c r="CO119" s="26"/>
      <c r="CP119" s="26"/>
      <c r="CQ119" s="26"/>
      <c r="CR119" s="26"/>
      <c r="CS119" s="26"/>
      <c r="CT119" s="26"/>
      <c r="CU119" s="26"/>
      <c r="CV119" s="26"/>
      <c r="CW119" s="26"/>
      <c r="CX119" s="7"/>
      <c r="CY119" s="7"/>
      <c r="CZ119" s="7"/>
      <c r="DA119" s="7"/>
      <c r="DB119" s="7"/>
      <c r="DC119" s="7"/>
      <c r="DD119" s="7"/>
      <c r="DE119" s="7"/>
      <c r="DF119" s="7"/>
      <c r="DG119" s="7"/>
      <c r="DH119" s="7"/>
      <c r="DI119" s="7"/>
      <c r="DJ119" s="7"/>
      <c r="DK119" s="7"/>
      <c r="DL119" s="7"/>
      <c r="DM119" s="7"/>
      <c r="DN119" s="7"/>
      <c r="DO119" s="7"/>
      <c r="DP119" s="7"/>
      <c r="DQ119" s="7"/>
      <c r="DR119" s="7"/>
      <c r="DS119" s="7"/>
      <c r="DT119" s="7"/>
      <c r="DU119" s="7"/>
      <c r="DV119" s="7"/>
      <c r="DW119" s="7"/>
      <c r="DX119" s="7"/>
      <c r="DY119" s="7"/>
      <c r="DZ119" s="7"/>
      <c r="EA119" s="7"/>
    </row>
    <row r="120" spans="1:131">
      <c r="A120" s="7" t="s">
        <v>552</v>
      </c>
      <c r="B120" s="7"/>
      <c r="C120" s="32">
        <v>154.39394122884448</v>
      </c>
      <c r="D120" s="32">
        <v>10.46115</v>
      </c>
      <c r="E120" s="32">
        <v>2.0922300000000003</v>
      </c>
      <c r="F120" s="32">
        <v>12.553380000000001</v>
      </c>
      <c r="G120" s="32">
        <v>173.85067809764917</v>
      </c>
      <c r="H120" s="32">
        <v>156.11983113442554</v>
      </c>
      <c r="I120" s="32">
        <v>712.25339495028982</v>
      </c>
      <c r="J120" s="32">
        <v>4.1377526187409988</v>
      </c>
      <c r="K120" s="32">
        <v>43.841884867683518</v>
      </c>
      <c r="L120" s="113">
        <v>0.8980110566306535</v>
      </c>
      <c r="M120" s="32">
        <v>1.466762269077879</v>
      </c>
      <c r="N120" s="32">
        <v>4.106610105023711E-4</v>
      </c>
      <c r="O120" s="32">
        <v>0</v>
      </c>
      <c r="P120" s="32">
        <v>5.4087023744750261E-3</v>
      </c>
      <c r="Q120" s="32">
        <v>0.2977985306920034</v>
      </c>
      <c r="R120" s="32">
        <v>3.5871435821276303</v>
      </c>
      <c r="S120" s="32">
        <v>14.208503671314801</v>
      </c>
      <c r="T120" s="32">
        <v>18.83095632144849</v>
      </c>
      <c r="U120" s="32">
        <v>18.230692736650763</v>
      </c>
      <c r="V120" s="32">
        <v>18.491572201056979</v>
      </c>
      <c r="W120" s="32">
        <v>8.693104453745887</v>
      </c>
      <c r="X120" s="32">
        <v>4.9987755876155315</v>
      </c>
      <c r="Y120" s="32">
        <v>1.4128230621775493</v>
      </c>
      <c r="Z120" s="32">
        <v>9.6812785698417291E-3</v>
      </c>
      <c r="AA120" s="32"/>
      <c r="AB120" s="32">
        <v>0</v>
      </c>
      <c r="AC120" s="32">
        <v>3.6988938069056135E-3</v>
      </c>
      <c r="AD120" s="32">
        <v>0.10980702059299276</v>
      </c>
      <c r="AE120" s="32">
        <v>2.3640884626808307</v>
      </c>
      <c r="AF120" s="32">
        <v>9.2131618840670768</v>
      </c>
      <c r="AG120" s="32">
        <v>13.842170677979601</v>
      </c>
      <c r="AH120" s="32">
        <v>15.701073470658141</v>
      </c>
      <c r="AI120" s="32">
        <v>13.447481740885216</v>
      </c>
      <c r="AJ120" s="32">
        <v>6.9579783234421182</v>
      </c>
      <c r="AK120" s="32">
        <v>3.2837582818705795</v>
      </c>
      <c r="AL120" s="32">
        <v>0.69710791341766098</v>
      </c>
      <c r="AM120" s="26">
        <v>7.1544316693900514E-3</v>
      </c>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c r="BN120" s="26"/>
      <c r="BO120" s="26"/>
      <c r="BP120" s="26"/>
      <c r="BQ120" s="26"/>
      <c r="BR120" s="26"/>
      <c r="BS120" s="26"/>
      <c r="BT120" s="26"/>
      <c r="BU120" s="26"/>
      <c r="BV120" s="26"/>
      <c r="BW120" s="26"/>
      <c r="BX120" s="26"/>
      <c r="BY120" s="26"/>
      <c r="BZ120" s="26"/>
      <c r="CA120" s="26"/>
      <c r="CB120" s="26"/>
      <c r="CC120" s="26"/>
      <c r="CD120" s="26"/>
      <c r="CE120" s="26"/>
      <c r="CF120" s="26"/>
      <c r="CG120" s="26"/>
      <c r="CH120" s="26"/>
      <c r="CI120" s="26"/>
      <c r="CJ120" s="26"/>
      <c r="CK120" s="26"/>
      <c r="CL120" s="26"/>
      <c r="CM120" s="26"/>
      <c r="CN120" s="26"/>
      <c r="CO120" s="26"/>
      <c r="CP120" s="26"/>
      <c r="CQ120" s="26"/>
      <c r="CR120" s="26"/>
      <c r="CS120" s="26"/>
      <c r="CT120" s="26"/>
      <c r="CU120" s="26"/>
      <c r="CV120" s="26"/>
      <c r="CW120" s="26"/>
      <c r="CX120" s="7"/>
      <c r="CY120" s="7"/>
      <c r="CZ120" s="7"/>
      <c r="DA120" s="7"/>
      <c r="DB120" s="7"/>
      <c r="DC120" s="7"/>
      <c r="DD120" s="7"/>
      <c r="DE120" s="7"/>
      <c r="DF120" s="7"/>
      <c r="DG120" s="7"/>
      <c r="DH120" s="7"/>
      <c r="DI120" s="7"/>
      <c r="DJ120" s="7"/>
      <c r="DK120" s="7"/>
      <c r="DL120" s="7"/>
      <c r="DM120" s="7"/>
      <c r="DN120" s="7"/>
      <c r="DO120" s="7"/>
      <c r="DP120" s="7"/>
      <c r="DQ120" s="7"/>
      <c r="DR120" s="7"/>
      <c r="DS120" s="7"/>
      <c r="DT120" s="7"/>
      <c r="DU120" s="7"/>
      <c r="DV120" s="7"/>
      <c r="DW120" s="7"/>
      <c r="DX120" s="7"/>
      <c r="DY120" s="7"/>
      <c r="DZ120" s="7"/>
      <c r="EA120" s="7"/>
    </row>
    <row r="121" spans="1:131">
      <c r="A121" s="7" t="s">
        <v>554</v>
      </c>
      <c r="B121" s="7"/>
      <c r="C121" s="32">
        <v>153.71563057119832</v>
      </c>
      <c r="D121" s="32">
        <v>10.46115</v>
      </c>
      <c r="E121" s="32">
        <v>2.0922300000000003</v>
      </c>
      <c r="F121" s="32">
        <v>12.553380000000001</v>
      </c>
      <c r="G121" s="32">
        <v>173.85067809764917</v>
      </c>
      <c r="H121" s="32">
        <v>155.7921824862876</v>
      </c>
      <c r="I121" s="32">
        <v>715.39640042698829</v>
      </c>
      <c r="J121" s="32">
        <v>4.1566779339153408</v>
      </c>
      <c r="K121" s="32">
        <v>44.036015111315521</v>
      </c>
      <c r="L121" s="113">
        <v>0.89612640106460562</v>
      </c>
      <c r="M121" s="32">
        <v>1.460318230720999</v>
      </c>
      <c r="N121" s="32">
        <v>4.0885682221696018E-4</v>
      </c>
      <c r="O121" s="32">
        <v>0</v>
      </c>
      <c r="P121" s="32">
        <v>5.3849399105114657E-3</v>
      </c>
      <c r="Q121" s="32">
        <v>0.29649018973255897</v>
      </c>
      <c r="R121" s="32">
        <v>3.571383911101047</v>
      </c>
      <c r="S121" s="32">
        <v>14.14608037029179</v>
      </c>
      <c r="T121" s="32">
        <v>18.748224847241381</v>
      </c>
      <c r="U121" s="32">
        <v>18.150598446155172</v>
      </c>
      <c r="V121" s="32">
        <v>18.410331768946893</v>
      </c>
      <c r="W121" s="32">
        <v>8.6549123760511613</v>
      </c>
      <c r="X121" s="32">
        <v>4.9768140862167476</v>
      </c>
      <c r="Y121" s="32">
        <v>1.4066159990453058</v>
      </c>
      <c r="Z121" s="32">
        <v>9.6387450715626002E-3</v>
      </c>
      <c r="AA121" s="32"/>
      <c r="AB121" s="32">
        <v>0</v>
      </c>
      <c r="AC121" s="32">
        <v>3.6826431751077857E-3</v>
      </c>
      <c r="AD121" s="32">
        <v>0.10932459704865044</v>
      </c>
      <c r="AE121" s="32">
        <v>2.3537021328346497</v>
      </c>
      <c r="AF121" s="32">
        <v>9.1726849984662397</v>
      </c>
      <c r="AG121" s="32">
        <v>13.781356815589017</v>
      </c>
      <c r="AH121" s="32">
        <v>15.632092749090532</v>
      </c>
      <c r="AI121" s="32">
        <v>13.388401895453818</v>
      </c>
      <c r="AJ121" s="32">
        <v>6.9274093074891789</v>
      </c>
      <c r="AK121" s="32">
        <v>3.2693314965835509</v>
      </c>
      <c r="AL121" s="32">
        <v>0.69404525614343671</v>
      </c>
      <c r="AM121" s="26">
        <v>7.1229995599942858E-3</v>
      </c>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26"/>
      <c r="CA121" s="26"/>
      <c r="CB121" s="26"/>
      <c r="CC121" s="26"/>
      <c r="CD121" s="26"/>
      <c r="CE121" s="26"/>
      <c r="CF121" s="26"/>
      <c r="CG121" s="26"/>
      <c r="CH121" s="26"/>
      <c r="CI121" s="26"/>
      <c r="CJ121" s="26"/>
      <c r="CK121" s="26"/>
      <c r="CL121" s="26"/>
      <c r="CM121" s="26"/>
      <c r="CN121" s="26"/>
      <c r="CO121" s="26"/>
      <c r="CP121" s="26"/>
      <c r="CQ121" s="26"/>
      <c r="CR121" s="26"/>
      <c r="CS121" s="26"/>
      <c r="CT121" s="26"/>
      <c r="CU121" s="26"/>
      <c r="CV121" s="26"/>
      <c r="CW121" s="26"/>
      <c r="CX121" s="7"/>
      <c r="CY121" s="7"/>
      <c r="CZ121" s="7"/>
      <c r="DA121" s="7"/>
      <c r="DB121" s="7"/>
      <c r="DC121" s="7"/>
      <c r="DD121" s="7"/>
      <c r="DE121" s="7"/>
      <c r="DF121" s="7"/>
      <c r="DG121" s="7"/>
      <c r="DH121" s="7"/>
      <c r="DI121" s="7"/>
      <c r="DJ121" s="7"/>
      <c r="DK121" s="7"/>
      <c r="DL121" s="7"/>
      <c r="DM121" s="7"/>
      <c r="DN121" s="7"/>
      <c r="DO121" s="7"/>
      <c r="DP121" s="7"/>
      <c r="DQ121" s="7"/>
      <c r="DR121" s="7"/>
      <c r="DS121" s="7"/>
      <c r="DT121" s="7"/>
      <c r="DU121" s="7"/>
      <c r="DV121" s="7"/>
      <c r="DW121" s="7"/>
      <c r="DX121" s="7"/>
      <c r="DY121" s="7"/>
      <c r="DZ121" s="7"/>
      <c r="EA121" s="7"/>
    </row>
    <row r="122" spans="1:131">
      <c r="A122" s="7" t="s">
        <v>564</v>
      </c>
      <c r="B122" s="7"/>
      <c r="C122" s="32">
        <v>153.40256411382313</v>
      </c>
      <c r="D122" s="32">
        <v>10.46115</v>
      </c>
      <c r="E122" s="32">
        <v>2.0922300000000003</v>
      </c>
      <c r="F122" s="32">
        <v>12.553380000000001</v>
      </c>
      <c r="G122" s="32">
        <v>173.85067809764917</v>
      </c>
      <c r="H122" s="32">
        <v>155.64096003330087</v>
      </c>
      <c r="I122" s="32">
        <v>716.85639308092118</v>
      </c>
      <c r="J122" s="32">
        <v>4.1654691438997835</v>
      </c>
      <c r="K122" s="32">
        <v>44.126192723702836</v>
      </c>
      <c r="L122" s="113">
        <v>0.89525656003412202</v>
      </c>
      <c r="M122" s="32">
        <v>1.4573440591716682</v>
      </c>
      <c r="N122" s="32">
        <v>4.0802411993138589E-4</v>
      </c>
      <c r="O122" s="32">
        <v>0</v>
      </c>
      <c r="P122" s="32">
        <v>5.3739726194513594E-3</v>
      </c>
      <c r="Q122" s="32">
        <v>0.29588634005896919</v>
      </c>
      <c r="R122" s="32">
        <v>3.564110216781085</v>
      </c>
      <c r="S122" s="32">
        <v>14.117269615973473</v>
      </c>
      <c r="T122" s="32">
        <v>18.71004108991502</v>
      </c>
      <c r="U122" s="32">
        <v>18.113631850541818</v>
      </c>
      <c r="V122" s="32">
        <v>18.372836184896084</v>
      </c>
      <c r="W122" s="32">
        <v>8.6372852632689767</v>
      </c>
      <c r="X122" s="32">
        <v>4.9666780086480777</v>
      </c>
      <c r="Y122" s="32">
        <v>1.4037512006765778</v>
      </c>
      <c r="Z122" s="32">
        <v>9.6191142262030006E-3</v>
      </c>
      <c r="AA122" s="32"/>
      <c r="AB122" s="32">
        <v>0</v>
      </c>
      <c r="AC122" s="32">
        <v>3.6751428835087876E-3</v>
      </c>
      <c r="AD122" s="32">
        <v>0.10910194002818474</v>
      </c>
      <c r="AE122" s="32">
        <v>2.3489084421364113</v>
      </c>
      <c r="AF122" s="32">
        <v>9.1540033589581604</v>
      </c>
      <c r="AG122" s="32">
        <v>13.753288879101055</v>
      </c>
      <c r="AH122" s="32">
        <v>15.6002554929824</v>
      </c>
      <c r="AI122" s="32">
        <v>13.361134274485478</v>
      </c>
      <c r="AJ122" s="32">
        <v>6.9133005308955129</v>
      </c>
      <c r="AK122" s="32">
        <v>3.2626729802972294</v>
      </c>
      <c r="AL122" s="32">
        <v>0.69263172201687151</v>
      </c>
      <c r="AM122" s="26">
        <v>7.1084924325808541E-3</v>
      </c>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c r="BK122" s="26"/>
      <c r="BL122" s="26"/>
      <c r="BM122" s="26"/>
      <c r="BN122" s="26"/>
      <c r="BO122" s="26"/>
      <c r="BP122" s="26"/>
      <c r="BQ122" s="26"/>
      <c r="BR122" s="26"/>
      <c r="BS122" s="26"/>
      <c r="BT122" s="26"/>
      <c r="BU122" s="26"/>
      <c r="BV122" s="26"/>
      <c r="BW122" s="26"/>
      <c r="BX122" s="26"/>
      <c r="BY122" s="26"/>
      <c r="BZ122" s="26"/>
      <c r="CA122" s="26"/>
      <c r="CB122" s="26"/>
      <c r="CC122" s="26"/>
      <c r="CD122" s="26"/>
      <c r="CE122" s="26"/>
      <c r="CF122" s="26"/>
      <c r="CG122" s="26"/>
      <c r="CH122" s="26"/>
      <c r="CI122" s="26"/>
      <c r="CJ122" s="26"/>
      <c r="CK122" s="26"/>
      <c r="CL122" s="26"/>
      <c r="CM122" s="26"/>
      <c r="CN122" s="26"/>
      <c r="CO122" s="26"/>
      <c r="CP122" s="26"/>
      <c r="CQ122" s="26"/>
      <c r="CR122" s="26"/>
      <c r="CS122" s="26"/>
      <c r="CT122" s="26"/>
      <c r="CU122" s="26"/>
      <c r="CV122" s="26"/>
      <c r="CW122" s="26"/>
      <c r="CX122" s="7"/>
      <c r="CY122" s="7"/>
      <c r="CZ122" s="7"/>
      <c r="DA122" s="7"/>
      <c r="DB122" s="7"/>
      <c r="DC122" s="7"/>
      <c r="DD122" s="7"/>
      <c r="DE122" s="7"/>
      <c r="DF122" s="7"/>
      <c r="DG122" s="7"/>
      <c r="DH122" s="7"/>
      <c r="DI122" s="7"/>
      <c r="DJ122" s="7"/>
      <c r="DK122" s="7"/>
      <c r="DL122" s="7"/>
      <c r="DM122" s="7"/>
      <c r="DN122" s="7"/>
      <c r="DO122" s="7"/>
      <c r="DP122" s="7"/>
      <c r="DQ122" s="7"/>
      <c r="DR122" s="7"/>
      <c r="DS122" s="7"/>
      <c r="DT122" s="7"/>
      <c r="DU122" s="7"/>
      <c r="DV122" s="7"/>
      <c r="DW122" s="7"/>
      <c r="DX122" s="7"/>
      <c r="DY122" s="7"/>
      <c r="DZ122" s="7"/>
      <c r="EA122" s="7"/>
    </row>
    <row r="123" spans="1:131">
      <c r="A123" s="7" t="s">
        <v>566</v>
      </c>
      <c r="B123" s="7"/>
      <c r="C123" s="32">
        <v>153.33734193520337</v>
      </c>
      <c r="D123" s="32">
        <v>10.46115</v>
      </c>
      <c r="E123" s="32">
        <v>2.0922300000000003</v>
      </c>
      <c r="F123" s="32">
        <v>12.553380000000001</v>
      </c>
      <c r="G123" s="32">
        <v>173.85067809764917</v>
      </c>
      <c r="H123" s="32">
        <v>155.60945535559534</v>
      </c>
      <c r="I123" s="32">
        <v>717.16130860328622</v>
      </c>
      <c r="J123" s="32">
        <v>4.1673051643601662</v>
      </c>
      <c r="K123" s="32">
        <v>44.145026074482125</v>
      </c>
      <c r="L123" s="113">
        <v>0.89507534315277149</v>
      </c>
      <c r="M123" s="32">
        <v>1.4567244400988917</v>
      </c>
      <c r="N123" s="32">
        <v>4.0785064028855803E-4</v>
      </c>
      <c r="O123" s="32">
        <v>0</v>
      </c>
      <c r="P123" s="32">
        <v>5.371687767147173E-3</v>
      </c>
      <c r="Q123" s="32">
        <v>0.29576053804363805</v>
      </c>
      <c r="R123" s="32">
        <v>3.5625948637977611</v>
      </c>
      <c r="S123" s="32">
        <v>14.111267375490497</v>
      </c>
      <c r="T123" s="32">
        <v>18.702086140472037</v>
      </c>
      <c r="U123" s="32">
        <v>18.105930476455708</v>
      </c>
      <c r="V123" s="32">
        <v>18.365024604885502</v>
      </c>
      <c r="W123" s="32">
        <v>8.6336129481060251</v>
      </c>
      <c r="X123" s="32">
        <v>4.9645663258212727</v>
      </c>
      <c r="Y123" s="32">
        <v>1.4031543676830933</v>
      </c>
      <c r="Z123" s="32">
        <v>9.6150244667530874E-3</v>
      </c>
      <c r="AA123" s="32"/>
      <c r="AB123" s="32">
        <v>0</v>
      </c>
      <c r="AC123" s="32">
        <v>3.6735803227589976E-3</v>
      </c>
      <c r="AD123" s="32">
        <v>0.1090555531489211</v>
      </c>
      <c r="AE123" s="32">
        <v>2.3479097565742792</v>
      </c>
      <c r="AF123" s="32">
        <v>9.1501113507273146</v>
      </c>
      <c r="AG123" s="32">
        <v>13.747441392332734</v>
      </c>
      <c r="AH123" s="32">
        <v>15.593622731293213</v>
      </c>
      <c r="AI123" s="32">
        <v>13.355453520117079</v>
      </c>
      <c r="AJ123" s="32">
        <v>6.9103612024385015</v>
      </c>
      <c r="AK123" s="32">
        <v>3.2612857894042468</v>
      </c>
      <c r="AL123" s="32">
        <v>0.6923372357405041</v>
      </c>
      <c r="AM123" s="26">
        <v>7.1054701143697246E-3</v>
      </c>
      <c r="AN123" s="26"/>
      <c r="AO123" s="26"/>
      <c r="AP123" s="26"/>
      <c r="AQ123" s="26"/>
      <c r="AR123" s="26"/>
      <c r="AS123" s="26"/>
      <c r="AT123" s="26"/>
      <c r="AU123" s="26"/>
      <c r="AV123" s="26"/>
      <c r="AW123" s="26"/>
      <c r="AX123" s="26"/>
      <c r="AY123" s="26"/>
      <c r="AZ123" s="26"/>
      <c r="BA123" s="26"/>
      <c r="BB123" s="26"/>
      <c r="BC123" s="26"/>
      <c r="BD123" s="26"/>
      <c r="BE123" s="26"/>
      <c r="BF123" s="26"/>
      <c r="BG123" s="26"/>
      <c r="BH123" s="26"/>
      <c r="BI123" s="26"/>
      <c r="BJ123" s="26"/>
      <c r="BK123" s="26"/>
      <c r="BL123" s="26"/>
      <c r="BM123" s="26"/>
      <c r="BN123" s="26"/>
      <c r="BO123" s="26"/>
      <c r="BP123" s="26"/>
      <c r="BQ123" s="26"/>
      <c r="BR123" s="26"/>
      <c r="BS123" s="26"/>
      <c r="BT123" s="26"/>
      <c r="BU123" s="26"/>
      <c r="BV123" s="26"/>
      <c r="BW123" s="26"/>
      <c r="BX123" s="26"/>
      <c r="BY123" s="26"/>
      <c r="BZ123" s="26"/>
      <c r="CA123" s="26"/>
      <c r="CB123" s="26"/>
      <c r="CC123" s="26"/>
      <c r="CD123" s="26"/>
      <c r="CE123" s="26"/>
      <c r="CF123" s="26"/>
      <c r="CG123" s="26"/>
      <c r="CH123" s="26"/>
      <c r="CI123" s="26"/>
      <c r="CJ123" s="26"/>
      <c r="CK123" s="26"/>
      <c r="CL123" s="26"/>
      <c r="CM123" s="26"/>
      <c r="CN123" s="26"/>
      <c r="CO123" s="26"/>
      <c r="CP123" s="26"/>
      <c r="CQ123" s="26"/>
      <c r="CR123" s="26"/>
      <c r="CS123" s="26"/>
      <c r="CT123" s="26"/>
      <c r="CU123" s="26"/>
      <c r="CV123" s="26"/>
      <c r="CW123" s="26"/>
      <c r="CX123" s="7"/>
      <c r="CY123" s="7"/>
      <c r="CZ123" s="7"/>
      <c r="DA123" s="7"/>
      <c r="DB123" s="7"/>
      <c r="DC123" s="7"/>
      <c r="DD123" s="7"/>
      <c r="DE123" s="7"/>
      <c r="DF123" s="7"/>
      <c r="DG123" s="7"/>
      <c r="DH123" s="7"/>
      <c r="DI123" s="7"/>
      <c r="DJ123" s="7"/>
      <c r="DK123" s="7"/>
      <c r="DL123" s="7"/>
      <c r="DM123" s="7"/>
      <c r="DN123" s="7"/>
      <c r="DO123" s="7"/>
      <c r="DP123" s="7"/>
      <c r="DQ123" s="7"/>
      <c r="DR123" s="7"/>
      <c r="DS123" s="7"/>
      <c r="DT123" s="7"/>
      <c r="DU123" s="7"/>
      <c r="DV123" s="7"/>
      <c r="DW123" s="7"/>
      <c r="DX123" s="7"/>
      <c r="DY123" s="7"/>
      <c r="DZ123" s="7"/>
      <c r="EA123" s="7"/>
    </row>
    <row r="124" spans="1:131">
      <c r="A124" s="7" t="s">
        <v>495</v>
      </c>
      <c r="B124" s="7"/>
      <c r="C124" s="32">
        <v>152.35900925590596</v>
      </c>
      <c r="D124" s="32">
        <v>10.46115</v>
      </c>
      <c r="E124" s="32">
        <v>2.0922300000000003</v>
      </c>
      <c r="F124" s="32">
        <v>12.553380000000001</v>
      </c>
      <c r="G124" s="32">
        <v>173.85067809764917</v>
      </c>
      <c r="H124" s="32">
        <v>155.13688519001178</v>
      </c>
      <c r="I124" s="32">
        <v>721.76636837599597</v>
      </c>
      <c r="J124" s="32">
        <v>4.1950341035049883</v>
      </c>
      <c r="K124" s="32">
        <v>44.429461269471069</v>
      </c>
      <c r="L124" s="113">
        <v>0.89235708993251006</v>
      </c>
      <c r="M124" s="32">
        <v>1.4474301540072325</v>
      </c>
      <c r="N124" s="32">
        <v>4.0524844564613835E-4</v>
      </c>
      <c r="O124" s="32">
        <v>0</v>
      </c>
      <c r="P124" s="32">
        <v>5.3374149825843433E-3</v>
      </c>
      <c r="Q124" s="32">
        <v>0.29387350781367005</v>
      </c>
      <c r="R124" s="32">
        <v>3.5398645690478805</v>
      </c>
      <c r="S124" s="32">
        <v>14.021233768245763</v>
      </c>
      <c r="T124" s="32">
        <v>18.582761898827165</v>
      </c>
      <c r="U124" s="32">
        <v>17.990409865163983</v>
      </c>
      <c r="V124" s="32">
        <v>18.247850904726722</v>
      </c>
      <c r="W124" s="32">
        <v>8.5785282206617062</v>
      </c>
      <c r="X124" s="32">
        <v>4.9328910834191788</v>
      </c>
      <c r="Y124" s="32">
        <v>1.3942018727808188</v>
      </c>
      <c r="Z124" s="32">
        <v>9.5536780750043408E-3</v>
      </c>
      <c r="AA124" s="32"/>
      <c r="AB124" s="32">
        <v>0</v>
      </c>
      <c r="AC124" s="32">
        <v>3.6501419115121292E-3</v>
      </c>
      <c r="AD124" s="32">
        <v>0.10835974995996579</v>
      </c>
      <c r="AE124" s="32">
        <v>2.3329294731422863</v>
      </c>
      <c r="AF124" s="32">
        <v>9.0917312272645674</v>
      </c>
      <c r="AG124" s="32">
        <v>13.659729090807849</v>
      </c>
      <c r="AH124" s="32">
        <v>15.49413130595531</v>
      </c>
      <c r="AI124" s="32">
        <v>13.270242204591019</v>
      </c>
      <c r="AJ124" s="32">
        <v>6.8662712755832986</v>
      </c>
      <c r="AK124" s="32">
        <v>3.2404779260094929</v>
      </c>
      <c r="AL124" s="32">
        <v>0.68791994159498804</v>
      </c>
      <c r="AM124" s="26">
        <v>7.0601353412027531E-3</v>
      </c>
      <c r="AN124" s="26"/>
      <c r="AO124" s="26"/>
      <c r="AP124" s="26"/>
      <c r="AQ124" s="26"/>
      <c r="AR124" s="26"/>
      <c r="AS124" s="26"/>
      <c r="AT124" s="26"/>
      <c r="AU124" s="26"/>
      <c r="AV124" s="26"/>
      <c r="AW124" s="26"/>
      <c r="AX124" s="26"/>
      <c r="AY124" s="26"/>
      <c r="AZ124" s="26"/>
      <c r="BA124" s="26"/>
      <c r="BB124" s="26"/>
      <c r="BC124" s="26"/>
      <c r="BD124" s="26"/>
      <c r="BE124" s="26"/>
      <c r="BF124" s="26"/>
      <c r="BG124" s="26"/>
      <c r="BH124" s="26"/>
      <c r="BI124" s="26"/>
      <c r="BJ124" s="26"/>
      <c r="BK124" s="26"/>
      <c r="BL124" s="26"/>
      <c r="BM124" s="26"/>
      <c r="BN124" s="26"/>
      <c r="BO124" s="26"/>
      <c r="BP124" s="26"/>
      <c r="BQ124" s="26"/>
      <c r="BR124" s="26"/>
      <c r="BS124" s="26"/>
      <c r="BT124" s="26"/>
      <c r="BU124" s="26"/>
      <c r="BV124" s="26"/>
      <c r="BW124" s="26"/>
      <c r="BX124" s="26"/>
      <c r="BY124" s="26"/>
      <c r="BZ124" s="26"/>
      <c r="CA124" s="26"/>
      <c r="CB124" s="26"/>
      <c r="CC124" s="26"/>
      <c r="CD124" s="26"/>
      <c r="CE124" s="26"/>
      <c r="CF124" s="26"/>
      <c r="CG124" s="26"/>
      <c r="CH124" s="26"/>
      <c r="CI124" s="26"/>
      <c r="CJ124" s="26"/>
      <c r="CK124" s="26"/>
      <c r="CL124" s="26"/>
      <c r="CM124" s="26"/>
      <c r="CN124" s="26"/>
      <c r="CO124" s="26"/>
      <c r="CP124" s="26"/>
      <c r="CQ124" s="26"/>
      <c r="CR124" s="26"/>
      <c r="CS124" s="26"/>
      <c r="CT124" s="26"/>
      <c r="CU124" s="26"/>
      <c r="CV124" s="26"/>
      <c r="CW124" s="26"/>
      <c r="CX124" s="7"/>
      <c r="CY124" s="7"/>
      <c r="CZ124" s="7"/>
      <c r="DA124" s="7"/>
      <c r="DB124" s="7"/>
      <c r="DC124" s="7"/>
      <c r="DD124" s="7"/>
      <c r="DE124" s="7"/>
      <c r="DF124" s="7"/>
      <c r="DG124" s="7"/>
      <c r="DH124" s="7"/>
      <c r="DI124" s="7"/>
      <c r="DJ124" s="7"/>
      <c r="DK124" s="7"/>
      <c r="DL124" s="7"/>
      <c r="DM124" s="7"/>
      <c r="DN124" s="7"/>
      <c r="DO124" s="7"/>
      <c r="DP124" s="7"/>
      <c r="DQ124" s="7"/>
      <c r="DR124" s="7"/>
      <c r="DS124" s="7"/>
      <c r="DT124" s="7"/>
      <c r="DU124" s="7"/>
      <c r="DV124" s="7"/>
      <c r="DW124" s="7"/>
      <c r="DX124" s="7"/>
      <c r="DY124" s="7"/>
      <c r="DZ124" s="7"/>
      <c r="EA124" s="7"/>
    </row>
    <row r="125" spans="1:131">
      <c r="A125" s="7" t="s">
        <v>553</v>
      </c>
      <c r="B125" s="7"/>
      <c r="C125" s="32">
        <v>151.57634311246809</v>
      </c>
      <c r="D125" s="32">
        <v>10.46115</v>
      </c>
      <c r="E125" s="32">
        <v>2.0922300000000003</v>
      </c>
      <c r="F125" s="32">
        <v>12.553380000000001</v>
      </c>
      <c r="G125" s="32">
        <v>173.85067809764917</v>
      </c>
      <c r="H125" s="32">
        <v>154.75882905754497</v>
      </c>
      <c r="I125" s="32">
        <v>725.49321709394428</v>
      </c>
      <c r="J125" s="32">
        <v>4.2174749764583304</v>
      </c>
      <c r="K125" s="32">
        <v>44.659653057222847</v>
      </c>
      <c r="L125" s="113">
        <v>0.89018248735630123</v>
      </c>
      <c r="M125" s="32">
        <v>1.4399947251339105</v>
      </c>
      <c r="N125" s="32">
        <v>4.0316668993220273E-4</v>
      </c>
      <c r="O125" s="32">
        <v>0</v>
      </c>
      <c r="P125" s="32">
        <v>5.3099967549340814E-3</v>
      </c>
      <c r="Q125" s="32">
        <v>0.29236388362969573</v>
      </c>
      <c r="R125" s="32">
        <v>3.5216803332479767</v>
      </c>
      <c r="S125" s="32">
        <v>13.94920688244998</v>
      </c>
      <c r="T125" s="32">
        <v>18.48730250551127</v>
      </c>
      <c r="U125" s="32">
        <v>17.897993376130604</v>
      </c>
      <c r="V125" s="32">
        <v>18.154111944599702</v>
      </c>
      <c r="W125" s="32">
        <v>8.534460438706251</v>
      </c>
      <c r="X125" s="32">
        <v>4.9075508894975055</v>
      </c>
      <c r="Y125" s="32">
        <v>1.3870398768589995</v>
      </c>
      <c r="Z125" s="32">
        <v>9.5046009616053459E-3</v>
      </c>
      <c r="AA125" s="32"/>
      <c r="AB125" s="32">
        <v>0</v>
      </c>
      <c r="AC125" s="32">
        <v>3.6313911825146352E-3</v>
      </c>
      <c r="AD125" s="32">
        <v>0.10780310740880159</v>
      </c>
      <c r="AE125" s="32">
        <v>2.3209452463966924</v>
      </c>
      <c r="AF125" s="32">
        <v>9.0450271284943735</v>
      </c>
      <c r="AG125" s="32">
        <v>13.589559249587946</v>
      </c>
      <c r="AH125" s="32">
        <v>15.414538165684991</v>
      </c>
      <c r="AI125" s="32">
        <v>13.202073152170174</v>
      </c>
      <c r="AJ125" s="32">
        <v>6.830999334099138</v>
      </c>
      <c r="AK125" s="32">
        <v>3.2238316352936907</v>
      </c>
      <c r="AL125" s="32">
        <v>0.68438610627857543</v>
      </c>
      <c r="AM125" s="26">
        <v>7.0238675226691766E-3</v>
      </c>
      <c r="AN125" s="26"/>
      <c r="AO125" s="26"/>
      <c r="AP125" s="26"/>
      <c r="AQ125" s="26"/>
      <c r="AR125" s="26"/>
      <c r="AS125" s="26"/>
      <c r="AT125" s="26"/>
      <c r="AU125" s="26"/>
      <c r="AV125" s="26"/>
      <c r="AW125" s="26"/>
      <c r="AX125" s="26"/>
      <c r="AY125" s="26"/>
      <c r="AZ125" s="26"/>
      <c r="BA125" s="26"/>
      <c r="BB125" s="26"/>
      <c r="BC125" s="26"/>
      <c r="BD125" s="26"/>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26"/>
      <c r="CA125" s="26"/>
      <c r="CB125" s="26"/>
      <c r="CC125" s="26"/>
      <c r="CD125" s="26"/>
      <c r="CE125" s="26"/>
      <c r="CF125" s="26"/>
      <c r="CG125" s="26"/>
      <c r="CH125" s="26"/>
      <c r="CI125" s="26"/>
      <c r="CJ125" s="26"/>
      <c r="CK125" s="26"/>
      <c r="CL125" s="26"/>
      <c r="CM125" s="26"/>
      <c r="CN125" s="26"/>
      <c r="CO125" s="26"/>
      <c r="CP125" s="26"/>
      <c r="CQ125" s="26"/>
      <c r="CR125" s="26"/>
      <c r="CS125" s="26"/>
      <c r="CT125" s="26"/>
      <c r="CU125" s="26"/>
      <c r="CV125" s="26"/>
      <c r="CW125" s="26"/>
      <c r="CX125" s="7"/>
      <c r="CY125" s="7"/>
      <c r="CZ125" s="7"/>
      <c r="DA125" s="7"/>
      <c r="DB125" s="7"/>
      <c r="DC125" s="7"/>
      <c r="DD125" s="7"/>
      <c r="DE125" s="7"/>
      <c r="DF125" s="7"/>
      <c r="DG125" s="7"/>
      <c r="DH125" s="7"/>
      <c r="DI125" s="7"/>
      <c r="DJ125" s="7"/>
      <c r="DK125" s="7"/>
      <c r="DL125" s="7"/>
      <c r="DM125" s="7"/>
      <c r="DN125" s="7"/>
      <c r="DO125" s="7"/>
      <c r="DP125" s="7"/>
      <c r="DQ125" s="7"/>
      <c r="DR125" s="7"/>
      <c r="DS125" s="7"/>
      <c r="DT125" s="7"/>
      <c r="DU125" s="7"/>
      <c r="DV125" s="7"/>
      <c r="DW125" s="7"/>
      <c r="DX125" s="7"/>
      <c r="DY125" s="7"/>
      <c r="DZ125" s="7"/>
      <c r="EA125" s="7"/>
    </row>
    <row r="126" spans="1:131">
      <c r="A126" s="7" t="s">
        <v>572</v>
      </c>
      <c r="B126" s="7"/>
      <c r="C126" s="32">
        <v>150.5980104331708</v>
      </c>
      <c r="D126" s="32">
        <v>10.46115</v>
      </c>
      <c r="E126" s="32">
        <v>2.0922300000000003</v>
      </c>
      <c r="F126" s="32">
        <v>12.553380000000001</v>
      </c>
      <c r="G126" s="32">
        <v>173.85067809764917</v>
      </c>
      <c r="H126" s="32">
        <v>154.2862588919615</v>
      </c>
      <c r="I126" s="32">
        <v>730.20625228511301</v>
      </c>
      <c r="J126" s="32">
        <v>4.2458540795435535</v>
      </c>
      <c r="K126" s="32">
        <v>44.950757440174435</v>
      </c>
      <c r="L126" s="113">
        <v>0.88746423413604036</v>
      </c>
      <c r="M126" s="32">
        <v>1.4307004390422531</v>
      </c>
      <c r="N126" s="32">
        <v>4.0056449528978326E-4</v>
      </c>
      <c r="O126" s="32">
        <v>0</v>
      </c>
      <c r="P126" s="32">
        <v>5.2757239703712551E-3</v>
      </c>
      <c r="Q126" s="32">
        <v>0.2904768533997279</v>
      </c>
      <c r="R126" s="32">
        <v>3.4989500384980983</v>
      </c>
      <c r="S126" s="32">
        <v>13.859173275205254</v>
      </c>
      <c r="T126" s="32">
        <v>18.367978263866409</v>
      </c>
      <c r="U126" s="32">
        <v>17.782472764838889</v>
      </c>
      <c r="V126" s="32">
        <v>18.036938244440929</v>
      </c>
      <c r="W126" s="32">
        <v>8.4793757112619357</v>
      </c>
      <c r="X126" s="32">
        <v>4.8758756470954143</v>
      </c>
      <c r="Y126" s="32">
        <v>1.3780873819567259</v>
      </c>
      <c r="Z126" s="32">
        <v>9.4432545698566045E-3</v>
      </c>
      <c r="AA126" s="32"/>
      <c r="AB126" s="32">
        <v>0</v>
      </c>
      <c r="AC126" s="32">
        <v>3.607952771267769E-3</v>
      </c>
      <c r="AD126" s="32">
        <v>0.10710730421984635</v>
      </c>
      <c r="AE126" s="32">
        <v>2.3059649629647003</v>
      </c>
      <c r="AF126" s="32">
        <v>8.9866470050316316</v>
      </c>
      <c r="AG126" s="32">
        <v>13.50184694806307</v>
      </c>
      <c r="AH126" s="32">
        <v>15.315046740347098</v>
      </c>
      <c r="AI126" s="32">
        <v>13.116861836644123</v>
      </c>
      <c r="AJ126" s="32">
        <v>6.7869094072439387</v>
      </c>
      <c r="AK126" s="32">
        <v>3.2030237718989389</v>
      </c>
      <c r="AL126" s="32">
        <v>0.67996881213305993</v>
      </c>
      <c r="AM126" s="26">
        <v>6.9785327495022094E-3</v>
      </c>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c r="CK126" s="26"/>
      <c r="CL126" s="26"/>
      <c r="CM126" s="26"/>
      <c r="CN126" s="26"/>
      <c r="CO126" s="26"/>
      <c r="CP126" s="26"/>
      <c r="CQ126" s="26"/>
      <c r="CR126" s="26"/>
      <c r="CS126" s="26"/>
      <c r="CT126" s="26"/>
      <c r="CU126" s="26"/>
      <c r="CV126" s="26"/>
      <c r="CW126" s="26"/>
      <c r="CX126" s="7"/>
      <c r="CY126" s="7"/>
      <c r="CZ126" s="7"/>
      <c r="DA126" s="7"/>
      <c r="DB126" s="7"/>
      <c r="DC126" s="7"/>
      <c r="DD126" s="7"/>
      <c r="DE126" s="7"/>
      <c r="DF126" s="7"/>
      <c r="DG126" s="7"/>
      <c r="DH126" s="7"/>
      <c r="DI126" s="7"/>
      <c r="DJ126" s="7"/>
      <c r="DK126" s="7"/>
      <c r="DL126" s="7"/>
      <c r="DM126" s="7"/>
      <c r="DN126" s="7"/>
      <c r="DO126" s="7"/>
      <c r="DP126" s="7"/>
      <c r="DQ126" s="7"/>
      <c r="DR126" s="7"/>
      <c r="DS126" s="7"/>
      <c r="DT126" s="7"/>
      <c r="DU126" s="7"/>
      <c r="DV126" s="7"/>
      <c r="DW126" s="7"/>
      <c r="DX126" s="7"/>
      <c r="DY126" s="7"/>
      <c r="DZ126" s="7"/>
      <c r="EA126" s="7"/>
    </row>
    <row r="127" spans="1:131">
      <c r="A127" s="7" t="s">
        <v>565</v>
      </c>
      <c r="B127" s="7"/>
      <c r="C127" s="32">
        <v>150.141455182832</v>
      </c>
      <c r="D127" s="32">
        <v>10.46115</v>
      </c>
      <c r="E127" s="32">
        <v>2.0922300000000003</v>
      </c>
      <c r="F127" s="32">
        <v>12.553380000000001</v>
      </c>
      <c r="G127" s="32">
        <v>173.85067809764917</v>
      </c>
      <c r="H127" s="32">
        <v>154.06572614802246</v>
      </c>
      <c r="I127" s="32">
        <v>732.42668832594541</v>
      </c>
      <c r="J127" s="32">
        <v>4.2592242286599946</v>
      </c>
      <c r="K127" s="32">
        <v>45.087904445730686</v>
      </c>
      <c r="L127" s="113">
        <v>0.88619571596658475</v>
      </c>
      <c r="M127" s="32">
        <v>1.4263631055328123</v>
      </c>
      <c r="N127" s="32">
        <v>3.993501377899874E-4</v>
      </c>
      <c r="O127" s="32">
        <v>0</v>
      </c>
      <c r="P127" s="32">
        <v>5.2597300042419347E-3</v>
      </c>
      <c r="Q127" s="32">
        <v>0.28959623929240946</v>
      </c>
      <c r="R127" s="32">
        <v>3.4883425676148208</v>
      </c>
      <c r="S127" s="32">
        <v>13.81715759182438</v>
      </c>
      <c r="T127" s="32">
        <v>18.312293617765469</v>
      </c>
      <c r="U127" s="32">
        <v>17.728563146236084</v>
      </c>
      <c r="V127" s="32">
        <v>17.98225718436683</v>
      </c>
      <c r="W127" s="32">
        <v>8.4536695051212529</v>
      </c>
      <c r="X127" s="32">
        <v>4.8610938673077699</v>
      </c>
      <c r="Y127" s="32">
        <v>1.3739095510023309</v>
      </c>
      <c r="Z127" s="32">
        <v>9.4146262537071895E-3</v>
      </c>
      <c r="AA127" s="32"/>
      <c r="AB127" s="32">
        <v>0</v>
      </c>
      <c r="AC127" s="32">
        <v>3.5970148460192303E-3</v>
      </c>
      <c r="AD127" s="32">
        <v>0.10678259606500055</v>
      </c>
      <c r="AE127" s="32">
        <v>2.2989741640297705</v>
      </c>
      <c r="AF127" s="32">
        <v>8.9594029474156844</v>
      </c>
      <c r="AG127" s="32">
        <v>13.460914540684792</v>
      </c>
      <c r="AH127" s="32">
        <v>15.268617408522744</v>
      </c>
      <c r="AI127" s="32">
        <v>13.077096556065294</v>
      </c>
      <c r="AJ127" s="32">
        <v>6.7663341080448438</v>
      </c>
      <c r="AK127" s="32">
        <v>3.1933134356480539</v>
      </c>
      <c r="AL127" s="32">
        <v>0.67790740819848572</v>
      </c>
      <c r="AM127" s="26">
        <v>6.9573765220242887E-3</v>
      </c>
      <c r="AN127" s="26"/>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26"/>
      <c r="CA127" s="26"/>
      <c r="CB127" s="26"/>
      <c r="CC127" s="26"/>
      <c r="CD127" s="26"/>
      <c r="CE127" s="26"/>
      <c r="CF127" s="26"/>
      <c r="CG127" s="26"/>
      <c r="CH127" s="26"/>
      <c r="CI127" s="26"/>
      <c r="CJ127" s="26"/>
      <c r="CK127" s="26"/>
      <c r="CL127" s="26"/>
      <c r="CM127" s="26"/>
      <c r="CN127" s="26"/>
      <c r="CO127" s="26"/>
      <c r="CP127" s="26"/>
      <c r="CQ127" s="26"/>
      <c r="CR127" s="26"/>
      <c r="CS127" s="26"/>
      <c r="CT127" s="26"/>
      <c r="CU127" s="26"/>
      <c r="CV127" s="26"/>
      <c r="CW127" s="26"/>
      <c r="CX127" s="7"/>
      <c r="CY127" s="7"/>
      <c r="CZ127" s="7"/>
      <c r="DA127" s="7"/>
      <c r="DB127" s="7"/>
      <c r="DC127" s="7"/>
      <c r="DD127" s="7"/>
      <c r="DE127" s="7"/>
      <c r="DF127" s="7"/>
      <c r="DG127" s="7"/>
      <c r="DH127" s="7"/>
      <c r="DI127" s="7"/>
      <c r="DJ127" s="7"/>
      <c r="DK127" s="7"/>
      <c r="DL127" s="7"/>
      <c r="DM127" s="7"/>
      <c r="DN127" s="7"/>
      <c r="DO127" s="7"/>
      <c r="DP127" s="7"/>
      <c r="DQ127" s="7"/>
      <c r="DR127" s="7"/>
      <c r="DS127" s="7"/>
      <c r="DT127" s="7"/>
      <c r="DU127" s="7"/>
      <c r="DV127" s="7"/>
      <c r="DW127" s="7"/>
      <c r="DX127" s="7"/>
      <c r="DY127" s="7"/>
      <c r="DZ127" s="7"/>
      <c r="EA127" s="7"/>
    </row>
    <row r="128" spans="1:131">
      <c r="A128" s="7" t="s">
        <v>574</v>
      </c>
      <c r="B128" s="7"/>
      <c r="C128" s="32">
        <v>148.38045636009682</v>
      </c>
      <c r="D128" s="32">
        <v>10.46115</v>
      </c>
      <c r="E128" s="32">
        <v>2.0922300000000003</v>
      </c>
      <c r="F128" s="32">
        <v>12.553380000000001</v>
      </c>
      <c r="G128" s="32">
        <v>173.85067809764917</v>
      </c>
      <c r="H128" s="32">
        <v>153.21509984997215</v>
      </c>
      <c r="I128" s="32">
        <v>741.11922484673676</v>
      </c>
      <c r="J128" s="32">
        <v>4.3115655289027313</v>
      </c>
      <c r="K128" s="32">
        <v>45.624805906791394</v>
      </c>
      <c r="L128" s="113">
        <v>0.88130286017011483</v>
      </c>
      <c r="M128" s="32">
        <v>1.4096333905678322</v>
      </c>
      <c r="N128" s="32">
        <v>3.9466618743363226E-4</v>
      </c>
      <c r="O128" s="32">
        <v>0</v>
      </c>
      <c r="P128" s="32">
        <v>5.1980389920288457E-3</v>
      </c>
      <c r="Q128" s="32">
        <v>0.28619958487846725</v>
      </c>
      <c r="R128" s="32">
        <v>3.4474280370650381</v>
      </c>
      <c r="S128" s="32">
        <v>13.655097098783868</v>
      </c>
      <c r="T128" s="32">
        <v>18.097509982804713</v>
      </c>
      <c r="U128" s="32">
        <v>17.520626045910987</v>
      </c>
      <c r="V128" s="32">
        <v>17.771344524081034</v>
      </c>
      <c r="W128" s="32">
        <v>8.3545169957214824</v>
      </c>
      <c r="X128" s="32">
        <v>4.8040784309840046</v>
      </c>
      <c r="Y128" s="32">
        <v>1.3577950601782378</v>
      </c>
      <c r="Z128" s="32">
        <v>9.3042027485594515E-3</v>
      </c>
      <c r="AA128" s="32"/>
      <c r="AB128" s="32">
        <v>0</v>
      </c>
      <c r="AC128" s="32">
        <v>3.5548257057748693E-3</v>
      </c>
      <c r="AD128" s="32">
        <v>0.10553015032488108</v>
      </c>
      <c r="AE128" s="32">
        <v>2.2720096538521841</v>
      </c>
      <c r="AF128" s="32">
        <v>8.8543187251827469</v>
      </c>
      <c r="AG128" s="32">
        <v>13.30303239794001</v>
      </c>
      <c r="AH128" s="32">
        <v>15.089532842914528</v>
      </c>
      <c r="AI128" s="32">
        <v>12.923716188118396</v>
      </c>
      <c r="AJ128" s="32">
        <v>6.686972239705482</v>
      </c>
      <c r="AK128" s="32">
        <v>3.1558592815374991</v>
      </c>
      <c r="AL128" s="32">
        <v>0.66995627873655739</v>
      </c>
      <c r="AM128" s="26">
        <v>6.8757739303237433E-3</v>
      </c>
      <c r="AN128" s="26"/>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c r="BK128" s="26"/>
      <c r="BL128" s="26"/>
      <c r="BM128" s="26"/>
      <c r="BN128" s="26"/>
      <c r="BO128" s="26"/>
      <c r="BP128" s="26"/>
      <c r="BQ128" s="26"/>
      <c r="BR128" s="26"/>
      <c r="BS128" s="26"/>
      <c r="BT128" s="26"/>
      <c r="BU128" s="26"/>
      <c r="BV128" s="26"/>
      <c r="BW128" s="26"/>
      <c r="BX128" s="26"/>
      <c r="BY128" s="26"/>
      <c r="BZ128" s="26"/>
      <c r="CA128" s="26"/>
      <c r="CB128" s="26"/>
      <c r="CC128" s="26"/>
      <c r="CD128" s="26"/>
      <c r="CE128" s="26"/>
      <c r="CF128" s="26"/>
      <c r="CG128" s="26"/>
      <c r="CH128" s="26"/>
      <c r="CI128" s="26"/>
      <c r="CJ128" s="26"/>
      <c r="CK128" s="26"/>
      <c r="CL128" s="26"/>
      <c r="CM128" s="26"/>
      <c r="CN128" s="26"/>
      <c r="CO128" s="26"/>
      <c r="CP128" s="26"/>
      <c r="CQ128" s="26"/>
      <c r="CR128" s="26"/>
      <c r="CS128" s="26"/>
      <c r="CT128" s="26"/>
      <c r="CU128" s="26"/>
      <c r="CV128" s="26"/>
      <c r="CW128" s="26"/>
      <c r="CX128" s="7"/>
      <c r="CY128" s="7"/>
      <c r="CZ128" s="7"/>
      <c r="DA128" s="7"/>
      <c r="DB128" s="7"/>
      <c r="DC128" s="7"/>
      <c r="DD128" s="7"/>
      <c r="DE128" s="7"/>
      <c r="DF128" s="7"/>
      <c r="DG128" s="7"/>
      <c r="DH128" s="7"/>
      <c r="DI128" s="7"/>
      <c r="DJ128" s="7"/>
      <c r="DK128" s="7"/>
      <c r="DL128" s="7"/>
      <c r="DM128" s="7"/>
      <c r="DN128" s="7"/>
      <c r="DO128" s="7"/>
      <c r="DP128" s="7"/>
      <c r="DQ128" s="7"/>
      <c r="DR128" s="7"/>
      <c r="DS128" s="7"/>
      <c r="DT128" s="7"/>
      <c r="DU128" s="7"/>
      <c r="DV128" s="7"/>
      <c r="DW128" s="7"/>
      <c r="DX128" s="7"/>
      <c r="DY128" s="7"/>
      <c r="DZ128" s="7"/>
      <c r="EA128" s="7"/>
    </row>
    <row r="129" spans="1:131">
      <c r="A129" s="7" t="s">
        <v>544</v>
      </c>
      <c r="B129" s="7"/>
      <c r="C129" s="32">
        <v>147.5325680380391</v>
      </c>
      <c r="D129" s="32">
        <v>10.46115</v>
      </c>
      <c r="E129" s="32">
        <v>2.0922300000000003</v>
      </c>
      <c r="F129" s="32">
        <v>12.553380000000001</v>
      </c>
      <c r="G129" s="32">
        <v>173.85067809764917</v>
      </c>
      <c r="H129" s="32">
        <v>152.80553903979981</v>
      </c>
      <c r="I129" s="32">
        <v>745.37853073666065</v>
      </c>
      <c r="J129" s="32">
        <v>4.3372125431979169</v>
      </c>
      <c r="K129" s="32">
        <v>45.887885337051472</v>
      </c>
      <c r="L129" s="113">
        <v>0.87894704071255547</v>
      </c>
      <c r="M129" s="32">
        <v>1.401578342621731</v>
      </c>
      <c r="N129" s="32">
        <v>3.9241095207686862E-4</v>
      </c>
      <c r="O129" s="32">
        <v>0</v>
      </c>
      <c r="P129" s="32">
        <v>5.1683359120743948E-3</v>
      </c>
      <c r="Q129" s="32">
        <v>0.28456415867916174</v>
      </c>
      <c r="R129" s="32">
        <v>3.4277284482818091</v>
      </c>
      <c r="S129" s="32">
        <v>13.577067972505102</v>
      </c>
      <c r="T129" s="32">
        <v>17.994095640045828</v>
      </c>
      <c r="U129" s="32">
        <v>17.420508182791494</v>
      </c>
      <c r="V129" s="32">
        <v>17.669793983943428</v>
      </c>
      <c r="W129" s="32">
        <v>8.3067768986030739</v>
      </c>
      <c r="X129" s="32">
        <v>4.7766265542355244</v>
      </c>
      <c r="Y129" s="32">
        <v>1.3500362312629335</v>
      </c>
      <c r="Z129" s="32">
        <v>9.25103587571054E-3</v>
      </c>
      <c r="AA129" s="32"/>
      <c r="AB129" s="32">
        <v>0</v>
      </c>
      <c r="AC129" s="32">
        <v>3.5345124160275844E-3</v>
      </c>
      <c r="AD129" s="32">
        <v>0.10492712089445319</v>
      </c>
      <c r="AE129" s="32">
        <v>2.2590267415444574</v>
      </c>
      <c r="AF129" s="32">
        <v>8.8037226181817019</v>
      </c>
      <c r="AG129" s="32">
        <v>13.227015069951781</v>
      </c>
      <c r="AH129" s="32">
        <v>15.003306940955015</v>
      </c>
      <c r="AI129" s="32">
        <v>12.849866381329146</v>
      </c>
      <c r="AJ129" s="32">
        <v>6.6487609697643082</v>
      </c>
      <c r="AK129" s="32">
        <v>3.1378257999287134</v>
      </c>
      <c r="AL129" s="32">
        <v>0.66612795714377704</v>
      </c>
      <c r="AM129" s="26">
        <v>6.8364837935790367E-3</v>
      </c>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26"/>
      <c r="CA129" s="26"/>
      <c r="CB129" s="26"/>
      <c r="CC129" s="26"/>
      <c r="CD129" s="26"/>
      <c r="CE129" s="26"/>
      <c r="CF129" s="26"/>
      <c r="CG129" s="26"/>
      <c r="CH129" s="26"/>
      <c r="CI129" s="26"/>
      <c r="CJ129" s="26"/>
      <c r="CK129" s="26"/>
      <c r="CL129" s="26"/>
      <c r="CM129" s="26"/>
      <c r="CN129" s="26"/>
      <c r="CO129" s="26"/>
      <c r="CP129" s="26"/>
      <c r="CQ129" s="26"/>
      <c r="CR129" s="26"/>
      <c r="CS129" s="26"/>
      <c r="CT129" s="26"/>
      <c r="CU129" s="26"/>
      <c r="CV129" s="26"/>
      <c r="CW129" s="26"/>
      <c r="CX129" s="7"/>
      <c r="CY129" s="7"/>
      <c r="CZ129" s="7"/>
      <c r="DA129" s="7"/>
      <c r="DB129" s="7"/>
      <c r="DC129" s="7"/>
      <c r="DD129" s="7"/>
      <c r="DE129" s="7"/>
      <c r="DF129" s="7"/>
      <c r="DG129" s="7"/>
      <c r="DH129" s="7"/>
      <c r="DI129" s="7"/>
      <c r="DJ129" s="7"/>
      <c r="DK129" s="7"/>
      <c r="DL129" s="7"/>
      <c r="DM129" s="7"/>
      <c r="DN129" s="7"/>
      <c r="DO129" s="7"/>
      <c r="DP129" s="7"/>
      <c r="DQ129" s="7"/>
      <c r="DR129" s="7"/>
      <c r="DS129" s="7"/>
      <c r="DT129" s="7"/>
      <c r="DU129" s="7"/>
      <c r="DV129" s="7"/>
      <c r="DW129" s="7"/>
      <c r="DX129" s="7"/>
      <c r="DY129" s="7"/>
      <c r="DZ129" s="7"/>
      <c r="EA129" s="7"/>
    </row>
    <row r="130" spans="1:131">
      <c r="A130" s="7" t="s">
        <v>573</v>
      </c>
      <c r="B130" s="7"/>
      <c r="C130" s="32">
        <v>147.01079060908052</v>
      </c>
      <c r="D130" s="32">
        <v>10.46115</v>
      </c>
      <c r="E130" s="32">
        <v>2.0922300000000003</v>
      </c>
      <c r="F130" s="32">
        <v>12.553380000000001</v>
      </c>
      <c r="G130" s="32">
        <v>173.85067809764917</v>
      </c>
      <c r="H130" s="32">
        <v>152.55350161815528</v>
      </c>
      <c r="I130" s="32">
        <v>748.02406234530895</v>
      </c>
      <c r="J130" s="32">
        <v>4.3531423657415154</v>
      </c>
      <c r="K130" s="32">
        <v>46.051288709883806</v>
      </c>
      <c r="L130" s="113">
        <v>0.87749730566174955</v>
      </c>
      <c r="M130" s="32">
        <v>1.3966213900395157</v>
      </c>
      <c r="N130" s="32">
        <v>3.9102311493424485E-4</v>
      </c>
      <c r="O130" s="32">
        <v>0</v>
      </c>
      <c r="P130" s="32">
        <v>5.1500570936408871E-3</v>
      </c>
      <c r="Q130" s="32">
        <v>0.28355774255651217</v>
      </c>
      <c r="R130" s="32">
        <v>3.4156056244152069</v>
      </c>
      <c r="S130" s="32">
        <v>13.529050048641247</v>
      </c>
      <c r="T130" s="32">
        <v>17.930456044501899</v>
      </c>
      <c r="U130" s="32">
        <v>17.358897190102578</v>
      </c>
      <c r="V130" s="32">
        <v>17.607301343858747</v>
      </c>
      <c r="W130" s="32">
        <v>8.2773983772994377</v>
      </c>
      <c r="X130" s="32">
        <v>4.7597330916210749</v>
      </c>
      <c r="Y130" s="32">
        <v>1.3452615673150539</v>
      </c>
      <c r="Z130" s="32">
        <v>9.2183178001112101E-3</v>
      </c>
      <c r="AA130" s="32"/>
      <c r="AB130" s="32">
        <v>0</v>
      </c>
      <c r="AC130" s="32">
        <v>3.5220119300292552E-3</v>
      </c>
      <c r="AD130" s="32">
        <v>0.10455602586034372</v>
      </c>
      <c r="AE130" s="32">
        <v>2.2510372570473947</v>
      </c>
      <c r="AF130" s="32">
        <v>8.7725865523349054</v>
      </c>
      <c r="AG130" s="32">
        <v>13.180235175805178</v>
      </c>
      <c r="AH130" s="32">
        <v>14.95024484744147</v>
      </c>
      <c r="AI130" s="32">
        <v>12.804420346381917</v>
      </c>
      <c r="AJ130" s="32">
        <v>6.6252463421082011</v>
      </c>
      <c r="AK130" s="32">
        <v>3.1267282727848453</v>
      </c>
      <c r="AL130" s="32">
        <v>0.6637720669328353</v>
      </c>
      <c r="AM130" s="26">
        <v>6.8123052478899857E-3</v>
      </c>
      <c r="AN130" s="26"/>
      <c r="AO130" s="26"/>
      <c r="AP130" s="26"/>
      <c r="AQ130" s="26"/>
      <c r="AR130" s="26"/>
      <c r="AS130" s="26"/>
      <c r="AT130" s="26"/>
      <c r="AU130" s="26"/>
      <c r="AV130" s="26"/>
      <c r="AW130" s="26"/>
      <c r="AX130" s="26"/>
      <c r="AY130" s="26"/>
      <c r="AZ130" s="26"/>
      <c r="BA130" s="26"/>
      <c r="BB130" s="26"/>
      <c r="BC130" s="26"/>
      <c r="BD130" s="26"/>
      <c r="BE130" s="26"/>
      <c r="BF130" s="26"/>
      <c r="BG130" s="26"/>
      <c r="BH130" s="26"/>
      <c r="BI130" s="26"/>
      <c r="BJ130" s="26"/>
      <c r="BK130" s="26"/>
      <c r="BL130" s="26"/>
      <c r="BM130" s="26"/>
      <c r="BN130" s="26"/>
      <c r="BO130" s="26"/>
      <c r="BP130" s="26"/>
      <c r="BQ130" s="26"/>
      <c r="BR130" s="26"/>
      <c r="BS130" s="26"/>
      <c r="BT130" s="26"/>
      <c r="BU130" s="26"/>
      <c r="BV130" s="26"/>
      <c r="BW130" s="26"/>
      <c r="BX130" s="26"/>
      <c r="BY130" s="26"/>
      <c r="BZ130" s="26"/>
      <c r="CA130" s="26"/>
      <c r="CB130" s="26"/>
      <c r="CC130" s="26"/>
      <c r="CD130" s="26"/>
      <c r="CE130" s="26"/>
      <c r="CF130" s="26"/>
      <c r="CG130" s="26"/>
      <c r="CH130" s="26"/>
      <c r="CI130" s="26"/>
      <c r="CJ130" s="26"/>
      <c r="CK130" s="26"/>
      <c r="CL130" s="26"/>
      <c r="CM130" s="26"/>
      <c r="CN130" s="26"/>
      <c r="CO130" s="26"/>
      <c r="CP130" s="26"/>
      <c r="CQ130" s="26"/>
      <c r="CR130" s="26"/>
      <c r="CS130" s="26"/>
      <c r="CT130" s="26"/>
      <c r="CU130" s="26"/>
      <c r="CV130" s="26"/>
      <c r="CW130" s="26"/>
      <c r="CX130" s="7"/>
      <c r="CY130" s="7"/>
      <c r="CZ130" s="7"/>
      <c r="DA130" s="7"/>
      <c r="DB130" s="7"/>
      <c r="DC130" s="7"/>
      <c r="DD130" s="7"/>
      <c r="DE130" s="7"/>
      <c r="DF130" s="7"/>
      <c r="DG130" s="7"/>
      <c r="DH130" s="7"/>
      <c r="DI130" s="7"/>
      <c r="DJ130" s="7"/>
      <c r="DK130" s="7"/>
      <c r="DL130" s="7"/>
      <c r="DM130" s="7"/>
      <c r="DN130" s="7"/>
      <c r="DO130" s="7"/>
      <c r="DP130" s="7"/>
      <c r="DQ130" s="7"/>
      <c r="DR130" s="7"/>
      <c r="DS130" s="7"/>
      <c r="DT130" s="7"/>
      <c r="DU130" s="7"/>
      <c r="DV130" s="7"/>
      <c r="DW130" s="7"/>
      <c r="DX130" s="7"/>
      <c r="DY130" s="7"/>
      <c r="DZ130" s="7"/>
      <c r="EA130" s="7"/>
    </row>
    <row r="131" spans="1:131">
      <c r="A131" s="7" t="s">
        <v>507</v>
      </c>
      <c r="B131" s="7"/>
      <c r="C131" s="32">
        <v>146.29334664426244</v>
      </c>
      <c r="D131" s="32">
        <v>10.46115</v>
      </c>
      <c r="E131" s="32">
        <v>2.0922300000000003</v>
      </c>
      <c r="F131" s="32">
        <v>12.553380000000001</v>
      </c>
      <c r="G131" s="32">
        <v>173.85067809764917</v>
      </c>
      <c r="H131" s="32">
        <v>152.20695016339408</v>
      </c>
      <c r="I131" s="32">
        <v>751.69248173264668</v>
      </c>
      <c r="J131" s="32">
        <v>4.3752314119145961</v>
      </c>
      <c r="K131" s="32">
        <v>46.277871563362098</v>
      </c>
      <c r="L131" s="113">
        <v>0.8755039199668917</v>
      </c>
      <c r="M131" s="32">
        <v>1.3898055802389653</v>
      </c>
      <c r="N131" s="32">
        <v>3.8911483886313713E-4</v>
      </c>
      <c r="O131" s="32">
        <v>0</v>
      </c>
      <c r="P131" s="32">
        <v>5.1249237182948125E-3</v>
      </c>
      <c r="Q131" s="32">
        <v>0.28217392038786898</v>
      </c>
      <c r="R131" s="32">
        <v>3.3989367415986282</v>
      </c>
      <c r="S131" s="32">
        <v>13.463025403328444</v>
      </c>
      <c r="T131" s="32">
        <v>17.842951600628993</v>
      </c>
      <c r="U131" s="32">
        <v>17.274182075155313</v>
      </c>
      <c r="V131" s="32">
        <v>17.52137396374231</v>
      </c>
      <c r="W131" s="32">
        <v>8.2370029105069378</v>
      </c>
      <c r="X131" s="32">
        <v>4.7365045805262067</v>
      </c>
      <c r="Y131" s="32">
        <v>1.3386964043867193</v>
      </c>
      <c r="Z131" s="32">
        <v>9.1733304461621302E-3</v>
      </c>
      <c r="AA131" s="32"/>
      <c r="AB131" s="32">
        <v>0</v>
      </c>
      <c r="AC131" s="32">
        <v>3.5048237617815521E-3</v>
      </c>
      <c r="AD131" s="32">
        <v>0.10404577018844319</v>
      </c>
      <c r="AE131" s="32">
        <v>2.2400517158639333</v>
      </c>
      <c r="AF131" s="32">
        <v>8.729774461795559</v>
      </c>
      <c r="AG131" s="32">
        <v>13.115912821353598</v>
      </c>
      <c r="AH131" s="32">
        <v>14.877284468860342</v>
      </c>
      <c r="AI131" s="32">
        <v>12.741932048329476</v>
      </c>
      <c r="AJ131" s="32">
        <v>6.5929137290810527</v>
      </c>
      <c r="AK131" s="32">
        <v>3.1114691729620261</v>
      </c>
      <c r="AL131" s="32">
        <v>0.66053271789279033</v>
      </c>
      <c r="AM131" s="26">
        <v>6.7790597475675405E-3</v>
      </c>
      <c r="AN131" s="26"/>
      <c r="AO131" s="26"/>
      <c r="AP131" s="26"/>
      <c r="AQ131" s="26"/>
      <c r="AR131" s="26"/>
      <c r="AS131" s="26"/>
      <c r="AT131" s="26"/>
      <c r="AU131" s="26"/>
      <c r="AV131" s="26"/>
      <c r="AW131" s="26"/>
      <c r="AX131" s="26"/>
      <c r="AY131" s="26"/>
      <c r="AZ131" s="26"/>
      <c r="BA131" s="26"/>
      <c r="BB131" s="26"/>
      <c r="BC131" s="26"/>
      <c r="BD131" s="26"/>
      <c r="BE131" s="26"/>
      <c r="BF131" s="26"/>
      <c r="BG131" s="26"/>
      <c r="BH131" s="26"/>
      <c r="BI131" s="26"/>
      <c r="BJ131" s="26"/>
      <c r="BK131" s="26"/>
      <c r="BL131" s="26"/>
      <c r="BM131" s="26"/>
      <c r="BN131" s="26"/>
      <c r="BO131" s="26"/>
      <c r="BP131" s="26"/>
      <c r="BQ131" s="26"/>
      <c r="BR131" s="26"/>
      <c r="BS131" s="26"/>
      <c r="BT131" s="26"/>
      <c r="BU131" s="26"/>
      <c r="BV131" s="26"/>
      <c r="BW131" s="26"/>
      <c r="BX131" s="26"/>
      <c r="BY131" s="26"/>
      <c r="BZ131" s="26"/>
      <c r="CA131" s="26"/>
      <c r="CB131" s="26"/>
      <c r="CC131" s="26"/>
      <c r="CD131" s="26"/>
      <c r="CE131" s="26"/>
      <c r="CF131" s="26"/>
      <c r="CG131" s="26"/>
      <c r="CH131" s="26"/>
      <c r="CI131" s="26"/>
      <c r="CJ131" s="26"/>
      <c r="CK131" s="26"/>
      <c r="CL131" s="26"/>
      <c r="CM131" s="26"/>
      <c r="CN131" s="26"/>
      <c r="CO131" s="26"/>
      <c r="CP131" s="26"/>
      <c r="CQ131" s="26"/>
      <c r="CR131" s="26"/>
      <c r="CS131" s="26"/>
      <c r="CT131" s="26"/>
      <c r="CU131" s="26"/>
      <c r="CV131" s="26"/>
      <c r="CW131" s="26"/>
      <c r="CX131" s="7"/>
      <c r="CY131" s="7"/>
      <c r="CZ131" s="7"/>
      <c r="DA131" s="7"/>
      <c r="DB131" s="7"/>
      <c r="DC131" s="7"/>
      <c r="DD131" s="7"/>
      <c r="DE131" s="7"/>
      <c r="DF131" s="7"/>
      <c r="DG131" s="7"/>
      <c r="DH131" s="7"/>
      <c r="DI131" s="7"/>
      <c r="DJ131" s="7"/>
      <c r="DK131" s="7"/>
      <c r="DL131" s="7"/>
      <c r="DM131" s="7"/>
      <c r="DN131" s="7"/>
      <c r="DO131" s="7"/>
      <c r="DP131" s="7"/>
      <c r="DQ131" s="7"/>
      <c r="DR131" s="7"/>
      <c r="DS131" s="7"/>
      <c r="DT131" s="7"/>
      <c r="DU131" s="7"/>
      <c r="DV131" s="7"/>
      <c r="DW131" s="7"/>
      <c r="DX131" s="7"/>
      <c r="DY131" s="7"/>
      <c r="DZ131" s="7"/>
      <c r="EA131" s="7"/>
    </row>
    <row r="132" spans="1:131">
      <c r="A132" s="7" t="s">
        <v>531</v>
      </c>
      <c r="B132" s="7"/>
      <c r="C132" s="32">
        <v>146.02469103412452</v>
      </c>
      <c r="D132" s="32">
        <v>10.46115</v>
      </c>
      <c r="E132" s="32">
        <v>2.0922300000000003</v>
      </c>
      <c r="F132" s="32">
        <v>12.553380000000001</v>
      </c>
      <c r="G132" s="32">
        <v>173.85067809764917</v>
      </c>
      <c r="H132" s="32">
        <v>152.07717976028439</v>
      </c>
      <c r="I132" s="32">
        <v>753.07544238735397</v>
      </c>
      <c r="J132" s="32">
        <v>4.383558780879774</v>
      </c>
      <c r="K132" s="32">
        <v>46.363291232790672</v>
      </c>
      <c r="L132" s="113">
        <v>0.87475747247223878</v>
      </c>
      <c r="M132" s="32">
        <v>1.3872533174416701</v>
      </c>
      <c r="N132" s="32">
        <v>3.8840026170124678E-4</v>
      </c>
      <c r="O132" s="32">
        <v>0</v>
      </c>
      <c r="P132" s="32">
        <v>5.1155122205060796E-3</v>
      </c>
      <c r="Q132" s="32">
        <v>0.28165573136228633</v>
      </c>
      <c r="R132" s="32">
        <v>3.3926948758878459</v>
      </c>
      <c r="S132" s="32">
        <v>13.438301672639387</v>
      </c>
      <c r="T132" s="32">
        <v>17.810184498372561</v>
      </c>
      <c r="U132" s="32">
        <v>17.242459471007638</v>
      </c>
      <c r="V132" s="32">
        <v>17.489197412172057</v>
      </c>
      <c r="W132" s="32">
        <v>8.2218763371296042</v>
      </c>
      <c r="X132" s="32">
        <v>4.7278063823019449</v>
      </c>
      <c r="Y132" s="32">
        <v>1.3362379993562807</v>
      </c>
      <c r="Z132" s="32">
        <v>9.156484384843953E-3</v>
      </c>
      <c r="AA132" s="32"/>
      <c r="AB132" s="32">
        <v>0</v>
      </c>
      <c r="AC132" s="32">
        <v>3.4983874433313564E-3</v>
      </c>
      <c r="AD132" s="32">
        <v>0.10385469875208991</v>
      </c>
      <c r="AE132" s="32">
        <v>2.2359380464847693</v>
      </c>
      <c r="AF132" s="32">
        <v>8.7137429542923286</v>
      </c>
      <c r="AG132" s="32">
        <v>13.091826534161708</v>
      </c>
      <c r="AH132" s="32">
        <v>14.849963568574315</v>
      </c>
      <c r="AI132" s="32">
        <v>12.718532545841477</v>
      </c>
      <c r="AJ132" s="32">
        <v>6.5808063892662076</v>
      </c>
      <c r="AK132" s="32">
        <v>3.1057552176232357</v>
      </c>
      <c r="AL132" s="32">
        <v>0.65931970428409181</v>
      </c>
      <c r="AM132" s="26">
        <v>6.7666105660126683E-3</v>
      </c>
      <c r="AN132" s="26"/>
      <c r="AO132" s="26"/>
      <c r="AP132" s="26"/>
      <c r="AQ132" s="26"/>
      <c r="AR132" s="26"/>
      <c r="AS132" s="26"/>
      <c r="AT132" s="26"/>
      <c r="AU132" s="26"/>
      <c r="AV132" s="26"/>
      <c r="AW132" s="26"/>
      <c r="AX132" s="26"/>
      <c r="AY132" s="26"/>
      <c r="AZ132" s="26"/>
      <c r="BA132" s="26"/>
      <c r="BB132" s="26"/>
      <c r="BC132" s="26"/>
      <c r="BD132" s="26"/>
      <c r="BE132" s="26"/>
      <c r="BF132" s="26"/>
      <c r="BG132" s="26"/>
      <c r="BH132" s="26"/>
      <c r="BI132" s="26"/>
      <c r="BJ132" s="26"/>
      <c r="BK132" s="26"/>
      <c r="BL132" s="26"/>
      <c r="BM132" s="26"/>
      <c r="BN132" s="26"/>
      <c r="BO132" s="26"/>
      <c r="BP132" s="26"/>
      <c r="BQ132" s="26"/>
      <c r="BR132" s="26"/>
      <c r="BS132" s="26"/>
      <c r="BT132" s="26"/>
      <c r="BU132" s="26"/>
      <c r="BV132" s="26"/>
      <c r="BW132" s="26"/>
      <c r="BX132" s="26"/>
      <c r="BY132" s="26"/>
      <c r="BZ132" s="26"/>
      <c r="CA132" s="26"/>
      <c r="CB132" s="26"/>
      <c r="CC132" s="26"/>
      <c r="CD132" s="26"/>
      <c r="CE132" s="26"/>
      <c r="CF132" s="26"/>
      <c r="CG132" s="26"/>
      <c r="CH132" s="26"/>
      <c r="CI132" s="26"/>
      <c r="CJ132" s="26"/>
      <c r="CK132" s="26"/>
      <c r="CL132" s="26"/>
      <c r="CM132" s="26"/>
      <c r="CN132" s="26"/>
      <c r="CO132" s="26"/>
      <c r="CP132" s="26"/>
      <c r="CQ132" s="26"/>
      <c r="CR132" s="26"/>
      <c r="CS132" s="26"/>
      <c r="CT132" s="26"/>
      <c r="CU132" s="26"/>
      <c r="CV132" s="26"/>
      <c r="CW132" s="26"/>
      <c r="CX132" s="7"/>
      <c r="CY132" s="7"/>
      <c r="CZ132" s="7"/>
      <c r="DA132" s="7"/>
      <c r="DB132" s="7"/>
      <c r="DC132" s="7"/>
      <c r="DD132" s="7"/>
      <c r="DE132" s="7"/>
      <c r="DF132" s="7"/>
      <c r="DG132" s="7"/>
      <c r="DH132" s="7"/>
      <c r="DI132" s="7"/>
      <c r="DJ132" s="7"/>
      <c r="DK132" s="7"/>
      <c r="DL132" s="7"/>
      <c r="DM132" s="7"/>
      <c r="DN132" s="7"/>
      <c r="DO132" s="7"/>
      <c r="DP132" s="7"/>
      <c r="DQ132" s="7"/>
      <c r="DR132" s="7"/>
      <c r="DS132" s="7"/>
      <c r="DT132" s="7"/>
      <c r="DU132" s="7"/>
      <c r="DV132" s="7"/>
      <c r="DW132" s="7"/>
      <c r="DX132" s="7"/>
      <c r="DY132" s="7"/>
      <c r="DZ132" s="7"/>
      <c r="EA132" s="7"/>
    </row>
    <row r="133" spans="1:131">
      <c r="A133" s="7" t="s">
        <v>575</v>
      </c>
      <c r="B133" s="7"/>
      <c r="C133" s="32">
        <v>145.57590267944445</v>
      </c>
      <c r="D133" s="32">
        <v>10.46115</v>
      </c>
      <c r="E133" s="32">
        <v>2.0922300000000003</v>
      </c>
      <c r="F133" s="32">
        <v>12.553380000000001</v>
      </c>
      <c r="G133" s="32">
        <v>173.85067809764917</v>
      </c>
      <c r="H133" s="32">
        <v>151.86039870863283</v>
      </c>
      <c r="I133" s="32">
        <v>755.39705937559404</v>
      </c>
      <c r="J133" s="32">
        <v>4.3975381816610657</v>
      </c>
      <c r="K133" s="32">
        <v>46.506687760378227</v>
      </c>
      <c r="L133" s="113">
        <v>0.87351053427203351</v>
      </c>
      <c r="M133" s="32">
        <v>1.382989770438418</v>
      </c>
      <c r="N133" s="32">
        <v>3.8720656279202952E-4</v>
      </c>
      <c r="O133" s="32">
        <v>0</v>
      </c>
      <c r="P133" s="32">
        <v>5.0997903429487405E-3</v>
      </c>
      <c r="Q133" s="32">
        <v>0.2807900982192259</v>
      </c>
      <c r="R133" s="32">
        <v>3.3822678587820509</v>
      </c>
      <c r="S133" s="32">
        <v>13.397000758015647</v>
      </c>
      <c r="T133" s="32">
        <v>17.755447156756095</v>
      </c>
      <c r="U133" s="32">
        <v>17.189466960208055</v>
      </c>
      <c r="V133" s="32">
        <v>17.435446583625879</v>
      </c>
      <c r="W133" s="32">
        <v>8.1966074437144396</v>
      </c>
      <c r="X133" s="32">
        <v>4.7132760694313403</v>
      </c>
      <c r="Y133" s="32">
        <v>1.3321312414583855</v>
      </c>
      <c r="Z133" s="32">
        <v>9.1283430922130537E-3</v>
      </c>
      <c r="AA133" s="32"/>
      <c r="AB133" s="32">
        <v>0</v>
      </c>
      <c r="AC133" s="32">
        <v>3.4876355935338503E-3</v>
      </c>
      <c r="AD133" s="32">
        <v>0.10353551451654268</v>
      </c>
      <c r="AE133" s="32">
        <v>2.2290661746804727</v>
      </c>
      <c r="AF133" s="32">
        <v>8.6869623712562163</v>
      </c>
      <c r="AG133" s="32">
        <v>13.051590466902024</v>
      </c>
      <c r="AH133" s="32">
        <v>14.804324090279222</v>
      </c>
      <c r="AI133" s="32">
        <v>12.679443750277038</v>
      </c>
      <c r="AJ133" s="32">
        <v>6.5605811160539069</v>
      </c>
      <c r="AK133" s="32">
        <v>3.0962100731392082</v>
      </c>
      <c r="AL133" s="32">
        <v>0.65729336885274559</v>
      </c>
      <c r="AM133" s="26">
        <v>6.7458142472450978E-3</v>
      </c>
      <c r="AN133" s="26"/>
      <c r="AO133" s="26"/>
      <c r="AP133" s="26"/>
      <c r="AQ133" s="26"/>
      <c r="AR133" s="26"/>
      <c r="AS133" s="26"/>
      <c r="AT133" s="26"/>
      <c r="AU133" s="26"/>
      <c r="AV133" s="26"/>
      <c r="AW133" s="26"/>
      <c r="AX133" s="26"/>
      <c r="AY133" s="26"/>
      <c r="AZ133" s="26"/>
      <c r="BA133" s="26"/>
      <c r="BB133" s="26"/>
      <c r="BC133" s="26"/>
      <c r="BD133" s="26"/>
      <c r="BE133" s="26"/>
      <c r="BF133" s="26"/>
      <c r="BG133" s="26"/>
      <c r="BH133" s="26"/>
      <c r="BI133" s="26"/>
      <c r="BJ133" s="26"/>
      <c r="BK133" s="26"/>
      <c r="BL133" s="26"/>
      <c r="BM133" s="26"/>
      <c r="BN133" s="26"/>
      <c r="BO133" s="26"/>
      <c r="BP133" s="26"/>
      <c r="BQ133" s="26"/>
      <c r="BR133" s="26"/>
      <c r="BS133" s="26"/>
      <c r="BT133" s="26"/>
      <c r="BU133" s="26"/>
      <c r="BV133" s="26"/>
      <c r="BW133" s="26"/>
      <c r="BX133" s="26"/>
      <c r="BY133" s="26"/>
      <c r="BZ133" s="26"/>
      <c r="CA133" s="26"/>
      <c r="CB133" s="26"/>
      <c r="CC133" s="26"/>
      <c r="CD133" s="26"/>
      <c r="CE133" s="26"/>
      <c r="CF133" s="26"/>
      <c r="CG133" s="26"/>
      <c r="CH133" s="26"/>
      <c r="CI133" s="26"/>
      <c r="CJ133" s="26"/>
      <c r="CK133" s="26"/>
      <c r="CL133" s="26"/>
      <c r="CM133" s="26"/>
      <c r="CN133" s="26"/>
      <c r="CO133" s="26"/>
      <c r="CP133" s="26"/>
      <c r="CQ133" s="26"/>
      <c r="CR133" s="26"/>
      <c r="CS133" s="26"/>
      <c r="CT133" s="26"/>
      <c r="CU133" s="26"/>
      <c r="CV133" s="26"/>
      <c r="CW133" s="26"/>
      <c r="CX133" s="7"/>
      <c r="CY133" s="7"/>
      <c r="CZ133" s="7"/>
      <c r="DA133" s="7"/>
      <c r="DB133" s="7"/>
      <c r="DC133" s="7"/>
      <c r="DD133" s="7"/>
      <c r="DE133" s="7"/>
      <c r="DF133" s="7"/>
      <c r="DG133" s="7"/>
      <c r="DH133" s="7"/>
      <c r="DI133" s="7"/>
      <c r="DJ133" s="7"/>
      <c r="DK133" s="7"/>
      <c r="DL133" s="7"/>
      <c r="DM133" s="7"/>
      <c r="DN133" s="7"/>
      <c r="DO133" s="7"/>
      <c r="DP133" s="7"/>
      <c r="DQ133" s="7"/>
      <c r="DR133" s="7"/>
      <c r="DS133" s="7"/>
      <c r="DT133" s="7"/>
      <c r="DU133" s="7"/>
      <c r="DV133" s="7"/>
      <c r="DW133" s="7"/>
      <c r="DX133" s="7"/>
      <c r="DY133" s="7"/>
      <c r="DZ133" s="7"/>
      <c r="EA133" s="7"/>
    </row>
    <row r="134" spans="1:131">
      <c r="A134" s="7" t="s">
        <v>581</v>
      </c>
      <c r="B134" s="7"/>
      <c r="C134" s="32">
        <v>144.53234782152728</v>
      </c>
      <c r="D134" s="32">
        <v>10.46115</v>
      </c>
      <c r="E134" s="32">
        <v>2.0922300000000003</v>
      </c>
      <c r="F134" s="32">
        <v>12.553380000000001</v>
      </c>
      <c r="G134" s="32">
        <v>173.85067809764917</v>
      </c>
      <c r="H134" s="32">
        <v>151.35632386534377</v>
      </c>
      <c r="I134" s="32">
        <v>760.85118976819763</v>
      </c>
      <c r="J134" s="32">
        <v>4.4303797205789079</v>
      </c>
      <c r="K134" s="32">
        <v>46.843566480369837</v>
      </c>
      <c r="L134" s="113">
        <v>0.87061106417042178</v>
      </c>
      <c r="M134" s="32">
        <v>1.3730758652739867</v>
      </c>
      <c r="N134" s="32">
        <v>3.8443088850678204E-4</v>
      </c>
      <c r="O134" s="32">
        <v>0</v>
      </c>
      <c r="P134" s="32">
        <v>5.0632327060817243E-3</v>
      </c>
      <c r="Q134" s="32">
        <v>0.27877726597392682</v>
      </c>
      <c r="R134" s="32">
        <v>3.3580222110488465</v>
      </c>
      <c r="S134" s="32">
        <v>13.300964910287936</v>
      </c>
      <c r="T134" s="32">
        <v>17.62816796566824</v>
      </c>
      <c r="U134" s="32">
        <v>17.066244974830219</v>
      </c>
      <c r="V134" s="32">
        <v>17.310461303456517</v>
      </c>
      <c r="W134" s="32">
        <v>8.1378504011071673</v>
      </c>
      <c r="X134" s="32">
        <v>4.6794891442024413</v>
      </c>
      <c r="Y134" s="32">
        <v>1.3225819135626264</v>
      </c>
      <c r="Z134" s="32">
        <v>9.0629069410143939E-3</v>
      </c>
      <c r="AA134" s="32"/>
      <c r="AB134" s="32">
        <v>0</v>
      </c>
      <c r="AC134" s="32">
        <v>3.462634621537192E-3</v>
      </c>
      <c r="AD134" s="32">
        <v>0.10279332444832374</v>
      </c>
      <c r="AE134" s="32">
        <v>2.2130872056863473</v>
      </c>
      <c r="AF134" s="32">
        <v>8.6246902395626233</v>
      </c>
      <c r="AG134" s="32">
        <v>12.95803067860882</v>
      </c>
      <c r="AH134" s="32">
        <v>14.69819990325213</v>
      </c>
      <c r="AI134" s="32">
        <v>12.588551680382579</v>
      </c>
      <c r="AJ134" s="32">
        <v>6.5135518607416927</v>
      </c>
      <c r="AK134" s="32">
        <v>3.0740150188514721</v>
      </c>
      <c r="AL134" s="32">
        <v>0.65258158843086211</v>
      </c>
      <c r="AM134" s="26">
        <v>6.6974571558669968E-3</v>
      </c>
      <c r="AN134" s="26"/>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c r="BK134" s="26"/>
      <c r="BL134" s="26"/>
      <c r="BM134" s="26"/>
      <c r="BN134" s="26"/>
      <c r="BO134" s="26"/>
      <c r="BP134" s="26"/>
      <c r="BQ134" s="26"/>
      <c r="BR134" s="26"/>
      <c r="BS134" s="26"/>
      <c r="BT134" s="26"/>
      <c r="BU134" s="26"/>
      <c r="BV134" s="26"/>
      <c r="BW134" s="26"/>
      <c r="BX134" s="26"/>
      <c r="BY134" s="26"/>
      <c r="BZ134" s="26"/>
      <c r="CA134" s="26"/>
      <c r="CB134" s="26"/>
      <c r="CC134" s="26"/>
      <c r="CD134" s="26"/>
      <c r="CE134" s="26"/>
      <c r="CF134" s="26"/>
      <c r="CG134" s="26"/>
      <c r="CH134" s="26"/>
      <c r="CI134" s="26"/>
      <c r="CJ134" s="26"/>
      <c r="CK134" s="26"/>
      <c r="CL134" s="26"/>
      <c r="CM134" s="26"/>
      <c r="CN134" s="26"/>
      <c r="CO134" s="26"/>
      <c r="CP134" s="26"/>
      <c r="CQ134" s="26"/>
      <c r="CR134" s="26"/>
      <c r="CS134" s="26"/>
      <c r="CT134" s="26"/>
      <c r="CU134" s="26"/>
      <c r="CV134" s="26"/>
      <c r="CW134" s="26"/>
      <c r="CX134" s="7"/>
      <c r="CY134" s="7"/>
      <c r="CZ134" s="7"/>
      <c r="DA134" s="7"/>
      <c r="DB134" s="7"/>
      <c r="DC134" s="7"/>
      <c r="DD134" s="7"/>
      <c r="DE134" s="7"/>
      <c r="DF134" s="7"/>
      <c r="DG134" s="7"/>
      <c r="DH134" s="7"/>
      <c r="DI134" s="7"/>
      <c r="DJ134" s="7"/>
      <c r="DK134" s="7"/>
      <c r="DL134" s="7"/>
      <c r="DM134" s="7"/>
      <c r="DN134" s="7"/>
      <c r="DO134" s="7"/>
      <c r="DP134" s="7"/>
      <c r="DQ134" s="7"/>
      <c r="DR134" s="7"/>
      <c r="DS134" s="7"/>
      <c r="DT134" s="7"/>
      <c r="DU134" s="7"/>
      <c r="DV134" s="7"/>
      <c r="DW134" s="7"/>
      <c r="DX134" s="7"/>
      <c r="DY134" s="7"/>
      <c r="DZ134" s="7"/>
      <c r="EA134" s="7"/>
    </row>
    <row r="135" spans="1:131">
      <c r="A135" s="7" t="s">
        <v>519</v>
      </c>
      <c r="B135" s="7"/>
      <c r="C135" s="32">
        <v>143.42357078499026</v>
      </c>
      <c r="D135" s="32">
        <v>10.46115</v>
      </c>
      <c r="E135" s="32">
        <v>2.0922300000000003</v>
      </c>
      <c r="F135" s="32">
        <v>12.553380000000001</v>
      </c>
      <c r="G135" s="32">
        <v>173.85067809764917</v>
      </c>
      <c r="H135" s="32">
        <v>150.82074434434907</v>
      </c>
      <c r="I135" s="32">
        <v>766.73316804289516</v>
      </c>
      <c r="J135" s="32">
        <v>4.4657975057283625</v>
      </c>
      <c r="K135" s="32">
        <v>47.206871566527255</v>
      </c>
      <c r="L135" s="113">
        <v>0.86753037718745885</v>
      </c>
      <c r="M135" s="32">
        <v>1.3625423410367761</v>
      </c>
      <c r="N135" s="32">
        <v>3.8148173457870643E-4</v>
      </c>
      <c r="O135" s="32">
        <v>0</v>
      </c>
      <c r="P135" s="32">
        <v>5.0243902169105183E-3</v>
      </c>
      <c r="Q135" s="32">
        <v>0.27663863171329645</v>
      </c>
      <c r="R135" s="32">
        <v>3.3322612103323155</v>
      </c>
      <c r="S135" s="32">
        <v>13.19892682207724</v>
      </c>
      <c r="T135" s="32">
        <v>17.492933825137385</v>
      </c>
      <c r="U135" s="32">
        <v>16.935321615366266</v>
      </c>
      <c r="V135" s="32">
        <v>17.177664443276566</v>
      </c>
      <c r="W135" s="32">
        <v>8.0754210433369398</v>
      </c>
      <c r="X135" s="32">
        <v>4.6435905361467356</v>
      </c>
      <c r="Y135" s="32">
        <v>1.3124357526733821</v>
      </c>
      <c r="Z135" s="32">
        <v>8.9933810303658157E-3</v>
      </c>
      <c r="AA135" s="32"/>
      <c r="AB135" s="32">
        <v>0</v>
      </c>
      <c r="AC135" s="32">
        <v>3.4360710887907414E-3</v>
      </c>
      <c r="AD135" s="32">
        <v>0.10200474750084108</v>
      </c>
      <c r="AE135" s="32">
        <v>2.196109551130089</v>
      </c>
      <c r="AF135" s="32">
        <v>8.5585260996381791</v>
      </c>
      <c r="AG135" s="32">
        <v>12.858623403547286</v>
      </c>
      <c r="AH135" s="32">
        <v>14.585442954535841</v>
      </c>
      <c r="AI135" s="32">
        <v>12.491978856119713</v>
      </c>
      <c r="AJ135" s="32">
        <v>6.4635832769724626</v>
      </c>
      <c r="AK135" s="32">
        <v>3.0504327736707513</v>
      </c>
      <c r="AL135" s="32">
        <v>0.64757532173261079</v>
      </c>
      <c r="AM135" s="26">
        <v>6.6460777462777629E-3</v>
      </c>
      <c r="AN135" s="26"/>
      <c r="AO135" s="26"/>
      <c r="AP135" s="26"/>
      <c r="AQ135" s="26"/>
      <c r="AR135" s="26"/>
      <c r="AS135" s="26"/>
      <c r="AT135" s="26"/>
      <c r="AU135" s="26"/>
      <c r="AV135" s="26"/>
      <c r="AW135" s="26"/>
      <c r="AX135" s="26"/>
      <c r="AY135" s="26"/>
      <c r="AZ135" s="26"/>
      <c r="BA135" s="26"/>
      <c r="BB135" s="26"/>
      <c r="BC135" s="26"/>
      <c r="BD135" s="26"/>
      <c r="BE135" s="26"/>
      <c r="BF135" s="26"/>
      <c r="BG135" s="26"/>
      <c r="BH135" s="26"/>
      <c r="BI135" s="26"/>
      <c r="BJ135" s="26"/>
      <c r="BK135" s="26"/>
      <c r="BL135" s="26"/>
      <c r="BM135" s="26"/>
      <c r="BN135" s="26"/>
      <c r="BO135" s="26"/>
      <c r="BP135" s="26"/>
      <c r="BQ135" s="26"/>
      <c r="BR135" s="26"/>
      <c r="BS135" s="26"/>
      <c r="BT135" s="26"/>
      <c r="BU135" s="26"/>
      <c r="BV135" s="26"/>
      <c r="BW135" s="26"/>
      <c r="BX135" s="26"/>
      <c r="BY135" s="26"/>
      <c r="BZ135" s="26"/>
      <c r="CA135" s="26"/>
      <c r="CB135" s="26"/>
      <c r="CC135" s="26"/>
      <c r="CD135" s="26"/>
      <c r="CE135" s="26"/>
      <c r="CF135" s="26"/>
      <c r="CG135" s="26"/>
      <c r="CH135" s="26"/>
      <c r="CI135" s="26"/>
      <c r="CJ135" s="26"/>
      <c r="CK135" s="26"/>
      <c r="CL135" s="26"/>
      <c r="CM135" s="26"/>
      <c r="CN135" s="26"/>
      <c r="CO135" s="26"/>
      <c r="CP135" s="26"/>
      <c r="CQ135" s="26"/>
      <c r="CR135" s="26"/>
      <c r="CS135" s="26"/>
      <c r="CT135" s="26"/>
      <c r="CU135" s="26"/>
      <c r="CV135" s="26"/>
      <c r="CW135" s="26"/>
      <c r="CX135" s="7"/>
      <c r="CY135" s="7"/>
      <c r="CZ135" s="7"/>
      <c r="DA135" s="7"/>
      <c r="DB135" s="7"/>
      <c r="DC135" s="7"/>
      <c r="DD135" s="7"/>
      <c r="DE135" s="7"/>
      <c r="DF135" s="7"/>
      <c r="DG135" s="7"/>
      <c r="DH135" s="7"/>
      <c r="DI135" s="7"/>
      <c r="DJ135" s="7"/>
      <c r="DK135" s="7"/>
      <c r="DL135" s="7"/>
      <c r="DM135" s="7"/>
      <c r="DN135" s="7"/>
      <c r="DO135" s="7"/>
      <c r="DP135" s="7"/>
      <c r="DQ135" s="7"/>
      <c r="DR135" s="7"/>
      <c r="DS135" s="7"/>
      <c r="DT135" s="7"/>
      <c r="DU135" s="7"/>
      <c r="DV135" s="7"/>
      <c r="DW135" s="7"/>
      <c r="DX135" s="7"/>
      <c r="DY135" s="7"/>
      <c r="DZ135" s="7"/>
      <c r="EA135" s="7"/>
    </row>
    <row r="136" spans="1:131">
      <c r="A136" s="7" t="s">
        <v>576</v>
      </c>
      <c r="B136" s="7"/>
      <c r="C136" s="32">
        <v>143.42357078499026</v>
      </c>
      <c r="D136" s="32">
        <v>10.46115</v>
      </c>
      <c r="E136" s="32">
        <v>2.0922300000000003</v>
      </c>
      <c r="F136" s="32">
        <v>12.553380000000001</v>
      </c>
      <c r="G136" s="32">
        <v>173.85067809764917</v>
      </c>
      <c r="H136" s="32">
        <v>150.82074434434907</v>
      </c>
      <c r="I136" s="32">
        <v>766.73316804289516</v>
      </c>
      <c r="J136" s="32">
        <v>4.4657975057283625</v>
      </c>
      <c r="K136" s="32">
        <v>47.206871566527255</v>
      </c>
      <c r="L136" s="113">
        <v>0.86753037718745885</v>
      </c>
      <c r="M136" s="32">
        <v>1.3625423410367761</v>
      </c>
      <c r="N136" s="32">
        <v>3.8148173457870643E-4</v>
      </c>
      <c r="O136" s="32">
        <v>0</v>
      </c>
      <c r="P136" s="32">
        <v>5.0243902169105183E-3</v>
      </c>
      <c r="Q136" s="32">
        <v>0.27663863171329645</v>
      </c>
      <c r="R136" s="32">
        <v>3.3322612103323155</v>
      </c>
      <c r="S136" s="32">
        <v>13.19892682207724</v>
      </c>
      <c r="T136" s="32">
        <v>17.492933825137385</v>
      </c>
      <c r="U136" s="32">
        <v>16.935321615366266</v>
      </c>
      <c r="V136" s="32">
        <v>17.177664443276566</v>
      </c>
      <c r="W136" s="32">
        <v>8.0754210433369398</v>
      </c>
      <c r="X136" s="32">
        <v>4.6435905361467356</v>
      </c>
      <c r="Y136" s="32">
        <v>1.3124357526733821</v>
      </c>
      <c r="Z136" s="32">
        <v>8.9933810303658157E-3</v>
      </c>
      <c r="AA136" s="32"/>
      <c r="AB136" s="32">
        <v>0</v>
      </c>
      <c r="AC136" s="32">
        <v>3.4360710887907414E-3</v>
      </c>
      <c r="AD136" s="32">
        <v>0.10200474750084108</v>
      </c>
      <c r="AE136" s="32">
        <v>2.196109551130089</v>
      </c>
      <c r="AF136" s="32">
        <v>8.5585260996381791</v>
      </c>
      <c r="AG136" s="32">
        <v>12.858623403547286</v>
      </c>
      <c r="AH136" s="32">
        <v>14.585442954535841</v>
      </c>
      <c r="AI136" s="32">
        <v>12.491978856119713</v>
      </c>
      <c r="AJ136" s="32">
        <v>6.4635832769724626</v>
      </c>
      <c r="AK136" s="32">
        <v>3.0504327736707513</v>
      </c>
      <c r="AL136" s="32">
        <v>0.64757532173261079</v>
      </c>
      <c r="AM136" s="26">
        <v>6.6460777462777629E-3</v>
      </c>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c r="BN136" s="26"/>
      <c r="BO136" s="26"/>
      <c r="BP136" s="26"/>
      <c r="BQ136" s="26"/>
      <c r="BR136" s="26"/>
      <c r="BS136" s="26"/>
      <c r="BT136" s="26"/>
      <c r="BU136" s="26"/>
      <c r="BV136" s="26"/>
      <c r="BW136" s="26"/>
      <c r="BX136" s="26"/>
      <c r="BY136" s="26"/>
      <c r="BZ136" s="26"/>
      <c r="CA136" s="26"/>
      <c r="CB136" s="26"/>
      <c r="CC136" s="26"/>
      <c r="CD136" s="26"/>
      <c r="CE136" s="26"/>
      <c r="CF136" s="26"/>
      <c r="CG136" s="26"/>
      <c r="CH136" s="26"/>
      <c r="CI136" s="26"/>
      <c r="CJ136" s="26"/>
      <c r="CK136" s="26"/>
      <c r="CL136" s="26"/>
      <c r="CM136" s="26"/>
      <c r="CN136" s="26"/>
      <c r="CO136" s="26"/>
      <c r="CP136" s="26"/>
      <c r="CQ136" s="26"/>
      <c r="CR136" s="26"/>
      <c r="CS136" s="26"/>
      <c r="CT136" s="26"/>
      <c r="CU136" s="26"/>
      <c r="CV136" s="26"/>
      <c r="CW136" s="26"/>
      <c r="CX136" s="7"/>
      <c r="CY136" s="7"/>
      <c r="CZ136" s="7"/>
      <c r="DA136" s="7"/>
      <c r="DB136" s="7"/>
      <c r="DC136" s="7"/>
      <c r="DD136" s="7"/>
      <c r="DE136" s="7"/>
      <c r="DF136" s="7"/>
      <c r="DG136" s="7"/>
      <c r="DH136" s="7"/>
      <c r="DI136" s="7"/>
      <c r="DJ136" s="7"/>
      <c r="DK136" s="7"/>
      <c r="DL136" s="7"/>
      <c r="DM136" s="7"/>
      <c r="DN136" s="7"/>
      <c r="DO136" s="7"/>
      <c r="DP136" s="7"/>
      <c r="DQ136" s="7"/>
      <c r="DR136" s="7"/>
      <c r="DS136" s="7"/>
      <c r="DT136" s="7"/>
      <c r="DU136" s="7"/>
      <c r="DV136" s="7"/>
      <c r="DW136" s="7"/>
      <c r="DX136" s="7"/>
      <c r="DY136" s="7"/>
      <c r="DZ136" s="7"/>
      <c r="EA136" s="7"/>
    </row>
    <row r="137" spans="1:131">
      <c r="A137" s="7" t="s">
        <v>578</v>
      </c>
      <c r="B137" s="7"/>
      <c r="C137" s="32">
        <v>143.29312642775062</v>
      </c>
      <c r="D137" s="32">
        <v>10.46115</v>
      </c>
      <c r="E137" s="32">
        <v>2.0922300000000003</v>
      </c>
      <c r="F137" s="32">
        <v>12.553380000000001</v>
      </c>
      <c r="G137" s="32">
        <v>173.85067809764917</v>
      </c>
      <c r="H137" s="32">
        <v>150.75773498893801</v>
      </c>
      <c r="I137" s="32">
        <v>767.43114998922454</v>
      </c>
      <c r="J137" s="32">
        <v>4.470000339104959</v>
      </c>
      <c r="K137" s="32">
        <v>47.249982978930497</v>
      </c>
      <c r="L137" s="113">
        <v>0.86716794342475778</v>
      </c>
      <c r="M137" s="32">
        <v>1.3613031028912195</v>
      </c>
      <c r="N137" s="32">
        <v>3.811347752930505E-4</v>
      </c>
      <c r="O137" s="32">
        <v>0</v>
      </c>
      <c r="P137" s="32">
        <v>5.019820512302142E-3</v>
      </c>
      <c r="Q137" s="32">
        <v>0.27638702768263407</v>
      </c>
      <c r="R137" s="32">
        <v>3.3292305043656651</v>
      </c>
      <c r="S137" s="32">
        <v>13.186922341111277</v>
      </c>
      <c r="T137" s="32">
        <v>17.477023926251405</v>
      </c>
      <c r="U137" s="32">
        <v>16.919918867194038</v>
      </c>
      <c r="V137" s="32">
        <v>17.162041283255398</v>
      </c>
      <c r="W137" s="32">
        <v>8.0680764130110312</v>
      </c>
      <c r="X137" s="32">
        <v>4.6393671704931236</v>
      </c>
      <c r="Y137" s="32">
        <v>1.3112420866864123</v>
      </c>
      <c r="Z137" s="32">
        <v>8.9852015114659841E-3</v>
      </c>
      <c r="AA137" s="32"/>
      <c r="AB137" s="32">
        <v>0</v>
      </c>
      <c r="AC137" s="32">
        <v>3.4329459672911592E-3</v>
      </c>
      <c r="AD137" s="32">
        <v>0.10191197374231373</v>
      </c>
      <c r="AE137" s="32">
        <v>2.1941121800058232</v>
      </c>
      <c r="AF137" s="32">
        <v>8.5507420831764804</v>
      </c>
      <c r="AG137" s="32">
        <v>12.846928430010637</v>
      </c>
      <c r="AH137" s="32">
        <v>14.572177431157456</v>
      </c>
      <c r="AI137" s="32">
        <v>12.480617347382907</v>
      </c>
      <c r="AJ137" s="32">
        <v>6.4577046200584372</v>
      </c>
      <c r="AK137" s="32">
        <v>3.0476583918847848</v>
      </c>
      <c r="AL137" s="32">
        <v>0.64698634917987541</v>
      </c>
      <c r="AM137" s="26">
        <v>6.6400331098555006E-3</v>
      </c>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c r="CA137" s="26"/>
      <c r="CB137" s="26"/>
      <c r="CC137" s="26"/>
      <c r="CD137" s="26"/>
      <c r="CE137" s="26"/>
      <c r="CF137" s="26"/>
      <c r="CG137" s="26"/>
      <c r="CH137" s="26"/>
      <c r="CI137" s="26"/>
      <c r="CJ137" s="26"/>
      <c r="CK137" s="26"/>
      <c r="CL137" s="26"/>
      <c r="CM137" s="26"/>
      <c r="CN137" s="26"/>
      <c r="CO137" s="26"/>
      <c r="CP137" s="26"/>
      <c r="CQ137" s="26"/>
      <c r="CR137" s="26"/>
      <c r="CS137" s="26"/>
      <c r="CT137" s="26"/>
      <c r="CU137" s="26"/>
      <c r="CV137" s="26"/>
      <c r="CW137" s="26"/>
      <c r="CX137" s="7"/>
      <c r="CY137" s="7"/>
      <c r="CZ137" s="7"/>
      <c r="DA137" s="7"/>
      <c r="DB137" s="7"/>
      <c r="DC137" s="7"/>
      <c r="DD137" s="7"/>
      <c r="DE137" s="7"/>
      <c r="DF137" s="7"/>
      <c r="DG137" s="7"/>
      <c r="DH137" s="7"/>
      <c r="DI137" s="7"/>
      <c r="DJ137" s="7"/>
      <c r="DK137" s="7"/>
      <c r="DL137" s="7"/>
      <c r="DM137" s="7"/>
      <c r="DN137" s="7"/>
      <c r="DO137" s="7"/>
      <c r="DP137" s="7"/>
      <c r="DQ137" s="7"/>
      <c r="DR137" s="7"/>
      <c r="DS137" s="7"/>
      <c r="DT137" s="7"/>
      <c r="DU137" s="7"/>
      <c r="DV137" s="7"/>
      <c r="DW137" s="7"/>
      <c r="DX137" s="7"/>
      <c r="DY137" s="7"/>
      <c r="DZ137" s="7"/>
      <c r="EA137" s="7"/>
    </row>
    <row r="138" spans="1:131">
      <c r="A138" s="7" t="s">
        <v>496</v>
      </c>
      <c r="B138" s="7"/>
      <c r="C138" s="32">
        <v>143.22790424913083</v>
      </c>
      <c r="D138" s="32">
        <v>10.46115</v>
      </c>
      <c r="E138" s="32">
        <v>2.0922300000000003</v>
      </c>
      <c r="F138" s="32">
        <v>12.553380000000001</v>
      </c>
      <c r="G138" s="32">
        <v>173.85067809764917</v>
      </c>
      <c r="H138" s="32">
        <v>150.7262303112324</v>
      </c>
      <c r="I138" s="32">
        <v>767.78061772601359</v>
      </c>
      <c r="J138" s="32">
        <v>4.4721046265810829</v>
      </c>
      <c r="K138" s="32">
        <v>47.271568132818203</v>
      </c>
      <c r="L138" s="113">
        <v>0.8669867265434068</v>
      </c>
      <c r="M138" s="32">
        <v>1.3606834838184458</v>
      </c>
      <c r="N138" s="32">
        <v>3.8096129565022265E-4</v>
      </c>
      <c r="O138" s="32">
        <v>0</v>
      </c>
      <c r="P138" s="32">
        <v>5.0175356599979548E-3</v>
      </c>
      <c r="Q138" s="32">
        <v>0.27626122566730293</v>
      </c>
      <c r="R138" s="32">
        <v>3.3277151513823404</v>
      </c>
      <c r="S138" s="32">
        <v>13.180920100628297</v>
      </c>
      <c r="T138" s="32">
        <v>17.469068976808419</v>
      </c>
      <c r="U138" s="32">
        <v>16.912217493107924</v>
      </c>
      <c r="V138" s="32">
        <v>17.154229703244816</v>
      </c>
      <c r="W138" s="32">
        <v>8.0644040978480778</v>
      </c>
      <c r="X138" s="32">
        <v>4.6372554876663186</v>
      </c>
      <c r="Y138" s="32">
        <v>1.3106452536929276</v>
      </c>
      <c r="Z138" s="32">
        <v>8.9811117520160692E-3</v>
      </c>
      <c r="AA138" s="32"/>
      <c r="AB138" s="32">
        <v>0</v>
      </c>
      <c r="AC138" s="32">
        <v>3.4313834065413688E-3</v>
      </c>
      <c r="AD138" s="32">
        <v>0.10186558686305007</v>
      </c>
      <c r="AE138" s="32">
        <v>2.1931134944436907</v>
      </c>
      <c r="AF138" s="32">
        <v>8.5468500749456329</v>
      </c>
      <c r="AG138" s="32">
        <v>12.841080943242314</v>
      </c>
      <c r="AH138" s="32">
        <v>14.565544669468267</v>
      </c>
      <c r="AI138" s="32">
        <v>12.474936593014505</v>
      </c>
      <c r="AJ138" s="32">
        <v>6.4547652916014249</v>
      </c>
      <c r="AK138" s="32">
        <v>3.0462712009918018</v>
      </c>
      <c r="AL138" s="32">
        <v>0.64669186290350777</v>
      </c>
      <c r="AM138" s="26">
        <v>6.6370107916443703E-3</v>
      </c>
      <c r="AN138" s="26"/>
      <c r="AO138" s="26"/>
      <c r="AP138" s="26"/>
      <c r="AQ138" s="26"/>
      <c r="AR138" s="26"/>
      <c r="AS138" s="26"/>
      <c r="AT138" s="26"/>
      <c r="AU138" s="26"/>
      <c r="AV138" s="26"/>
      <c r="AW138" s="26"/>
      <c r="AX138" s="26"/>
      <c r="AY138" s="26"/>
      <c r="AZ138" s="26"/>
      <c r="BA138" s="26"/>
      <c r="BB138" s="26"/>
      <c r="BC138" s="26"/>
      <c r="BD138" s="26"/>
      <c r="BE138" s="26"/>
      <c r="BF138" s="26"/>
      <c r="BG138" s="26"/>
      <c r="BH138" s="26"/>
      <c r="BI138" s="26"/>
      <c r="BJ138" s="26"/>
      <c r="BK138" s="26"/>
      <c r="BL138" s="26"/>
      <c r="BM138" s="26"/>
      <c r="BN138" s="26"/>
      <c r="BO138" s="26"/>
      <c r="BP138" s="26"/>
      <c r="BQ138" s="26"/>
      <c r="BR138" s="26"/>
      <c r="BS138" s="26"/>
      <c r="BT138" s="26"/>
      <c r="BU138" s="26"/>
      <c r="BV138" s="26"/>
      <c r="BW138" s="26"/>
      <c r="BX138" s="26"/>
      <c r="BY138" s="26"/>
      <c r="BZ138" s="26"/>
      <c r="CA138" s="26"/>
      <c r="CB138" s="26"/>
      <c r="CC138" s="26"/>
      <c r="CD138" s="26"/>
      <c r="CE138" s="26"/>
      <c r="CF138" s="26"/>
      <c r="CG138" s="26"/>
      <c r="CH138" s="26"/>
      <c r="CI138" s="26"/>
      <c r="CJ138" s="26"/>
      <c r="CK138" s="26"/>
      <c r="CL138" s="26"/>
      <c r="CM138" s="26"/>
      <c r="CN138" s="26"/>
      <c r="CO138" s="26"/>
      <c r="CP138" s="26"/>
      <c r="CQ138" s="26"/>
      <c r="CR138" s="26"/>
      <c r="CS138" s="26"/>
      <c r="CT138" s="26"/>
      <c r="CU138" s="26"/>
      <c r="CV138" s="26"/>
      <c r="CW138" s="26"/>
      <c r="CX138" s="7"/>
      <c r="CY138" s="7"/>
      <c r="CZ138" s="7"/>
      <c r="DA138" s="7"/>
      <c r="DB138" s="7"/>
      <c r="DC138" s="7"/>
      <c r="DD138" s="7"/>
      <c r="DE138" s="7"/>
      <c r="DF138" s="7"/>
      <c r="DG138" s="7"/>
      <c r="DH138" s="7"/>
      <c r="DI138" s="7"/>
      <c r="DJ138" s="7"/>
      <c r="DK138" s="7"/>
      <c r="DL138" s="7"/>
      <c r="DM138" s="7"/>
      <c r="DN138" s="7"/>
      <c r="DO138" s="7"/>
      <c r="DP138" s="7"/>
      <c r="DQ138" s="7"/>
      <c r="DR138" s="7"/>
      <c r="DS138" s="7"/>
      <c r="DT138" s="7"/>
      <c r="DU138" s="7"/>
      <c r="DV138" s="7"/>
      <c r="DW138" s="7"/>
      <c r="DX138" s="7"/>
      <c r="DY138" s="7"/>
      <c r="DZ138" s="7"/>
      <c r="EA138" s="7"/>
    </row>
    <row r="139" spans="1:131">
      <c r="A139" s="7" t="s">
        <v>577</v>
      </c>
      <c r="B139" s="7"/>
      <c r="C139" s="32">
        <v>141.01035017605687</v>
      </c>
      <c r="D139" s="32">
        <v>10.46115</v>
      </c>
      <c r="E139" s="32">
        <v>2.0922300000000003</v>
      </c>
      <c r="F139" s="32">
        <v>12.553380000000001</v>
      </c>
      <c r="G139" s="32">
        <v>173.85067809764917</v>
      </c>
      <c r="H139" s="32">
        <v>149.65507126924314</v>
      </c>
      <c r="I139" s="32">
        <v>779.85487350893879</v>
      </c>
      <c r="J139" s="32">
        <v>4.5448086348564773</v>
      </c>
      <c r="K139" s="32">
        <v>48.017344185132465</v>
      </c>
      <c r="L139" s="113">
        <v>0.86082535257748183</v>
      </c>
      <c r="M139" s="32">
        <v>1.3396164353440223</v>
      </c>
      <c r="N139" s="32">
        <v>3.750629877940717E-4</v>
      </c>
      <c r="O139" s="32">
        <v>0</v>
      </c>
      <c r="P139" s="32">
        <v>4.9398506816555462E-3</v>
      </c>
      <c r="Q139" s="32">
        <v>0.27198395714604234</v>
      </c>
      <c r="R139" s="32">
        <v>3.2761931499492811</v>
      </c>
      <c r="S139" s="32">
        <v>12.976843924206914</v>
      </c>
      <c r="T139" s="32">
        <v>17.198600695746723</v>
      </c>
      <c r="U139" s="32">
        <v>16.650370774180026</v>
      </c>
      <c r="V139" s="32">
        <v>16.888635982884924</v>
      </c>
      <c r="W139" s="32">
        <v>7.9395453823076263</v>
      </c>
      <c r="X139" s="32">
        <v>4.5654582715549097</v>
      </c>
      <c r="Y139" s="32">
        <v>1.2903529319144398</v>
      </c>
      <c r="Z139" s="32">
        <v>8.8420599307189179E-3</v>
      </c>
      <c r="AA139" s="32"/>
      <c r="AB139" s="32">
        <v>0</v>
      </c>
      <c r="AC139" s="32">
        <v>3.3782563410484699E-3</v>
      </c>
      <c r="AD139" s="32">
        <v>0.10028843296808482</v>
      </c>
      <c r="AE139" s="32">
        <v>2.159158185331175</v>
      </c>
      <c r="AF139" s="32">
        <v>8.4145217950967481</v>
      </c>
      <c r="AG139" s="32">
        <v>12.642266393119256</v>
      </c>
      <c r="AH139" s="32">
        <v>14.3400307720357</v>
      </c>
      <c r="AI139" s="32">
        <v>12.281790944488781</v>
      </c>
      <c r="AJ139" s="32">
        <v>6.35482812406297</v>
      </c>
      <c r="AK139" s="32">
        <v>2.9991067106303624</v>
      </c>
      <c r="AL139" s="32">
        <v>0.63667932950700545</v>
      </c>
      <c r="AM139" s="26">
        <v>6.534251972465906E-3</v>
      </c>
      <c r="AN139" s="26"/>
      <c r="AO139" s="26"/>
      <c r="AP139" s="26"/>
      <c r="AQ139" s="26"/>
      <c r="AR139" s="26"/>
      <c r="AS139" s="26"/>
      <c r="AT139" s="26"/>
      <c r="AU139" s="26"/>
      <c r="AV139" s="26"/>
      <c r="AW139" s="26"/>
      <c r="AX139" s="26"/>
      <c r="AY139" s="26"/>
      <c r="AZ139" s="26"/>
      <c r="BA139" s="26"/>
      <c r="BB139" s="26"/>
      <c r="BC139" s="26"/>
      <c r="BD139" s="26"/>
      <c r="BE139" s="26"/>
      <c r="BF139" s="26"/>
      <c r="BG139" s="26"/>
      <c r="BH139" s="26"/>
      <c r="BI139" s="26"/>
      <c r="BJ139" s="26"/>
      <c r="BK139" s="26"/>
      <c r="BL139" s="26"/>
      <c r="BM139" s="26"/>
      <c r="BN139" s="26"/>
      <c r="BO139" s="26"/>
      <c r="BP139" s="26"/>
      <c r="BQ139" s="26"/>
      <c r="BR139" s="26"/>
      <c r="BS139" s="26"/>
      <c r="BT139" s="26"/>
      <c r="BU139" s="26"/>
      <c r="BV139" s="26"/>
      <c r="BW139" s="26"/>
      <c r="BX139" s="26"/>
      <c r="BY139" s="26"/>
      <c r="BZ139" s="26"/>
      <c r="CA139" s="26"/>
      <c r="CB139" s="26"/>
      <c r="CC139" s="26"/>
      <c r="CD139" s="26"/>
      <c r="CE139" s="26"/>
      <c r="CF139" s="26"/>
      <c r="CG139" s="26"/>
      <c r="CH139" s="26"/>
      <c r="CI139" s="26"/>
      <c r="CJ139" s="26"/>
      <c r="CK139" s="26"/>
      <c r="CL139" s="26"/>
      <c r="CM139" s="26"/>
      <c r="CN139" s="26"/>
      <c r="CO139" s="26"/>
      <c r="CP139" s="26"/>
      <c r="CQ139" s="26"/>
      <c r="CR139" s="26"/>
      <c r="CS139" s="26"/>
      <c r="CT139" s="26"/>
      <c r="CU139" s="26"/>
      <c r="CV139" s="26"/>
      <c r="CW139" s="26"/>
      <c r="CX139" s="7"/>
      <c r="CY139" s="7"/>
      <c r="CZ139" s="7"/>
      <c r="DA139" s="7"/>
      <c r="DB139" s="7"/>
      <c r="DC139" s="7"/>
      <c r="DD139" s="7"/>
      <c r="DE139" s="7"/>
      <c r="DF139" s="7"/>
      <c r="DG139" s="7"/>
      <c r="DH139" s="7"/>
      <c r="DI139" s="7"/>
      <c r="DJ139" s="7"/>
      <c r="DK139" s="7"/>
      <c r="DL139" s="7"/>
      <c r="DM139" s="7"/>
      <c r="DN139" s="7"/>
      <c r="DO139" s="7"/>
      <c r="DP139" s="7"/>
      <c r="DQ139" s="7"/>
      <c r="DR139" s="7"/>
      <c r="DS139" s="7"/>
      <c r="DT139" s="7"/>
      <c r="DU139" s="7"/>
      <c r="DV139" s="7"/>
      <c r="DW139" s="7"/>
      <c r="DX139" s="7"/>
      <c r="DY139" s="7"/>
      <c r="DZ139" s="7"/>
      <c r="EA139" s="7"/>
    </row>
    <row r="140" spans="1:131">
      <c r="A140" s="7" t="s">
        <v>582</v>
      </c>
      <c r="B140" s="7"/>
      <c r="C140" s="32">
        <v>140.03201749675947</v>
      </c>
      <c r="D140" s="32">
        <v>10.46115</v>
      </c>
      <c r="E140" s="32">
        <v>2.0922300000000003</v>
      </c>
      <c r="F140" s="32">
        <v>12.553380000000001</v>
      </c>
      <c r="G140" s="32">
        <v>173.85067809764917</v>
      </c>
      <c r="H140" s="32">
        <v>149.18250110365955</v>
      </c>
      <c r="I140" s="32">
        <v>785.30332395264395</v>
      </c>
      <c r="J140" s="32">
        <v>4.5776159724902614</v>
      </c>
      <c r="K140" s="32">
        <v>48.353872078543702</v>
      </c>
      <c r="L140" s="113">
        <v>0.85810709935722029</v>
      </c>
      <c r="M140" s="32">
        <v>1.3303221492523671</v>
      </c>
      <c r="N140" s="32">
        <v>3.7246079315165196E-4</v>
      </c>
      <c r="O140" s="32">
        <v>0</v>
      </c>
      <c r="P140" s="32">
        <v>4.9055778970927165E-3</v>
      </c>
      <c r="Q140" s="32">
        <v>0.27009692691607434</v>
      </c>
      <c r="R140" s="32">
        <v>3.2534628551994005</v>
      </c>
      <c r="S140" s="32">
        <v>12.88681031696218</v>
      </c>
      <c r="T140" s="32">
        <v>17.079276454101851</v>
      </c>
      <c r="U140" s="32">
        <v>16.534850162888301</v>
      </c>
      <c r="V140" s="32">
        <v>16.771462282726144</v>
      </c>
      <c r="W140" s="32">
        <v>7.8844606548633056</v>
      </c>
      <c r="X140" s="32">
        <v>4.5337830291528158</v>
      </c>
      <c r="Y140" s="32">
        <v>1.2814004370121652</v>
      </c>
      <c r="Z140" s="32">
        <v>8.7807135389701713E-3</v>
      </c>
      <c r="AA140" s="32"/>
      <c r="AB140" s="32">
        <v>0</v>
      </c>
      <c r="AC140" s="32">
        <v>3.3548179298016016E-3</v>
      </c>
      <c r="AD140" s="32">
        <v>9.9592629779129527E-2</v>
      </c>
      <c r="AE140" s="32">
        <v>2.1441779018991816</v>
      </c>
      <c r="AF140" s="32">
        <v>8.3561416716340009</v>
      </c>
      <c r="AG140" s="32">
        <v>12.554554091594373</v>
      </c>
      <c r="AH140" s="32">
        <v>14.240539346697796</v>
      </c>
      <c r="AI140" s="32">
        <v>12.196579628962722</v>
      </c>
      <c r="AJ140" s="32">
        <v>6.3107381972077663</v>
      </c>
      <c r="AK140" s="32">
        <v>2.9782988472356084</v>
      </c>
      <c r="AL140" s="32">
        <v>0.63226203536148951</v>
      </c>
      <c r="AM140" s="26">
        <v>6.4889171992989344E-3</v>
      </c>
      <c r="AN140" s="26"/>
      <c r="AO140" s="26"/>
      <c r="AP140" s="26"/>
      <c r="AQ140" s="26"/>
      <c r="AR140" s="26"/>
      <c r="AS140" s="26"/>
      <c r="AT140" s="26"/>
      <c r="AU140" s="26"/>
      <c r="AV140" s="26"/>
      <c r="AW140" s="26"/>
      <c r="AX140" s="26"/>
      <c r="AY140" s="26"/>
      <c r="AZ140" s="26"/>
      <c r="BA140" s="26"/>
      <c r="BB140" s="26"/>
      <c r="BC140" s="26"/>
      <c r="BD140" s="26"/>
      <c r="BE140" s="26"/>
      <c r="BF140" s="26"/>
      <c r="BG140" s="26"/>
      <c r="BH140" s="26"/>
      <c r="BI140" s="26"/>
      <c r="BJ140" s="26"/>
      <c r="BK140" s="26"/>
      <c r="BL140" s="26"/>
      <c r="BM140" s="26"/>
      <c r="BN140" s="26"/>
      <c r="BO140" s="26"/>
      <c r="BP140" s="26"/>
      <c r="BQ140" s="26"/>
      <c r="BR140" s="26"/>
      <c r="BS140" s="26"/>
      <c r="BT140" s="26"/>
      <c r="BU140" s="26"/>
      <c r="BV140" s="26"/>
      <c r="BW140" s="26"/>
      <c r="BX140" s="26"/>
      <c r="BY140" s="26"/>
      <c r="BZ140" s="26"/>
      <c r="CA140" s="26"/>
      <c r="CB140" s="26"/>
      <c r="CC140" s="26"/>
      <c r="CD140" s="26"/>
      <c r="CE140" s="26"/>
      <c r="CF140" s="26"/>
      <c r="CG140" s="26"/>
      <c r="CH140" s="26"/>
      <c r="CI140" s="26"/>
      <c r="CJ140" s="26"/>
      <c r="CK140" s="26"/>
      <c r="CL140" s="26"/>
      <c r="CM140" s="26"/>
      <c r="CN140" s="26"/>
      <c r="CO140" s="26"/>
      <c r="CP140" s="26"/>
      <c r="CQ140" s="26"/>
      <c r="CR140" s="26"/>
      <c r="CS140" s="26"/>
      <c r="CT140" s="26"/>
      <c r="CU140" s="26"/>
      <c r="CV140" s="26"/>
      <c r="CW140" s="26"/>
      <c r="CX140" s="7"/>
      <c r="CY140" s="7"/>
      <c r="CZ140" s="7"/>
      <c r="DA140" s="7"/>
      <c r="DB140" s="7"/>
      <c r="DC140" s="7"/>
      <c r="DD140" s="7"/>
      <c r="DE140" s="7"/>
      <c r="DF140" s="7"/>
      <c r="DG140" s="7"/>
      <c r="DH140" s="7"/>
      <c r="DI140" s="7"/>
      <c r="DJ140" s="7"/>
      <c r="DK140" s="7"/>
      <c r="DL140" s="7"/>
      <c r="DM140" s="7"/>
      <c r="DN140" s="7"/>
      <c r="DO140" s="7"/>
      <c r="DP140" s="7"/>
      <c r="DQ140" s="7"/>
      <c r="DR140" s="7"/>
      <c r="DS140" s="7"/>
      <c r="DT140" s="7"/>
      <c r="DU140" s="7"/>
      <c r="DV140" s="7"/>
      <c r="DW140" s="7"/>
      <c r="DX140" s="7"/>
      <c r="DY140" s="7"/>
      <c r="DZ140" s="7"/>
      <c r="EA140" s="7"/>
    </row>
    <row r="141" spans="1:131">
      <c r="A141" s="7" t="s">
        <v>532</v>
      </c>
      <c r="B141" s="7"/>
      <c r="C141" s="32">
        <v>137.39865824613142</v>
      </c>
      <c r="D141" s="32">
        <v>10.46115</v>
      </c>
      <c r="E141" s="32">
        <v>2.0922300000000003</v>
      </c>
      <c r="F141" s="32">
        <v>12.553380000000001</v>
      </c>
      <c r="G141" s="32">
        <v>173.85067809764917</v>
      </c>
      <c r="H141" s="32">
        <v>147.91049308078129</v>
      </c>
      <c r="I141" s="32">
        <v>800.35431352617479</v>
      </c>
      <c r="J141" s="32">
        <v>4.6682441064456777</v>
      </c>
      <c r="K141" s="32">
        <v>49.283508470994875</v>
      </c>
      <c r="L141" s="113">
        <v>0.85079042946097871</v>
      </c>
      <c r="M141" s="32">
        <v>1.3053048981931221</v>
      </c>
      <c r="N141" s="32">
        <v>3.6545651589652456E-4</v>
      </c>
      <c r="O141" s="32">
        <v>0</v>
      </c>
      <c r="P141" s="32">
        <v>4.8133265022623556E-3</v>
      </c>
      <c r="Q141" s="32">
        <v>0.26501764395082594</v>
      </c>
      <c r="R141" s="32">
        <v>3.1922801581314793</v>
      </c>
      <c r="S141" s="32">
        <v>12.644468588506783</v>
      </c>
      <c r="T141" s="32">
        <v>16.758093688556936</v>
      </c>
      <c r="U141" s="32">
        <v>16.223905555986537</v>
      </c>
      <c r="V141" s="32">
        <v>16.456068088324866</v>
      </c>
      <c r="W141" s="32">
        <v>7.736190153781811</v>
      </c>
      <c r="X141" s="32">
        <v>4.4485233885821422</v>
      </c>
      <c r="Y141" s="32">
        <v>1.2573031787216256</v>
      </c>
      <c r="Z141" s="32">
        <v>8.6155886365492148E-3</v>
      </c>
      <c r="AA141" s="32"/>
      <c r="AB141" s="32">
        <v>0</v>
      </c>
      <c r="AC141" s="32">
        <v>3.2917292091822594E-3</v>
      </c>
      <c r="AD141" s="32">
        <v>9.7719749722043198E-2</v>
      </c>
      <c r="AE141" s="32">
        <v>2.1038557611924031</v>
      </c>
      <c r="AF141" s="32">
        <v>8.1990010164901523</v>
      </c>
      <c r="AG141" s="32">
        <v>12.318460577085268</v>
      </c>
      <c r="AH141" s="32">
        <v>13.972740191240886</v>
      </c>
      <c r="AI141" s="32">
        <v>11.967217970349942</v>
      </c>
      <c r="AJ141" s="32">
        <v>6.1920621893419696</v>
      </c>
      <c r="AK141" s="32">
        <v>2.9222907216604401</v>
      </c>
      <c r="AL141" s="32">
        <v>0.6203720896947521</v>
      </c>
      <c r="AM141" s="26">
        <v>6.3668904625654677E-3</v>
      </c>
      <c r="AN141" s="26"/>
      <c r="AO141" s="26"/>
      <c r="AP141" s="26"/>
      <c r="AQ141" s="26"/>
      <c r="AR141" s="26"/>
      <c r="AS141" s="26"/>
      <c r="AT141" s="26"/>
      <c r="AU141" s="26"/>
      <c r="AV141" s="26"/>
      <c r="AW141" s="26"/>
      <c r="AX141" s="26"/>
      <c r="AY141" s="26"/>
      <c r="AZ141" s="26"/>
      <c r="BA141" s="26"/>
      <c r="BB141" s="26"/>
      <c r="BC141" s="26"/>
      <c r="BD141" s="26"/>
      <c r="BE141" s="26"/>
      <c r="BF141" s="26"/>
      <c r="BG141" s="26"/>
      <c r="BH141" s="26"/>
      <c r="BI141" s="26"/>
      <c r="BJ141" s="26"/>
      <c r="BK141" s="26"/>
      <c r="BL141" s="26"/>
      <c r="BM141" s="26"/>
      <c r="BN141" s="26"/>
      <c r="BO141" s="26"/>
      <c r="BP141" s="26"/>
      <c r="BQ141" s="26"/>
      <c r="BR141" s="26"/>
      <c r="BS141" s="26"/>
      <c r="BT141" s="26"/>
      <c r="BU141" s="26"/>
      <c r="BV141" s="26"/>
      <c r="BW141" s="26"/>
      <c r="BX141" s="26"/>
      <c r="BY141" s="26"/>
      <c r="BZ141" s="26"/>
      <c r="CA141" s="26"/>
      <c r="CB141" s="26"/>
      <c r="CC141" s="26"/>
      <c r="CD141" s="26"/>
      <c r="CE141" s="26"/>
      <c r="CF141" s="26"/>
      <c r="CG141" s="26"/>
      <c r="CH141" s="26"/>
      <c r="CI141" s="26"/>
      <c r="CJ141" s="26"/>
      <c r="CK141" s="26"/>
      <c r="CL141" s="26"/>
      <c r="CM141" s="26"/>
      <c r="CN141" s="26"/>
      <c r="CO141" s="26"/>
      <c r="CP141" s="26"/>
      <c r="CQ141" s="26"/>
      <c r="CR141" s="26"/>
      <c r="CS141" s="26"/>
      <c r="CT141" s="26"/>
      <c r="CU141" s="26"/>
      <c r="CV141" s="26"/>
      <c r="CW141" s="26"/>
      <c r="CX141" s="7"/>
      <c r="CY141" s="7"/>
      <c r="CZ141" s="7"/>
      <c r="DA141" s="7"/>
      <c r="DB141" s="7"/>
      <c r="DC141" s="7"/>
      <c r="DD141" s="7"/>
      <c r="DE141" s="7"/>
      <c r="DF141" s="7"/>
      <c r="DG141" s="7"/>
      <c r="DH141" s="7"/>
      <c r="DI141" s="7"/>
      <c r="DJ141" s="7"/>
      <c r="DK141" s="7"/>
      <c r="DL141" s="7"/>
      <c r="DM141" s="7"/>
      <c r="DN141" s="7"/>
      <c r="DO141" s="7"/>
      <c r="DP141" s="7"/>
      <c r="DQ141" s="7"/>
      <c r="DR141" s="7"/>
      <c r="DS141" s="7"/>
      <c r="DT141" s="7"/>
      <c r="DU141" s="7"/>
      <c r="DV141" s="7"/>
      <c r="DW141" s="7"/>
      <c r="DX141" s="7"/>
      <c r="DY141" s="7"/>
      <c r="DZ141" s="7"/>
      <c r="EA141" s="7"/>
    </row>
    <row r="142" spans="1:131">
      <c r="A142" s="7" t="s">
        <v>508</v>
      </c>
      <c r="B142" s="7"/>
      <c r="C142" s="32">
        <v>137.35790817334674</v>
      </c>
      <c r="D142" s="32">
        <v>10.46115</v>
      </c>
      <c r="E142" s="32">
        <v>2.0922300000000003</v>
      </c>
      <c r="F142" s="32">
        <v>12.553380000000001</v>
      </c>
      <c r="G142" s="32">
        <v>173.85067809764917</v>
      </c>
      <c r="H142" s="32">
        <v>147.89080931773128</v>
      </c>
      <c r="I142" s="32">
        <v>800.59175523567251</v>
      </c>
      <c r="J142" s="32">
        <v>4.6696738396170296</v>
      </c>
      <c r="K142" s="32">
        <v>49.298174247830104</v>
      </c>
      <c r="L142" s="113">
        <v>0.85067720722183993</v>
      </c>
      <c r="M142" s="32">
        <v>1.3049177672685075</v>
      </c>
      <c r="N142" s="32">
        <v>3.6534812779570521E-4</v>
      </c>
      <c r="O142" s="32">
        <v>0</v>
      </c>
      <c r="P142" s="32">
        <v>4.8118989526209875E-3</v>
      </c>
      <c r="Q142" s="32">
        <v>0.26493904428749537</v>
      </c>
      <c r="R142" s="32">
        <v>3.1913333828830632</v>
      </c>
      <c r="S142" s="32">
        <v>12.64071845715992</v>
      </c>
      <c r="T142" s="32">
        <v>16.753123526939216</v>
      </c>
      <c r="U142" s="32">
        <v>16.219093825357596</v>
      </c>
      <c r="V142" s="32">
        <v>16.451187502292154</v>
      </c>
      <c r="W142" s="32">
        <v>7.7338957331821705</v>
      </c>
      <c r="X142" s="32">
        <v>4.4472040332537635</v>
      </c>
      <c r="Y142" s="32">
        <v>1.2569302842792827</v>
      </c>
      <c r="Z142" s="32">
        <v>8.6130334015236051E-3</v>
      </c>
      <c r="AA142" s="32"/>
      <c r="AB142" s="32">
        <v>0</v>
      </c>
      <c r="AC142" s="32">
        <v>3.2907529390601644E-3</v>
      </c>
      <c r="AD142" s="32">
        <v>9.7690767729318478E-2</v>
      </c>
      <c r="AE142" s="32">
        <v>2.1032317938517355</v>
      </c>
      <c r="AF142" s="32">
        <v>8.196569334169169</v>
      </c>
      <c r="AG142" s="32">
        <v>12.314807134093035</v>
      </c>
      <c r="AH142" s="32">
        <v>13.968596117440875</v>
      </c>
      <c r="AI142" s="32">
        <v>11.96366869985817</v>
      </c>
      <c r="AJ142" s="32">
        <v>6.1902257304702166</v>
      </c>
      <c r="AK142" s="32">
        <v>2.9214240206232844</v>
      </c>
      <c r="AL142" s="32">
        <v>0.62018809803041308</v>
      </c>
      <c r="AM142" s="26">
        <v>6.3650021526425503E-3</v>
      </c>
      <c r="AN142" s="26"/>
      <c r="AO142" s="26"/>
      <c r="AP142" s="26"/>
      <c r="AQ142" s="26"/>
      <c r="AR142" s="26"/>
      <c r="AS142" s="26"/>
      <c r="AT142" s="26"/>
      <c r="AU142" s="26"/>
      <c r="AV142" s="26"/>
      <c r="AW142" s="26"/>
      <c r="AX142" s="26"/>
      <c r="AY142" s="26"/>
      <c r="AZ142" s="26"/>
      <c r="BA142" s="26"/>
      <c r="BB142" s="26"/>
      <c r="BC142" s="26"/>
      <c r="BD142" s="26"/>
      <c r="BE142" s="26"/>
      <c r="BF142" s="26"/>
      <c r="BG142" s="26"/>
      <c r="BH142" s="26"/>
      <c r="BI142" s="26"/>
      <c r="BJ142" s="26"/>
      <c r="BK142" s="26"/>
      <c r="BL142" s="26"/>
      <c r="BM142" s="26"/>
      <c r="BN142" s="26"/>
      <c r="BO142" s="26"/>
      <c r="BP142" s="26"/>
      <c r="BQ142" s="26"/>
      <c r="BR142" s="26"/>
      <c r="BS142" s="26"/>
      <c r="BT142" s="26"/>
      <c r="BU142" s="26"/>
      <c r="BV142" s="26"/>
      <c r="BW142" s="26"/>
      <c r="BX142" s="26"/>
      <c r="BY142" s="26"/>
      <c r="BZ142" s="26"/>
      <c r="CA142" s="26"/>
      <c r="CB142" s="26"/>
      <c r="CC142" s="26"/>
      <c r="CD142" s="26"/>
      <c r="CE142" s="26"/>
      <c r="CF142" s="26"/>
      <c r="CG142" s="26"/>
      <c r="CH142" s="26"/>
      <c r="CI142" s="26"/>
      <c r="CJ142" s="26"/>
      <c r="CK142" s="26"/>
      <c r="CL142" s="26"/>
      <c r="CM142" s="26"/>
      <c r="CN142" s="26"/>
      <c r="CO142" s="26"/>
      <c r="CP142" s="26"/>
      <c r="CQ142" s="26"/>
      <c r="CR142" s="26"/>
      <c r="CS142" s="26"/>
      <c r="CT142" s="26"/>
      <c r="CU142" s="26"/>
      <c r="CV142" s="26"/>
      <c r="CW142" s="26"/>
      <c r="CX142" s="7"/>
      <c r="CY142" s="7"/>
      <c r="CZ142" s="7"/>
      <c r="DA142" s="7"/>
      <c r="DB142" s="7"/>
      <c r="DC142" s="7"/>
      <c r="DD142" s="7"/>
      <c r="DE142" s="7"/>
      <c r="DF142" s="7"/>
      <c r="DG142" s="7"/>
      <c r="DH142" s="7"/>
      <c r="DI142" s="7"/>
      <c r="DJ142" s="7"/>
      <c r="DK142" s="7"/>
      <c r="DL142" s="7"/>
      <c r="DM142" s="7"/>
      <c r="DN142" s="7"/>
      <c r="DO142" s="7"/>
      <c r="DP142" s="7"/>
      <c r="DQ142" s="7"/>
      <c r="DR142" s="7"/>
      <c r="DS142" s="7"/>
      <c r="DT142" s="7"/>
      <c r="DU142" s="7"/>
      <c r="DV142" s="7"/>
      <c r="DW142" s="7"/>
      <c r="DX142" s="7"/>
      <c r="DY142" s="7"/>
      <c r="DZ142" s="7"/>
      <c r="EA142" s="7"/>
    </row>
    <row r="143" spans="1:131">
      <c r="A143" s="7" t="s">
        <v>583</v>
      </c>
      <c r="B143" s="7"/>
      <c r="C143" s="32">
        <v>136.64046420852873</v>
      </c>
      <c r="D143" s="32">
        <v>10.46115</v>
      </c>
      <c r="E143" s="32">
        <v>2.0922300000000003</v>
      </c>
      <c r="F143" s="32">
        <v>12.553380000000001</v>
      </c>
      <c r="G143" s="32">
        <v>173.85067809764917</v>
      </c>
      <c r="H143" s="32">
        <v>147.54425786297008</v>
      </c>
      <c r="I143" s="32">
        <v>804.79533963070458</v>
      </c>
      <c r="J143" s="32">
        <v>4.6949853321128989</v>
      </c>
      <c r="K143" s="32">
        <v>49.557811995452624</v>
      </c>
      <c r="L143" s="113">
        <v>0.84868382152698196</v>
      </c>
      <c r="M143" s="32">
        <v>1.29810195746796</v>
      </c>
      <c r="N143" s="32">
        <v>3.634398517245976E-4</v>
      </c>
      <c r="O143" s="32">
        <v>0</v>
      </c>
      <c r="P143" s="32">
        <v>4.7867655772749155E-3</v>
      </c>
      <c r="Q143" s="32">
        <v>0.26355522211885229</v>
      </c>
      <c r="R143" s="32">
        <v>3.1746645000664859</v>
      </c>
      <c r="S143" s="32">
        <v>12.574693811847123</v>
      </c>
      <c r="T143" s="32">
        <v>16.665619083066318</v>
      </c>
      <c r="U143" s="32">
        <v>16.134378710410338</v>
      </c>
      <c r="V143" s="32">
        <v>16.365260122175723</v>
      </c>
      <c r="W143" s="32">
        <v>7.6935002663896732</v>
      </c>
      <c r="X143" s="32">
        <v>4.423975522158897</v>
      </c>
      <c r="Y143" s="32">
        <v>1.2503651213509488</v>
      </c>
      <c r="Z143" s="32">
        <v>8.5680460475745287E-3</v>
      </c>
      <c r="AA143" s="32"/>
      <c r="AB143" s="32">
        <v>0</v>
      </c>
      <c r="AC143" s="32">
        <v>3.2735647708124625E-3</v>
      </c>
      <c r="AD143" s="32">
        <v>9.7180512057417984E-2</v>
      </c>
      <c r="AE143" s="32">
        <v>2.092246252668275</v>
      </c>
      <c r="AF143" s="32">
        <v>8.1537572436298262</v>
      </c>
      <c r="AG143" s="32">
        <v>12.250484779641461</v>
      </c>
      <c r="AH143" s="32">
        <v>13.895635738859752</v>
      </c>
      <c r="AI143" s="32">
        <v>11.901180401805732</v>
      </c>
      <c r="AJ143" s="32">
        <v>6.1578931174430709</v>
      </c>
      <c r="AK143" s="32">
        <v>2.9061649208004665</v>
      </c>
      <c r="AL143" s="32">
        <v>0.61694874899036833</v>
      </c>
      <c r="AM143" s="26">
        <v>6.3317566523201077E-3</v>
      </c>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26"/>
      <c r="BM143" s="26"/>
      <c r="BN143" s="26"/>
      <c r="BO143" s="26"/>
      <c r="BP143" s="26"/>
      <c r="BQ143" s="26"/>
      <c r="BR143" s="26"/>
      <c r="BS143" s="26"/>
      <c r="BT143" s="26"/>
      <c r="BU143" s="26"/>
      <c r="BV143" s="26"/>
      <c r="BW143" s="26"/>
      <c r="BX143" s="26"/>
      <c r="BY143" s="26"/>
      <c r="BZ143" s="26"/>
      <c r="CA143" s="26"/>
      <c r="CB143" s="26"/>
      <c r="CC143" s="26"/>
      <c r="CD143" s="26"/>
      <c r="CE143" s="26"/>
      <c r="CF143" s="26"/>
      <c r="CG143" s="26"/>
      <c r="CH143" s="26"/>
      <c r="CI143" s="26"/>
      <c r="CJ143" s="26"/>
      <c r="CK143" s="26"/>
      <c r="CL143" s="26"/>
      <c r="CM143" s="26"/>
      <c r="CN143" s="26"/>
      <c r="CO143" s="26"/>
      <c r="CP143" s="26"/>
      <c r="CQ143" s="26"/>
      <c r="CR143" s="26"/>
      <c r="CS143" s="26"/>
      <c r="CT143" s="26"/>
      <c r="CU143" s="26"/>
      <c r="CV143" s="26"/>
      <c r="CW143" s="26"/>
      <c r="CX143" s="7"/>
      <c r="CY143" s="7"/>
      <c r="CZ143" s="7"/>
      <c r="DA143" s="7"/>
      <c r="DB143" s="7"/>
      <c r="DC143" s="7"/>
      <c r="DD143" s="7"/>
      <c r="DE143" s="7"/>
      <c r="DF143" s="7"/>
      <c r="DG143" s="7"/>
      <c r="DH143" s="7"/>
      <c r="DI143" s="7"/>
      <c r="DJ143" s="7"/>
      <c r="DK143" s="7"/>
      <c r="DL143" s="7"/>
      <c r="DM143" s="7"/>
      <c r="DN143" s="7"/>
      <c r="DO143" s="7"/>
      <c r="DP143" s="7"/>
      <c r="DQ143" s="7"/>
      <c r="DR143" s="7"/>
      <c r="DS143" s="7"/>
      <c r="DT143" s="7"/>
      <c r="DU143" s="7"/>
      <c r="DV143" s="7"/>
      <c r="DW143" s="7"/>
      <c r="DX143" s="7"/>
      <c r="DY143" s="7"/>
      <c r="DZ143" s="7"/>
      <c r="EA143" s="7"/>
    </row>
    <row r="144" spans="1:131">
      <c r="A144" s="7" t="s">
        <v>520</v>
      </c>
      <c r="B144" s="7"/>
      <c r="C144" s="32">
        <v>134.68379884993402</v>
      </c>
      <c r="D144" s="32">
        <v>10.46115</v>
      </c>
      <c r="E144" s="32">
        <v>2.0922300000000003</v>
      </c>
      <c r="F144" s="32">
        <v>12.553380000000001</v>
      </c>
      <c r="G144" s="32">
        <v>173.85067809764917</v>
      </c>
      <c r="H144" s="32">
        <v>146.59911753180305</v>
      </c>
      <c r="I144" s="32">
        <v>816.48728161081169</v>
      </c>
      <c r="J144" s="32">
        <v>4.765387273380302</v>
      </c>
      <c r="K144" s="32">
        <v>50.279974130376296</v>
      </c>
      <c r="L144" s="113">
        <v>0.84324731508645967</v>
      </c>
      <c r="M144" s="32">
        <v>1.2795133852846485</v>
      </c>
      <c r="N144" s="32">
        <v>3.5823546243975846E-4</v>
      </c>
      <c r="O144" s="32">
        <v>0</v>
      </c>
      <c r="P144" s="32">
        <v>4.7182200081492603E-3</v>
      </c>
      <c r="Q144" s="32">
        <v>0.2597811616589164</v>
      </c>
      <c r="R144" s="32">
        <v>3.1292039105667269</v>
      </c>
      <c r="S144" s="32">
        <v>12.394626597357664</v>
      </c>
      <c r="T144" s="32">
        <v>16.426970599776585</v>
      </c>
      <c r="U144" s="32">
        <v>15.903337487826896</v>
      </c>
      <c r="V144" s="32">
        <v>16.13091272185817</v>
      </c>
      <c r="W144" s="32">
        <v>7.583330811501038</v>
      </c>
      <c r="X144" s="32">
        <v>4.360625037354712</v>
      </c>
      <c r="Y144" s="32">
        <v>1.2324601315464003</v>
      </c>
      <c r="Z144" s="32">
        <v>8.4453532640770407E-3</v>
      </c>
      <c r="AA144" s="32"/>
      <c r="AB144" s="32">
        <v>0</v>
      </c>
      <c r="AC144" s="32">
        <v>3.2266879483187276E-3</v>
      </c>
      <c r="AD144" s="32">
        <v>9.5788905679507444E-2</v>
      </c>
      <c r="AE144" s="32">
        <v>2.0622856858042899</v>
      </c>
      <c r="AF144" s="32">
        <v>8.0369969967043389</v>
      </c>
      <c r="AG144" s="32">
        <v>12.075060176591702</v>
      </c>
      <c r="AH144" s="32">
        <v>13.696652888183955</v>
      </c>
      <c r="AI144" s="32">
        <v>11.730757770753621</v>
      </c>
      <c r="AJ144" s="32">
        <v>6.0697132637326687</v>
      </c>
      <c r="AK144" s="32">
        <v>2.8645491940109609</v>
      </c>
      <c r="AL144" s="32">
        <v>0.60811416069933677</v>
      </c>
      <c r="AM144" s="26">
        <v>6.2410871059861671E-3</v>
      </c>
      <c r="AN144" s="26"/>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26"/>
      <c r="BM144" s="26"/>
      <c r="BN144" s="26"/>
      <c r="BO144" s="26"/>
      <c r="BP144" s="26"/>
      <c r="BQ144" s="26"/>
      <c r="BR144" s="26"/>
      <c r="BS144" s="26"/>
      <c r="BT144" s="26"/>
      <c r="BU144" s="26"/>
      <c r="BV144" s="26"/>
      <c r="BW144" s="26"/>
      <c r="BX144" s="26"/>
      <c r="BY144" s="26"/>
      <c r="BZ144" s="26"/>
      <c r="CA144" s="26"/>
      <c r="CB144" s="26"/>
      <c r="CC144" s="26"/>
      <c r="CD144" s="26"/>
      <c r="CE144" s="26"/>
      <c r="CF144" s="26"/>
      <c r="CG144" s="26"/>
      <c r="CH144" s="26"/>
      <c r="CI144" s="26"/>
      <c r="CJ144" s="26"/>
      <c r="CK144" s="26"/>
      <c r="CL144" s="26"/>
      <c r="CM144" s="26"/>
      <c r="CN144" s="26"/>
      <c r="CO144" s="26"/>
      <c r="CP144" s="26"/>
      <c r="CQ144" s="26"/>
      <c r="CR144" s="26"/>
      <c r="CS144" s="26"/>
      <c r="CT144" s="26"/>
      <c r="CU144" s="26"/>
      <c r="CV144" s="26"/>
      <c r="CW144" s="26"/>
      <c r="CX144" s="7"/>
      <c r="CY144" s="7"/>
      <c r="CZ144" s="7"/>
      <c r="DA144" s="7"/>
      <c r="DB144" s="7"/>
      <c r="DC144" s="7"/>
      <c r="DD144" s="7"/>
      <c r="DE144" s="7"/>
      <c r="DF144" s="7"/>
      <c r="DG144" s="7"/>
      <c r="DH144" s="7"/>
      <c r="DI144" s="7"/>
      <c r="DJ144" s="7"/>
      <c r="DK144" s="7"/>
      <c r="DL144" s="7"/>
      <c r="DM144" s="7"/>
      <c r="DN144" s="7"/>
      <c r="DO144" s="7"/>
      <c r="DP144" s="7"/>
      <c r="DQ144" s="7"/>
      <c r="DR144" s="7"/>
      <c r="DS144" s="7"/>
      <c r="DT144" s="7"/>
      <c r="DU144" s="7"/>
      <c r="DV144" s="7"/>
      <c r="DW144" s="7"/>
      <c r="DX144" s="7"/>
      <c r="DY144" s="7"/>
      <c r="DZ144" s="7"/>
      <c r="EA144" s="7"/>
    </row>
    <row r="145" spans="1:131">
      <c r="A145" s="7" t="s">
        <v>584</v>
      </c>
      <c r="B145" s="7"/>
      <c r="C145" s="32">
        <v>134.2924657782151</v>
      </c>
      <c r="D145" s="32">
        <v>10.46115</v>
      </c>
      <c r="E145" s="32">
        <v>2.0922300000000003</v>
      </c>
      <c r="F145" s="32">
        <v>12.553380000000001</v>
      </c>
      <c r="G145" s="32">
        <v>173.85067809764917</v>
      </c>
      <c r="H145" s="32">
        <v>146.41008946556963</v>
      </c>
      <c r="I145" s="32">
        <v>818.86655489379598</v>
      </c>
      <c r="J145" s="32">
        <v>4.7797138461782822</v>
      </c>
      <c r="K145" s="32">
        <v>50.426931845059649</v>
      </c>
      <c r="L145" s="113">
        <v>0.84216001379835514</v>
      </c>
      <c r="M145" s="32">
        <v>1.2757956708479856</v>
      </c>
      <c r="N145" s="32">
        <v>3.5719458458279067E-4</v>
      </c>
      <c r="O145" s="32">
        <v>0</v>
      </c>
      <c r="P145" s="32">
        <v>4.7045108943241289E-3</v>
      </c>
      <c r="Q145" s="32">
        <v>0.25902634956692927</v>
      </c>
      <c r="R145" s="32">
        <v>3.1201117926667754</v>
      </c>
      <c r="S145" s="32">
        <v>12.358613154459773</v>
      </c>
      <c r="T145" s="32">
        <v>16.379240903118639</v>
      </c>
      <c r="U145" s="32">
        <v>15.857129243310208</v>
      </c>
      <c r="V145" s="32">
        <v>16.08404324179466</v>
      </c>
      <c r="W145" s="32">
        <v>7.5612969205233105</v>
      </c>
      <c r="X145" s="32">
        <v>4.3479549403938744</v>
      </c>
      <c r="Y145" s="32">
        <v>1.2288791335854907</v>
      </c>
      <c r="Z145" s="32">
        <v>8.4208147073775424E-3</v>
      </c>
      <c r="AA145" s="32"/>
      <c r="AB145" s="32">
        <v>0</v>
      </c>
      <c r="AC145" s="32">
        <v>3.2173125838199806E-3</v>
      </c>
      <c r="AD145" s="32">
        <v>9.5510584403925347E-2</v>
      </c>
      <c r="AE145" s="32">
        <v>2.056293572431493</v>
      </c>
      <c r="AF145" s="32">
        <v>8.013644947319241</v>
      </c>
      <c r="AG145" s="32">
        <v>12.03997525598175</v>
      </c>
      <c r="AH145" s="32">
        <v>13.656856318048796</v>
      </c>
      <c r="AI145" s="32">
        <v>11.696673244543199</v>
      </c>
      <c r="AJ145" s="32">
        <v>6.0520772929905879</v>
      </c>
      <c r="AK145" s="32">
        <v>2.8562260486530597</v>
      </c>
      <c r="AL145" s="32">
        <v>0.60634724304113041</v>
      </c>
      <c r="AM145" s="26">
        <v>6.2229531967193793E-3</v>
      </c>
      <c r="AN145" s="26"/>
      <c r="AO145" s="26"/>
      <c r="AP145" s="26"/>
      <c r="AQ145" s="26"/>
      <c r="AR145" s="26"/>
      <c r="AS145" s="26"/>
      <c r="AT145" s="26"/>
      <c r="AU145" s="26"/>
      <c r="AV145" s="26"/>
      <c r="AW145" s="26"/>
      <c r="AX145" s="26"/>
      <c r="AY145" s="26"/>
      <c r="AZ145" s="26"/>
      <c r="BA145" s="26"/>
      <c r="BB145" s="26"/>
      <c r="BC145" s="26"/>
      <c r="BD145" s="26"/>
      <c r="BE145" s="26"/>
      <c r="BF145" s="26"/>
      <c r="BG145" s="26"/>
      <c r="BH145" s="26"/>
      <c r="BI145" s="26"/>
      <c r="BJ145" s="26"/>
      <c r="BK145" s="26"/>
      <c r="BL145" s="26"/>
      <c r="BM145" s="26"/>
      <c r="BN145" s="26"/>
      <c r="BO145" s="26"/>
      <c r="BP145" s="26"/>
      <c r="BQ145" s="26"/>
      <c r="BR145" s="26"/>
      <c r="BS145" s="26"/>
      <c r="BT145" s="26"/>
      <c r="BU145" s="26"/>
      <c r="BV145" s="26"/>
      <c r="BW145" s="26"/>
      <c r="BX145" s="26"/>
      <c r="BY145" s="26"/>
      <c r="BZ145" s="26"/>
      <c r="CA145" s="26"/>
      <c r="CB145" s="26"/>
      <c r="CC145" s="26"/>
      <c r="CD145" s="26"/>
      <c r="CE145" s="26"/>
      <c r="CF145" s="26"/>
      <c r="CG145" s="26"/>
      <c r="CH145" s="26"/>
      <c r="CI145" s="26"/>
      <c r="CJ145" s="26"/>
      <c r="CK145" s="26"/>
      <c r="CL145" s="26"/>
      <c r="CM145" s="26"/>
      <c r="CN145" s="26"/>
      <c r="CO145" s="26"/>
      <c r="CP145" s="26"/>
      <c r="CQ145" s="26"/>
      <c r="CR145" s="26"/>
      <c r="CS145" s="26"/>
      <c r="CT145" s="26"/>
      <c r="CU145" s="26"/>
      <c r="CV145" s="26"/>
      <c r="CW145" s="26"/>
      <c r="CX145" s="7"/>
      <c r="CY145" s="7"/>
      <c r="CZ145" s="7"/>
      <c r="DA145" s="7"/>
      <c r="DB145" s="7"/>
      <c r="DC145" s="7"/>
      <c r="DD145" s="7"/>
      <c r="DE145" s="7"/>
      <c r="DF145" s="7"/>
      <c r="DG145" s="7"/>
      <c r="DH145" s="7"/>
      <c r="DI145" s="7"/>
      <c r="DJ145" s="7"/>
      <c r="DK145" s="7"/>
      <c r="DL145" s="7"/>
      <c r="DM145" s="7"/>
      <c r="DN145" s="7"/>
      <c r="DO145" s="7"/>
      <c r="DP145" s="7"/>
      <c r="DQ145" s="7"/>
      <c r="DR145" s="7"/>
      <c r="DS145" s="7"/>
      <c r="DT145" s="7"/>
      <c r="DU145" s="7"/>
      <c r="DV145" s="7"/>
      <c r="DW145" s="7"/>
      <c r="DX145" s="7"/>
      <c r="DY145" s="7"/>
      <c r="DZ145" s="7"/>
      <c r="EA145" s="7"/>
    </row>
    <row r="146" spans="1:131">
      <c r="A146" s="7" t="s">
        <v>585</v>
      </c>
      <c r="B146" s="7"/>
      <c r="C146" s="32">
        <v>130.05302416792662</v>
      </c>
      <c r="D146" s="32">
        <v>10.46115</v>
      </c>
      <c r="E146" s="32">
        <v>2.0922300000000003</v>
      </c>
      <c r="F146" s="32">
        <v>12.553380000000001</v>
      </c>
      <c r="G146" s="32">
        <v>173.85067809764917</v>
      </c>
      <c r="H146" s="32">
        <v>144.36228541470774</v>
      </c>
      <c r="I146" s="32">
        <v>845.55979765613142</v>
      </c>
      <c r="J146" s="32">
        <v>4.9404447249653884</v>
      </c>
      <c r="K146" s="32">
        <v>52.075661304552504</v>
      </c>
      <c r="L146" s="113">
        <v>0.83038091651055701</v>
      </c>
      <c r="M146" s="32">
        <v>1.2355204311174752</v>
      </c>
      <c r="N146" s="32">
        <v>3.4591840779897261E-4</v>
      </c>
      <c r="O146" s="32">
        <v>0</v>
      </c>
      <c r="P146" s="32">
        <v>4.5559954945518762E-3</v>
      </c>
      <c r="Q146" s="32">
        <v>0.25084921857040166</v>
      </c>
      <c r="R146" s="32">
        <v>3.0216138487506314</v>
      </c>
      <c r="S146" s="32">
        <v>11.96846752306595</v>
      </c>
      <c r="T146" s="32">
        <v>15.862169189324218</v>
      </c>
      <c r="U146" s="32">
        <v>15.356539927712753</v>
      </c>
      <c r="V146" s="32">
        <v>15.576290541106632</v>
      </c>
      <c r="W146" s="32">
        <v>7.3225964349312695</v>
      </c>
      <c r="X146" s="32">
        <v>4.2106955566514745</v>
      </c>
      <c r="Y146" s="32">
        <v>1.1900849890089698</v>
      </c>
      <c r="Z146" s="32">
        <v>8.1549803431329882E-3</v>
      </c>
      <c r="AA146" s="32"/>
      <c r="AB146" s="32">
        <v>0</v>
      </c>
      <c r="AC146" s="32">
        <v>3.1157461350835563E-3</v>
      </c>
      <c r="AD146" s="32">
        <v>9.2495437251785897E-2</v>
      </c>
      <c r="AE146" s="32">
        <v>1.9913790108928595</v>
      </c>
      <c r="AF146" s="32">
        <v>7.7606644123140214</v>
      </c>
      <c r="AG146" s="32">
        <v>11.659888616040607</v>
      </c>
      <c r="AH146" s="32">
        <v>13.22572680825124</v>
      </c>
      <c r="AI146" s="32">
        <v>11.327424210596959</v>
      </c>
      <c r="AJ146" s="32">
        <v>5.8610209432847178</v>
      </c>
      <c r="AK146" s="32">
        <v>2.7660586406091312</v>
      </c>
      <c r="AL146" s="32">
        <v>0.58720563507722889</v>
      </c>
      <c r="AM146" s="26">
        <v>6.0265025129958441E-3</v>
      </c>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c r="BN146" s="26"/>
      <c r="BO146" s="26"/>
      <c r="BP146" s="26"/>
      <c r="BQ146" s="26"/>
      <c r="BR146" s="26"/>
      <c r="BS146" s="26"/>
      <c r="BT146" s="26"/>
      <c r="BU146" s="26"/>
      <c r="BV146" s="26"/>
      <c r="BW146" s="26"/>
      <c r="BX146" s="26"/>
      <c r="BY146" s="26"/>
      <c r="BZ146" s="26"/>
      <c r="CA146" s="26"/>
      <c r="CB146" s="26"/>
      <c r="CC146" s="26"/>
      <c r="CD146" s="26"/>
      <c r="CE146" s="26"/>
      <c r="CF146" s="26"/>
      <c r="CG146" s="26"/>
      <c r="CH146" s="26"/>
      <c r="CI146" s="26"/>
      <c r="CJ146" s="26"/>
      <c r="CK146" s="26"/>
      <c r="CL146" s="26"/>
      <c r="CM146" s="26"/>
      <c r="CN146" s="26"/>
      <c r="CO146" s="26"/>
      <c r="CP146" s="26"/>
      <c r="CQ146" s="26"/>
      <c r="CR146" s="26"/>
      <c r="CS146" s="26"/>
      <c r="CT146" s="26"/>
      <c r="CU146" s="26"/>
      <c r="CV146" s="26"/>
      <c r="CW146" s="26"/>
      <c r="CX146" s="7"/>
      <c r="CY146" s="7"/>
      <c r="CZ146" s="7"/>
      <c r="DA146" s="7"/>
      <c r="DB146" s="7"/>
      <c r="DC146" s="7"/>
      <c r="DD146" s="7"/>
      <c r="DE146" s="7"/>
      <c r="DF146" s="7"/>
      <c r="DG146" s="7"/>
      <c r="DH146" s="7"/>
      <c r="DI146" s="7"/>
      <c r="DJ146" s="7"/>
      <c r="DK146" s="7"/>
      <c r="DL146" s="7"/>
      <c r="DM146" s="7"/>
      <c r="DN146" s="7"/>
      <c r="DO146" s="7"/>
      <c r="DP146" s="7"/>
      <c r="DQ146" s="7"/>
      <c r="DR146" s="7"/>
      <c r="DS146" s="7"/>
      <c r="DT146" s="7"/>
      <c r="DU146" s="7"/>
      <c r="DV146" s="7"/>
      <c r="DW146" s="7"/>
      <c r="DX146" s="7"/>
      <c r="DY146" s="7"/>
      <c r="DZ146" s="7"/>
      <c r="EA146" s="7"/>
    </row>
    <row r="147" spans="1:131">
      <c r="A147" s="7" t="s">
        <v>587</v>
      </c>
      <c r="B147" s="7"/>
      <c r="C147" s="32">
        <v>126.92235959417513</v>
      </c>
      <c r="D147" s="32">
        <v>10.46115</v>
      </c>
      <c r="E147" s="32">
        <v>2.0922300000000003</v>
      </c>
      <c r="F147" s="32">
        <v>12.553380000000001</v>
      </c>
      <c r="G147" s="32">
        <v>173.85067809764917</v>
      </c>
      <c r="H147" s="32">
        <v>142.85006088484053</v>
      </c>
      <c r="I147" s="32">
        <v>866.41635998269578</v>
      </c>
      <c r="J147" s="32">
        <v>5.0660305753273684</v>
      </c>
      <c r="K147" s="32">
        <v>53.363883535089293</v>
      </c>
      <c r="L147" s="113">
        <v>0.8216825062057217</v>
      </c>
      <c r="M147" s="32">
        <v>1.2057787156241766</v>
      </c>
      <c r="N147" s="32">
        <v>3.3759138494323006E-4</v>
      </c>
      <c r="O147" s="32">
        <v>0</v>
      </c>
      <c r="P147" s="32">
        <v>4.4463225839508286E-3</v>
      </c>
      <c r="Q147" s="32">
        <v>0.24481072183450431</v>
      </c>
      <c r="R147" s="32">
        <v>2.9488769055510176</v>
      </c>
      <c r="S147" s="32">
        <v>11.680359979882818</v>
      </c>
      <c r="T147" s="32">
        <v>15.480331616060647</v>
      </c>
      <c r="U147" s="32">
        <v>14.986873971579247</v>
      </c>
      <c r="V147" s="32">
        <v>15.201334700598549</v>
      </c>
      <c r="W147" s="32">
        <v>7.1463253071094535</v>
      </c>
      <c r="X147" s="32">
        <v>4.1093347809647796</v>
      </c>
      <c r="Y147" s="32">
        <v>1.1614370053216927</v>
      </c>
      <c r="Z147" s="32">
        <v>7.9586718895370088E-3</v>
      </c>
      <c r="AA147" s="32"/>
      <c r="AB147" s="32">
        <v>0</v>
      </c>
      <c r="AC147" s="32">
        <v>3.0407432190935808E-3</v>
      </c>
      <c r="AD147" s="32">
        <v>9.0268867047129067E-2</v>
      </c>
      <c r="AE147" s="32">
        <v>1.9434421039104839</v>
      </c>
      <c r="AF147" s="32">
        <v>7.5738480172332423</v>
      </c>
      <c r="AG147" s="32">
        <v>11.379209251160994</v>
      </c>
      <c r="AH147" s="32">
        <v>12.907354247169966</v>
      </c>
      <c r="AI147" s="32">
        <v>11.054748000913582</v>
      </c>
      <c r="AJ147" s="32">
        <v>5.719933177348075</v>
      </c>
      <c r="AK147" s="32">
        <v>2.6994734777459226</v>
      </c>
      <c r="AL147" s="32">
        <v>0.57307029381157837</v>
      </c>
      <c r="AM147" s="26">
        <v>5.8814312388615411E-3</v>
      </c>
      <c r="AN147" s="26"/>
      <c r="AO147" s="26"/>
      <c r="AP147" s="26"/>
      <c r="AQ147" s="26"/>
      <c r="AR147" s="26"/>
      <c r="AS147" s="26"/>
      <c r="AT147" s="26"/>
      <c r="AU147" s="26"/>
      <c r="AV147" s="26"/>
      <c r="AW147" s="26"/>
      <c r="AX147" s="26"/>
      <c r="AY147" s="26"/>
      <c r="AZ147" s="26"/>
      <c r="BA147" s="26"/>
      <c r="BB147" s="26"/>
      <c r="BC147" s="26"/>
      <c r="BD147" s="26"/>
      <c r="BE147" s="26"/>
      <c r="BF147" s="26"/>
      <c r="BG147" s="26"/>
      <c r="BH147" s="26"/>
      <c r="BI147" s="26"/>
      <c r="BJ147" s="26"/>
      <c r="BK147" s="26"/>
      <c r="BL147" s="26"/>
      <c r="BM147" s="26"/>
      <c r="BN147" s="26"/>
      <c r="BO147" s="26"/>
      <c r="BP147" s="26"/>
      <c r="BQ147" s="26"/>
      <c r="BR147" s="26"/>
      <c r="BS147" s="26"/>
      <c r="BT147" s="26"/>
      <c r="BU147" s="26"/>
      <c r="BV147" s="26"/>
      <c r="BW147" s="26"/>
      <c r="BX147" s="26"/>
      <c r="BY147" s="26"/>
      <c r="BZ147" s="26"/>
      <c r="CA147" s="26"/>
      <c r="CB147" s="26"/>
      <c r="CC147" s="26"/>
      <c r="CD147" s="26"/>
      <c r="CE147" s="26"/>
      <c r="CF147" s="26"/>
      <c r="CG147" s="26"/>
      <c r="CH147" s="26"/>
      <c r="CI147" s="26"/>
      <c r="CJ147" s="26"/>
      <c r="CK147" s="26"/>
      <c r="CL147" s="26"/>
      <c r="CM147" s="26"/>
      <c r="CN147" s="26"/>
      <c r="CO147" s="26"/>
      <c r="CP147" s="26"/>
      <c r="CQ147" s="26"/>
      <c r="CR147" s="26"/>
      <c r="CS147" s="26"/>
      <c r="CT147" s="26"/>
      <c r="CU147" s="26"/>
      <c r="CV147" s="26"/>
      <c r="CW147" s="26"/>
      <c r="CX147" s="7"/>
      <c r="CY147" s="7"/>
      <c r="CZ147" s="7"/>
      <c r="DA147" s="7"/>
      <c r="DB147" s="7"/>
      <c r="DC147" s="7"/>
      <c r="DD147" s="7"/>
      <c r="DE147" s="7"/>
      <c r="DF147" s="7"/>
      <c r="DG147" s="7"/>
      <c r="DH147" s="7"/>
      <c r="DI147" s="7"/>
      <c r="DJ147" s="7"/>
      <c r="DK147" s="7"/>
      <c r="DL147" s="7"/>
      <c r="DM147" s="7"/>
      <c r="DN147" s="7"/>
      <c r="DO147" s="7"/>
      <c r="DP147" s="7"/>
      <c r="DQ147" s="7"/>
      <c r="DR147" s="7"/>
      <c r="DS147" s="7"/>
      <c r="DT147" s="7"/>
      <c r="DU147" s="7"/>
      <c r="DV147" s="7"/>
      <c r="DW147" s="7"/>
      <c r="DX147" s="7"/>
      <c r="DY147" s="7"/>
      <c r="DZ147" s="7"/>
      <c r="EA147" s="7"/>
    </row>
    <row r="148" spans="1:131">
      <c r="A148" s="7" t="s">
        <v>586</v>
      </c>
      <c r="B148" s="7"/>
      <c r="C148" s="32">
        <v>126.79191523693548</v>
      </c>
      <c r="D148" s="32">
        <v>10.46115</v>
      </c>
      <c r="E148" s="32">
        <v>2.0922300000000003</v>
      </c>
      <c r="F148" s="32">
        <v>12.553380000000001</v>
      </c>
      <c r="G148" s="32">
        <v>173.85067809764917</v>
      </c>
      <c r="H148" s="32">
        <v>142.78705152942933</v>
      </c>
      <c r="I148" s="32">
        <v>867.30773483864505</v>
      </c>
      <c r="J148" s="32">
        <v>5.0713979061234458</v>
      </c>
      <c r="K148" s="32">
        <v>53.418940015020951</v>
      </c>
      <c r="L148" s="113">
        <v>0.82132007244301986</v>
      </c>
      <c r="M148" s="32">
        <v>1.2045394774786236</v>
      </c>
      <c r="N148" s="32">
        <v>3.3724442565757413E-4</v>
      </c>
      <c r="O148" s="32">
        <v>0</v>
      </c>
      <c r="P148" s="32">
        <v>4.4417528793424515E-3</v>
      </c>
      <c r="Q148" s="32">
        <v>0.24455911780384193</v>
      </c>
      <c r="R148" s="32">
        <v>2.9458461995843672</v>
      </c>
      <c r="S148" s="32">
        <v>11.668355498916855</v>
      </c>
      <c r="T148" s="32">
        <v>15.464421717174664</v>
      </c>
      <c r="U148" s="32">
        <v>14.971471223407017</v>
      </c>
      <c r="V148" s="32">
        <v>15.185711540577378</v>
      </c>
      <c r="W148" s="32">
        <v>7.1389806767835449</v>
      </c>
      <c r="X148" s="32">
        <v>4.1051114153111676</v>
      </c>
      <c r="Y148" s="32">
        <v>1.1602433393347229</v>
      </c>
      <c r="Z148" s="32">
        <v>7.9504923706371754E-3</v>
      </c>
      <c r="AA148" s="32"/>
      <c r="AB148" s="32">
        <v>0</v>
      </c>
      <c r="AC148" s="32">
        <v>3.0376180975939986E-3</v>
      </c>
      <c r="AD148" s="32">
        <v>9.0176093288601697E-2</v>
      </c>
      <c r="AE148" s="32">
        <v>1.9414447327862181</v>
      </c>
      <c r="AF148" s="32">
        <v>7.5660640007715436</v>
      </c>
      <c r="AG148" s="32">
        <v>11.367514277624343</v>
      </c>
      <c r="AH148" s="32">
        <v>12.89408872379158</v>
      </c>
      <c r="AI148" s="32">
        <v>11.043386492176776</v>
      </c>
      <c r="AJ148" s="32">
        <v>5.7140545204340478</v>
      </c>
      <c r="AK148" s="32">
        <v>2.6966990959599557</v>
      </c>
      <c r="AL148" s="32">
        <v>0.57248132125884299</v>
      </c>
      <c r="AM148" s="26">
        <v>5.8753866024392788E-3</v>
      </c>
      <c r="AN148" s="26"/>
      <c r="AO148" s="26"/>
      <c r="AP148" s="26"/>
      <c r="AQ148" s="26"/>
      <c r="AR148" s="26"/>
      <c r="AS148" s="26"/>
      <c r="AT148" s="26"/>
      <c r="AU148" s="26"/>
      <c r="AV148" s="26"/>
      <c r="AW148" s="26"/>
      <c r="AX148" s="26"/>
      <c r="AY148" s="26"/>
      <c r="AZ148" s="26"/>
      <c r="BA148" s="26"/>
      <c r="BB148" s="26"/>
      <c r="BC148" s="26"/>
      <c r="BD148" s="26"/>
      <c r="BE148" s="26"/>
      <c r="BF148" s="26"/>
      <c r="BG148" s="26"/>
      <c r="BH148" s="26"/>
      <c r="BI148" s="26"/>
      <c r="BJ148" s="26"/>
      <c r="BK148" s="26"/>
      <c r="BL148" s="26"/>
      <c r="BM148" s="26"/>
      <c r="BN148" s="26"/>
      <c r="BO148" s="26"/>
      <c r="BP148" s="26"/>
      <c r="BQ148" s="26"/>
      <c r="BR148" s="26"/>
      <c r="BS148" s="26"/>
      <c r="BT148" s="26"/>
      <c r="BU148" s="26"/>
      <c r="BV148" s="26"/>
      <c r="BW148" s="26"/>
      <c r="BX148" s="26"/>
      <c r="BY148" s="26"/>
      <c r="BZ148" s="26"/>
      <c r="CA148" s="26"/>
      <c r="CB148" s="26"/>
      <c r="CC148" s="26"/>
      <c r="CD148" s="26"/>
      <c r="CE148" s="26"/>
      <c r="CF148" s="26"/>
      <c r="CG148" s="26"/>
      <c r="CH148" s="26"/>
      <c r="CI148" s="26"/>
      <c r="CJ148" s="26"/>
      <c r="CK148" s="26"/>
      <c r="CL148" s="26"/>
      <c r="CM148" s="26"/>
      <c r="CN148" s="26"/>
      <c r="CO148" s="26"/>
      <c r="CP148" s="26"/>
      <c r="CQ148" s="26"/>
      <c r="CR148" s="26"/>
      <c r="CS148" s="26"/>
      <c r="CT148" s="26"/>
      <c r="CU148" s="26"/>
      <c r="CV148" s="26"/>
      <c r="CW148" s="26"/>
      <c r="CX148" s="7"/>
      <c r="CY148" s="7"/>
      <c r="CZ148" s="7"/>
      <c r="DA148" s="7"/>
      <c r="DB148" s="7"/>
      <c r="DC148" s="7"/>
      <c r="DD148" s="7"/>
      <c r="DE148" s="7"/>
      <c r="DF148" s="7"/>
      <c r="DG148" s="7"/>
      <c r="DH148" s="7"/>
      <c r="DI148" s="7"/>
      <c r="DJ148" s="7"/>
      <c r="DK148" s="7"/>
      <c r="DL148" s="7"/>
      <c r="DM148" s="7"/>
      <c r="DN148" s="7"/>
      <c r="DO148" s="7"/>
      <c r="DP148" s="7"/>
      <c r="DQ148" s="7"/>
      <c r="DR148" s="7"/>
      <c r="DS148" s="7"/>
      <c r="DT148" s="7"/>
      <c r="DU148" s="7"/>
      <c r="DV148" s="7"/>
      <c r="DW148" s="7"/>
      <c r="DX148" s="7"/>
      <c r="DY148" s="7"/>
      <c r="DZ148" s="7"/>
      <c r="EA148" s="7"/>
    </row>
    <row r="149" spans="1:131">
      <c r="A149" s="7" t="s">
        <v>579</v>
      </c>
      <c r="B149" s="7"/>
      <c r="C149" s="32">
        <v>124.5743611638615</v>
      </c>
      <c r="D149" s="32">
        <v>10.46115</v>
      </c>
      <c r="E149" s="32">
        <v>2.0922300000000003</v>
      </c>
      <c r="F149" s="32">
        <v>12.553380000000001</v>
      </c>
      <c r="G149" s="32">
        <v>173.85067809764917</v>
      </c>
      <c r="H149" s="32">
        <v>141.7158924874401</v>
      </c>
      <c r="I149" s="32">
        <v>882.74672069441158</v>
      </c>
      <c r="J149" s="32">
        <v>5.1643623236081782</v>
      </c>
      <c r="K149" s="32">
        <v>54.372541307742594</v>
      </c>
      <c r="L149" s="113">
        <v>0.81515869847709499</v>
      </c>
      <c r="M149" s="32">
        <v>1.1834724290042002</v>
      </c>
      <c r="N149" s="32">
        <v>3.3134611780142313E-4</v>
      </c>
      <c r="O149" s="32">
        <v>0</v>
      </c>
      <c r="P149" s="32">
        <v>4.3640679010000421E-3</v>
      </c>
      <c r="Q149" s="32">
        <v>0.24028184928258131</v>
      </c>
      <c r="R149" s="32">
        <v>2.894324198151307</v>
      </c>
      <c r="S149" s="32">
        <v>11.464279322495468</v>
      </c>
      <c r="T149" s="32">
        <v>15.193953436112967</v>
      </c>
      <c r="U149" s="32">
        <v>14.709624504479114</v>
      </c>
      <c r="V149" s="32">
        <v>14.920117820217484</v>
      </c>
      <c r="W149" s="32">
        <v>7.0141219612430907</v>
      </c>
      <c r="X149" s="32">
        <v>4.0333141991997579</v>
      </c>
      <c r="Y149" s="32">
        <v>1.1399510175562348</v>
      </c>
      <c r="Z149" s="32">
        <v>7.8114405493400225E-3</v>
      </c>
      <c r="AA149" s="32"/>
      <c r="AB149" s="32">
        <v>0</v>
      </c>
      <c r="AC149" s="32">
        <v>2.9844910321010993E-3</v>
      </c>
      <c r="AD149" s="32">
        <v>8.8598939393636431E-2</v>
      </c>
      <c r="AE149" s="32">
        <v>1.9074894236737019</v>
      </c>
      <c r="AF149" s="32">
        <v>7.4337357209226571</v>
      </c>
      <c r="AG149" s="32">
        <v>11.168699727501282</v>
      </c>
      <c r="AH149" s="32">
        <v>12.668574826359009</v>
      </c>
      <c r="AI149" s="32">
        <v>10.850240843651049</v>
      </c>
      <c r="AJ149" s="32">
        <v>5.6141173528955921</v>
      </c>
      <c r="AK149" s="32">
        <v>2.6495346055985158</v>
      </c>
      <c r="AL149" s="32">
        <v>0.56246878786234056</v>
      </c>
      <c r="AM149" s="26">
        <v>5.7726277832608136E-3</v>
      </c>
      <c r="AN149" s="26"/>
      <c r="AO149" s="26"/>
      <c r="AP149" s="26"/>
      <c r="AQ149" s="26"/>
      <c r="AR149" s="26"/>
      <c r="AS149" s="26"/>
      <c r="AT149" s="26"/>
      <c r="AU149" s="26"/>
      <c r="AV149" s="26"/>
      <c r="AW149" s="26"/>
      <c r="AX149" s="26"/>
      <c r="AY149" s="26"/>
      <c r="AZ149" s="26"/>
      <c r="BA149" s="26"/>
      <c r="BB149" s="26"/>
      <c r="BC149" s="26"/>
      <c r="BD149" s="26"/>
      <c r="BE149" s="26"/>
      <c r="BF149" s="26"/>
      <c r="BG149" s="26"/>
      <c r="BH149" s="26"/>
      <c r="BI149" s="26"/>
      <c r="BJ149" s="26"/>
      <c r="BK149" s="26"/>
      <c r="BL149" s="26"/>
      <c r="BM149" s="26"/>
      <c r="BN149" s="26"/>
      <c r="BO149" s="26"/>
      <c r="BP149" s="26"/>
      <c r="BQ149" s="26"/>
      <c r="BR149" s="26"/>
      <c r="BS149" s="26"/>
      <c r="BT149" s="26"/>
      <c r="BU149" s="26"/>
      <c r="BV149" s="26"/>
      <c r="BW149" s="26"/>
      <c r="BX149" s="26"/>
      <c r="BY149" s="26"/>
      <c r="BZ149" s="26"/>
      <c r="CA149" s="26"/>
      <c r="CB149" s="26"/>
      <c r="CC149" s="26"/>
      <c r="CD149" s="26"/>
      <c r="CE149" s="26"/>
      <c r="CF149" s="26"/>
      <c r="CG149" s="26"/>
      <c r="CH149" s="26"/>
      <c r="CI149" s="26"/>
      <c r="CJ149" s="26"/>
      <c r="CK149" s="26"/>
      <c r="CL149" s="26"/>
      <c r="CM149" s="26"/>
      <c r="CN149" s="26"/>
      <c r="CO149" s="26"/>
      <c r="CP149" s="26"/>
      <c r="CQ149" s="26"/>
      <c r="CR149" s="26"/>
      <c r="CS149" s="26"/>
      <c r="CT149" s="26"/>
      <c r="CU149" s="26"/>
      <c r="CV149" s="26"/>
      <c r="CW149" s="26"/>
      <c r="CX149" s="7"/>
      <c r="CY149" s="7"/>
      <c r="CZ149" s="7"/>
      <c r="DA149" s="7"/>
      <c r="DB149" s="7"/>
      <c r="DC149" s="7"/>
      <c r="DD149" s="7"/>
      <c r="DE149" s="7"/>
      <c r="DF149" s="7"/>
      <c r="DG149" s="7"/>
      <c r="DH149" s="7"/>
      <c r="DI149" s="7"/>
      <c r="DJ149" s="7"/>
      <c r="DK149" s="7"/>
      <c r="DL149" s="7"/>
      <c r="DM149" s="7"/>
      <c r="DN149" s="7"/>
      <c r="DO149" s="7"/>
      <c r="DP149" s="7"/>
      <c r="DQ149" s="7"/>
      <c r="DR149" s="7"/>
      <c r="DS149" s="7"/>
      <c r="DT149" s="7"/>
      <c r="DU149" s="7"/>
      <c r="DV149" s="7"/>
      <c r="DW149" s="7"/>
      <c r="DX149" s="7"/>
      <c r="DY149" s="7"/>
      <c r="DZ149" s="7"/>
      <c r="EA149" s="7"/>
    </row>
    <row r="150" spans="1:131">
      <c r="A150" s="7" t="s">
        <v>591</v>
      </c>
      <c r="B150" s="7"/>
      <c r="C150" s="32">
        <v>124.5743611638615</v>
      </c>
      <c r="D150" s="32">
        <v>10.46115</v>
      </c>
      <c r="E150" s="32">
        <v>2.0922300000000003</v>
      </c>
      <c r="F150" s="32">
        <v>12.553380000000001</v>
      </c>
      <c r="G150" s="32">
        <v>173.85067809764917</v>
      </c>
      <c r="H150" s="32">
        <v>141.7158924874401</v>
      </c>
      <c r="I150" s="32">
        <v>882.74672069441158</v>
      </c>
      <c r="J150" s="32">
        <v>5.1643623236081782</v>
      </c>
      <c r="K150" s="32">
        <v>54.372541307742594</v>
      </c>
      <c r="L150" s="113">
        <v>0.81515869847709499</v>
      </c>
      <c r="M150" s="32">
        <v>1.1834724290042002</v>
      </c>
      <c r="N150" s="32">
        <v>3.3134611780142313E-4</v>
      </c>
      <c r="O150" s="32">
        <v>0</v>
      </c>
      <c r="P150" s="32">
        <v>4.3640679010000421E-3</v>
      </c>
      <c r="Q150" s="32">
        <v>0.24028184928258131</v>
      </c>
      <c r="R150" s="32">
        <v>2.894324198151307</v>
      </c>
      <c r="S150" s="32">
        <v>11.464279322495468</v>
      </c>
      <c r="T150" s="32">
        <v>15.193953436112967</v>
      </c>
      <c r="U150" s="32">
        <v>14.709624504479114</v>
      </c>
      <c r="V150" s="32">
        <v>14.920117820217484</v>
      </c>
      <c r="W150" s="32">
        <v>7.0141219612430907</v>
      </c>
      <c r="X150" s="32">
        <v>4.0333141991997579</v>
      </c>
      <c r="Y150" s="32">
        <v>1.1399510175562348</v>
      </c>
      <c r="Z150" s="32">
        <v>7.8114405493400225E-3</v>
      </c>
      <c r="AA150" s="32"/>
      <c r="AB150" s="32">
        <v>0</v>
      </c>
      <c r="AC150" s="32">
        <v>2.9844910321010993E-3</v>
      </c>
      <c r="AD150" s="32">
        <v>8.8598939393636431E-2</v>
      </c>
      <c r="AE150" s="32">
        <v>1.9074894236737019</v>
      </c>
      <c r="AF150" s="32">
        <v>7.4337357209226571</v>
      </c>
      <c r="AG150" s="32">
        <v>11.168699727501282</v>
      </c>
      <c r="AH150" s="32">
        <v>12.668574826359009</v>
      </c>
      <c r="AI150" s="32">
        <v>10.850240843651049</v>
      </c>
      <c r="AJ150" s="32">
        <v>5.6141173528955921</v>
      </c>
      <c r="AK150" s="32">
        <v>2.6495346055985158</v>
      </c>
      <c r="AL150" s="32">
        <v>0.56246878786234056</v>
      </c>
      <c r="AM150" s="26">
        <v>5.7726277832608136E-3</v>
      </c>
      <c r="AN150" s="26"/>
      <c r="AO150" s="26"/>
      <c r="AP150" s="26"/>
      <c r="AQ150" s="26"/>
      <c r="AR150" s="26"/>
      <c r="AS150" s="26"/>
      <c r="AT150" s="26"/>
      <c r="AU150" s="26"/>
      <c r="AV150" s="26"/>
      <c r="AW150" s="26"/>
      <c r="AX150" s="26"/>
      <c r="AY150" s="26"/>
      <c r="AZ150" s="26"/>
      <c r="BA150" s="26"/>
      <c r="BB150" s="26"/>
      <c r="BC150" s="26"/>
      <c r="BD150" s="26"/>
      <c r="BE150" s="26"/>
      <c r="BF150" s="26"/>
      <c r="BG150" s="26"/>
      <c r="BH150" s="26"/>
      <c r="BI150" s="26"/>
      <c r="BJ150" s="26"/>
      <c r="BK150" s="26"/>
      <c r="BL150" s="26"/>
      <c r="BM150" s="26"/>
      <c r="BN150" s="26"/>
      <c r="BO150" s="26"/>
      <c r="BP150" s="26"/>
      <c r="BQ150" s="26"/>
      <c r="BR150" s="26"/>
      <c r="BS150" s="26"/>
      <c r="BT150" s="26"/>
      <c r="BU150" s="26"/>
      <c r="BV150" s="26"/>
      <c r="BW150" s="26"/>
      <c r="BX150" s="26"/>
      <c r="BY150" s="26"/>
      <c r="BZ150" s="26"/>
      <c r="CA150" s="26"/>
      <c r="CB150" s="26"/>
      <c r="CC150" s="26"/>
      <c r="CD150" s="26"/>
      <c r="CE150" s="26"/>
      <c r="CF150" s="26"/>
      <c r="CG150" s="26"/>
      <c r="CH150" s="26"/>
      <c r="CI150" s="26"/>
      <c r="CJ150" s="26"/>
      <c r="CK150" s="26"/>
      <c r="CL150" s="26"/>
      <c r="CM150" s="26"/>
      <c r="CN150" s="26"/>
      <c r="CO150" s="26"/>
      <c r="CP150" s="26"/>
      <c r="CQ150" s="26"/>
      <c r="CR150" s="26"/>
      <c r="CS150" s="26"/>
      <c r="CT150" s="26"/>
      <c r="CU150" s="26"/>
      <c r="CV150" s="26"/>
      <c r="CW150" s="26"/>
      <c r="CX150" s="7"/>
      <c r="CY150" s="7"/>
      <c r="CZ150" s="7"/>
      <c r="DA150" s="7"/>
      <c r="DB150" s="7"/>
      <c r="DC150" s="7"/>
      <c r="DD150" s="7"/>
      <c r="DE150" s="7"/>
      <c r="DF150" s="7"/>
      <c r="DG150" s="7"/>
      <c r="DH150" s="7"/>
      <c r="DI150" s="7"/>
      <c r="DJ150" s="7"/>
      <c r="DK150" s="7"/>
      <c r="DL150" s="7"/>
      <c r="DM150" s="7"/>
      <c r="DN150" s="7"/>
      <c r="DO150" s="7"/>
      <c r="DP150" s="7"/>
      <c r="DQ150" s="7"/>
      <c r="DR150" s="7"/>
      <c r="DS150" s="7"/>
      <c r="DT150" s="7"/>
      <c r="DU150" s="7"/>
      <c r="DV150" s="7"/>
      <c r="DW150" s="7"/>
      <c r="DX150" s="7"/>
      <c r="DY150" s="7"/>
      <c r="DZ150" s="7"/>
      <c r="EA150" s="7"/>
    </row>
    <row r="151" spans="1:131">
      <c r="A151" s="7" t="s">
        <v>589</v>
      </c>
      <c r="B151" s="7"/>
      <c r="C151" s="32">
        <v>124.44391680662184</v>
      </c>
      <c r="D151" s="32">
        <v>10.46115</v>
      </c>
      <c r="E151" s="32">
        <v>2.0922300000000003</v>
      </c>
      <c r="F151" s="32">
        <v>12.553380000000001</v>
      </c>
      <c r="G151" s="32">
        <v>173.85067809764917</v>
      </c>
      <c r="H151" s="32">
        <v>141.65288313202893</v>
      </c>
      <c r="I151" s="32">
        <v>883.67203172239329</v>
      </c>
      <c r="J151" s="32">
        <v>5.1699339979080436</v>
      </c>
      <c r="K151" s="32">
        <v>54.429693882445115</v>
      </c>
      <c r="L151" s="113">
        <v>0.81479626471439337</v>
      </c>
      <c r="M151" s="32">
        <v>1.1822331908586485</v>
      </c>
      <c r="N151" s="32">
        <v>3.3099915851576714E-4</v>
      </c>
      <c r="O151" s="32">
        <v>0</v>
      </c>
      <c r="P151" s="32">
        <v>4.3594981963916641E-3</v>
      </c>
      <c r="Q151" s="32">
        <v>0.24003024525191888</v>
      </c>
      <c r="R151" s="32">
        <v>2.8912934921846558</v>
      </c>
      <c r="S151" s="32">
        <v>11.452274841529501</v>
      </c>
      <c r="T151" s="32">
        <v>15.178043537226982</v>
      </c>
      <c r="U151" s="32">
        <v>14.694221756306883</v>
      </c>
      <c r="V151" s="32">
        <v>14.904494660196313</v>
      </c>
      <c r="W151" s="32">
        <v>7.0067773309171812</v>
      </c>
      <c r="X151" s="32">
        <v>4.0290908335461451</v>
      </c>
      <c r="Y151" s="32">
        <v>1.1387573515692648</v>
      </c>
      <c r="Z151" s="32">
        <v>7.8032610304401891E-3</v>
      </c>
      <c r="AA151" s="32"/>
      <c r="AB151" s="32">
        <v>0</v>
      </c>
      <c r="AC151" s="32">
        <v>2.9813659106015166E-3</v>
      </c>
      <c r="AD151" s="32">
        <v>8.8506165635109046E-2</v>
      </c>
      <c r="AE151" s="32">
        <v>1.9054920525494359</v>
      </c>
      <c r="AF151" s="32">
        <v>7.4259517044609575</v>
      </c>
      <c r="AG151" s="32">
        <v>11.157004753964632</v>
      </c>
      <c r="AH151" s="32">
        <v>12.655309302980623</v>
      </c>
      <c r="AI151" s="32">
        <v>10.838879334914241</v>
      </c>
      <c r="AJ151" s="32">
        <v>5.608238695981564</v>
      </c>
      <c r="AK151" s="32">
        <v>2.6467602238125485</v>
      </c>
      <c r="AL151" s="32">
        <v>0.56187981530960507</v>
      </c>
      <c r="AM151" s="26">
        <v>5.7665831468385505E-3</v>
      </c>
      <c r="AN151" s="26"/>
      <c r="AO151" s="26"/>
      <c r="AP151" s="26"/>
      <c r="AQ151" s="26"/>
      <c r="AR151" s="26"/>
      <c r="AS151" s="26"/>
      <c r="AT151" s="26"/>
      <c r="AU151" s="26"/>
      <c r="AV151" s="26"/>
      <c r="AW151" s="26"/>
      <c r="AX151" s="26"/>
      <c r="AY151" s="26"/>
      <c r="AZ151" s="26"/>
      <c r="BA151" s="26"/>
      <c r="BB151" s="26"/>
      <c r="BC151" s="26"/>
      <c r="BD151" s="26"/>
      <c r="BE151" s="26"/>
      <c r="BF151" s="26"/>
      <c r="BG151" s="26"/>
      <c r="BH151" s="26"/>
      <c r="BI151" s="26"/>
      <c r="BJ151" s="26"/>
      <c r="BK151" s="26"/>
      <c r="BL151" s="26"/>
      <c r="BM151" s="26"/>
      <c r="BN151" s="26"/>
      <c r="BO151" s="26"/>
      <c r="BP151" s="26"/>
      <c r="BQ151" s="26"/>
      <c r="BR151" s="26"/>
      <c r="BS151" s="26"/>
      <c r="BT151" s="26"/>
      <c r="BU151" s="26"/>
      <c r="BV151" s="26"/>
      <c r="BW151" s="26"/>
      <c r="BX151" s="26"/>
      <c r="BY151" s="26"/>
      <c r="BZ151" s="26"/>
      <c r="CA151" s="26"/>
      <c r="CB151" s="26"/>
      <c r="CC151" s="26"/>
      <c r="CD151" s="26"/>
      <c r="CE151" s="26"/>
      <c r="CF151" s="26"/>
      <c r="CG151" s="26"/>
      <c r="CH151" s="26"/>
      <c r="CI151" s="26"/>
      <c r="CJ151" s="26"/>
      <c r="CK151" s="26"/>
      <c r="CL151" s="26"/>
      <c r="CM151" s="26"/>
      <c r="CN151" s="26"/>
      <c r="CO151" s="26"/>
      <c r="CP151" s="26"/>
      <c r="CQ151" s="26"/>
      <c r="CR151" s="26"/>
      <c r="CS151" s="26"/>
      <c r="CT151" s="26"/>
      <c r="CU151" s="26"/>
      <c r="CV151" s="26"/>
      <c r="CW151" s="26"/>
      <c r="CX151" s="7"/>
      <c r="CY151" s="7"/>
      <c r="CZ151" s="7"/>
      <c r="DA151" s="7"/>
      <c r="DB151" s="7"/>
      <c r="DC151" s="7"/>
      <c r="DD151" s="7"/>
      <c r="DE151" s="7"/>
      <c r="DF151" s="7"/>
      <c r="DG151" s="7"/>
      <c r="DH151" s="7"/>
      <c r="DI151" s="7"/>
      <c r="DJ151" s="7"/>
      <c r="DK151" s="7"/>
      <c r="DL151" s="7"/>
      <c r="DM151" s="7"/>
      <c r="DN151" s="7"/>
      <c r="DO151" s="7"/>
      <c r="DP151" s="7"/>
      <c r="DQ151" s="7"/>
      <c r="DR151" s="7"/>
      <c r="DS151" s="7"/>
      <c r="DT151" s="7"/>
      <c r="DU151" s="7"/>
      <c r="DV151" s="7"/>
      <c r="DW151" s="7"/>
      <c r="DX151" s="7"/>
      <c r="DY151" s="7"/>
      <c r="DZ151" s="7"/>
      <c r="EA151" s="7"/>
    </row>
    <row r="152" spans="1:131">
      <c r="A152" s="7" t="s">
        <v>590</v>
      </c>
      <c r="B152" s="7"/>
      <c r="C152" s="32">
        <v>123.85691719904344</v>
      </c>
      <c r="D152" s="32">
        <v>10.46115</v>
      </c>
      <c r="E152" s="32">
        <v>2.0922300000000003</v>
      </c>
      <c r="F152" s="32">
        <v>12.553380000000001</v>
      </c>
      <c r="G152" s="32">
        <v>173.85067809764917</v>
      </c>
      <c r="H152" s="32">
        <v>141.36934103267876</v>
      </c>
      <c r="I152" s="32">
        <v>887.86005083008229</v>
      </c>
      <c r="J152" s="32">
        <v>5.1951517654737707</v>
      </c>
      <c r="K152" s="32">
        <v>54.688370227662674</v>
      </c>
      <c r="L152" s="113">
        <v>0.81316531278223625</v>
      </c>
      <c r="M152" s="32">
        <v>1.1766566192036549</v>
      </c>
      <c r="N152" s="32">
        <v>3.2943784173031541E-4</v>
      </c>
      <c r="O152" s="32">
        <v>0</v>
      </c>
      <c r="P152" s="32">
        <v>4.3389345256539683E-3</v>
      </c>
      <c r="Q152" s="32">
        <v>0.23889802711393815</v>
      </c>
      <c r="R152" s="32">
        <v>2.8776553153347284</v>
      </c>
      <c r="S152" s="32">
        <v>11.398254677182665</v>
      </c>
      <c r="T152" s="32">
        <v>15.106448992240065</v>
      </c>
      <c r="U152" s="32">
        <v>14.624909389531851</v>
      </c>
      <c r="V152" s="32">
        <v>14.834190440101048</v>
      </c>
      <c r="W152" s="32">
        <v>6.9737264944505908</v>
      </c>
      <c r="X152" s="32">
        <v>4.0100856881048896</v>
      </c>
      <c r="Y152" s="32">
        <v>1.1333858546279003</v>
      </c>
      <c r="Z152" s="32">
        <v>7.7664531953909434E-3</v>
      </c>
      <c r="AA152" s="32"/>
      <c r="AB152" s="32">
        <v>0</v>
      </c>
      <c r="AC152" s="32">
        <v>2.9673028638533966E-3</v>
      </c>
      <c r="AD152" s="32">
        <v>8.8088683721735908E-2</v>
      </c>
      <c r="AE152" s="32">
        <v>1.8965038824902407</v>
      </c>
      <c r="AF152" s="32">
        <v>7.3909236303833117</v>
      </c>
      <c r="AG152" s="32">
        <v>11.104377373049704</v>
      </c>
      <c r="AH152" s="32">
        <v>12.595614447777884</v>
      </c>
      <c r="AI152" s="32">
        <v>10.787752545598607</v>
      </c>
      <c r="AJ152" s="32">
        <v>5.5817847398684446</v>
      </c>
      <c r="AK152" s="32">
        <v>2.634275505775697</v>
      </c>
      <c r="AL152" s="32">
        <v>0.55922943882229559</v>
      </c>
      <c r="AM152" s="26">
        <v>5.7393822829383684E-3</v>
      </c>
      <c r="AN152" s="26"/>
      <c r="AO152" s="26"/>
      <c r="AP152" s="26"/>
      <c r="AQ152" s="26"/>
      <c r="AR152" s="26"/>
      <c r="AS152" s="26"/>
      <c r="AT152" s="26"/>
      <c r="AU152" s="26"/>
      <c r="AV152" s="26"/>
      <c r="AW152" s="26"/>
      <c r="AX152" s="26"/>
      <c r="AY152" s="26"/>
      <c r="AZ152" s="26"/>
      <c r="BA152" s="26"/>
      <c r="BB152" s="26"/>
      <c r="BC152" s="26"/>
      <c r="BD152" s="26"/>
      <c r="BE152" s="26"/>
      <c r="BF152" s="26"/>
      <c r="BG152" s="26"/>
      <c r="BH152" s="26"/>
      <c r="BI152" s="26"/>
      <c r="BJ152" s="26"/>
      <c r="BK152" s="26"/>
      <c r="BL152" s="26"/>
      <c r="BM152" s="26"/>
      <c r="BN152" s="26"/>
      <c r="BO152" s="26"/>
      <c r="BP152" s="26"/>
      <c r="BQ152" s="26"/>
      <c r="BR152" s="26"/>
      <c r="BS152" s="26"/>
      <c r="BT152" s="26"/>
      <c r="BU152" s="26"/>
      <c r="BV152" s="26"/>
      <c r="BW152" s="26"/>
      <c r="BX152" s="26"/>
      <c r="BY152" s="26"/>
      <c r="BZ152" s="26"/>
      <c r="CA152" s="26"/>
      <c r="CB152" s="26"/>
      <c r="CC152" s="26"/>
      <c r="CD152" s="26"/>
      <c r="CE152" s="26"/>
      <c r="CF152" s="26"/>
      <c r="CG152" s="26"/>
      <c r="CH152" s="26"/>
      <c r="CI152" s="26"/>
      <c r="CJ152" s="26"/>
      <c r="CK152" s="26"/>
      <c r="CL152" s="26"/>
      <c r="CM152" s="26"/>
      <c r="CN152" s="26"/>
      <c r="CO152" s="26"/>
      <c r="CP152" s="26"/>
      <c r="CQ152" s="26"/>
      <c r="CR152" s="26"/>
      <c r="CS152" s="26"/>
      <c r="CT152" s="26"/>
      <c r="CU152" s="26"/>
      <c r="CV152" s="26"/>
      <c r="CW152" s="26"/>
      <c r="CX152" s="7"/>
      <c r="CY152" s="7"/>
      <c r="CZ152" s="7"/>
      <c r="DA152" s="7"/>
      <c r="DB152" s="7"/>
      <c r="DC152" s="7"/>
      <c r="DD152" s="7"/>
      <c r="DE152" s="7"/>
      <c r="DF152" s="7"/>
      <c r="DG152" s="7"/>
      <c r="DH152" s="7"/>
      <c r="DI152" s="7"/>
      <c r="DJ152" s="7"/>
      <c r="DK152" s="7"/>
      <c r="DL152" s="7"/>
      <c r="DM152" s="7"/>
      <c r="DN152" s="7"/>
      <c r="DO152" s="7"/>
      <c r="DP152" s="7"/>
      <c r="DQ152" s="7"/>
      <c r="DR152" s="7"/>
      <c r="DS152" s="7"/>
      <c r="DT152" s="7"/>
      <c r="DU152" s="7"/>
      <c r="DV152" s="7"/>
      <c r="DW152" s="7"/>
      <c r="DX152" s="7"/>
      <c r="DY152" s="7"/>
      <c r="DZ152" s="7"/>
      <c r="EA152" s="7"/>
    </row>
    <row r="153" spans="1:131">
      <c r="A153" s="7" t="s">
        <v>588</v>
      </c>
      <c r="B153" s="7"/>
      <c r="C153" s="32">
        <v>123.4003619487047</v>
      </c>
      <c r="D153" s="32">
        <v>10.46115</v>
      </c>
      <c r="E153" s="32">
        <v>2.0922300000000003</v>
      </c>
      <c r="F153" s="32">
        <v>12.553380000000001</v>
      </c>
      <c r="G153" s="32">
        <v>173.85067809764917</v>
      </c>
      <c r="H153" s="32">
        <v>141.14880828873984</v>
      </c>
      <c r="I153" s="32">
        <v>891.14494530989748</v>
      </c>
      <c r="J153" s="32">
        <v>5.2149314520845174</v>
      </c>
      <c r="K153" s="32">
        <v>54.891264358900955</v>
      </c>
      <c r="L153" s="113">
        <v>0.81189679461278141</v>
      </c>
      <c r="M153" s="32">
        <v>1.1723192856942157</v>
      </c>
      <c r="N153" s="32">
        <v>3.2822348423051971E-4</v>
      </c>
      <c r="O153" s="32">
        <v>0</v>
      </c>
      <c r="P153" s="32">
        <v>4.3229405595246496E-3</v>
      </c>
      <c r="Q153" s="32">
        <v>0.23801741300661983</v>
      </c>
      <c r="R153" s="32">
        <v>2.8670478444514518</v>
      </c>
      <c r="S153" s="32">
        <v>11.356238993801794</v>
      </c>
      <c r="T153" s="32">
        <v>15.050764346139129</v>
      </c>
      <c r="U153" s="32">
        <v>14.570999770929051</v>
      </c>
      <c r="V153" s="32">
        <v>14.779509380026955</v>
      </c>
      <c r="W153" s="32">
        <v>6.9480202883099107</v>
      </c>
      <c r="X153" s="32">
        <v>3.995303908317247</v>
      </c>
      <c r="Y153" s="32">
        <v>1.129208023673506</v>
      </c>
      <c r="Z153" s="32">
        <v>7.7378248792415311E-3</v>
      </c>
      <c r="AA153" s="32"/>
      <c r="AB153" s="32">
        <v>0</v>
      </c>
      <c r="AC153" s="32">
        <v>2.9563649386048587E-3</v>
      </c>
      <c r="AD153" s="32">
        <v>8.7763975566890126E-2</v>
      </c>
      <c r="AE153" s="32">
        <v>1.8895130835553111</v>
      </c>
      <c r="AF153" s="32">
        <v>7.3636795727673663</v>
      </c>
      <c r="AG153" s="32">
        <v>11.06344496567143</v>
      </c>
      <c r="AH153" s="32">
        <v>12.549185115953534</v>
      </c>
      <c r="AI153" s="32">
        <v>10.747987265019784</v>
      </c>
      <c r="AJ153" s="32">
        <v>5.5612094406693515</v>
      </c>
      <c r="AK153" s="32">
        <v>2.6245651695248129</v>
      </c>
      <c r="AL153" s="32">
        <v>0.55716803488772171</v>
      </c>
      <c r="AM153" s="26">
        <v>5.7182260554604503E-3</v>
      </c>
      <c r="AN153" s="26"/>
      <c r="AO153" s="26"/>
      <c r="AP153" s="26"/>
      <c r="AQ153" s="26"/>
      <c r="AR153" s="26"/>
      <c r="AS153" s="26"/>
      <c r="AT153" s="26"/>
      <c r="AU153" s="26"/>
      <c r="AV153" s="26"/>
      <c r="AW153" s="26"/>
      <c r="AX153" s="26"/>
      <c r="AY153" s="26"/>
      <c r="AZ153" s="26"/>
      <c r="BA153" s="26"/>
      <c r="BB153" s="26"/>
      <c r="BC153" s="26"/>
      <c r="BD153" s="26"/>
      <c r="BE153" s="26"/>
      <c r="BF153" s="26"/>
      <c r="BG153" s="26"/>
      <c r="BH153" s="26"/>
      <c r="BI153" s="26"/>
      <c r="BJ153" s="26"/>
      <c r="BK153" s="26"/>
      <c r="BL153" s="26"/>
      <c r="BM153" s="26"/>
      <c r="BN153" s="26"/>
      <c r="BO153" s="26"/>
      <c r="BP153" s="26"/>
      <c r="BQ153" s="26"/>
      <c r="BR153" s="26"/>
      <c r="BS153" s="26"/>
      <c r="BT153" s="26"/>
      <c r="BU153" s="26"/>
      <c r="BV153" s="26"/>
      <c r="BW153" s="26"/>
      <c r="BX153" s="26"/>
      <c r="BY153" s="26"/>
      <c r="BZ153" s="26"/>
      <c r="CA153" s="26"/>
      <c r="CB153" s="26"/>
      <c r="CC153" s="26"/>
      <c r="CD153" s="26"/>
      <c r="CE153" s="26"/>
      <c r="CF153" s="26"/>
      <c r="CG153" s="26"/>
      <c r="CH153" s="26"/>
      <c r="CI153" s="26"/>
      <c r="CJ153" s="26"/>
      <c r="CK153" s="26"/>
      <c r="CL153" s="26"/>
      <c r="CM153" s="26"/>
      <c r="CN153" s="26"/>
      <c r="CO153" s="26"/>
      <c r="CP153" s="26"/>
      <c r="CQ153" s="26"/>
      <c r="CR153" s="26"/>
      <c r="CS153" s="26"/>
      <c r="CT153" s="26"/>
      <c r="CU153" s="26"/>
      <c r="CV153" s="26"/>
      <c r="CW153" s="26"/>
      <c r="CX153" s="7"/>
      <c r="CY153" s="7"/>
      <c r="CZ153" s="7"/>
      <c r="DA153" s="7"/>
      <c r="DB153" s="7"/>
      <c r="DC153" s="7"/>
      <c r="DD153" s="7"/>
      <c r="DE153" s="7"/>
      <c r="DF153" s="7"/>
      <c r="DG153" s="7"/>
      <c r="DH153" s="7"/>
      <c r="DI153" s="7"/>
      <c r="DJ153" s="7"/>
      <c r="DK153" s="7"/>
      <c r="DL153" s="7"/>
      <c r="DM153" s="7"/>
      <c r="DN153" s="7"/>
      <c r="DO153" s="7"/>
      <c r="DP153" s="7"/>
      <c r="DQ153" s="7"/>
      <c r="DR153" s="7"/>
      <c r="DS153" s="7"/>
      <c r="DT153" s="7"/>
      <c r="DU153" s="7"/>
      <c r="DV153" s="7"/>
      <c r="DW153" s="7"/>
      <c r="DX153" s="7"/>
      <c r="DY153" s="7"/>
      <c r="DZ153" s="7"/>
      <c r="EA153" s="7"/>
    </row>
    <row r="154" spans="1:131">
      <c r="A154" s="7" t="s">
        <v>567</v>
      </c>
      <c r="B154" s="7"/>
      <c r="C154" s="32">
        <v>122.55247362664699</v>
      </c>
      <c r="D154" s="32">
        <v>10.46115</v>
      </c>
      <c r="E154" s="32">
        <v>2.0922300000000003</v>
      </c>
      <c r="F154" s="32">
        <v>12.553380000000001</v>
      </c>
      <c r="G154" s="32">
        <v>173.85067809764917</v>
      </c>
      <c r="H154" s="32">
        <v>140.73924747856745</v>
      </c>
      <c r="I154" s="32">
        <v>897.31039729980114</v>
      </c>
      <c r="J154" s="32">
        <v>5.2520561478466679</v>
      </c>
      <c r="K154" s="32">
        <v>55.272078425492595</v>
      </c>
      <c r="L154" s="113">
        <v>0.80954097515522172</v>
      </c>
      <c r="M154" s="32">
        <v>1.1642642377481138</v>
      </c>
      <c r="N154" s="32">
        <v>3.2596824887375602E-4</v>
      </c>
      <c r="O154" s="32">
        <v>0</v>
      </c>
      <c r="P154" s="32">
        <v>4.2932374795701979E-3</v>
      </c>
      <c r="Q154" s="32">
        <v>0.23638198680731426</v>
      </c>
      <c r="R154" s="32">
        <v>2.8473482556682228</v>
      </c>
      <c r="S154" s="32">
        <v>11.278209867523028</v>
      </c>
      <c r="T154" s="32">
        <v>14.947350003380242</v>
      </c>
      <c r="U154" s="32">
        <v>14.470881907809558</v>
      </c>
      <c r="V154" s="32">
        <v>14.677958839889346</v>
      </c>
      <c r="W154" s="32">
        <v>6.9002801911915013</v>
      </c>
      <c r="X154" s="32">
        <v>3.9678520315687664</v>
      </c>
      <c r="Y154" s="32">
        <v>1.1214491947582015</v>
      </c>
      <c r="Z154" s="32">
        <v>7.6846580063926187E-3</v>
      </c>
      <c r="AA154" s="32"/>
      <c r="AB154" s="32">
        <v>0</v>
      </c>
      <c r="AC154" s="32">
        <v>2.9360516488575734E-3</v>
      </c>
      <c r="AD154" s="32">
        <v>8.716094613646222E-2</v>
      </c>
      <c r="AE154" s="32">
        <v>1.8765301712475841</v>
      </c>
      <c r="AF154" s="32">
        <v>7.3130834657663213</v>
      </c>
      <c r="AG154" s="32">
        <v>10.987427637683199</v>
      </c>
      <c r="AH154" s="32">
        <v>12.46295921399402</v>
      </c>
      <c r="AI154" s="32">
        <v>10.674137458230534</v>
      </c>
      <c r="AJ154" s="32">
        <v>5.5229981707281759</v>
      </c>
      <c r="AK154" s="32">
        <v>2.6065316879160267</v>
      </c>
      <c r="AL154" s="32">
        <v>0.55333971329494125</v>
      </c>
      <c r="AM154" s="26">
        <v>5.6789359187157428E-3</v>
      </c>
      <c r="AN154" s="26"/>
      <c r="AO154" s="26"/>
      <c r="AP154" s="26"/>
      <c r="AQ154" s="26"/>
      <c r="AR154" s="26"/>
      <c r="AS154" s="26"/>
      <c r="AT154" s="26"/>
      <c r="AU154" s="26"/>
      <c r="AV154" s="26"/>
      <c r="AW154" s="26"/>
      <c r="AX154" s="26"/>
      <c r="AY154" s="26"/>
      <c r="AZ154" s="26"/>
      <c r="BA154" s="26"/>
      <c r="BB154" s="26"/>
      <c r="BC154" s="26"/>
      <c r="BD154" s="26"/>
      <c r="BE154" s="26"/>
      <c r="BF154" s="26"/>
      <c r="BG154" s="26"/>
      <c r="BH154" s="26"/>
      <c r="BI154" s="26"/>
      <c r="BJ154" s="26"/>
      <c r="BK154" s="26"/>
      <c r="BL154" s="26"/>
      <c r="BM154" s="26"/>
      <c r="BN154" s="26"/>
      <c r="BO154" s="26"/>
      <c r="BP154" s="26"/>
      <c r="BQ154" s="26"/>
      <c r="BR154" s="26"/>
      <c r="BS154" s="26"/>
      <c r="BT154" s="26"/>
      <c r="BU154" s="26"/>
      <c r="BV154" s="26"/>
      <c r="BW154" s="26"/>
      <c r="BX154" s="26"/>
      <c r="BY154" s="26"/>
      <c r="BZ154" s="26"/>
      <c r="CA154" s="26"/>
      <c r="CB154" s="26"/>
      <c r="CC154" s="26"/>
      <c r="CD154" s="26"/>
      <c r="CE154" s="26"/>
      <c r="CF154" s="26"/>
      <c r="CG154" s="26"/>
      <c r="CH154" s="26"/>
      <c r="CI154" s="26"/>
      <c r="CJ154" s="26"/>
      <c r="CK154" s="26"/>
      <c r="CL154" s="26"/>
      <c r="CM154" s="26"/>
      <c r="CN154" s="26"/>
      <c r="CO154" s="26"/>
      <c r="CP154" s="26"/>
      <c r="CQ154" s="26"/>
      <c r="CR154" s="26"/>
      <c r="CS154" s="26"/>
      <c r="CT154" s="26"/>
      <c r="CU154" s="26"/>
      <c r="CV154" s="26"/>
      <c r="CW154" s="26"/>
      <c r="CX154" s="7"/>
      <c r="CY154" s="7"/>
      <c r="CZ154" s="7"/>
      <c r="DA154" s="7"/>
      <c r="DB154" s="7"/>
      <c r="DC154" s="7"/>
      <c r="DD154" s="7"/>
      <c r="DE154" s="7"/>
      <c r="DF154" s="7"/>
      <c r="DG154" s="7"/>
      <c r="DH154" s="7"/>
      <c r="DI154" s="7"/>
      <c r="DJ154" s="7"/>
      <c r="DK154" s="7"/>
      <c r="DL154" s="7"/>
      <c r="DM154" s="7"/>
      <c r="DN154" s="7"/>
      <c r="DO154" s="7"/>
      <c r="DP154" s="7"/>
      <c r="DQ154" s="7"/>
      <c r="DR154" s="7"/>
      <c r="DS154" s="7"/>
      <c r="DT154" s="7"/>
      <c r="DU154" s="7"/>
      <c r="DV154" s="7"/>
      <c r="DW154" s="7"/>
      <c r="DX154" s="7"/>
      <c r="DY154" s="7"/>
      <c r="DZ154" s="7"/>
      <c r="EA154" s="7"/>
    </row>
    <row r="155" spans="1:131">
      <c r="A155" s="7" t="s">
        <v>555</v>
      </c>
      <c r="B155" s="7"/>
      <c r="C155" s="32">
        <v>121.8872074047248</v>
      </c>
      <c r="D155" s="32">
        <v>10.46115</v>
      </c>
      <c r="E155" s="32">
        <v>2.0922300000000003</v>
      </c>
      <c r="F155" s="32">
        <v>12.553380000000001</v>
      </c>
      <c r="G155" s="32">
        <v>173.85067809764917</v>
      </c>
      <c r="H155" s="32">
        <v>140.41789976597073</v>
      </c>
      <c r="I155" s="32">
        <v>902.20796046999465</v>
      </c>
      <c r="J155" s="32">
        <v>5.2815463689962412</v>
      </c>
      <c r="K155" s="32">
        <v>55.57458032645382</v>
      </c>
      <c r="L155" s="113">
        <v>0.80769256296544456</v>
      </c>
      <c r="M155" s="32">
        <v>1.157944123205787</v>
      </c>
      <c r="N155" s="32">
        <v>3.2419875651691074E-4</v>
      </c>
      <c r="O155" s="32">
        <v>0</v>
      </c>
      <c r="P155" s="32">
        <v>4.2699319860674753E-3</v>
      </c>
      <c r="Q155" s="32">
        <v>0.2350988062509361</v>
      </c>
      <c r="R155" s="32">
        <v>2.8318916552383047</v>
      </c>
      <c r="S155" s="32">
        <v>11.216987014596613</v>
      </c>
      <c r="T155" s="32">
        <v>14.866209519061734</v>
      </c>
      <c r="U155" s="32">
        <v>14.392327892131188</v>
      </c>
      <c r="V155" s="32">
        <v>14.598280723781381</v>
      </c>
      <c r="W155" s="32">
        <v>6.862822576529366</v>
      </c>
      <c r="X155" s="32">
        <v>3.9463128667353442</v>
      </c>
      <c r="Y155" s="32">
        <v>1.1153614982246554</v>
      </c>
      <c r="Z155" s="32">
        <v>7.6429424600034735E-3</v>
      </c>
      <c r="AA155" s="32"/>
      <c r="AB155" s="32">
        <v>0</v>
      </c>
      <c r="AC155" s="32">
        <v>2.9201135292097036E-3</v>
      </c>
      <c r="AD155" s="32">
        <v>8.6687799967972656E-2</v>
      </c>
      <c r="AE155" s="32">
        <v>1.8663435785138294</v>
      </c>
      <c r="AF155" s="32">
        <v>7.273384981811656</v>
      </c>
      <c r="AG155" s="32">
        <v>10.927783272646282</v>
      </c>
      <c r="AH155" s="32">
        <v>12.39530504476425</v>
      </c>
      <c r="AI155" s="32">
        <v>10.616193763672817</v>
      </c>
      <c r="AJ155" s="32">
        <v>5.49301702046664</v>
      </c>
      <c r="AK155" s="32">
        <v>2.5923823408075948</v>
      </c>
      <c r="AL155" s="32">
        <v>0.55033595327599061</v>
      </c>
      <c r="AM155" s="26">
        <v>5.648108272962203E-3</v>
      </c>
      <c r="AN155" s="26"/>
      <c r="AO155" s="26"/>
      <c r="AP155" s="26"/>
      <c r="AQ155" s="26"/>
      <c r="AR155" s="26"/>
      <c r="AS155" s="26"/>
      <c r="AT155" s="26"/>
      <c r="AU155" s="26"/>
      <c r="AV155" s="26"/>
      <c r="AW155" s="26"/>
      <c r="AX155" s="26"/>
      <c r="AY155" s="26"/>
      <c r="AZ155" s="26"/>
      <c r="BA155" s="26"/>
      <c r="BB155" s="26"/>
      <c r="BC155" s="26"/>
      <c r="BD155" s="26"/>
      <c r="BE155" s="26"/>
      <c r="BF155" s="26"/>
      <c r="BG155" s="26"/>
      <c r="BH155" s="26"/>
      <c r="BI155" s="26"/>
      <c r="BJ155" s="26"/>
      <c r="BK155" s="26"/>
      <c r="BL155" s="26"/>
      <c r="BM155" s="26"/>
      <c r="BN155" s="26"/>
      <c r="BO155" s="26"/>
      <c r="BP155" s="26"/>
      <c r="BQ155" s="26"/>
      <c r="BR155" s="26"/>
      <c r="BS155" s="26"/>
      <c r="BT155" s="26"/>
      <c r="BU155" s="26"/>
      <c r="BV155" s="26"/>
      <c r="BW155" s="26"/>
      <c r="BX155" s="26"/>
      <c r="BY155" s="26"/>
      <c r="BZ155" s="26"/>
      <c r="CA155" s="26"/>
      <c r="CB155" s="26"/>
      <c r="CC155" s="26"/>
      <c r="CD155" s="26"/>
      <c r="CE155" s="26"/>
      <c r="CF155" s="26"/>
      <c r="CG155" s="26"/>
      <c r="CH155" s="26"/>
      <c r="CI155" s="26"/>
      <c r="CJ155" s="26"/>
      <c r="CK155" s="26"/>
      <c r="CL155" s="26"/>
      <c r="CM155" s="26"/>
      <c r="CN155" s="26"/>
      <c r="CO155" s="26"/>
      <c r="CP155" s="26"/>
      <c r="CQ155" s="26"/>
      <c r="CR155" s="26"/>
      <c r="CS155" s="26"/>
      <c r="CT155" s="26"/>
      <c r="CU155" s="26"/>
      <c r="CV155" s="26"/>
      <c r="CW155" s="26"/>
      <c r="CX155" s="7"/>
      <c r="CY155" s="7"/>
      <c r="CZ155" s="7"/>
      <c r="DA155" s="7"/>
      <c r="DB155" s="7"/>
      <c r="DC155" s="7"/>
      <c r="DD155" s="7"/>
      <c r="DE155" s="7"/>
      <c r="DF155" s="7"/>
      <c r="DG155" s="7"/>
      <c r="DH155" s="7"/>
      <c r="DI155" s="7"/>
      <c r="DJ155" s="7"/>
      <c r="DK155" s="7"/>
      <c r="DL155" s="7"/>
      <c r="DM155" s="7"/>
      <c r="DN155" s="7"/>
      <c r="DO155" s="7"/>
      <c r="DP155" s="7"/>
      <c r="DQ155" s="7"/>
      <c r="DR155" s="7"/>
      <c r="DS155" s="7"/>
      <c r="DT155" s="7"/>
      <c r="DU155" s="7"/>
      <c r="DV155" s="7"/>
      <c r="DW155" s="7"/>
      <c r="DX155" s="7"/>
      <c r="DY155" s="7"/>
      <c r="DZ155" s="7"/>
      <c r="EA155" s="7"/>
    </row>
    <row r="156" spans="1:131">
      <c r="A156" s="7" t="s">
        <v>592</v>
      </c>
      <c r="B156" s="7"/>
      <c r="C156" s="32">
        <v>118.76958726669729</v>
      </c>
      <c r="D156" s="32">
        <v>10.46115</v>
      </c>
      <c r="E156" s="32">
        <v>2.0922300000000003</v>
      </c>
      <c r="F156" s="32">
        <v>12.553380000000001</v>
      </c>
      <c r="G156" s="32">
        <v>173.85067809764917</v>
      </c>
      <c r="H156" s="32">
        <v>138.9119761716446</v>
      </c>
      <c r="I156" s="32">
        <v>925.89030012428668</v>
      </c>
      <c r="J156" s="32">
        <v>5.4241473747361715</v>
      </c>
      <c r="K156" s="32">
        <v>57.037338950626754</v>
      </c>
      <c r="L156" s="113">
        <v>0.79903039603687909</v>
      </c>
      <c r="M156" s="32">
        <v>1.1283263315270449</v>
      </c>
      <c r="N156" s="32">
        <v>3.1590642958973382E-4</v>
      </c>
      <c r="O156" s="32">
        <v>0</v>
      </c>
      <c r="P156" s="32">
        <v>4.1607160459272655E-3</v>
      </c>
      <c r="Q156" s="32">
        <v>0.22908546991810502</v>
      </c>
      <c r="R156" s="32">
        <v>2.7594577826353563</v>
      </c>
      <c r="S156" s="32">
        <v>10.930079919510078</v>
      </c>
      <c r="T156" s="32">
        <v>14.485962935686763</v>
      </c>
      <c r="U156" s="32">
        <v>14.024202210814906</v>
      </c>
      <c r="V156" s="32">
        <v>14.224887199275415</v>
      </c>
      <c r="W156" s="32">
        <v>6.6872859117401413</v>
      </c>
      <c r="X156" s="32">
        <v>3.84537442761401</v>
      </c>
      <c r="Y156" s="32">
        <v>1.0868328811360752</v>
      </c>
      <c r="Z156" s="32">
        <v>7.4474519582974777E-3</v>
      </c>
      <c r="AA156" s="32"/>
      <c r="AB156" s="32">
        <v>0</v>
      </c>
      <c r="AC156" s="32">
        <v>2.845423125369687E-3</v>
      </c>
      <c r="AD156" s="32">
        <v>8.4470507139168566E-2</v>
      </c>
      <c r="AE156" s="32">
        <v>1.8186064086438802</v>
      </c>
      <c r="AF156" s="32">
        <v>7.0873469883770479</v>
      </c>
      <c r="AG156" s="32">
        <v>10.648273405120335</v>
      </c>
      <c r="AH156" s="32">
        <v>12.078259036020816</v>
      </c>
      <c r="AI156" s="32">
        <v>10.344653704863122</v>
      </c>
      <c r="AJ156" s="32">
        <v>5.3525171202213997</v>
      </c>
      <c r="AK156" s="32">
        <v>2.5260746161229832</v>
      </c>
      <c r="AL156" s="32">
        <v>0.53625950926561372</v>
      </c>
      <c r="AM156" s="26">
        <v>5.5036414624701265E-3</v>
      </c>
      <c r="AN156" s="26"/>
      <c r="AO156" s="26"/>
      <c r="AP156" s="26"/>
      <c r="AQ156" s="26"/>
      <c r="AR156" s="26"/>
      <c r="AS156" s="26"/>
      <c r="AT156" s="26"/>
      <c r="AU156" s="26"/>
      <c r="AV156" s="26"/>
      <c r="AW156" s="26"/>
      <c r="AX156" s="26"/>
      <c r="AY156" s="26"/>
      <c r="AZ156" s="26"/>
      <c r="BA156" s="26"/>
      <c r="BB156" s="26"/>
      <c r="BC156" s="26"/>
      <c r="BD156" s="26"/>
      <c r="BE156" s="26"/>
      <c r="BF156" s="26"/>
      <c r="BG156" s="26"/>
      <c r="BH156" s="26"/>
      <c r="BI156" s="26"/>
      <c r="BJ156" s="26"/>
      <c r="BK156" s="26"/>
      <c r="BL156" s="26"/>
      <c r="BM156" s="26"/>
      <c r="BN156" s="26"/>
      <c r="BO156" s="26"/>
      <c r="BP156" s="26"/>
      <c r="BQ156" s="26"/>
      <c r="BR156" s="26"/>
      <c r="BS156" s="26"/>
      <c r="BT156" s="26"/>
      <c r="BU156" s="26"/>
      <c r="BV156" s="26"/>
      <c r="BW156" s="26"/>
      <c r="BX156" s="26"/>
      <c r="BY156" s="26"/>
      <c r="BZ156" s="26"/>
      <c r="CA156" s="26"/>
      <c r="CB156" s="26"/>
      <c r="CC156" s="26"/>
      <c r="CD156" s="26"/>
      <c r="CE156" s="26"/>
      <c r="CF156" s="26"/>
      <c r="CG156" s="26"/>
      <c r="CH156" s="26"/>
      <c r="CI156" s="26"/>
      <c r="CJ156" s="26"/>
      <c r="CK156" s="26"/>
      <c r="CL156" s="26"/>
      <c r="CM156" s="26"/>
      <c r="CN156" s="26"/>
      <c r="CO156" s="26"/>
      <c r="CP156" s="26"/>
      <c r="CQ156" s="26"/>
      <c r="CR156" s="26"/>
      <c r="CS156" s="26"/>
      <c r="CT156" s="26"/>
      <c r="CU156" s="26"/>
      <c r="CV156" s="26"/>
      <c r="CW156" s="26"/>
      <c r="CX156" s="7"/>
      <c r="CY156" s="7"/>
      <c r="CZ156" s="7"/>
      <c r="DA156" s="7"/>
      <c r="DB156" s="7"/>
      <c r="DC156" s="7"/>
      <c r="DD156" s="7"/>
      <c r="DE156" s="7"/>
      <c r="DF156" s="7"/>
      <c r="DG156" s="7"/>
      <c r="DH156" s="7"/>
      <c r="DI156" s="7"/>
      <c r="DJ156" s="7"/>
      <c r="DK156" s="7"/>
      <c r="DL156" s="7"/>
      <c r="DM156" s="7"/>
      <c r="DN156" s="7"/>
      <c r="DO156" s="7"/>
      <c r="DP156" s="7"/>
      <c r="DQ156" s="7"/>
      <c r="DR156" s="7"/>
      <c r="DS156" s="7"/>
      <c r="DT156" s="7"/>
      <c r="DU156" s="7"/>
      <c r="DV156" s="7"/>
      <c r="DW156" s="7"/>
      <c r="DX156" s="7"/>
      <c r="DY156" s="7"/>
      <c r="DZ156" s="7"/>
      <c r="EA156" s="7"/>
    </row>
    <row r="157" spans="1:131">
      <c r="A157" s="7" t="s">
        <v>580</v>
      </c>
      <c r="B157" s="7"/>
      <c r="C157" s="32">
        <v>117.33469933706115</v>
      </c>
      <c r="D157" s="32">
        <v>10.46115</v>
      </c>
      <c r="E157" s="32">
        <v>2.0922300000000003</v>
      </c>
      <c r="F157" s="32">
        <v>12.553380000000001</v>
      </c>
      <c r="G157" s="32">
        <v>173.85067809764917</v>
      </c>
      <c r="H157" s="32">
        <v>138.21887326212209</v>
      </c>
      <c r="I157" s="32">
        <v>937.21302752992017</v>
      </c>
      <c r="J157" s="32">
        <v>5.4923261247808162</v>
      </c>
      <c r="K157" s="32">
        <v>57.736696252461044</v>
      </c>
      <c r="L157" s="113">
        <v>0.79504362464716272</v>
      </c>
      <c r="M157" s="32">
        <v>1.1146947119259467</v>
      </c>
      <c r="N157" s="32">
        <v>3.1208987744751838E-4</v>
      </c>
      <c r="O157" s="32">
        <v>0</v>
      </c>
      <c r="P157" s="32">
        <v>4.1104492952351171E-3</v>
      </c>
      <c r="Q157" s="32">
        <v>0.2263178255808187</v>
      </c>
      <c r="R157" s="32">
        <v>2.7261200170021991</v>
      </c>
      <c r="S157" s="32">
        <v>10.798030628884472</v>
      </c>
      <c r="T157" s="32">
        <v>14.310954047940955</v>
      </c>
      <c r="U157" s="32">
        <v>13.854771980920379</v>
      </c>
      <c r="V157" s="32">
        <v>14.053032439042539</v>
      </c>
      <c r="W157" s="32">
        <v>6.6064949781551405</v>
      </c>
      <c r="X157" s="32">
        <v>3.7989174054242736</v>
      </c>
      <c r="Y157" s="32">
        <v>1.0737025552794064</v>
      </c>
      <c r="Z157" s="32">
        <v>7.3574772503993188E-3</v>
      </c>
      <c r="AA157" s="32"/>
      <c r="AB157" s="32">
        <v>0</v>
      </c>
      <c r="AC157" s="32">
        <v>2.8110467888742812E-3</v>
      </c>
      <c r="AD157" s="32">
        <v>8.3449995795367493E-2</v>
      </c>
      <c r="AE157" s="32">
        <v>1.7966353262769577</v>
      </c>
      <c r="AF157" s="32">
        <v>7.0017228072983553</v>
      </c>
      <c r="AG157" s="32">
        <v>10.519628696217175</v>
      </c>
      <c r="AH157" s="32">
        <v>11.932338278858563</v>
      </c>
      <c r="AI157" s="32">
        <v>10.219677108758237</v>
      </c>
      <c r="AJ157" s="32">
        <v>5.2878518941671038</v>
      </c>
      <c r="AK157" s="32">
        <v>2.4955564164773452</v>
      </c>
      <c r="AL157" s="32">
        <v>0.52978081118552378</v>
      </c>
      <c r="AM157" s="26">
        <v>5.4371504618252369E-3</v>
      </c>
      <c r="AN157" s="26"/>
      <c r="AO157" s="26"/>
      <c r="AP157" s="26"/>
      <c r="AQ157" s="26"/>
      <c r="AR157" s="26"/>
      <c r="AS157" s="26"/>
      <c r="AT157" s="26"/>
      <c r="AU157" s="26"/>
      <c r="AV157" s="26"/>
      <c r="AW157" s="26"/>
      <c r="AX157" s="26"/>
      <c r="AY157" s="26"/>
      <c r="AZ157" s="26"/>
      <c r="BA157" s="26"/>
      <c r="BB157" s="26"/>
      <c r="BC157" s="26"/>
      <c r="BD157" s="26"/>
      <c r="BE157" s="26"/>
      <c r="BF157" s="26"/>
      <c r="BG157" s="26"/>
      <c r="BH157" s="26"/>
      <c r="BI157" s="26"/>
      <c r="BJ157" s="26"/>
      <c r="BK157" s="26"/>
      <c r="BL157" s="26"/>
      <c r="BM157" s="26"/>
      <c r="BN157" s="26"/>
      <c r="BO157" s="26"/>
      <c r="BP157" s="26"/>
      <c r="BQ157" s="26"/>
      <c r="BR157" s="26"/>
      <c r="BS157" s="26"/>
      <c r="BT157" s="26"/>
      <c r="BU157" s="26"/>
      <c r="BV157" s="26"/>
      <c r="BW157" s="26"/>
      <c r="BX157" s="26"/>
      <c r="BY157" s="26"/>
      <c r="BZ157" s="26"/>
      <c r="CA157" s="26"/>
      <c r="CB157" s="26"/>
      <c r="CC157" s="26"/>
      <c r="CD157" s="26"/>
      <c r="CE157" s="26"/>
      <c r="CF157" s="26"/>
      <c r="CG157" s="26"/>
      <c r="CH157" s="26"/>
      <c r="CI157" s="26"/>
      <c r="CJ157" s="26"/>
      <c r="CK157" s="26"/>
      <c r="CL157" s="26"/>
      <c r="CM157" s="26"/>
      <c r="CN157" s="26"/>
      <c r="CO157" s="26"/>
      <c r="CP157" s="26"/>
      <c r="CQ157" s="26"/>
      <c r="CR157" s="26"/>
      <c r="CS157" s="26"/>
      <c r="CT157" s="26"/>
      <c r="CU157" s="26"/>
      <c r="CV157" s="26"/>
      <c r="CW157" s="26"/>
      <c r="CX157" s="7"/>
      <c r="CY157" s="7"/>
      <c r="CZ157" s="7"/>
      <c r="DA157" s="7"/>
      <c r="DB157" s="7"/>
      <c r="DC157" s="7"/>
      <c r="DD157" s="7"/>
      <c r="DE157" s="7"/>
      <c r="DF157" s="7"/>
      <c r="DG157" s="7"/>
      <c r="DH157" s="7"/>
      <c r="DI157" s="7"/>
      <c r="DJ157" s="7"/>
      <c r="DK157" s="7"/>
      <c r="DL157" s="7"/>
      <c r="DM157" s="7"/>
      <c r="DN157" s="7"/>
      <c r="DO157" s="7"/>
      <c r="DP157" s="7"/>
      <c r="DQ157" s="7"/>
      <c r="DR157" s="7"/>
      <c r="DS157" s="7"/>
      <c r="DT157" s="7"/>
      <c r="DU157" s="7"/>
      <c r="DV157" s="7"/>
      <c r="DW157" s="7"/>
      <c r="DX157" s="7"/>
      <c r="DY157" s="7"/>
      <c r="DZ157" s="7"/>
      <c r="EA157" s="7"/>
    </row>
    <row r="158" spans="1:131">
      <c r="A158" s="7" t="s">
        <v>568</v>
      </c>
      <c r="B158" s="7"/>
      <c r="C158" s="32">
        <v>115.05192308536738</v>
      </c>
      <c r="D158" s="32">
        <v>10.46115</v>
      </c>
      <c r="E158" s="32">
        <v>2.0922300000000003</v>
      </c>
      <c r="F158" s="32">
        <v>12.553380000000001</v>
      </c>
      <c r="G158" s="32">
        <v>173.85067809764917</v>
      </c>
      <c r="H158" s="32">
        <v>137.11620954242721</v>
      </c>
      <c r="I158" s="32">
        <v>955.80852410789464</v>
      </c>
      <c r="J158" s="32">
        <v>5.6042971780197224</v>
      </c>
      <c r="K158" s="32">
        <v>58.88526195109042</v>
      </c>
      <c r="L158" s="113">
        <v>0.78870103379988665</v>
      </c>
      <c r="M158" s="32">
        <v>1.0930080443787504</v>
      </c>
      <c r="N158" s="32">
        <v>3.0601808994853947E-4</v>
      </c>
      <c r="O158" s="32">
        <v>0</v>
      </c>
      <c r="P158" s="32">
        <v>4.0304794645885204E-3</v>
      </c>
      <c r="Q158" s="32">
        <v>0.22191475504422695</v>
      </c>
      <c r="R158" s="32">
        <v>2.6730826625858146</v>
      </c>
      <c r="S158" s="32">
        <v>10.587952211980108</v>
      </c>
      <c r="T158" s="32">
        <v>14.032530817436269</v>
      </c>
      <c r="U158" s="32">
        <v>13.585223887906366</v>
      </c>
      <c r="V158" s="32">
        <v>13.779627138672065</v>
      </c>
      <c r="W158" s="32">
        <v>6.4779639474517348</v>
      </c>
      <c r="X158" s="32">
        <v>3.7250085064860592</v>
      </c>
      <c r="Y158" s="32">
        <v>1.0528134005074337</v>
      </c>
      <c r="Z158" s="32">
        <v>7.2143356696522517E-3</v>
      </c>
      <c r="AA158" s="32"/>
      <c r="AB158" s="32">
        <v>0</v>
      </c>
      <c r="AC158" s="32">
        <v>2.7563571626315914E-3</v>
      </c>
      <c r="AD158" s="32">
        <v>8.1826455021138569E-2</v>
      </c>
      <c r="AE158" s="32">
        <v>1.761681331602309</v>
      </c>
      <c r="AF158" s="32">
        <v>6.8655025192186221</v>
      </c>
      <c r="AG158" s="32">
        <v>10.314966659325792</v>
      </c>
      <c r="AH158" s="32">
        <v>11.700191619736804</v>
      </c>
      <c r="AI158" s="32">
        <v>10.020850705864111</v>
      </c>
      <c r="AJ158" s="32">
        <v>5.1849753981716358</v>
      </c>
      <c r="AK158" s="32">
        <v>2.4470047352229227</v>
      </c>
      <c r="AL158" s="32">
        <v>0.51947379151265383</v>
      </c>
      <c r="AM158" s="26">
        <v>5.3313693244356414E-3</v>
      </c>
      <c r="AN158" s="26"/>
      <c r="AO158" s="26"/>
      <c r="AP158" s="26"/>
      <c r="AQ158" s="26"/>
      <c r="AR158" s="26"/>
      <c r="AS158" s="26"/>
      <c r="AT158" s="26"/>
      <c r="AU158" s="26"/>
      <c r="AV158" s="26"/>
      <c r="AW158" s="26"/>
      <c r="AX158" s="26"/>
      <c r="AY158" s="26"/>
      <c r="AZ158" s="26"/>
      <c r="BA158" s="26"/>
      <c r="BB158" s="26"/>
      <c r="BC158" s="26"/>
      <c r="BD158" s="26"/>
      <c r="BE158" s="26"/>
      <c r="BF158" s="26"/>
      <c r="BG158" s="26"/>
      <c r="BH158" s="26"/>
      <c r="BI158" s="26"/>
      <c r="BJ158" s="26"/>
      <c r="BK158" s="26"/>
      <c r="BL158" s="26"/>
      <c r="BM158" s="26"/>
      <c r="BN158" s="26"/>
      <c r="BO158" s="26"/>
      <c r="BP158" s="26"/>
      <c r="BQ158" s="26"/>
      <c r="BR158" s="26"/>
      <c r="BS158" s="26"/>
      <c r="BT158" s="26"/>
      <c r="BU158" s="26"/>
      <c r="BV158" s="26"/>
      <c r="BW158" s="26"/>
      <c r="BX158" s="26"/>
      <c r="BY158" s="26"/>
      <c r="BZ158" s="26"/>
      <c r="CA158" s="26"/>
      <c r="CB158" s="26"/>
      <c r="CC158" s="26"/>
      <c r="CD158" s="26"/>
      <c r="CE158" s="26"/>
      <c r="CF158" s="26"/>
      <c r="CG158" s="26"/>
      <c r="CH158" s="26"/>
      <c r="CI158" s="26"/>
      <c r="CJ158" s="26"/>
      <c r="CK158" s="26"/>
      <c r="CL158" s="26"/>
      <c r="CM158" s="26"/>
      <c r="CN158" s="26"/>
      <c r="CO158" s="26"/>
      <c r="CP158" s="26"/>
      <c r="CQ158" s="26"/>
      <c r="CR158" s="26"/>
      <c r="CS158" s="26"/>
      <c r="CT158" s="26"/>
      <c r="CU158" s="26"/>
      <c r="CV158" s="26"/>
      <c r="CW158" s="26"/>
      <c r="CX158" s="7"/>
      <c r="CY158" s="7"/>
      <c r="CZ158" s="7"/>
      <c r="DA158" s="7"/>
      <c r="DB158" s="7"/>
      <c r="DC158" s="7"/>
      <c r="DD158" s="7"/>
      <c r="DE158" s="7"/>
      <c r="DF158" s="7"/>
      <c r="DG158" s="7"/>
      <c r="DH158" s="7"/>
      <c r="DI158" s="7"/>
      <c r="DJ158" s="7"/>
      <c r="DK158" s="7"/>
      <c r="DL158" s="7"/>
      <c r="DM158" s="7"/>
      <c r="DN158" s="7"/>
      <c r="DO158" s="7"/>
      <c r="DP158" s="7"/>
      <c r="DQ158" s="7"/>
      <c r="DR158" s="7"/>
      <c r="DS158" s="7"/>
      <c r="DT158" s="7"/>
      <c r="DU158" s="7"/>
      <c r="DV158" s="7"/>
      <c r="DW158" s="7"/>
      <c r="DX158" s="7"/>
      <c r="DY158" s="7"/>
      <c r="DZ158" s="7"/>
      <c r="EA158" s="7"/>
    </row>
    <row r="159" spans="1:131">
      <c r="A159" s="7" t="s">
        <v>556</v>
      </c>
      <c r="B159" s="7"/>
      <c r="C159" s="32">
        <v>114.58232339930466</v>
      </c>
      <c r="D159" s="32">
        <v>10.46115</v>
      </c>
      <c r="E159" s="32">
        <v>2.0922300000000003</v>
      </c>
      <c r="F159" s="32">
        <v>12.553380000000001</v>
      </c>
      <c r="G159" s="32">
        <v>173.85067809764917</v>
      </c>
      <c r="H159" s="32">
        <v>136.88937586294713</v>
      </c>
      <c r="I159" s="32">
        <v>959.7257721575171</v>
      </c>
      <c r="J159" s="32">
        <v>5.6278845228413577</v>
      </c>
      <c r="K159" s="32">
        <v>59.12721390563776</v>
      </c>
      <c r="L159" s="113">
        <v>0.78739627225416142</v>
      </c>
      <c r="M159" s="32">
        <v>1.0885467870547563</v>
      </c>
      <c r="N159" s="32">
        <v>3.0476903652017809E-4</v>
      </c>
      <c r="O159" s="32">
        <v>0</v>
      </c>
      <c r="P159" s="32">
        <v>4.0140285279983631E-3</v>
      </c>
      <c r="Q159" s="32">
        <v>0.22100898053384233</v>
      </c>
      <c r="R159" s="32">
        <v>2.6621721211058724</v>
      </c>
      <c r="S159" s="32">
        <v>10.544736080502638</v>
      </c>
      <c r="T159" s="32">
        <v>13.975255181446734</v>
      </c>
      <c r="U159" s="32">
        <v>13.529773994486341</v>
      </c>
      <c r="V159" s="32">
        <v>13.723383762595853</v>
      </c>
      <c r="W159" s="32">
        <v>6.4515232782784624</v>
      </c>
      <c r="X159" s="32">
        <v>3.7098043901330549</v>
      </c>
      <c r="Y159" s="32">
        <v>1.048516202954342</v>
      </c>
      <c r="Z159" s="32">
        <v>7.1848894016128548E-3</v>
      </c>
      <c r="AA159" s="32"/>
      <c r="AB159" s="32">
        <v>0</v>
      </c>
      <c r="AC159" s="32">
        <v>2.7451067252330951E-3</v>
      </c>
      <c r="AD159" s="32">
        <v>8.1492469490440048E-2</v>
      </c>
      <c r="AE159" s="32">
        <v>1.7544907955549527</v>
      </c>
      <c r="AF159" s="32">
        <v>6.8374800599565058</v>
      </c>
      <c r="AG159" s="32">
        <v>10.272864754593851</v>
      </c>
      <c r="AH159" s="32">
        <v>11.652435735574613</v>
      </c>
      <c r="AI159" s="32">
        <v>9.9799492744116041</v>
      </c>
      <c r="AJ159" s="32">
        <v>5.1638122332811394</v>
      </c>
      <c r="AK159" s="32">
        <v>2.4370169607934411</v>
      </c>
      <c r="AL159" s="32">
        <v>0.5173534903228062</v>
      </c>
      <c r="AM159" s="26">
        <v>5.3096086333154959E-3</v>
      </c>
      <c r="AN159" s="26"/>
      <c r="AO159" s="26"/>
      <c r="AP159" s="26"/>
      <c r="AQ159" s="26"/>
      <c r="AR159" s="26"/>
      <c r="AS159" s="26"/>
      <c r="AT159" s="26"/>
      <c r="AU159" s="26"/>
      <c r="AV159" s="26"/>
      <c r="AW159" s="26"/>
      <c r="AX159" s="26"/>
      <c r="AY159" s="26"/>
      <c r="AZ159" s="26"/>
      <c r="BA159" s="26"/>
      <c r="BB159" s="26"/>
      <c r="BC159" s="26"/>
      <c r="BD159" s="26"/>
      <c r="BE159" s="26"/>
      <c r="BF159" s="26"/>
      <c r="BG159" s="26"/>
      <c r="BH159" s="26"/>
      <c r="BI159" s="26"/>
      <c r="BJ159" s="26"/>
      <c r="BK159" s="26"/>
      <c r="BL159" s="26"/>
      <c r="BM159" s="26"/>
      <c r="BN159" s="26"/>
      <c r="BO159" s="26"/>
      <c r="BP159" s="26"/>
      <c r="BQ159" s="26"/>
      <c r="BR159" s="26"/>
      <c r="BS159" s="26"/>
      <c r="BT159" s="26"/>
      <c r="BU159" s="26"/>
      <c r="BV159" s="26"/>
      <c r="BW159" s="26"/>
      <c r="BX159" s="26"/>
      <c r="BY159" s="26"/>
      <c r="BZ159" s="26"/>
      <c r="CA159" s="26"/>
      <c r="CB159" s="26"/>
      <c r="CC159" s="26"/>
      <c r="CD159" s="26"/>
      <c r="CE159" s="26"/>
      <c r="CF159" s="26"/>
      <c r="CG159" s="26"/>
      <c r="CH159" s="26"/>
      <c r="CI159" s="26"/>
      <c r="CJ159" s="26"/>
      <c r="CK159" s="26"/>
      <c r="CL159" s="26"/>
      <c r="CM159" s="26"/>
      <c r="CN159" s="26"/>
      <c r="CO159" s="26"/>
      <c r="CP159" s="26"/>
      <c r="CQ159" s="26"/>
      <c r="CR159" s="26"/>
      <c r="CS159" s="26"/>
      <c r="CT159" s="26"/>
      <c r="CU159" s="26"/>
      <c r="CV159" s="26"/>
      <c r="CW159" s="26"/>
      <c r="CX159" s="7"/>
      <c r="CY159" s="7"/>
      <c r="CZ159" s="7"/>
      <c r="DA159" s="7"/>
      <c r="DB159" s="7"/>
      <c r="DC159" s="7"/>
      <c r="DD159" s="7"/>
      <c r="DE159" s="7"/>
      <c r="DF159" s="7"/>
      <c r="DG159" s="7"/>
      <c r="DH159" s="7"/>
      <c r="DI159" s="7"/>
      <c r="DJ159" s="7"/>
      <c r="DK159" s="7"/>
      <c r="DL159" s="7"/>
      <c r="DM159" s="7"/>
      <c r="DN159" s="7"/>
      <c r="DO159" s="7"/>
      <c r="DP159" s="7"/>
      <c r="DQ159" s="7"/>
      <c r="DR159" s="7"/>
      <c r="DS159" s="7"/>
      <c r="DT159" s="7"/>
      <c r="DU159" s="7"/>
      <c r="DV159" s="7"/>
      <c r="DW159" s="7"/>
      <c r="DX159" s="7"/>
      <c r="DY159" s="7"/>
      <c r="DZ159" s="7"/>
      <c r="EA159" s="7"/>
    </row>
    <row r="160" spans="1:131">
      <c r="A160" s="7" t="s">
        <v>600</v>
      </c>
      <c r="B160" s="7"/>
      <c r="C160" s="32">
        <v>110.87770365369873</v>
      </c>
      <c r="D160" s="32">
        <v>10.46115</v>
      </c>
      <c r="E160" s="32">
        <v>2.0922300000000003</v>
      </c>
      <c r="F160" s="32">
        <v>12.553380000000001</v>
      </c>
      <c r="G160" s="32">
        <v>173.85067809764917</v>
      </c>
      <c r="H160" s="32">
        <v>135.09991016927088</v>
      </c>
      <c r="I160" s="32">
        <v>991.79190383901528</v>
      </c>
      <c r="J160" s="32">
        <v>5.8209677525695485</v>
      </c>
      <c r="K160" s="32">
        <v>61.107804140626442</v>
      </c>
      <c r="L160" s="113">
        <v>0.77710315339343927</v>
      </c>
      <c r="M160" s="32">
        <v>1.053352423721019</v>
      </c>
      <c r="N160" s="32">
        <v>2.9491539280754938E-4</v>
      </c>
      <c r="O160" s="32">
        <v>0</v>
      </c>
      <c r="P160" s="32">
        <v>3.8842489171204567E-3</v>
      </c>
      <c r="Q160" s="32">
        <v>0.21386342606303049</v>
      </c>
      <c r="R160" s="32">
        <v>2.5761000716529958</v>
      </c>
      <c r="S160" s="32">
        <v>10.203808821069265</v>
      </c>
      <c r="T160" s="32">
        <v>13.52341405308484</v>
      </c>
      <c r="U160" s="32">
        <v>13.092335946395025</v>
      </c>
      <c r="V160" s="32">
        <v>13.279686017994621</v>
      </c>
      <c r="W160" s="32">
        <v>6.2429357770226472</v>
      </c>
      <c r="X160" s="32">
        <v>3.5898608055704653</v>
      </c>
      <c r="Y160" s="32">
        <v>1.0146160889243976</v>
      </c>
      <c r="Z160" s="32">
        <v>6.9525910648576125E-3</v>
      </c>
      <c r="AA160" s="32"/>
      <c r="AB160" s="32">
        <v>0</v>
      </c>
      <c r="AC160" s="32">
        <v>2.6563532746449576E-3</v>
      </c>
      <c r="AD160" s="32">
        <v>7.8857694748262805E-2</v>
      </c>
      <c r="AE160" s="32">
        <v>1.6977654556258082</v>
      </c>
      <c r="AF160" s="32">
        <v>6.6164139924442509</v>
      </c>
      <c r="AG160" s="32">
        <v>9.9407275061529763</v>
      </c>
      <c r="AH160" s="32">
        <v>11.27569487162844</v>
      </c>
      <c r="AI160" s="32">
        <v>9.6572824262862742</v>
      </c>
      <c r="AJ160" s="32">
        <v>4.9968583769227788</v>
      </c>
      <c r="AK160" s="32">
        <v>2.3582245180719776</v>
      </c>
      <c r="AL160" s="32">
        <v>0.50062666982511994</v>
      </c>
      <c r="AM160" s="26">
        <v>5.1379409589232374E-3</v>
      </c>
      <c r="AN160" s="26"/>
      <c r="AO160" s="26"/>
      <c r="AP160" s="26"/>
      <c r="AQ160" s="26"/>
      <c r="AR160" s="26"/>
      <c r="AS160" s="26"/>
      <c r="AT160" s="26"/>
      <c r="AU160" s="26"/>
      <c r="AV160" s="26"/>
      <c r="AW160" s="26"/>
      <c r="AX160" s="26"/>
      <c r="AY160" s="26"/>
      <c r="AZ160" s="26"/>
      <c r="BA160" s="26"/>
      <c r="BB160" s="26"/>
      <c r="BC160" s="26"/>
      <c r="BD160" s="26"/>
      <c r="BE160" s="26"/>
      <c r="BF160" s="26"/>
      <c r="BG160" s="26"/>
      <c r="BH160" s="26"/>
      <c r="BI160" s="26"/>
      <c r="BJ160" s="26"/>
      <c r="BK160" s="26"/>
      <c r="BL160" s="26"/>
      <c r="BM160" s="26"/>
      <c r="BN160" s="26"/>
      <c r="BO160" s="26"/>
      <c r="BP160" s="26"/>
      <c r="BQ160" s="26"/>
      <c r="BR160" s="26"/>
      <c r="BS160" s="26"/>
      <c r="BT160" s="26"/>
      <c r="BU160" s="26"/>
      <c r="BV160" s="26"/>
      <c r="BW160" s="26"/>
      <c r="BX160" s="26"/>
      <c r="BY160" s="26"/>
      <c r="BZ160" s="26"/>
      <c r="CA160" s="26"/>
      <c r="CB160" s="26"/>
      <c r="CC160" s="26"/>
      <c r="CD160" s="26"/>
      <c r="CE160" s="26"/>
      <c r="CF160" s="26"/>
      <c r="CG160" s="26"/>
      <c r="CH160" s="26"/>
      <c r="CI160" s="26"/>
      <c r="CJ160" s="26"/>
      <c r="CK160" s="26"/>
      <c r="CL160" s="26"/>
      <c r="CM160" s="26"/>
      <c r="CN160" s="26"/>
      <c r="CO160" s="26"/>
      <c r="CP160" s="26"/>
      <c r="CQ160" s="26"/>
      <c r="CR160" s="26"/>
      <c r="CS160" s="26"/>
      <c r="CT160" s="26"/>
      <c r="CU160" s="26"/>
      <c r="CV160" s="26"/>
      <c r="CW160" s="26"/>
      <c r="CX160" s="7"/>
      <c r="CY160" s="7"/>
      <c r="CZ160" s="7"/>
      <c r="DA160" s="7"/>
      <c r="DB160" s="7"/>
      <c r="DC160" s="7"/>
      <c r="DD160" s="7"/>
      <c r="DE160" s="7"/>
      <c r="DF160" s="7"/>
      <c r="DG160" s="7"/>
      <c r="DH160" s="7"/>
      <c r="DI160" s="7"/>
      <c r="DJ160" s="7"/>
      <c r="DK160" s="7"/>
      <c r="DL160" s="7"/>
      <c r="DM160" s="7"/>
      <c r="DN160" s="7"/>
      <c r="DO160" s="7"/>
      <c r="DP160" s="7"/>
      <c r="DQ160" s="7"/>
      <c r="DR160" s="7"/>
      <c r="DS160" s="7"/>
      <c r="DT160" s="7"/>
      <c r="DU160" s="7"/>
      <c r="DV160" s="7"/>
      <c r="DW160" s="7"/>
      <c r="DX160" s="7"/>
      <c r="DY160" s="7"/>
      <c r="DZ160" s="7"/>
      <c r="EA160" s="7"/>
    </row>
    <row r="161" spans="1:131">
      <c r="A161" s="7" t="s">
        <v>593</v>
      </c>
      <c r="B161" s="7"/>
      <c r="C161" s="32">
        <v>108.99744724624151</v>
      </c>
      <c r="D161" s="32">
        <v>10.46115</v>
      </c>
      <c r="E161" s="32">
        <v>2.0922300000000003</v>
      </c>
      <c r="F161" s="32">
        <v>12.553380000000001</v>
      </c>
      <c r="G161" s="32">
        <v>173.85067809764917</v>
      </c>
      <c r="H161" s="32">
        <v>134.19167813264949</v>
      </c>
      <c r="I161" s="32">
        <v>1008.9007731673454</v>
      </c>
      <c r="J161" s="32">
        <v>5.923987218082984</v>
      </c>
      <c r="K161" s="32">
        <v>62.164547119790939</v>
      </c>
      <c r="L161" s="113">
        <v>0.77187894577711191</v>
      </c>
      <c r="M161" s="32">
        <v>1.0354897463860155</v>
      </c>
      <c r="N161" s="32">
        <v>2.8991423803331214E-4</v>
      </c>
      <c r="O161" s="32">
        <v>0</v>
      </c>
      <c r="P161" s="32">
        <v>3.8183800934173165E-3</v>
      </c>
      <c r="Q161" s="32">
        <v>0.21023674491862576</v>
      </c>
      <c r="R161" s="32">
        <v>2.5324147453307191</v>
      </c>
      <c r="S161" s="32">
        <v>10.030773338875241</v>
      </c>
      <c r="T161" s="32">
        <v>13.294084935632817</v>
      </c>
      <c r="U161" s="32">
        <v>12.870317021574241</v>
      </c>
      <c r="V161" s="32">
        <v>13.054490023655308</v>
      </c>
      <c r="W161" s="32">
        <v>6.1370685051610945</v>
      </c>
      <c r="X161" s="32">
        <v>3.5289841950425718</v>
      </c>
      <c r="Y161" s="32">
        <v>0.99741029966790584</v>
      </c>
      <c r="Z161" s="32">
        <v>6.834689507850644E-3</v>
      </c>
      <c r="AA161" s="32"/>
      <c r="AB161" s="32">
        <v>0</v>
      </c>
      <c r="AC161" s="32">
        <v>2.6113070200731573E-3</v>
      </c>
      <c r="AD161" s="32">
        <v>7.7520431430735753E-2</v>
      </c>
      <c r="AE161" s="32">
        <v>1.6689748667958828</v>
      </c>
      <c r="AF161" s="32">
        <v>6.5042133029121327</v>
      </c>
      <c r="AG161" s="32">
        <v>9.7721533386484989</v>
      </c>
      <c r="AH161" s="32">
        <v>11.084482420141088</v>
      </c>
      <c r="AI161" s="32">
        <v>9.493514900784831</v>
      </c>
      <c r="AJ161" s="32">
        <v>4.9121219991771712</v>
      </c>
      <c r="AK161" s="32">
        <v>2.3182339102742517</v>
      </c>
      <c r="AL161" s="32">
        <v>0.49213707748451185</v>
      </c>
      <c r="AM161" s="26">
        <v>5.0508121125383493E-3</v>
      </c>
      <c r="AN161" s="26"/>
      <c r="AO161" s="26"/>
      <c r="AP161" s="26"/>
      <c r="AQ161" s="26"/>
      <c r="AR161" s="26"/>
      <c r="AS161" s="26"/>
      <c r="AT161" s="26"/>
      <c r="AU161" s="26"/>
      <c r="AV161" s="26"/>
      <c r="AW161" s="26"/>
      <c r="AX161" s="26"/>
      <c r="AY161" s="26"/>
      <c r="AZ161" s="26"/>
      <c r="BA161" s="26"/>
      <c r="BB161" s="26"/>
      <c r="BC161" s="26"/>
      <c r="BD161" s="26"/>
      <c r="BE161" s="26"/>
      <c r="BF161" s="26"/>
      <c r="BG161" s="26"/>
      <c r="BH161" s="26"/>
      <c r="BI161" s="26"/>
      <c r="BJ161" s="26"/>
      <c r="BK161" s="26"/>
      <c r="BL161" s="26"/>
      <c r="BM161" s="26"/>
      <c r="BN161" s="26"/>
      <c r="BO161" s="26"/>
      <c r="BP161" s="26"/>
      <c r="BQ161" s="26"/>
      <c r="BR161" s="26"/>
      <c r="BS161" s="26"/>
      <c r="BT161" s="26"/>
      <c r="BU161" s="26"/>
      <c r="BV161" s="26"/>
      <c r="BW161" s="26"/>
      <c r="BX161" s="26"/>
      <c r="BY161" s="26"/>
      <c r="BZ161" s="26"/>
      <c r="CA161" s="26"/>
      <c r="CB161" s="26"/>
      <c r="CC161" s="26"/>
      <c r="CD161" s="26"/>
      <c r="CE161" s="26"/>
      <c r="CF161" s="26"/>
      <c r="CG161" s="26"/>
      <c r="CH161" s="26"/>
      <c r="CI161" s="26"/>
      <c r="CJ161" s="26"/>
      <c r="CK161" s="26"/>
      <c r="CL161" s="26"/>
      <c r="CM161" s="26"/>
      <c r="CN161" s="26"/>
      <c r="CO161" s="26"/>
      <c r="CP161" s="26"/>
      <c r="CQ161" s="26"/>
      <c r="CR161" s="26"/>
      <c r="CS161" s="26"/>
      <c r="CT161" s="26"/>
      <c r="CU161" s="26"/>
      <c r="CV161" s="26"/>
      <c r="CW161" s="26"/>
      <c r="CX161" s="7"/>
      <c r="CY161" s="7"/>
      <c r="CZ161" s="7"/>
      <c r="DA161" s="7"/>
      <c r="DB161" s="7"/>
      <c r="DC161" s="7"/>
      <c r="DD161" s="7"/>
      <c r="DE161" s="7"/>
      <c r="DF161" s="7"/>
      <c r="DG161" s="7"/>
      <c r="DH161" s="7"/>
      <c r="DI161" s="7"/>
      <c r="DJ161" s="7"/>
      <c r="DK161" s="7"/>
      <c r="DL161" s="7"/>
      <c r="DM161" s="7"/>
      <c r="DN161" s="7"/>
      <c r="DO161" s="7"/>
      <c r="DP161" s="7"/>
      <c r="DQ161" s="7"/>
      <c r="DR161" s="7"/>
      <c r="DS161" s="7"/>
      <c r="DT161" s="7"/>
      <c r="DU161" s="7"/>
      <c r="DV161" s="7"/>
      <c r="DW161" s="7"/>
      <c r="DX161" s="7"/>
      <c r="DY161" s="7"/>
      <c r="DZ161" s="7"/>
      <c r="EA161" s="7"/>
    </row>
    <row r="162" spans="1:131">
      <c r="A162" s="7" t="s">
        <v>594</v>
      </c>
      <c r="B162" s="7"/>
      <c r="C162" s="32">
        <v>106.31215115031112</v>
      </c>
      <c r="D162" s="32">
        <v>10.46115</v>
      </c>
      <c r="E162" s="32">
        <v>2.0922300000000003</v>
      </c>
      <c r="F162" s="32">
        <v>12.553380000000001</v>
      </c>
      <c r="G162" s="32">
        <v>173.85067809764917</v>
      </c>
      <c r="H162" s="32">
        <v>132.89458272988117</v>
      </c>
      <c r="I162" s="32">
        <v>1034.3841941879302</v>
      </c>
      <c r="J162" s="32">
        <v>6.0774332677671383</v>
      </c>
      <c r="K162" s="32">
        <v>63.738550973102555</v>
      </c>
      <c r="L162" s="113">
        <v>0.76441797169888737</v>
      </c>
      <c r="M162" s="32">
        <v>1.0099790886266216</v>
      </c>
      <c r="N162" s="32">
        <v>2.8277181780959144E-4</v>
      </c>
      <c r="O162" s="32">
        <v>0</v>
      </c>
      <c r="P162" s="32">
        <v>3.7243092558272612E-3</v>
      </c>
      <c r="Q162" s="32">
        <v>0.20505728498984688</v>
      </c>
      <c r="R162" s="32">
        <v>2.4700253628202251</v>
      </c>
      <c r="S162" s="32">
        <v>9.7836519872605301</v>
      </c>
      <c r="T162" s="32">
        <v>12.966567592075464</v>
      </c>
      <c r="U162" s="32">
        <v>12.553239760366994</v>
      </c>
      <c r="V162" s="32">
        <v>12.732875417253664</v>
      </c>
      <c r="W162" s="32">
        <v>5.9858737156158313</v>
      </c>
      <c r="X162" s="32">
        <v>3.4420430076940338</v>
      </c>
      <c r="Y162" s="32">
        <v>0.97283777938045168</v>
      </c>
      <c r="Z162" s="32">
        <v>6.666307903363475E-3</v>
      </c>
      <c r="AA162" s="32"/>
      <c r="AB162" s="32">
        <v>0</v>
      </c>
      <c r="AC162" s="32">
        <v>2.5469740221595767E-3</v>
      </c>
      <c r="AD162" s="32">
        <v>7.5610613199804916E-2</v>
      </c>
      <c r="AE162" s="32">
        <v>1.62785746627651</v>
      </c>
      <c r="AF162" s="32">
        <v>6.343973416284781</v>
      </c>
      <c r="AG162" s="32">
        <v>9.5314034323702046</v>
      </c>
      <c r="AH162" s="32">
        <v>10.811401553384915</v>
      </c>
      <c r="AI162" s="32">
        <v>9.259629620498016</v>
      </c>
      <c r="AJ162" s="32">
        <v>4.7911053849318401</v>
      </c>
      <c r="AK162" s="32">
        <v>2.2611211555631314</v>
      </c>
      <c r="AL162" s="32">
        <v>0.48001263047937964</v>
      </c>
      <c r="AM162" s="26">
        <v>4.9263786841440447E-3</v>
      </c>
      <c r="AN162" s="26"/>
      <c r="AO162" s="26"/>
      <c r="AP162" s="26"/>
      <c r="AQ162" s="26"/>
      <c r="AR162" s="26"/>
      <c r="AS162" s="26"/>
      <c r="AT162" s="26"/>
      <c r="AU162" s="26"/>
      <c r="AV162" s="26"/>
      <c r="AW162" s="26"/>
      <c r="AX162" s="26"/>
      <c r="AY162" s="26"/>
      <c r="AZ162" s="26"/>
      <c r="BA162" s="26"/>
      <c r="BB162" s="26"/>
      <c r="BC162" s="26"/>
      <c r="BD162" s="26"/>
      <c r="BE162" s="26"/>
      <c r="BF162" s="26"/>
      <c r="BG162" s="26"/>
      <c r="BH162" s="26"/>
      <c r="BI162" s="26"/>
      <c r="BJ162" s="26"/>
      <c r="BK162" s="26"/>
      <c r="BL162" s="26"/>
      <c r="BM162" s="26"/>
      <c r="BN162" s="26"/>
      <c r="BO162" s="26"/>
      <c r="BP162" s="26"/>
      <c r="BQ162" s="26"/>
      <c r="BR162" s="26"/>
      <c r="BS162" s="26"/>
      <c r="BT162" s="26"/>
      <c r="BU162" s="26"/>
      <c r="BV162" s="26"/>
      <c r="BW162" s="26"/>
      <c r="BX162" s="26"/>
      <c r="BY162" s="26"/>
      <c r="BZ162" s="26"/>
      <c r="CA162" s="26"/>
      <c r="CB162" s="26"/>
      <c r="CC162" s="26"/>
      <c r="CD162" s="26"/>
      <c r="CE162" s="26"/>
      <c r="CF162" s="26"/>
      <c r="CG162" s="26"/>
      <c r="CH162" s="26"/>
      <c r="CI162" s="26"/>
      <c r="CJ162" s="26"/>
      <c r="CK162" s="26"/>
      <c r="CL162" s="26"/>
      <c r="CM162" s="26"/>
      <c r="CN162" s="26"/>
      <c r="CO162" s="26"/>
      <c r="CP162" s="26"/>
      <c r="CQ162" s="26"/>
      <c r="CR162" s="26"/>
      <c r="CS162" s="26"/>
      <c r="CT162" s="26"/>
      <c r="CU162" s="26"/>
      <c r="CV162" s="26"/>
      <c r="CW162" s="26"/>
      <c r="CX162" s="7"/>
      <c r="CY162" s="7"/>
      <c r="CZ162" s="7"/>
      <c r="DA162" s="7"/>
      <c r="DB162" s="7"/>
      <c r="DC162" s="7"/>
      <c r="DD162" s="7"/>
      <c r="DE162" s="7"/>
      <c r="DF162" s="7"/>
      <c r="DG162" s="7"/>
      <c r="DH162" s="7"/>
      <c r="DI162" s="7"/>
      <c r="DJ162" s="7"/>
      <c r="DK162" s="7"/>
      <c r="DL162" s="7"/>
      <c r="DM162" s="7"/>
      <c r="DN162" s="7"/>
      <c r="DO162" s="7"/>
      <c r="DP162" s="7"/>
      <c r="DQ162" s="7"/>
      <c r="DR162" s="7"/>
      <c r="DS162" s="7"/>
      <c r="DT162" s="7"/>
      <c r="DU162" s="7"/>
      <c r="DV162" s="7"/>
      <c r="DW162" s="7"/>
      <c r="DX162" s="7"/>
      <c r="DY162" s="7"/>
      <c r="DZ162" s="7"/>
      <c r="EA162" s="7"/>
    </row>
    <row r="163" spans="1:131">
      <c r="A163" s="7" t="s">
        <v>595</v>
      </c>
      <c r="B163" s="7"/>
      <c r="C163" s="32">
        <v>104.72654774128556</v>
      </c>
      <c r="D163" s="32">
        <v>10.46115</v>
      </c>
      <c r="E163" s="32">
        <v>2.0922300000000003</v>
      </c>
      <c r="F163" s="32">
        <v>12.553380000000001</v>
      </c>
      <c r="G163" s="32">
        <v>173.85067809764917</v>
      </c>
      <c r="H163" s="32">
        <v>132.12867877777038</v>
      </c>
      <c r="I163" s="32">
        <v>1050.0452003026192</v>
      </c>
      <c r="J163" s="32">
        <v>6.1717345595927995</v>
      </c>
      <c r="K163" s="32">
        <v>64.705865524447347</v>
      </c>
      <c r="L163" s="113">
        <v>0.76001244414793589</v>
      </c>
      <c r="M163" s="32">
        <v>0.99491565261631454</v>
      </c>
      <c r="N163" s="32">
        <v>2.7855438872510877E-4</v>
      </c>
      <c r="O163" s="32">
        <v>0</v>
      </c>
      <c r="P163" s="32">
        <v>3.6687626660121806E-3</v>
      </c>
      <c r="Q163" s="32">
        <v>0.20199893722237744</v>
      </c>
      <c r="R163" s="32">
        <v>2.4331859179092672</v>
      </c>
      <c r="S163" s="32">
        <v>9.6377327129737491</v>
      </c>
      <c r="T163" s="32">
        <v>12.773176398736837</v>
      </c>
      <c r="U163" s="32">
        <v>12.366013187082713</v>
      </c>
      <c r="V163" s="32">
        <v>12.542969649664123</v>
      </c>
      <c r="W163" s="32">
        <v>5.8965967922652949</v>
      </c>
      <c r="X163" s="32">
        <v>3.3907063065929925</v>
      </c>
      <c r="Y163" s="32">
        <v>0.95832829121071683</v>
      </c>
      <c r="Z163" s="32">
        <v>6.566882574999623E-3</v>
      </c>
      <c r="AA163" s="32"/>
      <c r="AB163" s="32">
        <v>0</v>
      </c>
      <c r="AC163" s="32">
        <v>2.5089869186296532E-3</v>
      </c>
      <c r="AD163" s="32">
        <v>7.4482911006302902E-2</v>
      </c>
      <c r="AE163" s="32">
        <v>1.6035786202555469</v>
      </c>
      <c r="AF163" s="32">
        <v>6.2493555784667265</v>
      </c>
      <c r="AG163" s="32">
        <v>9.3892463448534986</v>
      </c>
      <c r="AH163" s="32">
        <v>10.650153803490793</v>
      </c>
      <c r="AI163" s="32">
        <v>9.1215259311858006</v>
      </c>
      <c r="AJ163" s="32">
        <v>4.7196479555679307</v>
      </c>
      <c r="AK163" s="32">
        <v>2.2273974337337079</v>
      </c>
      <c r="AL163" s="32">
        <v>0.47285343320015866</v>
      </c>
      <c r="AM163" s="26">
        <v>4.8529037073778841E-3</v>
      </c>
      <c r="AN163" s="26"/>
      <c r="AO163" s="26"/>
      <c r="AP163" s="26"/>
      <c r="AQ163" s="26"/>
      <c r="AR163" s="26"/>
      <c r="AS163" s="26"/>
      <c r="AT163" s="26"/>
      <c r="AU163" s="26"/>
      <c r="AV163" s="26"/>
      <c r="AW163" s="26"/>
      <c r="AX163" s="26"/>
      <c r="AY163" s="26"/>
      <c r="AZ163" s="26"/>
      <c r="BA163" s="26"/>
      <c r="BB163" s="26"/>
      <c r="BC163" s="26"/>
      <c r="BD163" s="26"/>
      <c r="BE163" s="26"/>
      <c r="BF163" s="26"/>
      <c r="BG163" s="26"/>
      <c r="BH163" s="26"/>
      <c r="BI163" s="26"/>
      <c r="BJ163" s="26"/>
      <c r="BK163" s="26"/>
      <c r="BL163" s="26"/>
      <c r="BM163" s="26"/>
      <c r="BN163" s="26"/>
      <c r="BO163" s="26"/>
      <c r="BP163" s="26"/>
      <c r="BQ163" s="26"/>
      <c r="BR163" s="26"/>
      <c r="BS163" s="26"/>
      <c r="BT163" s="26"/>
      <c r="BU163" s="26"/>
      <c r="BV163" s="26"/>
      <c r="BW163" s="26"/>
      <c r="BX163" s="26"/>
      <c r="BY163" s="26"/>
      <c r="BZ163" s="26"/>
      <c r="CA163" s="26"/>
      <c r="CB163" s="26"/>
      <c r="CC163" s="26"/>
      <c r="CD163" s="26"/>
      <c r="CE163" s="26"/>
      <c r="CF163" s="26"/>
      <c r="CG163" s="26"/>
      <c r="CH163" s="26"/>
      <c r="CI163" s="26"/>
      <c r="CJ163" s="26"/>
      <c r="CK163" s="26"/>
      <c r="CL163" s="26"/>
      <c r="CM163" s="26"/>
      <c r="CN163" s="26"/>
      <c r="CO163" s="26"/>
      <c r="CP163" s="26"/>
      <c r="CQ163" s="26"/>
      <c r="CR163" s="26"/>
      <c r="CS163" s="26"/>
      <c r="CT163" s="26"/>
      <c r="CU163" s="26"/>
      <c r="CV163" s="26"/>
      <c r="CW163" s="26"/>
      <c r="CX163" s="7"/>
      <c r="CY163" s="7"/>
      <c r="CZ163" s="7"/>
      <c r="DA163" s="7"/>
      <c r="DB163" s="7"/>
      <c r="DC163" s="7"/>
      <c r="DD163" s="7"/>
      <c r="DE163" s="7"/>
      <c r="DF163" s="7"/>
      <c r="DG163" s="7"/>
      <c r="DH163" s="7"/>
      <c r="DI163" s="7"/>
      <c r="DJ163" s="7"/>
      <c r="DK163" s="7"/>
      <c r="DL163" s="7"/>
      <c r="DM163" s="7"/>
      <c r="DN163" s="7"/>
      <c r="DO163" s="7"/>
      <c r="DP163" s="7"/>
      <c r="DQ163" s="7"/>
      <c r="DR163" s="7"/>
      <c r="DS163" s="7"/>
      <c r="DT163" s="7"/>
      <c r="DU163" s="7"/>
      <c r="DV163" s="7"/>
      <c r="DW163" s="7"/>
      <c r="DX163" s="7"/>
      <c r="DY163" s="7"/>
      <c r="DZ163" s="7"/>
      <c r="EA163" s="7"/>
    </row>
    <row r="164" spans="1:131">
      <c r="A164" s="7" t="s">
        <v>596</v>
      </c>
      <c r="B164" s="7"/>
      <c r="C164" s="32">
        <v>100.78811346725428</v>
      </c>
      <c r="D164" s="32">
        <v>10.46115</v>
      </c>
      <c r="E164" s="32">
        <v>2.0922300000000003</v>
      </c>
      <c r="F164" s="32">
        <v>12.553380000000001</v>
      </c>
      <c r="G164" s="32">
        <v>173.85067809764917</v>
      </c>
      <c r="H164" s="32">
        <v>130.22627218704343</v>
      </c>
      <c r="I164" s="32">
        <v>1091.0771619485477</v>
      </c>
      <c r="J164" s="32">
        <v>6.4188047006179572</v>
      </c>
      <c r="K164" s="32">
        <v>67.240237408326507</v>
      </c>
      <c r="L164" s="113">
        <v>0.74906968216653957</v>
      </c>
      <c r="M164" s="32">
        <v>0.95750002123587241</v>
      </c>
      <c r="N164" s="32">
        <v>2.6807883906365161E-4</v>
      </c>
      <c r="O164" s="32">
        <v>0</v>
      </c>
      <c r="P164" s="32">
        <v>3.5307921042134309E-3</v>
      </c>
      <c r="Q164" s="32">
        <v>0.19440239599350165</v>
      </c>
      <c r="R164" s="32">
        <v>2.3416814902272085</v>
      </c>
      <c r="S164" s="32">
        <v>9.2752880639388362</v>
      </c>
      <c r="T164" s="32">
        <v>12.292817628186045</v>
      </c>
      <c r="U164" s="32">
        <v>11.900966537312078</v>
      </c>
      <c r="V164" s="32">
        <v>12.071268226941708</v>
      </c>
      <c r="W164" s="32">
        <v>5.6748444342655731</v>
      </c>
      <c r="X164" s="32">
        <v>3.2631925651484686</v>
      </c>
      <c r="Y164" s="32">
        <v>0.92228859478911696</v>
      </c>
      <c r="Z164" s="32">
        <v>6.3199228884184382E-3</v>
      </c>
      <c r="AA164" s="32"/>
      <c r="AB164" s="32">
        <v>0</v>
      </c>
      <c r="AC164" s="32">
        <v>2.4146318550230671E-3</v>
      </c>
      <c r="AD164" s="32">
        <v>7.1681844267604308E-2</v>
      </c>
      <c r="AE164" s="32">
        <v>1.5432730994937995</v>
      </c>
      <c r="AF164" s="32">
        <v>6.0143370780799419</v>
      </c>
      <c r="AG164" s="32">
        <v>9.036146482311997</v>
      </c>
      <c r="AH164" s="32">
        <v>10.249635198915067</v>
      </c>
      <c r="AI164" s="32">
        <v>8.7784941867651369</v>
      </c>
      <c r="AJ164" s="32">
        <v>4.5421569213414426</v>
      </c>
      <c r="AK164" s="32">
        <v>2.1436320601573966</v>
      </c>
      <c r="AL164" s="32">
        <v>0.45507091092596452</v>
      </c>
      <c r="AM164" s="26">
        <v>4.6704013457329026E-3</v>
      </c>
      <c r="AN164" s="26"/>
      <c r="AO164" s="26"/>
      <c r="AP164" s="26"/>
      <c r="AQ164" s="26"/>
      <c r="AR164" s="26"/>
      <c r="AS164" s="26"/>
      <c r="AT164" s="26"/>
      <c r="AU164" s="26"/>
      <c r="AV164" s="26"/>
      <c r="AW164" s="26"/>
      <c r="AX164" s="26"/>
      <c r="AY164" s="26"/>
      <c r="AZ164" s="26"/>
      <c r="BA164" s="26"/>
      <c r="BB164" s="26"/>
      <c r="BC164" s="26"/>
      <c r="BD164" s="26"/>
      <c r="BE164" s="26"/>
      <c r="BF164" s="26"/>
      <c r="BG164" s="26"/>
      <c r="BH164" s="26"/>
      <c r="BI164" s="26"/>
      <c r="BJ164" s="26"/>
      <c r="BK164" s="26"/>
      <c r="BL164" s="26"/>
      <c r="BM164" s="26"/>
      <c r="BN164" s="26"/>
      <c r="BO164" s="26"/>
      <c r="BP164" s="26"/>
      <c r="BQ164" s="26"/>
      <c r="BR164" s="26"/>
      <c r="BS164" s="26"/>
      <c r="BT164" s="26"/>
      <c r="BU164" s="26"/>
      <c r="BV164" s="26"/>
      <c r="BW164" s="26"/>
      <c r="BX164" s="26"/>
      <c r="BY164" s="26"/>
      <c r="BZ164" s="26"/>
      <c r="CA164" s="26"/>
      <c r="CB164" s="26"/>
      <c r="CC164" s="26"/>
      <c r="CD164" s="26"/>
      <c r="CE164" s="26"/>
      <c r="CF164" s="26"/>
      <c r="CG164" s="26"/>
      <c r="CH164" s="26"/>
      <c r="CI164" s="26"/>
      <c r="CJ164" s="26"/>
      <c r="CK164" s="26"/>
      <c r="CL164" s="26"/>
      <c r="CM164" s="26"/>
      <c r="CN164" s="26"/>
      <c r="CO164" s="26"/>
      <c r="CP164" s="26"/>
      <c r="CQ164" s="26"/>
      <c r="CR164" s="26"/>
      <c r="CS164" s="26"/>
      <c r="CT164" s="26"/>
      <c r="CU164" s="26"/>
      <c r="CV164" s="26"/>
      <c r="CW164" s="26"/>
      <c r="CX164" s="7"/>
      <c r="CY164" s="7"/>
      <c r="CZ164" s="7"/>
      <c r="DA164" s="7"/>
      <c r="DB164" s="7"/>
      <c r="DC164" s="7"/>
      <c r="DD164" s="7"/>
      <c r="DE164" s="7"/>
      <c r="DF164" s="7"/>
      <c r="DG164" s="7"/>
      <c r="DH164" s="7"/>
      <c r="DI164" s="7"/>
      <c r="DJ164" s="7"/>
      <c r="DK164" s="7"/>
      <c r="DL164" s="7"/>
      <c r="DM164" s="7"/>
      <c r="DN164" s="7"/>
      <c r="DO164" s="7"/>
      <c r="DP164" s="7"/>
      <c r="DQ164" s="7"/>
      <c r="DR164" s="7"/>
      <c r="DS164" s="7"/>
      <c r="DT164" s="7"/>
      <c r="DU164" s="7"/>
      <c r="DV164" s="7"/>
      <c r="DW164" s="7"/>
      <c r="DX164" s="7"/>
      <c r="DY164" s="7"/>
      <c r="DZ164" s="7"/>
      <c r="EA164" s="7"/>
    </row>
    <row r="165" spans="1:131">
      <c r="A165" s="7" t="s">
        <v>597</v>
      </c>
      <c r="B165" s="7"/>
      <c r="C165" s="32">
        <v>98.358559856650629</v>
      </c>
      <c r="D165" s="32">
        <v>10.46115</v>
      </c>
      <c r="E165" s="32">
        <v>2.0922300000000003</v>
      </c>
      <c r="F165" s="32">
        <v>12.553380000000001</v>
      </c>
      <c r="G165" s="32">
        <v>173.85067809764917</v>
      </c>
      <c r="H165" s="32">
        <v>129.05270967977702</v>
      </c>
      <c r="I165" s="32">
        <v>1118.0278458760336</v>
      </c>
      <c r="J165" s="32">
        <v>6.5810857374386531</v>
      </c>
      <c r="K165" s="32">
        <v>68.904867927006819</v>
      </c>
      <c r="L165" s="113">
        <v>0.74231927704814682</v>
      </c>
      <c r="M165" s="32">
        <v>0.93441894992975627</v>
      </c>
      <c r="N165" s="32">
        <v>2.6161664933742817E-4</v>
      </c>
      <c r="O165" s="32">
        <v>0</v>
      </c>
      <c r="P165" s="32">
        <v>3.4456803940129056E-3</v>
      </c>
      <c r="Q165" s="32">
        <v>0.18971621796270174</v>
      </c>
      <c r="R165" s="32">
        <v>2.2852339536700956</v>
      </c>
      <c r="S165" s="32">
        <v>9.0517020791445759</v>
      </c>
      <c r="T165" s="32">
        <v>11.996492412586539</v>
      </c>
      <c r="U165" s="32">
        <v>11.614087110505524</v>
      </c>
      <c r="V165" s="32">
        <v>11.780283583054512</v>
      </c>
      <c r="W165" s="32">
        <v>5.5380491484865271</v>
      </c>
      <c r="X165" s="32">
        <v>3.1845314908807452</v>
      </c>
      <c r="Y165" s="32">
        <v>0.90005631452903967</v>
      </c>
      <c r="Z165" s="32">
        <v>6.1675776272157633E-3</v>
      </c>
      <c r="AA165" s="32"/>
      <c r="AB165" s="32">
        <v>0</v>
      </c>
      <c r="AC165" s="32">
        <v>2.3564258092917331E-3</v>
      </c>
      <c r="AD165" s="32">
        <v>6.9953913487238339E-2</v>
      </c>
      <c r="AE165" s="32">
        <v>1.506071641881034</v>
      </c>
      <c r="AF165" s="32">
        <v>5.8693581330361493</v>
      </c>
      <c r="AG165" s="32">
        <v>8.8183251385363999</v>
      </c>
      <c r="AH165" s="32">
        <v>10.002562033754725</v>
      </c>
      <c r="AI165" s="32">
        <v>8.5668836950770686</v>
      </c>
      <c r="AJ165" s="32">
        <v>4.4326656989290019</v>
      </c>
      <c r="AK165" s="32">
        <v>2.0919586154187644</v>
      </c>
      <c r="AL165" s="32">
        <v>0.4441011731594165</v>
      </c>
      <c r="AM165" s="26">
        <v>4.5578187200428196E-3</v>
      </c>
      <c r="AN165" s="26"/>
      <c r="AO165" s="26"/>
      <c r="AP165" s="26"/>
      <c r="AQ165" s="26"/>
      <c r="AR165" s="26"/>
      <c r="AS165" s="26"/>
      <c r="AT165" s="26"/>
      <c r="AU165" s="26"/>
      <c r="AV165" s="26"/>
      <c r="AW165" s="26"/>
      <c r="AX165" s="26"/>
      <c r="AY165" s="26"/>
      <c r="AZ165" s="26"/>
      <c r="BA165" s="26"/>
      <c r="BB165" s="26"/>
      <c r="BC165" s="26"/>
      <c r="BD165" s="26"/>
      <c r="BE165" s="26"/>
      <c r="BF165" s="26"/>
      <c r="BG165" s="26"/>
      <c r="BH165" s="26"/>
      <c r="BI165" s="26"/>
      <c r="BJ165" s="26"/>
      <c r="BK165" s="26"/>
      <c r="BL165" s="26"/>
      <c r="BM165" s="26"/>
      <c r="BN165" s="26"/>
      <c r="BO165" s="26"/>
      <c r="BP165" s="26"/>
      <c r="BQ165" s="26"/>
      <c r="BR165" s="26"/>
      <c r="BS165" s="26"/>
      <c r="BT165" s="26"/>
      <c r="BU165" s="26"/>
      <c r="BV165" s="26"/>
      <c r="BW165" s="26"/>
      <c r="BX165" s="26"/>
      <c r="BY165" s="26"/>
      <c r="BZ165" s="26"/>
      <c r="CA165" s="26"/>
      <c r="CB165" s="26"/>
      <c r="CC165" s="26"/>
      <c r="CD165" s="26"/>
      <c r="CE165" s="26"/>
      <c r="CF165" s="26"/>
      <c r="CG165" s="26"/>
      <c r="CH165" s="26"/>
      <c r="CI165" s="26"/>
      <c r="CJ165" s="26"/>
      <c r="CK165" s="26"/>
      <c r="CL165" s="26"/>
      <c r="CM165" s="26"/>
      <c r="CN165" s="26"/>
      <c r="CO165" s="26"/>
      <c r="CP165" s="26"/>
      <c r="CQ165" s="26"/>
      <c r="CR165" s="26"/>
      <c r="CS165" s="26"/>
      <c r="CT165" s="26"/>
      <c r="CU165" s="26"/>
      <c r="CV165" s="26"/>
      <c r="CW165" s="26"/>
      <c r="CX165" s="7"/>
      <c r="CY165" s="7"/>
      <c r="CZ165" s="7"/>
      <c r="DA165" s="7"/>
      <c r="DB165" s="7"/>
      <c r="DC165" s="7"/>
      <c r="DD165" s="7"/>
      <c r="DE165" s="7"/>
      <c r="DF165" s="7"/>
      <c r="DG165" s="7"/>
      <c r="DH165" s="7"/>
      <c r="DI165" s="7"/>
      <c r="DJ165" s="7"/>
      <c r="DK165" s="7"/>
      <c r="DL165" s="7"/>
      <c r="DM165" s="7"/>
      <c r="DN165" s="7"/>
      <c r="DO165" s="7"/>
      <c r="DP165" s="7"/>
      <c r="DQ165" s="7"/>
      <c r="DR165" s="7"/>
      <c r="DS165" s="7"/>
      <c r="DT165" s="7"/>
      <c r="DU165" s="7"/>
      <c r="DV165" s="7"/>
      <c r="DW165" s="7"/>
      <c r="DX165" s="7"/>
      <c r="DY165" s="7"/>
      <c r="DZ165" s="7"/>
      <c r="EA165" s="7"/>
    </row>
    <row r="166" spans="1:131">
      <c r="A166" s="7" t="s">
        <v>598</v>
      </c>
      <c r="B166" s="7"/>
      <c r="C166" s="32">
        <v>97.591332400670481</v>
      </c>
      <c r="D166" s="32">
        <v>10.46115</v>
      </c>
      <c r="E166" s="32">
        <v>2.0922300000000003</v>
      </c>
      <c r="F166" s="32">
        <v>12.553380000000001</v>
      </c>
      <c r="G166" s="32">
        <v>173.85067809764917</v>
      </c>
      <c r="H166" s="32">
        <v>128.68211099327169</v>
      </c>
      <c r="I166" s="32">
        <v>1126.8173729662542</v>
      </c>
      <c r="J166" s="32">
        <v>6.6340110573749635</v>
      </c>
      <c r="K166" s="32">
        <v>69.447760088056143</v>
      </c>
      <c r="L166" s="113">
        <v>0.74018757016865355</v>
      </c>
      <c r="M166" s="32">
        <v>0.92713019056992829</v>
      </c>
      <c r="N166" s="32">
        <v>2.5957595784493646E-4</v>
      </c>
      <c r="O166" s="32">
        <v>0</v>
      </c>
      <c r="P166" s="32">
        <v>3.4188030118443174E-3</v>
      </c>
      <c r="Q166" s="32">
        <v>0.18823637226876488</v>
      </c>
      <c r="R166" s="32">
        <v>2.2674084158099541</v>
      </c>
      <c r="S166" s="32">
        <v>8.9810959786832285</v>
      </c>
      <c r="T166" s="32">
        <v>11.902916028713006</v>
      </c>
      <c r="U166" s="32">
        <v>11.52349360730345</v>
      </c>
      <c r="V166" s="32">
        <v>11.688393695511181</v>
      </c>
      <c r="W166" s="32">
        <v>5.4948506371878789</v>
      </c>
      <c r="X166" s="32">
        <v>3.1596911516383046</v>
      </c>
      <c r="Y166" s="32">
        <v>0.89303559444690961</v>
      </c>
      <c r="Z166" s="32">
        <v>6.1194685973622849E-3</v>
      </c>
      <c r="AA166" s="32"/>
      <c r="AB166" s="32">
        <v>0</v>
      </c>
      <c r="AC166" s="32">
        <v>2.3380449527449949E-3</v>
      </c>
      <c r="AD166" s="32">
        <v>6.9408251135543789E-2</v>
      </c>
      <c r="AE166" s="32">
        <v>1.4943238131612129</v>
      </c>
      <c r="AF166" s="32">
        <v>5.8235753082854762</v>
      </c>
      <c r="AG166" s="32">
        <v>8.7495394510283138</v>
      </c>
      <c r="AH166" s="32">
        <v>9.9245389289672428</v>
      </c>
      <c r="AI166" s="32">
        <v>8.500059329280834</v>
      </c>
      <c r="AJ166" s="32">
        <v>4.3980895234303343</v>
      </c>
      <c r="AK166" s="32">
        <v>2.075640685501301</v>
      </c>
      <c r="AL166" s="32">
        <v>0.44063704544366428</v>
      </c>
      <c r="AM166" s="26">
        <v>4.5222663119301601E-3</v>
      </c>
      <c r="AN166" s="26"/>
      <c r="AO166" s="26"/>
      <c r="AP166" s="26"/>
      <c r="AQ166" s="26"/>
      <c r="AR166" s="26"/>
      <c r="AS166" s="26"/>
      <c r="AT166" s="26"/>
      <c r="AU166" s="26"/>
      <c r="AV166" s="26"/>
      <c r="AW166" s="26"/>
      <c r="AX166" s="26"/>
      <c r="AY166" s="26"/>
      <c r="AZ166" s="26"/>
      <c r="BA166" s="26"/>
      <c r="BB166" s="26"/>
      <c r="BC166" s="26"/>
      <c r="BD166" s="26"/>
      <c r="BE166" s="26"/>
      <c r="BF166" s="26"/>
      <c r="BG166" s="26"/>
      <c r="BH166" s="26"/>
      <c r="BI166" s="26"/>
      <c r="BJ166" s="26"/>
      <c r="BK166" s="26"/>
      <c r="BL166" s="26"/>
      <c r="BM166" s="26"/>
      <c r="BN166" s="26"/>
      <c r="BO166" s="26"/>
      <c r="BP166" s="26"/>
      <c r="BQ166" s="26"/>
      <c r="BR166" s="26"/>
      <c r="BS166" s="26"/>
      <c r="BT166" s="26"/>
      <c r="BU166" s="26"/>
      <c r="BV166" s="26"/>
      <c r="BW166" s="26"/>
      <c r="BX166" s="26"/>
      <c r="BY166" s="26"/>
      <c r="BZ166" s="26"/>
      <c r="CA166" s="26"/>
      <c r="CB166" s="26"/>
      <c r="CC166" s="26"/>
      <c r="CD166" s="26"/>
      <c r="CE166" s="26"/>
      <c r="CF166" s="26"/>
      <c r="CG166" s="26"/>
      <c r="CH166" s="26"/>
      <c r="CI166" s="26"/>
      <c r="CJ166" s="26"/>
      <c r="CK166" s="26"/>
      <c r="CL166" s="26"/>
      <c r="CM166" s="26"/>
      <c r="CN166" s="26"/>
      <c r="CO166" s="26"/>
      <c r="CP166" s="26"/>
      <c r="CQ166" s="26"/>
      <c r="CR166" s="26"/>
      <c r="CS166" s="26"/>
      <c r="CT166" s="26"/>
      <c r="CU166" s="26"/>
      <c r="CV166" s="26"/>
      <c r="CW166" s="26"/>
      <c r="CX166" s="7"/>
      <c r="CY166" s="7"/>
      <c r="CZ166" s="7"/>
      <c r="DA166" s="7"/>
      <c r="DB166" s="7"/>
      <c r="DC166" s="7"/>
      <c r="DD166" s="7"/>
      <c r="DE166" s="7"/>
      <c r="DF166" s="7"/>
      <c r="DG166" s="7"/>
      <c r="DH166" s="7"/>
      <c r="DI166" s="7"/>
      <c r="DJ166" s="7"/>
      <c r="DK166" s="7"/>
      <c r="DL166" s="7"/>
      <c r="DM166" s="7"/>
      <c r="DN166" s="7"/>
      <c r="DO166" s="7"/>
      <c r="DP166" s="7"/>
      <c r="DQ166" s="7"/>
      <c r="DR166" s="7"/>
      <c r="DS166" s="7"/>
      <c r="DT166" s="7"/>
      <c r="DU166" s="7"/>
      <c r="DV166" s="7"/>
      <c r="DW166" s="7"/>
      <c r="DX166" s="7"/>
      <c r="DY166" s="7"/>
      <c r="DZ166" s="7"/>
      <c r="EA166" s="7"/>
    </row>
    <row r="167" spans="1:131">
      <c r="A167" s="7" t="s">
        <v>599</v>
      </c>
      <c r="B167" s="7"/>
      <c r="C167" s="32">
        <v>96.721807950559693</v>
      </c>
      <c r="D167" s="32">
        <v>10.46115</v>
      </c>
      <c r="E167" s="32">
        <v>2.0922300000000003</v>
      </c>
      <c r="F167" s="32">
        <v>12.553380000000001</v>
      </c>
      <c r="G167" s="32">
        <v>173.85067809764917</v>
      </c>
      <c r="H167" s="32">
        <v>128.26209914856577</v>
      </c>
      <c r="I167" s="32">
        <v>1136.947407519626</v>
      </c>
      <c r="J167" s="32">
        <v>6.6950081183317005</v>
      </c>
      <c r="K167" s="32">
        <v>70.073449763249542</v>
      </c>
      <c r="L167" s="113">
        <v>0.73777163570522852</v>
      </c>
      <c r="M167" s="32">
        <v>0.91886959662879142</v>
      </c>
      <c r="N167" s="32">
        <v>2.5726317415344598E-4</v>
      </c>
      <c r="O167" s="32">
        <v>0</v>
      </c>
      <c r="P167" s="32">
        <v>3.3883419787199185E-3</v>
      </c>
      <c r="Q167" s="32">
        <v>0.18655921381563648</v>
      </c>
      <c r="R167" s="32">
        <v>2.247206139568461</v>
      </c>
      <c r="S167" s="32">
        <v>8.9010757314937035</v>
      </c>
      <c r="T167" s="32">
        <v>11.79686279365634</v>
      </c>
      <c r="U167" s="32">
        <v>11.420820970341104</v>
      </c>
      <c r="V167" s="32">
        <v>11.584251822962079</v>
      </c>
      <c r="W167" s="32">
        <v>5.4458923243827462</v>
      </c>
      <c r="X167" s="32">
        <v>3.1315387671635402</v>
      </c>
      <c r="Y167" s="32">
        <v>0.88507877835382931</v>
      </c>
      <c r="Z167" s="32">
        <v>6.0649450301950118E-3</v>
      </c>
      <c r="AA167" s="32"/>
      <c r="AB167" s="32">
        <v>0</v>
      </c>
      <c r="AC167" s="32">
        <v>2.3172133153253594E-3</v>
      </c>
      <c r="AD167" s="32">
        <v>6.8789833803623329E-2</v>
      </c>
      <c r="AE167" s="32">
        <v>1.4810096072787493</v>
      </c>
      <c r="AF167" s="32">
        <v>5.7716881069013812</v>
      </c>
      <c r="AG167" s="32">
        <v>8.6715823385191531</v>
      </c>
      <c r="AH167" s="32">
        <v>9.8361127435414346</v>
      </c>
      <c r="AI167" s="32">
        <v>8.4243250480451035</v>
      </c>
      <c r="AJ167" s="32">
        <v>4.3589031911985137</v>
      </c>
      <c r="AK167" s="32">
        <v>2.0571470315948432</v>
      </c>
      <c r="AL167" s="32">
        <v>0.43671103403247863</v>
      </c>
      <c r="AM167" s="26">
        <v>4.4819735827358138E-3</v>
      </c>
      <c r="AN167" s="26"/>
      <c r="AO167" s="26"/>
      <c r="AP167" s="26"/>
      <c r="AQ167" s="26"/>
      <c r="AR167" s="26"/>
      <c r="AS167" s="26"/>
      <c r="AT167" s="26"/>
      <c r="AU167" s="26"/>
      <c r="AV167" s="26"/>
      <c r="AW167" s="26"/>
      <c r="AX167" s="26"/>
      <c r="AY167" s="26"/>
      <c r="AZ167" s="26"/>
      <c r="BA167" s="26"/>
      <c r="BB167" s="26"/>
      <c r="BC167" s="26"/>
      <c r="BD167" s="26"/>
      <c r="BE167" s="26"/>
      <c r="BF167" s="26"/>
      <c r="BG167" s="26"/>
      <c r="BH167" s="26"/>
      <c r="BI167" s="26"/>
      <c r="BJ167" s="26"/>
      <c r="BK167" s="26"/>
      <c r="BL167" s="26"/>
      <c r="BM167" s="26"/>
      <c r="BN167" s="26"/>
      <c r="BO167" s="26"/>
      <c r="BP167" s="26"/>
      <c r="BQ167" s="26"/>
      <c r="BR167" s="26"/>
      <c r="BS167" s="26"/>
      <c r="BT167" s="26"/>
      <c r="BU167" s="26"/>
      <c r="BV167" s="26"/>
      <c r="BW167" s="26"/>
      <c r="BX167" s="26"/>
      <c r="BY167" s="26"/>
      <c r="BZ167" s="26"/>
      <c r="CA167" s="26"/>
      <c r="CB167" s="26"/>
      <c r="CC167" s="26"/>
      <c r="CD167" s="26"/>
      <c r="CE167" s="26"/>
      <c r="CF167" s="26"/>
      <c r="CG167" s="26"/>
      <c r="CH167" s="26"/>
      <c r="CI167" s="26"/>
      <c r="CJ167" s="26"/>
      <c r="CK167" s="26"/>
      <c r="CL167" s="26"/>
      <c r="CM167" s="26"/>
      <c r="CN167" s="26"/>
      <c r="CO167" s="26"/>
      <c r="CP167" s="26"/>
      <c r="CQ167" s="26"/>
      <c r="CR167" s="26"/>
      <c r="CS167" s="26"/>
      <c r="CT167" s="26"/>
      <c r="CU167" s="26"/>
      <c r="CV167" s="26"/>
      <c r="CW167" s="26"/>
      <c r="CX167" s="7"/>
      <c r="CY167" s="7"/>
      <c r="CZ167" s="7"/>
      <c r="DA167" s="7"/>
      <c r="DB167" s="7"/>
      <c r="DC167" s="7"/>
      <c r="DD167" s="7"/>
      <c r="DE167" s="7"/>
      <c r="DF167" s="7"/>
      <c r="DG167" s="7"/>
      <c r="DH167" s="7"/>
      <c r="DI167" s="7"/>
      <c r="DJ167" s="7"/>
      <c r="DK167" s="7"/>
      <c r="DL167" s="7"/>
      <c r="DM167" s="7"/>
      <c r="DN167" s="7"/>
      <c r="DO167" s="7"/>
      <c r="DP167" s="7"/>
      <c r="DQ167" s="7"/>
      <c r="DR167" s="7"/>
      <c r="DS167" s="7"/>
      <c r="DT167" s="7"/>
      <c r="DU167" s="7"/>
      <c r="DV167" s="7"/>
      <c r="DW167" s="7"/>
      <c r="DX167" s="7"/>
      <c r="DY167" s="7"/>
      <c r="DZ167" s="7"/>
      <c r="EA167" s="7"/>
    </row>
    <row r="168" spans="1:131">
      <c r="A168" s="7" t="s">
        <v>601</v>
      </c>
      <c r="B168" s="7"/>
      <c r="C168" s="32">
        <v>94.189957345825334</v>
      </c>
      <c r="D168" s="32">
        <v>10.46115</v>
      </c>
      <c r="E168" s="32">
        <v>2.0922300000000003</v>
      </c>
      <c r="F168" s="32">
        <v>12.553380000000001</v>
      </c>
      <c r="G168" s="32">
        <v>173.85067809764917</v>
      </c>
      <c r="H168" s="32">
        <v>127.03912348309848</v>
      </c>
      <c r="I168" s="32">
        <v>1167.5088501871369</v>
      </c>
      <c r="J168" s="32">
        <v>6.8790310031002058</v>
      </c>
      <c r="K168" s="32">
        <v>71.961101679472549</v>
      </c>
      <c r="L168" s="113">
        <v>0.73073700300290245</v>
      </c>
      <c r="M168" s="32">
        <v>0.89481669074136461</v>
      </c>
      <c r="N168" s="32">
        <v>2.5052889222822362E-4</v>
      </c>
      <c r="O168" s="32">
        <v>0</v>
      </c>
      <c r="P168" s="32">
        <v>3.2996466175635804E-3</v>
      </c>
      <c r="Q168" s="32">
        <v>0.18167572302564497</v>
      </c>
      <c r="R168" s="32">
        <v>2.1883818646299953</v>
      </c>
      <c r="S168" s="32">
        <v>8.668075599971262</v>
      </c>
      <c r="T168" s="32">
        <v>11.488060726873693</v>
      </c>
      <c r="U168" s="32">
        <v>11.12186240977427</v>
      </c>
      <c r="V168" s="32">
        <v>11.281015194069102</v>
      </c>
      <c r="W168" s="32">
        <v>5.3033372370972121</v>
      </c>
      <c r="X168" s="32">
        <v>3.0495656476634903</v>
      </c>
      <c r="Y168" s="32">
        <v>0.86191040208280112</v>
      </c>
      <c r="Z168" s="32">
        <v>5.9061852316785379E-3</v>
      </c>
      <c r="AA168" s="32"/>
      <c r="AB168" s="32">
        <v>0</v>
      </c>
      <c r="AC168" s="32">
        <v>2.2565564887211263E-3</v>
      </c>
      <c r="AD168" s="32">
        <v>6.6989148043031396E-2</v>
      </c>
      <c r="AE168" s="32">
        <v>1.4422417725033407</v>
      </c>
      <c r="AF168" s="32">
        <v>5.620604785224165</v>
      </c>
      <c r="AG168" s="32">
        <v>8.444589569742476</v>
      </c>
      <c r="AH168" s="32">
        <v>9.5786364977427585</v>
      </c>
      <c r="AI168" s="32">
        <v>8.2038046409175358</v>
      </c>
      <c r="AJ168" s="32">
        <v>4.2448018120529154</v>
      </c>
      <c r="AK168" s="32">
        <v>2.0032978628672153</v>
      </c>
      <c r="AL168" s="32">
        <v>0.42527941257049684</v>
      </c>
      <c r="AM168" s="26">
        <v>4.3646506359640413E-3</v>
      </c>
      <c r="AN168" s="26"/>
      <c r="AO168" s="26"/>
      <c r="AP168" s="26"/>
      <c r="AQ168" s="26"/>
      <c r="AR168" s="26"/>
      <c r="AS168" s="26"/>
      <c r="AT168" s="26"/>
      <c r="AU168" s="26"/>
      <c r="AV168" s="26"/>
      <c r="AW168" s="26"/>
      <c r="AX168" s="26"/>
      <c r="AY168" s="26"/>
      <c r="AZ168" s="26"/>
      <c r="BA168" s="26"/>
      <c r="BB168" s="26"/>
      <c r="BC168" s="26"/>
      <c r="BD168" s="26"/>
      <c r="BE168" s="26"/>
      <c r="BF168" s="26"/>
      <c r="BG168" s="26"/>
      <c r="BH168" s="26"/>
      <c r="BI168" s="26"/>
      <c r="BJ168" s="26"/>
      <c r="BK168" s="26"/>
      <c r="BL168" s="26"/>
      <c r="BM168" s="26"/>
      <c r="BN168" s="26"/>
      <c r="BO168" s="26"/>
      <c r="BP168" s="26"/>
      <c r="BQ168" s="26"/>
      <c r="BR168" s="26"/>
      <c r="BS168" s="26"/>
      <c r="BT168" s="26"/>
      <c r="BU168" s="26"/>
      <c r="BV168" s="26"/>
      <c r="BW168" s="26"/>
      <c r="BX168" s="26"/>
      <c r="BY168" s="26"/>
      <c r="BZ168" s="26"/>
      <c r="CA168" s="26"/>
      <c r="CB168" s="26"/>
      <c r="CC168" s="26"/>
      <c r="CD168" s="26"/>
      <c r="CE168" s="26"/>
      <c r="CF168" s="26"/>
      <c r="CG168" s="26"/>
      <c r="CH168" s="26"/>
      <c r="CI168" s="26"/>
      <c r="CJ168" s="26"/>
      <c r="CK168" s="26"/>
      <c r="CL168" s="26"/>
      <c r="CM168" s="26"/>
      <c r="CN168" s="26"/>
      <c r="CO168" s="26"/>
      <c r="CP168" s="26"/>
      <c r="CQ168" s="26"/>
      <c r="CR168" s="26"/>
      <c r="CS168" s="26"/>
      <c r="CT168" s="26"/>
      <c r="CU168" s="26"/>
      <c r="CV168" s="26"/>
      <c r="CW168" s="26"/>
      <c r="CX168" s="7"/>
      <c r="CY168" s="7"/>
      <c r="CZ168" s="7"/>
      <c r="DA168" s="7"/>
      <c r="DB168" s="7"/>
      <c r="DC168" s="7"/>
      <c r="DD168" s="7"/>
      <c r="DE168" s="7"/>
      <c r="DF168" s="7"/>
      <c r="DG168" s="7"/>
      <c r="DH168" s="7"/>
      <c r="DI168" s="7"/>
      <c r="DJ168" s="7"/>
      <c r="DK168" s="7"/>
      <c r="DL168" s="7"/>
      <c r="DM168" s="7"/>
      <c r="DN168" s="7"/>
      <c r="DO168" s="7"/>
      <c r="DP168" s="7"/>
      <c r="DQ168" s="7"/>
      <c r="DR168" s="7"/>
      <c r="DS168" s="7"/>
      <c r="DT168" s="7"/>
      <c r="DU168" s="7"/>
      <c r="DV168" s="7"/>
      <c r="DW168" s="7"/>
      <c r="DX168" s="7"/>
      <c r="DY168" s="7"/>
      <c r="DZ168" s="7"/>
      <c r="EA168" s="7"/>
    </row>
    <row r="169" spans="1:131">
      <c r="A169" s="7" t="s">
        <v>602</v>
      </c>
      <c r="B169" s="7"/>
      <c r="C169" s="32">
        <v>94.189957345825334</v>
      </c>
      <c r="D169" s="32">
        <v>10.46115</v>
      </c>
      <c r="E169" s="32">
        <v>2.0922300000000003</v>
      </c>
      <c r="F169" s="32">
        <v>12.553380000000001</v>
      </c>
      <c r="G169" s="32">
        <v>173.85067809764917</v>
      </c>
      <c r="H169" s="32">
        <v>127.03912348309848</v>
      </c>
      <c r="I169" s="32">
        <v>1167.5088501871369</v>
      </c>
      <c r="J169" s="32">
        <v>6.8790310031002058</v>
      </c>
      <c r="K169" s="32">
        <v>71.961101679472549</v>
      </c>
      <c r="L169" s="113">
        <v>0.73073700300290245</v>
      </c>
      <c r="M169" s="32">
        <v>0.89481669074136461</v>
      </c>
      <c r="N169" s="32">
        <v>2.5052889222822362E-4</v>
      </c>
      <c r="O169" s="32">
        <v>0</v>
      </c>
      <c r="P169" s="32">
        <v>3.2996466175635804E-3</v>
      </c>
      <c r="Q169" s="32">
        <v>0.18167572302564497</v>
      </c>
      <c r="R169" s="32">
        <v>2.1883818646299953</v>
      </c>
      <c r="S169" s="32">
        <v>8.668075599971262</v>
      </c>
      <c r="T169" s="32">
        <v>11.488060726873693</v>
      </c>
      <c r="U169" s="32">
        <v>11.12186240977427</v>
      </c>
      <c r="V169" s="32">
        <v>11.281015194069102</v>
      </c>
      <c r="W169" s="32">
        <v>5.3033372370972121</v>
      </c>
      <c r="X169" s="32">
        <v>3.0495656476634903</v>
      </c>
      <c r="Y169" s="32">
        <v>0.86191040208280112</v>
      </c>
      <c r="Z169" s="32">
        <v>5.9061852316785379E-3</v>
      </c>
      <c r="AA169" s="32"/>
      <c r="AB169" s="32">
        <v>0</v>
      </c>
      <c r="AC169" s="32">
        <v>2.2565564887211263E-3</v>
      </c>
      <c r="AD169" s="32">
        <v>6.6989148043031396E-2</v>
      </c>
      <c r="AE169" s="32">
        <v>1.4422417725033407</v>
      </c>
      <c r="AF169" s="32">
        <v>5.620604785224165</v>
      </c>
      <c r="AG169" s="32">
        <v>8.444589569742476</v>
      </c>
      <c r="AH169" s="32">
        <v>9.5786364977427585</v>
      </c>
      <c r="AI169" s="32">
        <v>8.2038046409175358</v>
      </c>
      <c r="AJ169" s="32">
        <v>4.2448018120529154</v>
      </c>
      <c r="AK169" s="32">
        <v>2.0032978628672153</v>
      </c>
      <c r="AL169" s="32">
        <v>0.42527941257049684</v>
      </c>
      <c r="AM169" s="26">
        <v>4.3646506359640413E-3</v>
      </c>
      <c r="AN169" s="26"/>
      <c r="AO169" s="26"/>
      <c r="AP169" s="26"/>
      <c r="AQ169" s="26"/>
      <c r="AR169" s="26"/>
      <c r="AS169" s="26"/>
      <c r="AT169" s="26"/>
      <c r="AU169" s="26"/>
      <c r="AV169" s="26"/>
      <c r="AW169" s="26"/>
      <c r="AX169" s="26"/>
      <c r="AY169" s="26"/>
      <c r="AZ169" s="26"/>
      <c r="BA169" s="26"/>
      <c r="BB169" s="26"/>
      <c r="BC169" s="26"/>
      <c r="BD169" s="26"/>
      <c r="BE169" s="26"/>
      <c r="BF169" s="26"/>
      <c r="BG169" s="26"/>
      <c r="BH169" s="26"/>
      <c r="BI169" s="26"/>
      <c r="BJ169" s="26"/>
      <c r="BK169" s="26"/>
      <c r="BL169" s="26"/>
      <c r="BM169" s="26"/>
      <c r="BN169" s="26"/>
      <c r="BO169" s="26"/>
      <c r="BP169" s="26"/>
      <c r="BQ169" s="26"/>
      <c r="BR169" s="26"/>
      <c r="BS169" s="26"/>
      <c r="BT169" s="26"/>
      <c r="BU169" s="26"/>
      <c r="BV169" s="26"/>
      <c r="BW169" s="26"/>
      <c r="BX169" s="26"/>
      <c r="BY169" s="26"/>
      <c r="BZ169" s="26"/>
      <c r="CA169" s="26"/>
      <c r="CB169" s="26"/>
      <c r="CC169" s="26"/>
      <c r="CD169" s="26"/>
      <c r="CE169" s="26"/>
      <c r="CF169" s="26"/>
      <c r="CG169" s="26"/>
      <c r="CH169" s="26"/>
      <c r="CI169" s="26"/>
      <c r="CJ169" s="26"/>
      <c r="CK169" s="26"/>
      <c r="CL169" s="26"/>
      <c r="CM169" s="26"/>
      <c r="CN169" s="26"/>
      <c r="CO169" s="26"/>
      <c r="CP169" s="26"/>
      <c r="CQ169" s="26"/>
      <c r="CR169" s="26"/>
      <c r="CS169" s="26"/>
      <c r="CT169" s="26"/>
      <c r="CU169" s="26"/>
      <c r="CV169" s="26"/>
      <c r="CW169" s="26"/>
      <c r="CX169" s="7"/>
      <c r="CY169" s="7"/>
      <c r="CZ169" s="7"/>
      <c r="DA169" s="7"/>
      <c r="DB169" s="7"/>
      <c r="DC169" s="7"/>
      <c r="DD169" s="7"/>
      <c r="DE169" s="7"/>
      <c r="DF169" s="7"/>
      <c r="DG169" s="7"/>
      <c r="DH169" s="7"/>
      <c r="DI169" s="7"/>
      <c r="DJ169" s="7"/>
      <c r="DK169" s="7"/>
      <c r="DL169" s="7"/>
      <c r="DM169" s="7"/>
      <c r="DN169" s="7"/>
      <c r="DO169" s="7"/>
      <c r="DP169" s="7"/>
      <c r="DQ169" s="7"/>
      <c r="DR169" s="7"/>
      <c r="DS169" s="7"/>
      <c r="DT169" s="7"/>
      <c r="DU169" s="7"/>
      <c r="DV169" s="7"/>
      <c r="DW169" s="7"/>
      <c r="DX169" s="7"/>
      <c r="DY169" s="7"/>
      <c r="DZ169" s="7"/>
      <c r="EA169" s="7"/>
    </row>
    <row r="170" spans="1:131">
      <c r="A170" s="7" t="s">
        <v>603</v>
      </c>
      <c r="B170" s="7"/>
      <c r="C170" s="32">
        <v>71.786915631206</v>
      </c>
      <c r="D170" s="32">
        <v>10.46115</v>
      </c>
      <c r="E170" s="32">
        <v>2.0922300000000003</v>
      </c>
      <c r="F170" s="32">
        <v>12.553380000000001</v>
      </c>
      <c r="G170" s="32">
        <v>173.85067809764917</v>
      </c>
      <c r="H170" s="32">
        <v>116.21764183714572</v>
      </c>
      <c r="I170" s="32">
        <v>1531.8614518130478</v>
      </c>
      <c r="J170" s="32">
        <v>9.0729463085247737</v>
      </c>
      <c r="K170" s="32">
        <v>94.465631132564411</v>
      </c>
      <c r="L170" s="113">
        <v>0.66849116212171522</v>
      </c>
      <c r="M170" s="32">
        <v>0.68198491743443079</v>
      </c>
      <c r="N170" s="32">
        <v>1.9094070064746771E-4</v>
      </c>
      <c r="O170" s="32">
        <v>0</v>
      </c>
      <c r="P170" s="32">
        <v>2.5148270582408283E-3</v>
      </c>
      <c r="Q170" s="32">
        <v>0.13846422876268949</v>
      </c>
      <c r="R170" s="32">
        <v>1.6678761591138735</v>
      </c>
      <c r="S170" s="32">
        <v>6.6063774664999544</v>
      </c>
      <c r="T170" s="32">
        <v>8.7556303177666184</v>
      </c>
      <c r="U170" s="32">
        <v>8.4765321162737912</v>
      </c>
      <c r="V170" s="32">
        <v>8.5978304778039547</v>
      </c>
      <c r="W170" s="32">
        <v>4.0419407071767237</v>
      </c>
      <c r="X170" s="32">
        <v>2.3242277417842563</v>
      </c>
      <c r="Y170" s="32">
        <v>0.65690537568461105</v>
      </c>
      <c r="Z170" s="32">
        <v>4.5014015599570065E-3</v>
      </c>
      <c r="AA170" s="32"/>
      <c r="AB170" s="32">
        <v>0</v>
      </c>
      <c r="AC170" s="32">
        <v>1.7198354775563947E-3</v>
      </c>
      <c r="AD170" s="32">
        <v>5.1055807373551219E-2</v>
      </c>
      <c r="AE170" s="32">
        <v>1.0992051738845714</v>
      </c>
      <c r="AF170" s="32">
        <v>4.2837463025045421</v>
      </c>
      <c r="AG170" s="32">
        <v>6.4360474945064148</v>
      </c>
      <c r="AH170" s="32">
        <v>7.3003618379483894</v>
      </c>
      <c r="AI170" s="32">
        <v>6.2525331596675322</v>
      </c>
      <c r="AJ170" s="32">
        <v>3.2351774874918635</v>
      </c>
      <c r="AK170" s="32">
        <v>1.5268143092772937</v>
      </c>
      <c r="AL170" s="32">
        <v>0.32412688327053613</v>
      </c>
      <c r="AM170" s="26">
        <v>3.3265203190744131E-3</v>
      </c>
      <c r="AN170" s="26"/>
      <c r="AO170" s="26"/>
      <c r="AP170" s="26"/>
      <c r="AQ170" s="26"/>
      <c r="AR170" s="26"/>
      <c r="AS170" s="26"/>
      <c r="AT170" s="26"/>
      <c r="AU170" s="26"/>
      <c r="AV170" s="26"/>
      <c r="AW170" s="26"/>
      <c r="AX170" s="26"/>
      <c r="AY170" s="26"/>
      <c r="AZ170" s="26"/>
      <c r="BA170" s="26"/>
      <c r="BB170" s="26"/>
      <c r="BC170" s="26"/>
      <c r="BD170" s="26"/>
      <c r="BE170" s="26"/>
      <c r="BF170" s="26"/>
      <c r="BG170" s="26"/>
      <c r="BH170" s="26"/>
      <c r="BI170" s="26"/>
      <c r="BJ170" s="26"/>
      <c r="BK170" s="26"/>
      <c r="BL170" s="26"/>
      <c r="BM170" s="26"/>
      <c r="BN170" s="26"/>
      <c r="BO170" s="26"/>
      <c r="BP170" s="26"/>
      <c r="BQ170" s="26"/>
      <c r="BR170" s="26"/>
      <c r="BS170" s="26"/>
      <c r="BT170" s="26"/>
      <c r="BU170" s="26"/>
      <c r="BV170" s="26"/>
      <c r="BW170" s="26"/>
      <c r="BX170" s="26"/>
      <c r="BY170" s="26"/>
      <c r="BZ170" s="26"/>
      <c r="CA170" s="26"/>
      <c r="CB170" s="26"/>
      <c r="CC170" s="26"/>
      <c r="CD170" s="26"/>
      <c r="CE170" s="26"/>
      <c r="CF170" s="26"/>
      <c r="CG170" s="26"/>
      <c r="CH170" s="26"/>
      <c r="CI170" s="26"/>
      <c r="CJ170" s="26"/>
      <c r="CK170" s="26"/>
      <c r="CL170" s="26"/>
      <c r="CM170" s="26"/>
      <c r="CN170" s="26"/>
      <c r="CO170" s="26"/>
      <c r="CP170" s="26"/>
      <c r="CQ170" s="26"/>
      <c r="CR170" s="26"/>
      <c r="CS170" s="26"/>
      <c r="CT170" s="26"/>
      <c r="CU170" s="26"/>
      <c r="CV170" s="26"/>
      <c r="CW170" s="26"/>
      <c r="CX170" s="7"/>
      <c r="CY170" s="7"/>
      <c r="CZ170" s="7"/>
      <c r="DA170" s="7"/>
      <c r="DB170" s="7"/>
      <c r="DC170" s="7"/>
      <c r="DD170" s="7"/>
      <c r="DE170" s="7"/>
      <c r="DF170" s="7"/>
      <c r="DG170" s="7"/>
      <c r="DH170" s="7"/>
      <c r="DI170" s="7"/>
      <c r="DJ170" s="7"/>
      <c r="DK170" s="7"/>
      <c r="DL170" s="7"/>
      <c r="DM170" s="7"/>
      <c r="DN170" s="7"/>
      <c r="DO170" s="7"/>
      <c r="DP170" s="7"/>
      <c r="DQ170" s="7"/>
      <c r="DR170" s="7"/>
      <c r="DS170" s="7"/>
      <c r="DT170" s="7"/>
      <c r="DU170" s="7"/>
      <c r="DV170" s="7"/>
      <c r="DW170" s="7"/>
      <c r="DX170" s="7"/>
      <c r="DY170" s="7"/>
      <c r="DZ170" s="7"/>
      <c r="EA170" s="7"/>
    </row>
    <row r="171" spans="1:131">
      <c r="A171" s="7" t="s">
        <v>604</v>
      </c>
      <c r="B171" s="7"/>
      <c r="C171" s="32">
        <v>67.669461617446046</v>
      </c>
      <c r="D171" s="32">
        <v>10.46115</v>
      </c>
      <c r="E171" s="32">
        <v>2.0922300000000003</v>
      </c>
      <c r="F171" s="32">
        <v>12.553380000000001</v>
      </c>
      <c r="G171" s="32">
        <v>173.85067809764917</v>
      </c>
      <c r="H171" s="32">
        <v>114.22876221956761</v>
      </c>
      <c r="I171" s="32">
        <v>1625.0699528492917</v>
      </c>
      <c r="J171" s="32">
        <v>9.634192629002678</v>
      </c>
      <c r="K171" s="32">
        <v>100.22272864603947</v>
      </c>
      <c r="L171" s="113">
        <v>0.65705100186843757</v>
      </c>
      <c r="M171" s="32">
        <v>0.64286857553669652</v>
      </c>
      <c r="N171" s="32">
        <v>1.7998898963776257E-4</v>
      </c>
      <c r="O171" s="32">
        <v>0</v>
      </c>
      <c r="P171" s="32">
        <v>2.3705851072694088E-3</v>
      </c>
      <c r="Q171" s="32">
        <v>0.13052239020522849</v>
      </c>
      <c r="R171" s="32">
        <v>1.5722124392644494</v>
      </c>
      <c r="S171" s="32">
        <v>6.2274580606907293</v>
      </c>
      <c r="T171" s="32">
        <v>8.2534370576453391</v>
      </c>
      <c r="U171" s="32">
        <v>7.9903469824226754</v>
      </c>
      <c r="V171" s="32">
        <v>8.1046880813214326</v>
      </c>
      <c r="W171" s="32">
        <v>3.8101086965406519</v>
      </c>
      <c r="X171" s="32">
        <v>2.1909179211831642</v>
      </c>
      <c r="Y171" s="32">
        <v>0.61922751124384778</v>
      </c>
      <c r="Z171" s="32">
        <v>4.2432164330766789E-3</v>
      </c>
      <c r="AA171" s="32"/>
      <c r="AB171" s="32">
        <v>0</v>
      </c>
      <c r="AC171" s="32">
        <v>1.6211915474222372E-3</v>
      </c>
      <c r="AD171" s="32">
        <v>4.8127419419457251E-2</v>
      </c>
      <c r="AE171" s="32">
        <v>1.0361584930881995</v>
      </c>
      <c r="AF171" s="32">
        <v>4.0380451430092688</v>
      </c>
      <c r="AG171" s="32">
        <v>6.0668976382130291</v>
      </c>
      <c r="AH171" s="32">
        <v>6.8816378422555893</v>
      </c>
      <c r="AI171" s="32">
        <v>5.8939090632277482</v>
      </c>
      <c r="AJ171" s="32">
        <v>3.0496186789823549</v>
      </c>
      <c r="AK171" s="32">
        <v>1.4392414187202418</v>
      </c>
      <c r="AL171" s="32">
        <v>0.3055360645293333</v>
      </c>
      <c r="AM171" s="26">
        <v>3.1357223955364791E-3</v>
      </c>
      <c r="AN171" s="26"/>
      <c r="AO171" s="26"/>
      <c r="AP171" s="26"/>
      <c r="AQ171" s="26"/>
      <c r="AR171" s="26"/>
      <c r="AS171" s="26"/>
      <c r="AT171" s="26"/>
      <c r="AU171" s="26"/>
      <c r="AV171" s="26"/>
      <c r="AW171" s="26"/>
      <c r="AX171" s="26"/>
      <c r="AY171" s="26"/>
      <c r="AZ171" s="26"/>
      <c r="BA171" s="26"/>
      <c r="BB171" s="26"/>
      <c r="BC171" s="26"/>
      <c r="BD171" s="26"/>
      <c r="BE171" s="26"/>
      <c r="BF171" s="26"/>
      <c r="BG171" s="26"/>
      <c r="BH171" s="26"/>
      <c r="BI171" s="26"/>
      <c r="BJ171" s="26"/>
      <c r="BK171" s="26"/>
      <c r="BL171" s="26"/>
      <c r="BM171" s="26"/>
      <c r="BN171" s="26"/>
      <c r="BO171" s="26"/>
      <c r="BP171" s="26"/>
      <c r="BQ171" s="26"/>
      <c r="BR171" s="26"/>
      <c r="BS171" s="26"/>
      <c r="BT171" s="26"/>
      <c r="BU171" s="26"/>
      <c r="BV171" s="26"/>
      <c r="BW171" s="26"/>
      <c r="BX171" s="26"/>
      <c r="BY171" s="26"/>
      <c r="BZ171" s="26"/>
      <c r="CA171" s="26"/>
      <c r="CB171" s="26"/>
      <c r="CC171" s="26"/>
      <c r="CD171" s="26"/>
      <c r="CE171" s="26"/>
      <c r="CF171" s="26"/>
      <c r="CG171" s="26"/>
      <c r="CH171" s="26"/>
      <c r="CI171" s="26"/>
      <c r="CJ171" s="26"/>
      <c r="CK171" s="26"/>
      <c r="CL171" s="26"/>
      <c r="CM171" s="26"/>
      <c r="CN171" s="26"/>
      <c r="CO171" s="26"/>
      <c r="CP171" s="26"/>
      <c r="CQ171" s="26"/>
      <c r="CR171" s="26"/>
      <c r="CS171" s="26"/>
      <c r="CT171" s="26"/>
      <c r="CU171" s="26"/>
      <c r="CV171" s="26"/>
      <c r="CW171" s="26"/>
      <c r="CX171" s="7"/>
      <c r="CY171" s="7"/>
      <c r="CZ171" s="7"/>
      <c r="DA171" s="7"/>
      <c r="DB171" s="7"/>
      <c r="DC171" s="7"/>
      <c r="DD171" s="7"/>
      <c r="DE171" s="7"/>
      <c r="DF171" s="7"/>
      <c r="DG171" s="7"/>
      <c r="DH171" s="7"/>
      <c r="DI171" s="7"/>
      <c r="DJ171" s="7"/>
      <c r="DK171" s="7"/>
      <c r="DL171" s="7"/>
      <c r="DM171" s="7"/>
      <c r="DN171" s="7"/>
      <c r="DO171" s="7"/>
      <c r="DP171" s="7"/>
      <c r="DQ171" s="7"/>
      <c r="DR171" s="7"/>
      <c r="DS171" s="7"/>
      <c r="DT171" s="7"/>
      <c r="DU171" s="7"/>
      <c r="DV171" s="7"/>
      <c r="DW171" s="7"/>
      <c r="DX171" s="7"/>
      <c r="DY171" s="7"/>
      <c r="DZ171" s="7"/>
      <c r="EA171" s="7"/>
    </row>
    <row r="172" spans="1:131">
      <c r="A172" s="7"/>
      <c r="B172" s="7"/>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c r="AK172" s="26"/>
      <c r="AL172" s="26"/>
      <c r="AM172" s="26"/>
      <c r="AN172" s="26"/>
      <c r="AO172" s="26"/>
      <c r="AP172" s="26"/>
      <c r="AQ172" s="26"/>
      <c r="AR172" s="26"/>
      <c r="AS172" s="26"/>
      <c r="AT172" s="26"/>
      <c r="AU172" s="26"/>
      <c r="AV172" s="26"/>
      <c r="AW172" s="26"/>
      <c r="AX172" s="26"/>
      <c r="AY172" s="26"/>
      <c r="AZ172" s="26"/>
      <c r="BA172" s="26"/>
      <c r="BB172" s="26"/>
      <c r="BC172" s="26"/>
      <c r="BD172" s="26"/>
      <c r="BE172" s="26"/>
      <c r="BF172" s="26"/>
      <c r="BG172" s="26"/>
      <c r="BH172" s="26"/>
      <c r="BI172" s="26"/>
      <c r="BJ172" s="26"/>
      <c r="BK172" s="26"/>
      <c r="BL172" s="26"/>
      <c r="BM172" s="26"/>
      <c r="BN172" s="26"/>
      <c r="BO172" s="26"/>
      <c r="BP172" s="26"/>
      <c r="BQ172" s="26"/>
      <c r="BR172" s="26"/>
      <c r="BS172" s="26"/>
      <c r="BT172" s="26"/>
      <c r="BU172" s="26"/>
      <c r="BV172" s="26"/>
      <c r="BW172" s="26"/>
      <c r="BX172" s="26"/>
      <c r="BY172" s="26"/>
      <c r="BZ172" s="26"/>
      <c r="CA172" s="26"/>
      <c r="CB172" s="26"/>
      <c r="CC172" s="26"/>
      <c r="CD172" s="26"/>
      <c r="CE172" s="26"/>
      <c r="CF172" s="26"/>
      <c r="CG172" s="26"/>
      <c r="CH172" s="26"/>
      <c r="CI172" s="26"/>
      <c r="CJ172" s="26"/>
      <c r="CK172" s="26"/>
      <c r="CL172" s="26"/>
      <c r="CM172" s="26"/>
      <c r="CN172" s="26"/>
      <c r="CO172" s="26"/>
      <c r="CP172" s="26"/>
      <c r="CQ172" s="26"/>
      <c r="CR172" s="26"/>
      <c r="CS172" s="26"/>
      <c r="CT172" s="26"/>
      <c r="CU172" s="26"/>
      <c r="CV172" s="26"/>
      <c r="CW172" s="26"/>
      <c r="CX172" s="7"/>
      <c r="CY172" s="7"/>
      <c r="CZ172" s="7"/>
      <c r="DA172" s="7"/>
      <c r="DB172" s="7"/>
      <c r="DC172" s="7"/>
      <c r="DD172" s="7"/>
      <c r="DE172" s="7"/>
      <c r="DF172" s="7"/>
      <c r="DG172" s="7"/>
      <c r="DH172" s="7"/>
      <c r="DI172" s="7"/>
      <c r="DJ172" s="7"/>
      <c r="DK172" s="7"/>
      <c r="DL172" s="7"/>
      <c r="DM172" s="7"/>
      <c r="DN172" s="7"/>
      <c r="DO172" s="7"/>
      <c r="DP172" s="7"/>
      <c r="DQ172" s="7"/>
      <c r="DR172" s="7"/>
      <c r="DS172" s="7"/>
      <c r="DT172" s="7"/>
      <c r="DU172" s="7"/>
      <c r="DV172" s="7"/>
      <c r="DW172" s="7"/>
      <c r="DX172" s="7"/>
      <c r="DY172" s="7"/>
      <c r="DZ172" s="7"/>
      <c r="EA172" s="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sheetPr codeName="Sheet7"/>
  <dimension ref="A1:EA748"/>
  <sheetViews>
    <sheetView tabSelected="1" topLeftCell="A164" workbookViewId="0">
      <selection activeCell="A178" sqref="A178:EA748"/>
    </sheetView>
  </sheetViews>
  <sheetFormatPr defaultRowHeight="12.75"/>
  <cols>
    <col min="1" max="1" width="107.28515625" bestFit="1" customWidth="1"/>
    <col min="2" max="2" width="18.7109375" customWidth="1"/>
    <col min="3" max="3" width="18" customWidth="1"/>
    <col min="15" max="15" width="11.140625" customWidth="1"/>
    <col min="16" max="16" width="14.42578125" customWidth="1"/>
  </cols>
  <sheetData>
    <row r="1" spans="1:20">
      <c r="A1" s="1" t="s">
        <v>0</v>
      </c>
      <c r="B1" s="2"/>
      <c r="C1" s="2"/>
      <c r="D1" s="2"/>
      <c r="E1" s="2"/>
      <c r="F1" s="2"/>
      <c r="G1" s="2"/>
      <c r="H1" s="3"/>
      <c r="I1" s="4"/>
      <c r="J1" s="4"/>
      <c r="K1" s="4"/>
      <c r="L1" s="4"/>
      <c r="M1" s="4"/>
      <c r="N1" s="5"/>
      <c r="O1" s="6"/>
      <c r="P1" s="5"/>
    </row>
    <row r="2" spans="1:20">
      <c r="A2" s="8" t="s">
        <v>1</v>
      </c>
      <c r="B2" s="3"/>
      <c r="C2" s="3"/>
      <c r="D2" s="3"/>
      <c r="E2" s="3"/>
      <c r="F2" s="3"/>
      <c r="G2" s="3"/>
      <c r="H2" s="3"/>
      <c r="I2" s="4"/>
      <c r="J2" s="4"/>
      <c r="K2" s="4"/>
      <c r="L2" s="4"/>
      <c r="M2" s="4"/>
      <c r="N2" s="5"/>
      <c r="O2" s="5"/>
      <c r="P2" s="5"/>
    </row>
    <row r="3" spans="1:20">
      <c r="A3" s="8" t="s">
        <v>2</v>
      </c>
      <c r="B3" s="7">
        <v>2012</v>
      </c>
      <c r="C3" s="8"/>
      <c r="D3" s="7"/>
      <c r="E3" s="7"/>
      <c r="F3" s="7"/>
      <c r="G3" s="7"/>
      <c r="H3" s="7"/>
      <c r="I3" s="7"/>
      <c r="J3" s="9"/>
      <c r="K3" s="10"/>
      <c r="L3" s="7"/>
      <c r="M3" s="7"/>
      <c r="N3" s="7"/>
      <c r="O3" s="7"/>
      <c r="P3" s="7"/>
    </row>
    <row r="4" spans="1:20">
      <c r="A4" s="7"/>
      <c r="B4" s="7"/>
      <c r="C4" s="7"/>
      <c r="D4" s="7"/>
      <c r="E4" s="7"/>
      <c r="F4" s="7"/>
      <c r="G4" s="7"/>
      <c r="H4" s="7"/>
      <c r="I4" s="7"/>
      <c r="J4" s="7"/>
      <c r="K4" s="7"/>
      <c r="L4" s="7"/>
      <c r="M4" s="7"/>
      <c r="N4" s="7"/>
      <c r="O4" s="7"/>
      <c r="P4" s="7"/>
    </row>
    <row r="5" spans="1:20">
      <c r="A5" s="11">
        <v>1</v>
      </c>
      <c r="B5" s="11">
        <v>2</v>
      </c>
      <c r="C5" s="11">
        <v>3</v>
      </c>
      <c r="D5" s="11">
        <v>4</v>
      </c>
      <c r="E5" s="11">
        <v>5</v>
      </c>
      <c r="F5" s="11">
        <v>6</v>
      </c>
      <c r="G5" s="11">
        <v>7</v>
      </c>
      <c r="H5" s="11">
        <v>8</v>
      </c>
      <c r="I5" s="11">
        <v>9</v>
      </c>
      <c r="J5" s="11">
        <v>10</v>
      </c>
      <c r="K5" s="11">
        <v>11</v>
      </c>
      <c r="L5" s="11">
        <v>12</v>
      </c>
      <c r="M5" s="11">
        <v>13</v>
      </c>
      <c r="N5" s="11">
        <v>14</v>
      </c>
      <c r="O5" s="11">
        <v>15</v>
      </c>
      <c r="P5" s="11">
        <v>16</v>
      </c>
    </row>
    <row r="6" spans="1:20">
      <c r="A6" s="12" t="s">
        <v>3</v>
      </c>
      <c r="B6" s="13"/>
      <c r="C6" s="13"/>
      <c r="D6" s="13"/>
      <c r="E6" s="13"/>
      <c r="F6" s="13"/>
      <c r="G6" s="14"/>
      <c r="H6" s="15"/>
      <c r="I6" s="273" t="s">
        <v>4</v>
      </c>
      <c r="J6" s="274"/>
      <c r="K6" s="274"/>
      <c r="L6" s="274"/>
      <c r="M6" s="274"/>
      <c r="N6" s="275"/>
      <c r="O6" s="276" t="s">
        <v>5</v>
      </c>
      <c r="P6" s="277"/>
      <c r="Q6" s="90" t="s">
        <v>117</v>
      </c>
      <c r="R6" s="278" t="s">
        <v>118</v>
      </c>
      <c r="S6" s="278"/>
      <c r="T6" s="278"/>
    </row>
    <row r="7" spans="1:20" ht="38.25">
      <c r="A7" s="21" t="s">
        <v>6</v>
      </c>
      <c r="B7" s="21" t="s">
        <v>7</v>
      </c>
      <c r="C7" s="21" t="s">
        <v>8</v>
      </c>
      <c r="D7" s="21" t="s">
        <v>9</v>
      </c>
      <c r="E7" s="21" t="s">
        <v>10</v>
      </c>
      <c r="F7" s="21" t="s">
        <v>11</v>
      </c>
      <c r="G7" s="21" t="s">
        <v>12</v>
      </c>
      <c r="H7" s="21" t="s">
        <v>13</v>
      </c>
      <c r="I7" s="21" t="s">
        <v>14</v>
      </c>
      <c r="J7" s="21" t="s">
        <v>15</v>
      </c>
      <c r="K7" s="21" t="s">
        <v>16</v>
      </c>
      <c r="L7" s="21" t="s">
        <v>17</v>
      </c>
      <c r="M7" s="21" t="s">
        <v>18</v>
      </c>
      <c r="N7" s="21" t="s">
        <v>19</v>
      </c>
      <c r="O7" s="22" t="s">
        <v>20</v>
      </c>
      <c r="P7" s="21" t="s">
        <v>12</v>
      </c>
      <c r="Q7" s="91" t="s">
        <v>119</v>
      </c>
      <c r="R7" s="92" t="s">
        <v>120</v>
      </c>
      <c r="S7" s="92" t="s">
        <v>121</v>
      </c>
      <c r="T7" s="92" t="s">
        <v>122</v>
      </c>
    </row>
    <row r="8" spans="1:20">
      <c r="A8" t="str">
        <f>Raw!B8</f>
        <v>Mattawa (PRD) _ Alfalfa</v>
      </c>
      <c r="B8" t="str">
        <f>Raw!C8</f>
        <v>Mattawa (PRD) _ Alfalfa</v>
      </c>
      <c r="C8">
        <f>Raw!D8</f>
        <v>259.98199999999997</v>
      </c>
      <c r="D8">
        <f>Raw!E8</f>
        <v>1</v>
      </c>
      <c r="E8">
        <f>Raw!F8</f>
        <v>10.46115</v>
      </c>
      <c r="F8">
        <f>Raw!G8</f>
        <v>0</v>
      </c>
      <c r="G8" t="s">
        <v>137</v>
      </c>
      <c r="H8">
        <f>Raw!I8</f>
        <v>6</v>
      </c>
      <c r="Q8" t="s">
        <v>123</v>
      </c>
    </row>
    <row r="9" spans="1:20">
      <c r="A9" t="str">
        <f>Raw!B9</f>
        <v>Pasco (Richland) _ Alfalfa</v>
      </c>
      <c r="B9" t="str">
        <f>Raw!C9</f>
        <v>Pasco (Richland) _ Alfalfa</v>
      </c>
      <c r="C9">
        <f>Raw!D9</f>
        <v>253.577</v>
      </c>
      <c r="D9">
        <f>Raw!E9</f>
        <v>1</v>
      </c>
      <c r="E9">
        <f>Raw!F9</f>
        <v>10.46115</v>
      </c>
      <c r="F9">
        <f>Raw!G9</f>
        <v>0</v>
      </c>
      <c r="G9" t="s">
        <v>137</v>
      </c>
      <c r="H9">
        <f>Raw!I9</f>
        <v>6</v>
      </c>
      <c r="Q9" t="s">
        <v>123</v>
      </c>
    </row>
    <row r="10" spans="1:20">
      <c r="A10" t="str">
        <f>Raw!B10</f>
        <v>Moses Lake (Ephrata) _ Alfalfa</v>
      </c>
      <c r="B10" t="str">
        <f>Raw!C10</f>
        <v>Moses Lake (Ephrata) _ Alfalfa</v>
      </c>
      <c r="C10">
        <f>Raw!D10</f>
        <v>249.79500000000004</v>
      </c>
      <c r="D10">
        <f>Raw!E10</f>
        <v>1</v>
      </c>
      <c r="E10">
        <f>Raw!F10</f>
        <v>10.46115</v>
      </c>
      <c r="F10">
        <f>Raw!G10</f>
        <v>0</v>
      </c>
      <c r="G10" t="s">
        <v>137</v>
      </c>
      <c r="H10">
        <f>Raw!I10</f>
        <v>6</v>
      </c>
      <c r="Q10" t="s">
        <v>123</v>
      </c>
    </row>
    <row r="11" spans="1:20">
      <c r="A11" t="str">
        <f>Raw!B11</f>
        <v>Royal City (Smyrna) _ Alfalfa</v>
      </c>
      <c r="B11" t="str">
        <f>Raw!C11</f>
        <v>Royal City (Smyrna) _ Alfalfa</v>
      </c>
      <c r="C11">
        <f>Raw!D11</f>
        <v>240.40099999999998</v>
      </c>
      <c r="D11">
        <f>Raw!E11</f>
        <v>1</v>
      </c>
      <c r="E11">
        <f>Raw!F11</f>
        <v>10.46115</v>
      </c>
      <c r="F11">
        <f>Raw!G11</f>
        <v>0</v>
      </c>
      <c r="G11" t="s">
        <v>137</v>
      </c>
      <c r="H11">
        <f>Raw!I11</f>
        <v>6</v>
      </c>
      <c r="Q11" t="s">
        <v>123</v>
      </c>
    </row>
    <row r="12" spans="1:20">
      <c r="A12" t="str">
        <f>Raw!B12</f>
        <v>Quincy _ Alfalfa</v>
      </c>
      <c r="B12" t="str">
        <f>Raw!C12</f>
        <v>Quincy _ Alfalfa</v>
      </c>
      <c r="C12">
        <f>Raw!D12</f>
        <v>234.60599999999999</v>
      </c>
      <c r="D12">
        <f>Raw!E12</f>
        <v>1</v>
      </c>
      <c r="E12">
        <f>Raw!F12</f>
        <v>10.46115</v>
      </c>
      <c r="F12">
        <f>Raw!G12</f>
        <v>0</v>
      </c>
      <c r="G12" t="s">
        <v>137</v>
      </c>
      <c r="H12">
        <f>Raw!I12</f>
        <v>6</v>
      </c>
      <c r="Q12" t="s">
        <v>123</v>
      </c>
    </row>
    <row r="13" spans="1:20">
      <c r="A13" t="str">
        <f>Raw!B13</f>
        <v>Connell _ Alfalfa</v>
      </c>
      <c r="B13" t="str">
        <f>Raw!C13</f>
        <v>Connell _ Alfalfa</v>
      </c>
      <c r="C13">
        <f>Raw!D13</f>
        <v>232.77599999999998</v>
      </c>
      <c r="D13">
        <f>Raw!E13</f>
        <v>1</v>
      </c>
      <c r="E13">
        <f>Raw!F13</f>
        <v>10.46115</v>
      </c>
      <c r="F13">
        <f>Raw!G13</f>
        <v>0</v>
      </c>
      <c r="G13" t="s">
        <v>137</v>
      </c>
      <c r="H13">
        <f>Raw!I13</f>
        <v>6</v>
      </c>
      <c r="Q13" t="s">
        <v>123</v>
      </c>
    </row>
    <row r="14" spans="1:20">
      <c r="A14" t="str">
        <f>Raw!B14</f>
        <v>Othello _ Alfalfa</v>
      </c>
      <c r="B14" t="str">
        <f>Raw!C14</f>
        <v>Othello _ Alfalfa</v>
      </c>
      <c r="C14">
        <f>Raw!D14</f>
        <v>230.702</v>
      </c>
      <c r="D14">
        <f>Raw!E14</f>
        <v>1</v>
      </c>
      <c r="E14">
        <f>Raw!F14</f>
        <v>10.46115</v>
      </c>
      <c r="F14">
        <f>Raw!G14</f>
        <v>0</v>
      </c>
      <c r="G14" t="s">
        <v>137</v>
      </c>
      <c r="H14">
        <f>Raw!I14</f>
        <v>6</v>
      </c>
      <c r="Q14" t="s">
        <v>123</v>
      </c>
    </row>
    <row r="15" spans="1:20">
      <c r="A15" t="str">
        <f>Raw!B15</f>
        <v>Lind _ Alfalfa</v>
      </c>
      <c r="B15" t="str">
        <f>Raw!C15</f>
        <v>Lind _ Alfalfa</v>
      </c>
      <c r="C15">
        <f>Raw!D15</f>
        <v>225.63900000000001</v>
      </c>
      <c r="D15">
        <f>Raw!E15</f>
        <v>1</v>
      </c>
      <c r="E15">
        <f>Raw!F15</f>
        <v>10.46115</v>
      </c>
      <c r="F15">
        <f>Raw!G15</f>
        <v>0</v>
      </c>
      <c r="G15" t="s">
        <v>137</v>
      </c>
      <c r="H15">
        <f>Raw!I15</f>
        <v>6</v>
      </c>
      <c r="Q15" t="s">
        <v>123</v>
      </c>
    </row>
    <row r="16" spans="1:20">
      <c r="A16" t="str">
        <f>Raw!B16</f>
        <v>Eltopia _ Alfalfa</v>
      </c>
      <c r="B16" t="str">
        <f>Raw!C16</f>
        <v>Eltopia _ Alfalfa</v>
      </c>
      <c r="C16">
        <f>Raw!D16</f>
        <v>224.66299999999998</v>
      </c>
      <c r="D16">
        <f>Raw!E16</f>
        <v>1</v>
      </c>
      <c r="E16">
        <f>Raw!F16</f>
        <v>10.46115</v>
      </c>
      <c r="F16">
        <f>Raw!G16</f>
        <v>0</v>
      </c>
      <c r="G16" t="s">
        <v>137</v>
      </c>
      <c r="H16">
        <f>Raw!I16</f>
        <v>6</v>
      </c>
      <c r="Q16" t="s">
        <v>123</v>
      </c>
    </row>
    <row r="17" spans="1:17">
      <c r="A17" t="str">
        <f>Raw!B17</f>
        <v>Odessa _ Alfalfa</v>
      </c>
      <c r="B17" t="str">
        <f>Raw!C17</f>
        <v>Odessa _ Alfalfa</v>
      </c>
      <c r="C17">
        <f>Raw!D17</f>
        <v>224.66299999999998</v>
      </c>
      <c r="D17">
        <f>Raw!E17</f>
        <v>1</v>
      </c>
      <c r="E17">
        <f>Raw!F17</f>
        <v>10.46115</v>
      </c>
      <c r="F17">
        <f>Raw!G17</f>
        <v>0</v>
      </c>
      <c r="G17" t="s">
        <v>137</v>
      </c>
      <c r="H17">
        <f>Raw!I17</f>
        <v>6</v>
      </c>
      <c r="Q17" t="s">
        <v>123</v>
      </c>
    </row>
    <row r="18" spans="1:17">
      <c r="A18" t="str">
        <f>Raw!B18</f>
        <v>Ritzville _ Alfalfa</v>
      </c>
      <c r="B18" t="str">
        <f>Raw!C18</f>
        <v>Ritzville _ Alfalfa</v>
      </c>
      <c r="C18">
        <f>Raw!D18</f>
        <v>171.22700000000003</v>
      </c>
      <c r="D18">
        <f>Raw!E18</f>
        <v>1</v>
      </c>
      <c r="E18">
        <f>Raw!F18</f>
        <v>10.46115</v>
      </c>
      <c r="F18">
        <f>Raw!G18</f>
        <v>0</v>
      </c>
      <c r="G18" t="s">
        <v>137</v>
      </c>
      <c r="H18">
        <f>Raw!I18</f>
        <v>6</v>
      </c>
      <c r="Q18" t="s">
        <v>123</v>
      </c>
    </row>
    <row r="19" spans="1:17">
      <c r="A19" t="str">
        <f>Raw!B19</f>
        <v>Wilbur _ Alfalfa</v>
      </c>
      <c r="B19" t="str">
        <f>Raw!C19</f>
        <v>Wilbur _ Alfalfa</v>
      </c>
      <c r="C19">
        <f>Raw!D19</f>
        <v>161.40600000000003</v>
      </c>
      <c r="D19">
        <f>Raw!E19</f>
        <v>1</v>
      </c>
      <c r="E19">
        <f>Raw!F19</f>
        <v>10.46115</v>
      </c>
      <c r="F19">
        <f>Raw!G19</f>
        <v>0</v>
      </c>
      <c r="G19" t="s">
        <v>137</v>
      </c>
      <c r="H19">
        <f>Raw!I19</f>
        <v>6</v>
      </c>
      <c r="Q19" t="s">
        <v>123</v>
      </c>
    </row>
    <row r="20" spans="1:17">
      <c r="A20" t="str">
        <f>Raw!B20</f>
        <v>Mattawa (PRD) _ Mint</v>
      </c>
      <c r="B20" t="str">
        <f>Raw!C20</f>
        <v>Mattawa (PRD) _ Mint</v>
      </c>
      <c r="C20">
        <f>Raw!D20</f>
        <v>259.25</v>
      </c>
      <c r="D20">
        <f>Raw!E20</f>
        <v>1</v>
      </c>
      <c r="E20">
        <f>Raw!F20</f>
        <v>10.46115</v>
      </c>
      <c r="F20">
        <f>Raw!G20</f>
        <v>0</v>
      </c>
      <c r="G20" t="s">
        <v>137</v>
      </c>
      <c r="H20">
        <f>Raw!I20</f>
        <v>6</v>
      </c>
      <c r="Q20" t="s">
        <v>123</v>
      </c>
    </row>
    <row r="21" spans="1:17">
      <c r="A21" t="str">
        <f>Raw!B21</f>
        <v>Pasco (Richland) _ Mint</v>
      </c>
      <c r="B21" t="str">
        <f>Raw!C21</f>
        <v>Pasco (Richland) _ Mint</v>
      </c>
      <c r="C21">
        <f>Raw!D21</f>
        <v>251.99100000000001</v>
      </c>
      <c r="D21">
        <f>Raw!E21</f>
        <v>1</v>
      </c>
      <c r="E21">
        <f>Raw!F21</f>
        <v>10.46115</v>
      </c>
      <c r="F21">
        <f>Raw!G21</f>
        <v>0</v>
      </c>
      <c r="G21" t="s">
        <v>137</v>
      </c>
      <c r="H21">
        <f>Raw!I21</f>
        <v>6</v>
      </c>
      <c r="Q21" t="s">
        <v>123</v>
      </c>
    </row>
    <row r="22" spans="1:17">
      <c r="A22" t="str">
        <f>Raw!B22</f>
        <v>Moses Lake (Ephrata) _ Mint</v>
      </c>
      <c r="B22" t="str">
        <f>Raw!C22</f>
        <v>Moses Lake (Ephrata) _ Mint</v>
      </c>
      <c r="C22">
        <f>Raw!D22</f>
        <v>248.69700000000006</v>
      </c>
      <c r="D22">
        <f>Raw!E22</f>
        <v>1</v>
      </c>
      <c r="E22">
        <f>Raw!F22</f>
        <v>10.46115</v>
      </c>
      <c r="F22">
        <f>Raw!G22</f>
        <v>0</v>
      </c>
      <c r="G22" t="s">
        <v>137</v>
      </c>
      <c r="H22">
        <f>Raw!I22</f>
        <v>6</v>
      </c>
      <c r="Q22" t="s">
        <v>123</v>
      </c>
    </row>
    <row r="23" spans="1:17">
      <c r="A23" t="str">
        <f>Raw!B23</f>
        <v>Royal City (Smyrna) _ Mint</v>
      </c>
      <c r="B23" t="str">
        <f>Raw!C23</f>
        <v>Royal City (Smyrna) _ Mint</v>
      </c>
      <c r="C23">
        <f>Raw!D23</f>
        <v>239.059</v>
      </c>
      <c r="D23">
        <f>Raw!E23</f>
        <v>1</v>
      </c>
      <c r="E23">
        <f>Raw!F23</f>
        <v>10.46115</v>
      </c>
      <c r="F23">
        <f>Raw!G23</f>
        <v>0</v>
      </c>
      <c r="G23" t="s">
        <v>137</v>
      </c>
      <c r="H23">
        <f>Raw!I23</f>
        <v>6</v>
      </c>
      <c r="Q23" t="s">
        <v>123</v>
      </c>
    </row>
    <row r="24" spans="1:17">
      <c r="A24" t="str">
        <f>Raw!B24</f>
        <v>Quincy _ Mint</v>
      </c>
      <c r="B24" t="str">
        <f>Raw!C24</f>
        <v>Quincy _ Mint</v>
      </c>
      <c r="C24">
        <f>Raw!D24</f>
        <v>232.959</v>
      </c>
      <c r="D24">
        <f>Raw!E24</f>
        <v>1</v>
      </c>
      <c r="E24">
        <f>Raw!F24</f>
        <v>10.46115</v>
      </c>
      <c r="F24">
        <f>Raw!G24</f>
        <v>0</v>
      </c>
      <c r="G24" t="s">
        <v>137</v>
      </c>
      <c r="H24">
        <f>Raw!I24</f>
        <v>6</v>
      </c>
      <c r="Q24" t="s">
        <v>123</v>
      </c>
    </row>
    <row r="25" spans="1:17">
      <c r="A25" t="str">
        <f>Raw!B25</f>
        <v>Connell _ Mint</v>
      </c>
      <c r="B25" t="str">
        <f>Raw!C25</f>
        <v>Connell _ Mint</v>
      </c>
      <c r="C25">
        <f>Raw!D25</f>
        <v>232.41000000000003</v>
      </c>
      <c r="D25">
        <f>Raw!E25</f>
        <v>1</v>
      </c>
      <c r="E25">
        <f>Raw!F25</f>
        <v>10.46115</v>
      </c>
      <c r="F25">
        <f>Raw!G25</f>
        <v>0</v>
      </c>
      <c r="G25" t="s">
        <v>137</v>
      </c>
      <c r="H25">
        <f>Raw!I25</f>
        <v>6</v>
      </c>
      <c r="Q25" t="s">
        <v>123</v>
      </c>
    </row>
    <row r="26" spans="1:17">
      <c r="A26" t="str">
        <f>Raw!B26</f>
        <v>Othello _ Mint</v>
      </c>
      <c r="B26" t="str">
        <f>Raw!C26</f>
        <v>Othello _ Mint</v>
      </c>
      <c r="C26">
        <f>Raw!D26</f>
        <v>229.482</v>
      </c>
      <c r="D26">
        <f>Raw!E26</f>
        <v>1</v>
      </c>
      <c r="E26">
        <f>Raw!F26</f>
        <v>10.46115</v>
      </c>
      <c r="F26">
        <f>Raw!G26</f>
        <v>0</v>
      </c>
      <c r="G26" t="s">
        <v>137</v>
      </c>
      <c r="H26">
        <f>Raw!I26</f>
        <v>6</v>
      </c>
      <c r="Q26" t="s">
        <v>123</v>
      </c>
    </row>
    <row r="27" spans="1:17">
      <c r="A27" t="str">
        <f>Raw!B27</f>
        <v>Lind _ Mint</v>
      </c>
      <c r="B27" t="str">
        <f>Raw!C27</f>
        <v>Lind _ Mint</v>
      </c>
      <c r="C27">
        <f>Raw!D27</f>
        <v>224.96800000000005</v>
      </c>
      <c r="D27">
        <f>Raw!E27</f>
        <v>1</v>
      </c>
      <c r="E27">
        <f>Raw!F27</f>
        <v>10.46115</v>
      </c>
      <c r="F27">
        <f>Raw!G27</f>
        <v>0</v>
      </c>
      <c r="G27" t="s">
        <v>137</v>
      </c>
      <c r="H27">
        <f>Raw!I27</f>
        <v>6</v>
      </c>
      <c r="Q27" t="s">
        <v>123</v>
      </c>
    </row>
    <row r="28" spans="1:17">
      <c r="A28" t="str">
        <f>Raw!B28</f>
        <v>Eltopia _ Mint</v>
      </c>
      <c r="B28" t="str">
        <f>Raw!C28</f>
        <v>Eltopia _ Mint</v>
      </c>
      <c r="C28">
        <f>Raw!D28</f>
        <v>221.73500000000001</v>
      </c>
      <c r="D28">
        <f>Raw!E28</f>
        <v>1</v>
      </c>
      <c r="E28">
        <f>Raw!F28</f>
        <v>10.46115</v>
      </c>
      <c r="F28">
        <f>Raw!G28</f>
        <v>0</v>
      </c>
      <c r="G28" t="s">
        <v>137</v>
      </c>
      <c r="H28">
        <f>Raw!I28</f>
        <v>6</v>
      </c>
      <c r="Q28" t="s">
        <v>123</v>
      </c>
    </row>
    <row r="29" spans="1:17">
      <c r="A29" t="str">
        <f>Raw!B29</f>
        <v>Odessa _ Mint</v>
      </c>
      <c r="B29" t="str">
        <f>Raw!C29</f>
        <v>Odessa _ Mint</v>
      </c>
      <c r="C29">
        <f>Raw!D29</f>
        <v>223.565</v>
      </c>
      <c r="D29">
        <f>Raw!E29</f>
        <v>1</v>
      </c>
      <c r="E29">
        <f>Raw!F29</f>
        <v>10.46115</v>
      </c>
      <c r="F29">
        <f>Raw!G29</f>
        <v>0</v>
      </c>
      <c r="G29" t="s">
        <v>137</v>
      </c>
      <c r="H29">
        <f>Raw!I29</f>
        <v>6</v>
      </c>
      <c r="Q29" t="s">
        <v>123</v>
      </c>
    </row>
    <row r="30" spans="1:17">
      <c r="A30" t="str">
        <f>Raw!B30</f>
        <v>Ritzville _ Mint</v>
      </c>
      <c r="B30" t="str">
        <f>Raw!C30</f>
        <v>Ritzville _ Mint</v>
      </c>
      <c r="C30">
        <f>Raw!D30</f>
        <v>178.42500000000001</v>
      </c>
      <c r="D30">
        <f>Raw!E30</f>
        <v>1</v>
      </c>
      <c r="E30">
        <f>Raw!F30</f>
        <v>10.46115</v>
      </c>
      <c r="F30">
        <f>Raw!G30</f>
        <v>0</v>
      </c>
      <c r="G30" t="s">
        <v>137</v>
      </c>
      <c r="H30">
        <f>Raw!I30</f>
        <v>6</v>
      </c>
      <c r="Q30" t="s">
        <v>123</v>
      </c>
    </row>
    <row r="31" spans="1:17">
      <c r="A31" t="str">
        <f>Raw!B31</f>
        <v>Wilbur _ Mint</v>
      </c>
      <c r="B31" t="str">
        <f>Raw!C31</f>
        <v>Wilbur _ Mint</v>
      </c>
      <c r="C31">
        <f>Raw!D31</f>
        <v>167.93299999999999</v>
      </c>
      <c r="D31">
        <f>Raw!E31</f>
        <v>1</v>
      </c>
      <c r="E31">
        <f>Raw!F31</f>
        <v>10.46115</v>
      </c>
      <c r="F31">
        <f>Raw!G31</f>
        <v>0</v>
      </c>
      <c r="G31" t="s">
        <v>137</v>
      </c>
      <c r="H31">
        <f>Raw!I31</f>
        <v>6</v>
      </c>
      <c r="Q31" t="s">
        <v>123</v>
      </c>
    </row>
    <row r="32" spans="1:17">
      <c r="A32" t="str">
        <f>Raw!B32</f>
        <v>Mattawa (PRD) _ Onions</v>
      </c>
      <c r="B32" t="str">
        <f>Raw!C32</f>
        <v>Mattawa (PRD) _ Onions</v>
      </c>
      <c r="C32">
        <f>Raw!D32</f>
        <v>235.21600000000001</v>
      </c>
      <c r="D32">
        <f>Raw!E32</f>
        <v>1</v>
      </c>
      <c r="E32">
        <f>Raw!F32</f>
        <v>10.46115</v>
      </c>
      <c r="F32">
        <f>Raw!G32</f>
        <v>0</v>
      </c>
      <c r="G32" t="s">
        <v>137</v>
      </c>
      <c r="H32">
        <f>Raw!I32</f>
        <v>6</v>
      </c>
      <c r="Q32" t="s">
        <v>123</v>
      </c>
    </row>
    <row r="33" spans="1:38">
      <c r="A33" t="str">
        <f>Raw!B33</f>
        <v>Pasco (Richland) _ Onions</v>
      </c>
      <c r="B33" t="str">
        <f>Raw!C33</f>
        <v>Pasco (Richland) _ Onions</v>
      </c>
      <c r="C33">
        <f>Raw!D33</f>
        <v>228.50600000000003</v>
      </c>
      <c r="D33">
        <f>Raw!E33</f>
        <v>1</v>
      </c>
      <c r="E33">
        <f>Raw!F33</f>
        <v>10.46115</v>
      </c>
      <c r="F33">
        <f>Raw!G33</f>
        <v>0</v>
      </c>
      <c r="G33" t="s">
        <v>137</v>
      </c>
      <c r="H33">
        <f>Raw!I33</f>
        <v>6</v>
      </c>
      <c r="Q33" t="s">
        <v>123</v>
      </c>
    </row>
    <row r="34" spans="1:38">
      <c r="A34" t="str">
        <f>Raw!B34</f>
        <v>Moses Lake (Ephrata) _ Onions</v>
      </c>
      <c r="B34" t="str">
        <f>Raw!C34</f>
        <v>Moses Lake (Ephrata) _ Onions</v>
      </c>
      <c r="C34">
        <f>Raw!D34</f>
        <v>225.761</v>
      </c>
      <c r="D34">
        <f>Raw!E34</f>
        <v>1</v>
      </c>
      <c r="E34">
        <f>Raw!F34</f>
        <v>10.46115</v>
      </c>
      <c r="F34">
        <f>Raw!G34</f>
        <v>0</v>
      </c>
      <c r="G34" t="s">
        <v>137</v>
      </c>
      <c r="H34">
        <f>Raw!I34</f>
        <v>6</v>
      </c>
      <c r="Q34" t="s">
        <v>123</v>
      </c>
    </row>
    <row r="35" spans="1:38">
      <c r="A35" t="str">
        <f>Raw!B35</f>
        <v>Royal City (Smyrna) _ Onions</v>
      </c>
      <c r="B35" t="str">
        <f>Raw!C35</f>
        <v>Royal City (Smyrna) _ Onions</v>
      </c>
      <c r="C35">
        <f>Raw!D35</f>
        <v>218.86800000000002</v>
      </c>
      <c r="D35">
        <f>Raw!E35</f>
        <v>1</v>
      </c>
      <c r="E35">
        <f>Raw!F35</f>
        <v>10.46115</v>
      </c>
      <c r="F35">
        <f>Raw!G35</f>
        <v>0</v>
      </c>
      <c r="G35" t="s">
        <v>137</v>
      </c>
      <c r="H35">
        <f>Raw!I35</f>
        <v>6</v>
      </c>
      <c r="Q35" t="s">
        <v>123</v>
      </c>
    </row>
    <row r="36" spans="1:38">
      <c r="A36" t="str">
        <f>Raw!B36</f>
        <v>Quincy _ Onions</v>
      </c>
      <c r="B36" t="str">
        <f>Raw!C36</f>
        <v>Quincy _ Onions</v>
      </c>
      <c r="C36">
        <f>Raw!D36</f>
        <v>212.46299999999999</v>
      </c>
      <c r="D36">
        <f>Raw!E36</f>
        <v>1</v>
      </c>
      <c r="E36">
        <f>Raw!F36</f>
        <v>10.46115</v>
      </c>
      <c r="F36">
        <f>Raw!G36</f>
        <v>0</v>
      </c>
      <c r="G36" t="s">
        <v>137</v>
      </c>
      <c r="H36">
        <f>Raw!I36</f>
        <v>6</v>
      </c>
      <c r="Q36" t="s">
        <v>123</v>
      </c>
    </row>
    <row r="37" spans="1:38">
      <c r="A37" t="str">
        <f>Raw!B37</f>
        <v>Connell _ Onions</v>
      </c>
      <c r="B37" t="str">
        <f>Raw!C37</f>
        <v>Connell _ Onions</v>
      </c>
      <c r="C37">
        <f>Raw!D37</f>
        <v>212.34100000000001</v>
      </c>
      <c r="D37">
        <f>Raw!E37</f>
        <v>1</v>
      </c>
      <c r="E37">
        <f>Raw!F37</f>
        <v>10.46115</v>
      </c>
      <c r="F37">
        <f>Raw!G37</f>
        <v>0</v>
      </c>
      <c r="G37" t="s">
        <v>137</v>
      </c>
      <c r="H37">
        <f>Raw!I37</f>
        <v>6</v>
      </c>
      <c r="Q37" t="s">
        <v>123</v>
      </c>
    </row>
    <row r="38" spans="1:38">
      <c r="A38" t="str">
        <f>Raw!B38</f>
        <v>Othello _ Onions</v>
      </c>
      <c r="B38" t="str">
        <f>Raw!C38</f>
        <v>Othello _ Onions</v>
      </c>
      <c r="C38">
        <f>Raw!D38</f>
        <v>209.96200000000002</v>
      </c>
      <c r="D38">
        <f>Raw!E38</f>
        <v>1</v>
      </c>
      <c r="E38">
        <f>Raw!F38</f>
        <v>10.46115</v>
      </c>
      <c r="F38">
        <f>Raw!G38</f>
        <v>0</v>
      </c>
      <c r="G38" t="s">
        <v>137</v>
      </c>
      <c r="H38">
        <f>Raw!I38</f>
        <v>6</v>
      </c>
      <c r="Q38" t="s">
        <v>123</v>
      </c>
    </row>
    <row r="39" spans="1:38">
      <c r="A39" t="str">
        <f>Raw!B39</f>
        <v>Lind _ Onions</v>
      </c>
      <c r="B39" t="str">
        <f>Raw!C39</f>
        <v>Lind _ Onions</v>
      </c>
      <c r="C39">
        <f>Raw!D39</f>
        <v>205.14300000000003</v>
      </c>
      <c r="D39">
        <f>Raw!E39</f>
        <v>1</v>
      </c>
      <c r="E39">
        <f>Raw!F39</f>
        <v>10.46115</v>
      </c>
      <c r="F39">
        <f>Raw!G39</f>
        <v>0</v>
      </c>
      <c r="G39" t="s">
        <v>137</v>
      </c>
      <c r="H39">
        <f>Raw!I39</f>
        <v>6</v>
      </c>
      <c r="Q39" t="s">
        <v>123</v>
      </c>
    </row>
    <row r="40" spans="1:38">
      <c r="A40" t="str">
        <f>Raw!B40</f>
        <v>Eltopia _ Onions</v>
      </c>
      <c r="B40" t="str">
        <f>Raw!C40</f>
        <v>Eltopia _ Onions</v>
      </c>
      <c r="C40">
        <f>Raw!D40</f>
        <v>203.43500000000003</v>
      </c>
      <c r="D40">
        <f>Raw!E40</f>
        <v>1</v>
      </c>
      <c r="E40">
        <f>Raw!F40</f>
        <v>10.46115</v>
      </c>
      <c r="F40">
        <f>Raw!G40</f>
        <v>0</v>
      </c>
      <c r="G40" t="s">
        <v>137</v>
      </c>
      <c r="H40">
        <f>Raw!I40</f>
        <v>6</v>
      </c>
      <c r="Q40" t="s">
        <v>123</v>
      </c>
    </row>
    <row r="41" spans="1:38">
      <c r="A41" t="str">
        <f>Raw!B41</f>
        <v>Odessa _ Onions</v>
      </c>
      <c r="B41" t="str">
        <f>Raw!C41</f>
        <v>Odessa _ Onions</v>
      </c>
      <c r="C41">
        <f>Raw!D41</f>
        <v>205.08199999999999</v>
      </c>
      <c r="D41">
        <f>Raw!E41</f>
        <v>1</v>
      </c>
      <c r="E41">
        <f>Raw!F41</f>
        <v>10.46115</v>
      </c>
      <c r="F41">
        <f>Raw!G41</f>
        <v>0</v>
      </c>
      <c r="G41" t="s">
        <v>137</v>
      </c>
      <c r="H41">
        <f>Raw!I41</f>
        <v>6</v>
      </c>
      <c r="Q41" t="s">
        <v>123</v>
      </c>
    </row>
    <row r="42" spans="1:38">
      <c r="A42" t="str">
        <f>Raw!B42</f>
        <v>Ritzville _ Onions</v>
      </c>
      <c r="B42" t="str">
        <f>Raw!C42</f>
        <v>Ritzville _ Onions</v>
      </c>
      <c r="C42">
        <f>Raw!D42</f>
        <v>178.73000000000002</v>
      </c>
      <c r="D42">
        <f>Raw!E42</f>
        <v>1</v>
      </c>
      <c r="E42">
        <f>Raw!F42</f>
        <v>10.46115</v>
      </c>
      <c r="F42">
        <f>Raw!G42</f>
        <v>0</v>
      </c>
      <c r="G42" t="s">
        <v>137</v>
      </c>
      <c r="H42">
        <f>Raw!I42</f>
        <v>6</v>
      </c>
      <c r="Q42" t="s">
        <v>123</v>
      </c>
    </row>
    <row r="43" spans="1:38">
      <c r="A43" t="str">
        <f>Raw!B43</f>
        <v>Wilbur _ Onions</v>
      </c>
      <c r="B43" t="str">
        <f>Raw!C43</f>
        <v>Wilbur _ Onions</v>
      </c>
      <c r="C43">
        <f>Raw!D43</f>
        <v>168.66500000000002</v>
      </c>
      <c r="D43">
        <f>Raw!E43</f>
        <v>1</v>
      </c>
      <c r="E43">
        <f>Raw!F43</f>
        <v>10.46115</v>
      </c>
      <c r="F43">
        <f>Raw!G43</f>
        <v>0</v>
      </c>
      <c r="G43" t="s">
        <v>137</v>
      </c>
      <c r="H43">
        <f>Raw!I43</f>
        <v>6</v>
      </c>
      <c r="Q43" t="s">
        <v>123</v>
      </c>
      <c r="W43" s="32"/>
      <c r="X43" s="32"/>
      <c r="Y43" s="32"/>
      <c r="Z43" s="32"/>
      <c r="AA43" s="32"/>
      <c r="AB43" s="32"/>
      <c r="AC43" s="32"/>
      <c r="AD43" s="32"/>
      <c r="AE43" s="32"/>
      <c r="AF43" s="32"/>
      <c r="AG43" s="32"/>
      <c r="AH43" s="32"/>
      <c r="AI43" s="32"/>
      <c r="AJ43" s="32"/>
      <c r="AK43" s="32"/>
      <c r="AL43" s="32"/>
    </row>
    <row r="44" spans="1:38">
      <c r="A44" t="str">
        <f>Raw!B44</f>
        <v>Mattawa (PRD) _ Orchard*</v>
      </c>
      <c r="B44" t="str">
        <f>Raw!C44</f>
        <v>Mattawa (PRD) _ Orchard*</v>
      </c>
      <c r="C44">
        <f>Raw!D44</f>
        <v>228.81100000000001</v>
      </c>
      <c r="D44">
        <f>Raw!E44</f>
        <v>1</v>
      </c>
      <c r="E44">
        <f>Raw!F44</f>
        <v>10.46115</v>
      </c>
      <c r="F44">
        <f>Raw!G44</f>
        <v>0</v>
      </c>
      <c r="G44" t="s">
        <v>137</v>
      </c>
      <c r="H44">
        <f>Raw!I44</f>
        <v>6</v>
      </c>
      <c r="Q44" t="s">
        <v>123</v>
      </c>
      <c r="W44" s="32"/>
      <c r="X44" s="32"/>
      <c r="Y44" s="32"/>
      <c r="Z44" s="32"/>
      <c r="AA44" s="32"/>
      <c r="AB44" s="32"/>
      <c r="AC44" s="32"/>
      <c r="AD44" s="32"/>
      <c r="AE44" s="32"/>
      <c r="AF44" s="32"/>
      <c r="AG44" s="32"/>
      <c r="AH44" s="32"/>
      <c r="AI44" s="32"/>
      <c r="AJ44" s="32"/>
      <c r="AK44" s="32"/>
      <c r="AL44" s="32"/>
    </row>
    <row r="45" spans="1:38">
      <c r="A45" t="str">
        <f>Raw!B45</f>
        <v>Pasco (Richland) _ Orchard*</v>
      </c>
      <c r="B45" t="str">
        <f>Raw!C45</f>
        <v>Pasco (Richland) _ Orchard*</v>
      </c>
      <c r="C45">
        <f>Raw!D45</f>
        <v>222.71099999999998</v>
      </c>
      <c r="D45">
        <f>Raw!E45</f>
        <v>1</v>
      </c>
      <c r="E45">
        <f>Raw!F45</f>
        <v>10.46115</v>
      </c>
      <c r="F45">
        <f>Raw!G45</f>
        <v>0</v>
      </c>
      <c r="G45" t="s">
        <v>137</v>
      </c>
      <c r="H45">
        <f>Raw!I45</f>
        <v>6</v>
      </c>
      <c r="Q45" t="s">
        <v>123</v>
      </c>
      <c r="W45" s="32"/>
      <c r="X45" s="32"/>
      <c r="Y45" s="32"/>
      <c r="Z45" s="32"/>
      <c r="AA45" s="32"/>
      <c r="AB45" s="32"/>
      <c r="AC45" s="32"/>
      <c r="AD45" s="32"/>
      <c r="AE45" s="32"/>
      <c r="AF45" s="32"/>
      <c r="AG45" s="32"/>
      <c r="AH45" s="32"/>
      <c r="AI45" s="32"/>
      <c r="AJ45" s="32"/>
      <c r="AK45" s="32"/>
      <c r="AL45" s="32"/>
    </row>
    <row r="46" spans="1:38">
      <c r="A46" t="str">
        <f>Raw!B46</f>
        <v>Moses Lake (Ephrata) _ Orchard*</v>
      </c>
      <c r="B46" t="str">
        <f>Raw!C46</f>
        <v>Moses Lake (Ephrata) _ Orchard*</v>
      </c>
      <c r="C46">
        <f>Raw!D46</f>
        <v>218.88020000000003</v>
      </c>
      <c r="D46">
        <f>Raw!E46</f>
        <v>1</v>
      </c>
      <c r="E46">
        <f>Raw!F46</f>
        <v>10.46115</v>
      </c>
      <c r="F46">
        <f>Raw!G46</f>
        <v>0</v>
      </c>
      <c r="G46" t="s">
        <v>137</v>
      </c>
      <c r="H46">
        <f>Raw!I46</f>
        <v>6</v>
      </c>
      <c r="Q46" t="s">
        <v>123</v>
      </c>
      <c r="W46" s="32"/>
      <c r="X46" s="32"/>
      <c r="Y46" s="32"/>
      <c r="Z46" s="32"/>
      <c r="AA46" s="32"/>
      <c r="AB46" s="32"/>
      <c r="AC46" s="32"/>
      <c r="AD46" s="32"/>
      <c r="AE46" s="32"/>
      <c r="AF46" s="32"/>
      <c r="AG46" s="32"/>
      <c r="AH46" s="32"/>
      <c r="AI46" s="32"/>
      <c r="AJ46" s="32"/>
      <c r="AK46" s="32"/>
      <c r="AL46" s="32"/>
    </row>
    <row r="47" spans="1:38">
      <c r="A47" t="str">
        <f>Raw!B47</f>
        <v>Royal City (Smyrna) _ Orchard*</v>
      </c>
      <c r="B47" t="str">
        <f>Raw!C47</f>
        <v>Royal City (Smyrna) _ Orchard*</v>
      </c>
      <c r="C47">
        <f>Raw!D47</f>
        <v>210.98680000000002</v>
      </c>
      <c r="D47">
        <f>Raw!E47</f>
        <v>1</v>
      </c>
      <c r="E47">
        <f>Raw!F47</f>
        <v>10.46115</v>
      </c>
      <c r="F47">
        <f>Raw!G47</f>
        <v>0</v>
      </c>
      <c r="G47" t="s">
        <v>137</v>
      </c>
      <c r="H47">
        <f>Raw!I47</f>
        <v>6</v>
      </c>
      <c r="Q47" t="s">
        <v>123</v>
      </c>
      <c r="W47" s="32"/>
      <c r="X47" s="32"/>
      <c r="Y47" s="32"/>
      <c r="Z47" s="32"/>
      <c r="AA47" s="32"/>
      <c r="AB47" s="32"/>
      <c r="AC47" s="32"/>
      <c r="AD47" s="32"/>
      <c r="AE47" s="32"/>
      <c r="AF47" s="32"/>
      <c r="AG47" s="32"/>
      <c r="AH47" s="32"/>
      <c r="AI47" s="32"/>
      <c r="AJ47" s="32"/>
      <c r="AK47" s="32"/>
      <c r="AL47" s="32"/>
    </row>
    <row r="48" spans="1:38">
      <c r="A48" t="str">
        <f>Raw!B48</f>
        <v>Quincy _ Orchard*</v>
      </c>
      <c r="B48" t="str">
        <f>Raw!C48</f>
        <v>Quincy _ Orchard*</v>
      </c>
      <c r="C48">
        <f>Raw!D48</f>
        <v>205.21619999999999</v>
      </c>
      <c r="D48">
        <f>Raw!E48</f>
        <v>1</v>
      </c>
      <c r="E48">
        <f>Raw!F48</f>
        <v>10.46115</v>
      </c>
      <c r="F48">
        <f>Raw!G48</f>
        <v>0</v>
      </c>
      <c r="G48" t="s">
        <v>137</v>
      </c>
      <c r="H48">
        <f>Raw!I48</f>
        <v>6</v>
      </c>
      <c r="Q48" t="s">
        <v>123</v>
      </c>
      <c r="R48" s="32"/>
      <c r="S48" s="32"/>
      <c r="T48" s="32"/>
      <c r="U48" s="32"/>
      <c r="V48" s="32"/>
      <c r="W48" s="32"/>
      <c r="X48" s="32"/>
      <c r="Y48" s="32"/>
      <c r="Z48" s="32"/>
      <c r="AA48" s="32"/>
      <c r="AB48" s="32"/>
      <c r="AC48" s="32"/>
      <c r="AD48" s="32"/>
      <c r="AE48" s="32"/>
      <c r="AF48" s="32"/>
      <c r="AG48" s="32"/>
      <c r="AH48" s="32"/>
      <c r="AI48" s="32"/>
      <c r="AJ48" s="32"/>
      <c r="AK48" s="32"/>
      <c r="AL48" s="32"/>
    </row>
    <row r="49" spans="1:38">
      <c r="A49" t="str">
        <f>Raw!B49</f>
        <v>Connell _ Orchard*</v>
      </c>
      <c r="B49" t="str">
        <f>Raw!C49</f>
        <v>Connell _ Orchard*</v>
      </c>
      <c r="C49">
        <f>Raw!D49</f>
        <v>203.88640000000001</v>
      </c>
      <c r="D49">
        <f>Raw!E49</f>
        <v>1</v>
      </c>
      <c r="E49">
        <f>Raw!F49</f>
        <v>10.46115</v>
      </c>
      <c r="F49">
        <f>Raw!G49</f>
        <v>0</v>
      </c>
      <c r="G49" t="s">
        <v>137</v>
      </c>
      <c r="H49">
        <f>Raw!I49</f>
        <v>6</v>
      </c>
      <c r="Q49" t="s">
        <v>123</v>
      </c>
      <c r="R49" s="32"/>
      <c r="S49" s="32"/>
      <c r="T49" s="32"/>
      <c r="U49" s="32"/>
      <c r="V49" s="32"/>
      <c r="W49" s="32"/>
      <c r="X49" s="32"/>
      <c r="Y49" s="32"/>
      <c r="Z49" s="32"/>
      <c r="AA49" s="32"/>
      <c r="AB49" s="32"/>
      <c r="AC49" s="32"/>
      <c r="AD49" s="32"/>
      <c r="AE49" s="32"/>
      <c r="AF49" s="32"/>
      <c r="AG49" s="32"/>
      <c r="AH49" s="32"/>
      <c r="AI49" s="32"/>
      <c r="AJ49" s="32"/>
      <c r="AK49" s="32"/>
      <c r="AL49" s="32"/>
    </row>
    <row r="50" spans="1:38">
      <c r="A50" t="str">
        <f>Raw!B50</f>
        <v>Othello _ Orchard*</v>
      </c>
      <c r="B50" t="str">
        <f>Raw!C50</f>
        <v>Othello _ Orchard*</v>
      </c>
      <c r="C50">
        <f>Raw!D50</f>
        <v>201.99540000000005</v>
      </c>
      <c r="D50">
        <f>Raw!E50</f>
        <v>1</v>
      </c>
      <c r="E50">
        <f>Raw!F50</f>
        <v>10.46115</v>
      </c>
      <c r="F50">
        <f>Raw!G50</f>
        <v>0</v>
      </c>
      <c r="G50" t="s">
        <v>137</v>
      </c>
      <c r="H50">
        <f>Raw!I50</f>
        <v>6</v>
      </c>
      <c r="Q50" t="s">
        <v>123</v>
      </c>
      <c r="R50" s="32"/>
      <c r="S50" s="32"/>
      <c r="T50" s="32"/>
      <c r="U50" s="32"/>
      <c r="V50" s="32"/>
      <c r="W50" s="32"/>
      <c r="X50" s="32"/>
      <c r="Y50" s="32"/>
      <c r="Z50" s="32"/>
      <c r="AA50" s="32"/>
      <c r="AB50" s="32"/>
      <c r="AC50" s="32"/>
      <c r="AD50" s="32"/>
      <c r="AE50" s="32"/>
      <c r="AF50" s="32"/>
      <c r="AG50" s="32"/>
      <c r="AH50" s="32"/>
      <c r="AI50" s="32"/>
      <c r="AJ50" s="32"/>
      <c r="AK50" s="32"/>
      <c r="AL50" s="32"/>
    </row>
    <row r="51" spans="1:38">
      <c r="A51" t="str">
        <f>Raw!B51</f>
        <v>Lind _ Orchard*</v>
      </c>
      <c r="B51" t="str">
        <f>Raw!C51</f>
        <v>Lind _ Orchard*</v>
      </c>
      <c r="C51">
        <f>Raw!D51</f>
        <v>197.13979999999998</v>
      </c>
      <c r="D51">
        <f>Raw!E51</f>
        <v>1</v>
      </c>
      <c r="E51">
        <f>Raw!F51</f>
        <v>10.46115</v>
      </c>
      <c r="F51">
        <f>Raw!G51</f>
        <v>0</v>
      </c>
      <c r="G51" t="s">
        <v>137</v>
      </c>
      <c r="H51">
        <f>Raw!I51</f>
        <v>6</v>
      </c>
      <c r="Q51" t="s">
        <v>123</v>
      </c>
    </row>
    <row r="52" spans="1:38">
      <c r="A52" t="str">
        <f>Raw!B52</f>
        <v>Eltopia _ Orchard*</v>
      </c>
      <c r="B52" t="str">
        <f>Raw!C52</f>
        <v>Eltopia _ Orchard*</v>
      </c>
      <c r="C52">
        <f>Raw!D52</f>
        <v>196.05400000000003</v>
      </c>
      <c r="D52">
        <f>Raw!E52</f>
        <v>1</v>
      </c>
      <c r="E52">
        <f>Raw!F52</f>
        <v>10.46115</v>
      </c>
      <c r="F52">
        <f>Raw!G52</f>
        <v>0</v>
      </c>
      <c r="G52" t="s">
        <v>137</v>
      </c>
      <c r="H52">
        <f>Raw!I52</f>
        <v>6</v>
      </c>
      <c r="Q52" t="s">
        <v>123</v>
      </c>
    </row>
    <row r="53" spans="1:38">
      <c r="A53" t="str">
        <f>Raw!B53</f>
        <v>Odessa _ Orchard*</v>
      </c>
      <c r="B53" t="str">
        <f>Raw!C53</f>
        <v>Odessa _ Orchard*</v>
      </c>
      <c r="C53">
        <f>Raw!D53</f>
        <v>196.60299999999998</v>
      </c>
      <c r="D53">
        <f>Raw!E53</f>
        <v>1</v>
      </c>
      <c r="E53">
        <f>Raw!F53</f>
        <v>10.46115</v>
      </c>
      <c r="F53">
        <f>Raw!G53</f>
        <v>0</v>
      </c>
      <c r="G53" t="s">
        <v>137</v>
      </c>
      <c r="H53">
        <f>Raw!I53</f>
        <v>6</v>
      </c>
      <c r="Q53" t="s">
        <v>123</v>
      </c>
    </row>
    <row r="54" spans="1:38">
      <c r="A54" t="str">
        <f>Raw!B54</f>
        <v>Ritzville _ Orchard*</v>
      </c>
      <c r="B54" t="str">
        <f>Raw!C54</f>
        <v>Ritzville _ Orchard*</v>
      </c>
      <c r="C54">
        <f>Raw!D54</f>
        <v>157.07500000000002</v>
      </c>
      <c r="D54">
        <f>Raw!E54</f>
        <v>1</v>
      </c>
      <c r="E54">
        <f>Raw!F54</f>
        <v>10.46115</v>
      </c>
      <c r="F54">
        <f>Raw!G54</f>
        <v>0</v>
      </c>
      <c r="G54" t="s">
        <v>137</v>
      </c>
      <c r="H54">
        <f>Raw!I54</f>
        <v>6</v>
      </c>
      <c r="Q54" t="s">
        <v>123</v>
      </c>
    </row>
    <row r="55" spans="1:38">
      <c r="A55" t="str">
        <f>Raw!B55</f>
        <v>Wilbur _ Orchard*</v>
      </c>
      <c r="B55" t="str">
        <f>Raw!C55</f>
        <v>Wilbur _ Orchard*</v>
      </c>
      <c r="C55">
        <f>Raw!D55</f>
        <v>147.30280000000002</v>
      </c>
      <c r="D55">
        <f>Raw!E55</f>
        <v>1</v>
      </c>
      <c r="E55">
        <f>Raw!F55</f>
        <v>10.46115</v>
      </c>
      <c r="F55">
        <f>Raw!G55</f>
        <v>0</v>
      </c>
      <c r="G55" t="s">
        <v>137</v>
      </c>
      <c r="H55">
        <f>Raw!I55</f>
        <v>6</v>
      </c>
      <c r="Q55" t="s">
        <v>123</v>
      </c>
    </row>
    <row r="56" spans="1:38">
      <c r="A56" t="str">
        <f>Raw!B56</f>
        <v>Mattawa (PRD) _ Late Potatoes</v>
      </c>
      <c r="B56" t="str">
        <f>Raw!C56</f>
        <v>Mattawa (PRD) _ Late Potatoes</v>
      </c>
      <c r="C56">
        <f>Raw!D56</f>
        <v>203.86200000000002</v>
      </c>
      <c r="D56">
        <f>Raw!E56</f>
        <v>1</v>
      </c>
      <c r="E56">
        <f>Raw!F56</f>
        <v>10.46115</v>
      </c>
      <c r="F56">
        <f>Raw!G56</f>
        <v>0</v>
      </c>
      <c r="G56" t="s">
        <v>137</v>
      </c>
      <c r="H56">
        <f>Raw!I56</f>
        <v>6</v>
      </c>
      <c r="Q56" t="s">
        <v>123</v>
      </c>
    </row>
    <row r="57" spans="1:38">
      <c r="A57" t="str">
        <f>Raw!B57</f>
        <v>Pasco (Richland) _ Late Potatoes</v>
      </c>
      <c r="B57" t="str">
        <f>Raw!C57</f>
        <v>Pasco (Richland) _ Late Potatoes</v>
      </c>
      <c r="C57">
        <f>Raw!D57</f>
        <v>198.31100000000001</v>
      </c>
      <c r="D57">
        <f>Raw!E57</f>
        <v>1</v>
      </c>
      <c r="E57">
        <f>Raw!F57</f>
        <v>10.46115</v>
      </c>
      <c r="F57">
        <f>Raw!G57</f>
        <v>0</v>
      </c>
      <c r="G57" t="s">
        <v>137</v>
      </c>
      <c r="H57">
        <f>Raw!I57</f>
        <v>6</v>
      </c>
      <c r="Q57" t="s">
        <v>123</v>
      </c>
    </row>
    <row r="58" spans="1:38">
      <c r="A58" t="str">
        <f>Raw!B58</f>
        <v>Moses Lake (Ephrata) _ Late Potatoes</v>
      </c>
      <c r="B58" t="str">
        <f>Raw!C58</f>
        <v>Moses Lake (Ephrata) _ Late Potatoes</v>
      </c>
      <c r="C58">
        <f>Raw!D58</f>
        <v>197.51800000000003</v>
      </c>
      <c r="D58">
        <f>Raw!E58</f>
        <v>1</v>
      </c>
      <c r="E58">
        <f>Raw!F58</f>
        <v>10.46115</v>
      </c>
      <c r="F58">
        <f>Raw!G58</f>
        <v>0</v>
      </c>
      <c r="G58" t="s">
        <v>137</v>
      </c>
      <c r="H58">
        <f>Raw!I58</f>
        <v>6</v>
      </c>
      <c r="Q58" t="s">
        <v>123</v>
      </c>
    </row>
    <row r="59" spans="1:38">
      <c r="A59" t="str">
        <f>Raw!B59</f>
        <v>Royal City (Smyrna) _ Late Potatoes</v>
      </c>
      <c r="B59" t="str">
        <f>Raw!C59</f>
        <v>Royal City (Smyrna) _ Late Potatoes</v>
      </c>
      <c r="C59">
        <f>Raw!D59</f>
        <v>189.28300000000002</v>
      </c>
      <c r="D59">
        <f>Raw!E59</f>
        <v>1</v>
      </c>
      <c r="E59">
        <f>Raw!F59</f>
        <v>10.46115</v>
      </c>
      <c r="F59">
        <f>Raw!G59</f>
        <v>0</v>
      </c>
      <c r="G59" t="s">
        <v>137</v>
      </c>
      <c r="H59">
        <f>Raw!I59</f>
        <v>6</v>
      </c>
      <c r="Q59" t="s">
        <v>123</v>
      </c>
    </row>
    <row r="60" spans="1:38">
      <c r="A60" t="str">
        <f>Raw!B60</f>
        <v>Quincy _ Late Potatoes</v>
      </c>
      <c r="B60" t="str">
        <f>Raw!C60</f>
        <v>Quincy _ Late Potatoes</v>
      </c>
      <c r="C60">
        <f>Raw!D60</f>
        <v>185.13500000000002</v>
      </c>
      <c r="D60">
        <f>Raw!E60</f>
        <v>1</v>
      </c>
      <c r="E60">
        <f>Raw!F60</f>
        <v>10.46115</v>
      </c>
      <c r="F60">
        <f>Raw!G60</f>
        <v>0</v>
      </c>
      <c r="G60" t="s">
        <v>137</v>
      </c>
      <c r="H60">
        <f>Raw!I60</f>
        <v>6</v>
      </c>
      <c r="Q60" t="s">
        <v>123</v>
      </c>
    </row>
    <row r="61" spans="1:38">
      <c r="A61" t="str">
        <f>Raw!B61</f>
        <v>Connell _ Late Potatoes</v>
      </c>
      <c r="B61" t="str">
        <f>Raw!C61</f>
        <v>Connell _ Late Potatoes</v>
      </c>
      <c r="C61">
        <f>Raw!D61</f>
        <v>186.59900000000002</v>
      </c>
      <c r="D61">
        <f>Raw!E61</f>
        <v>1</v>
      </c>
      <c r="E61">
        <f>Raw!F61</f>
        <v>10.46115</v>
      </c>
      <c r="F61">
        <f>Raw!G61</f>
        <v>0</v>
      </c>
      <c r="G61" t="s">
        <v>137</v>
      </c>
      <c r="H61">
        <f>Raw!I61</f>
        <v>6</v>
      </c>
      <c r="Q61" t="s">
        <v>123</v>
      </c>
    </row>
    <row r="62" spans="1:38">
      <c r="A62" t="str">
        <f>Raw!B62</f>
        <v>Othello _ Late Potatoes</v>
      </c>
      <c r="B62" t="str">
        <f>Raw!C62</f>
        <v>Othello _ Late Potatoes</v>
      </c>
      <c r="C62">
        <f>Raw!D62</f>
        <v>183.30500000000001</v>
      </c>
      <c r="D62">
        <f>Raw!E62</f>
        <v>1</v>
      </c>
      <c r="E62">
        <f>Raw!F62</f>
        <v>10.46115</v>
      </c>
      <c r="F62">
        <f>Raw!G62</f>
        <v>0</v>
      </c>
      <c r="G62" t="s">
        <v>137</v>
      </c>
      <c r="H62">
        <f>Raw!I62</f>
        <v>6</v>
      </c>
      <c r="Q62" t="s">
        <v>123</v>
      </c>
    </row>
    <row r="63" spans="1:38">
      <c r="A63" t="str">
        <f>Raw!B63</f>
        <v>Lind _ Late Potatoes</v>
      </c>
      <c r="B63" t="str">
        <f>Raw!C63</f>
        <v>Lind _ Late Potatoes</v>
      </c>
      <c r="C63">
        <f>Raw!D63</f>
        <v>180.499</v>
      </c>
      <c r="D63">
        <f>Raw!E63</f>
        <v>1</v>
      </c>
      <c r="E63">
        <f>Raw!F63</f>
        <v>10.46115</v>
      </c>
      <c r="F63">
        <f>Raw!G63</f>
        <v>0</v>
      </c>
      <c r="G63" t="s">
        <v>137</v>
      </c>
      <c r="H63">
        <f>Raw!I63</f>
        <v>6</v>
      </c>
      <c r="Q63" t="s">
        <v>123</v>
      </c>
    </row>
    <row r="64" spans="1:38">
      <c r="A64" t="str">
        <f>Raw!B64</f>
        <v>Eltopia _ Late Potatoes</v>
      </c>
      <c r="B64" t="str">
        <f>Raw!C64</f>
        <v>Eltopia _ Late Potatoes</v>
      </c>
      <c r="C64">
        <f>Raw!D64</f>
        <v>177.20500000000001</v>
      </c>
      <c r="D64">
        <f>Raw!E64</f>
        <v>1</v>
      </c>
      <c r="E64">
        <f>Raw!F64</f>
        <v>10.46115</v>
      </c>
      <c r="F64">
        <f>Raw!G64</f>
        <v>0</v>
      </c>
      <c r="G64" t="s">
        <v>137</v>
      </c>
      <c r="H64">
        <f>Raw!I64</f>
        <v>6</v>
      </c>
      <c r="Q64" t="s">
        <v>123</v>
      </c>
    </row>
    <row r="65" spans="1:17">
      <c r="A65" t="str">
        <f>Raw!B65</f>
        <v>Odessa _ Late Potatoes</v>
      </c>
      <c r="B65" t="str">
        <f>Raw!C65</f>
        <v>Odessa _ Late Potatoes</v>
      </c>
      <c r="C65">
        <f>Raw!D65</f>
        <v>179.70600000000002</v>
      </c>
      <c r="D65">
        <f>Raw!E65</f>
        <v>1</v>
      </c>
      <c r="E65">
        <f>Raw!F65</f>
        <v>10.46115</v>
      </c>
      <c r="F65">
        <f>Raw!G65</f>
        <v>0</v>
      </c>
      <c r="G65" t="s">
        <v>137</v>
      </c>
      <c r="H65">
        <f>Raw!I65</f>
        <v>6</v>
      </c>
      <c r="Q65" t="s">
        <v>123</v>
      </c>
    </row>
    <row r="66" spans="1:17">
      <c r="A66" t="str">
        <f>Raw!B66</f>
        <v>Ritzville _ Late Potatoes</v>
      </c>
      <c r="B66" t="str">
        <f>Raw!C66</f>
        <v>Ritzville _ Late Potatoes</v>
      </c>
      <c r="C66">
        <f>Raw!D66</f>
        <v>142.49599999999998</v>
      </c>
      <c r="D66">
        <f>Raw!E66</f>
        <v>1</v>
      </c>
      <c r="E66">
        <f>Raw!F66</f>
        <v>10.46115</v>
      </c>
      <c r="F66">
        <f>Raw!G66</f>
        <v>0</v>
      </c>
      <c r="G66" t="s">
        <v>137</v>
      </c>
      <c r="H66">
        <f>Raw!I66</f>
        <v>6</v>
      </c>
      <c r="Q66" t="s">
        <v>123</v>
      </c>
    </row>
    <row r="67" spans="1:17">
      <c r="A67" t="str">
        <f>Raw!B67</f>
        <v>Wilbur _ Late Potatoes</v>
      </c>
      <c r="B67" t="str">
        <f>Raw!C67</f>
        <v>Wilbur _ Late Potatoes</v>
      </c>
      <c r="C67">
        <f>Raw!D67</f>
        <v>133.95600000000002</v>
      </c>
      <c r="D67">
        <f>Raw!E67</f>
        <v>1</v>
      </c>
      <c r="E67">
        <f>Raw!F67</f>
        <v>10.46115</v>
      </c>
      <c r="F67">
        <f>Raw!G67</f>
        <v>0</v>
      </c>
      <c r="G67" t="s">
        <v>137</v>
      </c>
      <c r="H67">
        <f>Raw!I67</f>
        <v>6</v>
      </c>
      <c r="Q67" t="s">
        <v>123</v>
      </c>
    </row>
    <row r="68" spans="1:17">
      <c r="A68" t="str">
        <f>Raw!B68</f>
        <v>Mattawa (PRD) _ Field Corn</v>
      </c>
      <c r="B68" t="str">
        <f>Raw!C68</f>
        <v>Mattawa (PRD) _ Field Corn</v>
      </c>
      <c r="C68">
        <f>Raw!D68</f>
        <v>204.10599999999999</v>
      </c>
      <c r="D68">
        <f>Raw!E68</f>
        <v>1</v>
      </c>
      <c r="E68">
        <f>Raw!F68</f>
        <v>10.46115</v>
      </c>
      <c r="F68">
        <f>Raw!G68</f>
        <v>0</v>
      </c>
      <c r="G68" t="s">
        <v>137</v>
      </c>
      <c r="H68">
        <f>Raw!I68</f>
        <v>6</v>
      </c>
      <c r="Q68" t="s">
        <v>123</v>
      </c>
    </row>
    <row r="69" spans="1:17">
      <c r="A69" t="str">
        <f>Raw!B69</f>
        <v>Pasco (Richland) _ Field Corn</v>
      </c>
      <c r="B69" t="str">
        <f>Raw!C69</f>
        <v>Pasco (Richland) _ Field Corn</v>
      </c>
      <c r="C69">
        <f>Raw!D69</f>
        <v>198.494</v>
      </c>
      <c r="D69">
        <f>Raw!E69</f>
        <v>1</v>
      </c>
      <c r="E69">
        <f>Raw!F69</f>
        <v>10.46115</v>
      </c>
      <c r="F69">
        <f>Raw!G69</f>
        <v>0</v>
      </c>
      <c r="G69" t="s">
        <v>137</v>
      </c>
      <c r="H69">
        <f>Raw!I69</f>
        <v>6</v>
      </c>
      <c r="Q69" t="s">
        <v>123</v>
      </c>
    </row>
    <row r="70" spans="1:17">
      <c r="A70" t="str">
        <f>Raw!B70</f>
        <v>Moses Lake (Ephrata) _ Field Corn</v>
      </c>
      <c r="B70" t="str">
        <f>Raw!C70</f>
        <v>Moses Lake (Ephrata) _ Field Corn</v>
      </c>
      <c r="C70">
        <f>Raw!D70</f>
        <v>197.39600000000002</v>
      </c>
      <c r="D70">
        <f>Raw!E70</f>
        <v>1</v>
      </c>
      <c r="E70">
        <f>Raw!F70</f>
        <v>10.46115</v>
      </c>
      <c r="F70">
        <f>Raw!G70</f>
        <v>0</v>
      </c>
      <c r="G70" t="s">
        <v>137</v>
      </c>
      <c r="H70">
        <f>Raw!I70</f>
        <v>6</v>
      </c>
      <c r="Q70" t="s">
        <v>123</v>
      </c>
    </row>
    <row r="71" spans="1:17">
      <c r="A71" t="str">
        <f>Raw!B71</f>
        <v>Royal City (Smyrna) _ Field Corn</v>
      </c>
      <c r="B71" t="str">
        <f>Raw!C71</f>
        <v>Royal City (Smyrna) _ Field Corn</v>
      </c>
      <c r="C71">
        <f>Raw!D71</f>
        <v>189.34399999999999</v>
      </c>
      <c r="D71">
        <f>Raw!E71</f>
        <v>1</v>
      </c>
      <c r="E71">
        <f>Raw!F71</f>
        <v>10.46115</v>
      </c>
      <c r="F71">
        <f>Raw!G71</f>
        <v>0</v>
      </c>
      <c r="G71" t="s">
        <v>137</v>
      </c>
      <c r="H71">
        <f>Raw!I71</f>
        <v>6</v>
      </c>
      <c r="Q71" t="s">
        <v>123</v>
      </c>
    </row>
    <row r="72" spans="1:17">
      <c r="A72" t="str">
        <f>Raw!B72</f>
        <v>Quincy _ Field Corn</v>
      </c>
      <c r="B72" t="str">
        <f>Raw!C72</f>
        <v>Quincy _ Field Corn</v>
      </c>
      <c r="C72">
        <f>Raw!D72</f>
        <v>185.13500000000002</v>
      </c>
      <c r="D72">
        <f>Raw!E72</f>
        <v>1</v>
      </c>
      <c r="E72">
        <f>Raw!F72</f>
        <v>10.46115</v>
      </c>
      <c r="F72">
        <f>Raw!G72</f>
        <v>0</v>
      </c>
      <c r="G72" t="s">
        <v>137</v>
      </c>
      <c r="H72">
        <f>Raw!I72</f>
        <v>6</v>
      </c>
    </row>
    <row r="73" spans="1:17">
      <c r="A73" t="str">
        <f>Raw!B73</f>
        <v>Connell _ Field Corn</v>
      </c>
      <c r="B73" t="str">
        <f>Raw!C73</f>
        <v>Connell _ Field Corn</v>
      </c>
      <c r="C73">
        <f>Raw!D73</f>
        <v>186.172</v>
      </c>
      <c r="D73">
        <f>Raw!E73</f>
        <v>1</v>
      </c>
      <c r="E73">
        <f>Raw!F73</f>
        <v>10.46115</v>
      </c>
      <c r="F73">
        <f>Raw!G73</f>
        <v>0</v>
      </c>
      <c r="G73" t="s">
        <v>137</v>
      </c>
      <c r="H73">
        <f>Raw!I73</f>
        <v>6</v>
      </c>
    </row>
    <row r="74" spans="1:17">
      <c r="A74" t="str">
        <f>Raw!B74</f>
        <v>Othello _ Field Corn</v>
      </c>
      <c r="B74" t="str">
        <f>Raw!C74</f>
        <v>Othello _ Field Corn</v>
      </c>
      <c r="C74">
        <f>Raw!D74</f>
        <v>183.18299999999999</v>
      </c>
      <c r="D74">
        <f>Raw!E74</f>
        <v>1</v>
      </c>
      <c r="E74">
        <f>Raw!F74</f>
        <v>10.46115</v>
      </c>
      <c r="F74">
        <f>Raw!G74</f>
        <v>0</v>
      </c>
      <c r="G74" t="s">
        <v>137</v>
      </c>
      <c r="H74">
        <f>Raw!I74</f>
        <v>6</v>
      </c>
    </row>
    <row r="75" spans="1:17">
      <c r="A75" t="str">
        <f>Raw!B75</f>
        <v>Lind _ Field Corn</v>
      </c>
      <c r="B75" t="str">
        <f>Raw!C75</f>
        <v>Lind _ Field Corn</v>
      </c>
      <c r="C75">
        <f>Raw!D75</f>
        <v>180.316</v>
      </c>
      <c r="D75">
        <f>Raw!E75</f>
        <v>1</v>
      </c>
      <c r="E75">
        <f>Raw!F75</f>
        <v>10.46115</v>
      </c>
      <c r="F75">
        <f>Raw!G75</f>
        <v>0</v>
      </c>
      <c r="G75" t="s">
        <v>137</v>
      </c>
      <c r="H75">
        <f>Raw!I75</f>
        <v>6</v>
      </c>
    </row>
    <row r="76" spans="1:17">
      <c r="A76" t="str">
        <f>Raw!B76</f>
        <v>Eltopia _ Field Corn</v>
      </c>
      <c r="B76" t="str">
        <f>Raw!C76</f>
        <v>Eltopia _ Field Corn</v>
      </c>
      <c r="C76">
        <f>Raw!D76</f>
        <v>177.38800000000001</v>
      </c>
      <c r="D76">
        <f>Raw!E76</f>
        <v>1</v>
      </c>
      <c r="E76">
        <f>Raw!F76</f>
        <v>10.46115</v>
      </c>
      <c r="F76">
        <f>Raw!G76</f>
        <v>0</v>
      </c>
      <c r="G76" t="s">
        <v>137</v>
      </c>
      <c r="H76">
        <f>Raw!I76</f>
        <v>6</v>
      </c>
    </row>
    <row r="77" spans="1:17">
      <c r="A77" t="str">
        <f>Raw!B77</f>
        <v>Odessa _ Field Corn</v>
      </c>
      <c r="B77" t="str">
        <f>Raw!C77</f>
        <v>Odessa _ Field Corn</v>
      </c>
      <c r="C77">
        <f>Raw!D77</f>
        <v>179.523</v>
      </c>
      <c r="D77">
        <f>Raw!E77</f>
        <v>1</v>
      </c>
      <c r="E77">
        <f>Raw!F77</f>
        <v>10.46115</v>
      </c>
      <c r="F77">
        <f>Raw!G77</f>
        <v>0</v>
      </c>
      <c r="G77" t="s">
        <v>137</v>
      </c>
      <c r="H77">
        <f>Raw!I77</f>
        <v>6</v>
      </c>
    </row>
    <row r="78" spans="1:17">
      <c r="A78" t="str">
        <f>Raw!B78</f>
        <v>Ritzville _ Field Corn</v>
      </c>
      <c r="B78" t="str">
        <f>Raw!C78</f>
        <v>Ritzville _ Field Corn</v>
      </c>
      <c r="C78">
        <f>Raw!D78</f>
        <v>136.82299999999998</v>
      </c>
      <c r="D78">
        <f>Raw!E78</f>
        <v>1</v>
      </c>
      <c r="E78">
        <f>Raw!F78</f>
        <v>10.46115</v>
      </c>
      <c r="F78">
        <f>Raw!G78</f>
        <v>0</v>
      </c>
      <c r="G78" t="s">
        <v>137</v>
      </c>
      <c r="H78">
        <f>Raw!I78</f>
        <v>6</v>
      </c>
    </row>
    <row r="79" spans="1:17">
      <c r="A79" t="str">
        <f>Raw!B79</f>
        <v>Wilbur _ Field Corn</v>
      </c>
      <c r="B79" t="str">
        <f>Raw!C79</f>
        <v>Wilbur _ Field Corn</v>
      </c>
      <c r="C79">
        <f>Raw!D79</f>
        <v>128.46599999999998</v>
      </c>
      <c r="D79">
        <f>Raw!E79</f>
        <v>1</v>
      </c>
      <c r="E79">
        <f>Raw!F79</f>
        <v>10.46115</v>
      </c>
      <c r="F79">
        <f>Raw!G79</f>
        <v>0</v>
      </c>
      <c r="G79" t="s">
        <v>137</v>
      </c>
      <c r="H79">
        <f>Raw!I79</f>
        <v>6</v>
      </c>
    </row>
    <row r="80" spans="1:17">
      <c r="A80" t="str">
        <f>Raw!B80</f>
        <v>Mattawa (PRD) _ Vineyard</v>
      </c>
      <c r="B80" t="str">
        <f>Raw!C80</f>
        <v>Mattawa (PRD) _ Vineyard</v>
      </c>
      <c r="C80">
        <f>Raw!D80</f>
        <v>194.71200000000002</v>
      </c>
      <c r="D80">
        <f>Raw!E80</f>
        <v>1</v>
      </c>
      <c r="E80">
        <f>Raw!F80</f>
        <v>10.46115</v>
      </c>
      <c r="F80">
        <f>Raw!G80</f>
        <v>0</v>
      </c>
      <c r="G80" t="s">
        <v>137</v>
      </c>
      <c r="H80">
        <f>Raw!I80</f>
        <v>6</v>
      </c>
    </row>
    <row r="81" spans="1:8">
      <c r="A81" t="str">
        <f>Raw!B81</f>
        <v>Pasco (Richland) _ Vineyard</v>
      </c>
      <c r="B81" t="str">
        <f>Raw!C81</f>
        <v>Pasco (Richland) _ Vineyard</v>
      </c>
      <c r="C81">
        <f>Raw!D81</f>
        <v>189.83199999999999</v>
      </c>
      <c r="D81">
        <f>Raw!E81</f>
        <v>1</v>
      </c>
      <c r="E81">
        <f>Raw!F81</f>
        <v>10.46115</v>
      </c>
      <c r="F81">
        <f>Raw!G81</f>
        <v>0</v>
      </c>
      <c r="G81" t="s">
        <v>137</v>
      </c>
      <c r="H81">
        <f>Raw!I81</f>
        <v>6</v>
      </c>
    </row>
    <row r="82" spans="1:8">
      <c r="A82" t="str">
        <f>Raw!B82</f>
        <v>Moses Lake (Ephrata) _ Vineyard</v>
      </c>
      <c r="B82" t="str">
        <f>Raw!C82</f>
        <v>Moses Lake (Ephrata) _ Vineyard</v>
      </c>
      <c r="C82">
        <f>Raw!D82</f>
        <v>187.392</v>
      </c>
      <c r="D82">
        <f>Raw!E82</f>
        <v>1</v>
      </c>
      <c r="E82">
        <f>Raw!F82</f>
        <v>10.46115</v>
      </c>
      <c r="F82">
        <f>Raw!G82</f>
        <v>0</v>
      </c>
      <c r="G82" t="s">
        <v>137</v>
      </c>
      <c r="H82">
        <f>Raw!I82</f>
        <v>6</v>
      </c>
    </row>
    <row r="83" spans="1:8">
      <c r="A83" t="str">
        <f>Raw!B83</f>
        <v>Royal City (Smyrna) _ Vineyard</v>
      </c>
      <c r="B83" t="str">
        <f>Raw!C83</f>
        <v>Royal City (Smyrna) _ Vineyard</v>
      </c>
      <c r="C83">
        <f>Raw!D83</f>
        <v>179.40100000000001</v>
      </c>
      <c r="D83">
        <f>Raw!E83</f>
        <v>1</v>
      </c>
      <c r="E83">
        <f>Raw!F83</f>
        <v>10.46115</v>
      </c>
      <c r="F83">
        <f>Raw!G83</f>
        <v>0</v>
      </c>
      <c r="G83" t="s">
        <v>137</v>
      </c>
      <c r="H83">
        <f>Raw!I83</f>
        <v>6</v>
      </c>
    </row>
    <row r="84" spans="1:8">
      <c r="A84" t="str">
        <f>Raw!B84</f>
        <v>Quincy _ Vineyard</v>
      </c>
      <c r="B84" t="str">
        <f>Raw!C84</f>
        <v>Quincy _ Vineyard</v>
      </c>
      <c r="C84">
        <f>Raw!D84</f>
        <v>175.31399999999999</v>
      </c>
      <c r="D84">
        <f>Raw!E84</f>
        <v>1</v>
      </c>
      <c r="E84">
        <f>Raw!F84</f>
        <v>10.46115</v>
      </c>
      <c r="F84">
        <f>Raw!G84</f>
        <v>0</v>
      </c>
      <c r="G84" t="s">
        <v>137</v>
      </c>
      <c r="H84">
        <f>Raw!I84</f>
        <v>6</v>
      </c>
    </row>
    <row r="85" spans="1:8">
      <c r="A85" t="str">
        <f>Raw!B85</f>
        <v>Connell _ Vineyard</v>
      </c>
      <c r="B85" t="str">
        <f>Raw!C85</f>
        <v>Connell _ Vineyard</v>
      </c>
      <c r="C85">
        <f>Raw!D85</f>
        <v>174.52100000000002</v>
      </c>
      <c r="D85">
        <f>Raw!E85</f>
        <v>1</v>
      </c>
      <c r="E85">
        <f>Raw!F85</f>
        <v>10.46115</v>
      </c>
      <c r="F85">
        <f>Raw!G85</f>
        <v>0</v>
      </c>
      <c r="G85" t="s">
        <v>137</v>
      </c>
      <c r="H85">
        <f>Raw!I85</f>
        <v>6</v>
      </c>
    </row>
    <row r="86" spans="1:8">
      <c r="A86" t="str">
        <f>Raw!B86</f>
        <v>Othello _ Vineyard</v>
      </c>
      <c r="B86" t="str">
        <f>Raw!C86</f>
        <v>Othello _ Vineyard</v>
      </c>
      <c r="C86">
        <f>Raw!D86</f>
        <v>172.63</v>
      </c>
      <c r="D86">
        <f>Raw!E86</f>
        <v>1</v>
      </c>
      <c r="E86">
        <f>Raw!F86</f>
        <v>10.46115</v>
      </c>
      <c r="F86">
        <f>Raw!G86</f>
        <v>0</v>
      </c>
      <c r="G86" t="s">
        <v>137</v>
      </c>
      <c r="H86">
        <f>Raw!I86</f>
        <v>6</v>
      </c>
    </row>
    <row r="87" spans="1:8">
      <c r="A87" t="str">
        <f>Raw!B87</f>
        <v>Lind _ Vineyard</v>
      </c>
      <c r="B87" t="str">
        <f>Raw!C87</f>
        <v>Lind _ Vineyard</v>
      </c>
      <c r="C87">
        <f>Raw!D87</f>
        <v>169.09200000000001</v>
      </c>
      <c r="D87">
        <f>Raw!E87</f>
        <v>1</v>
      </c>
      <c r="E87">
        <f>Raw!F87</f>
        <v>10.46115</v>
      </c>
      <c r="F87">
        <f>Raw!G87</f>
        <v>0</v>
      </c>
      <c r="G87" t="s">
        <v>137</v>
      </c>
      <c r="H87">
        <f>Raw!I87</f>
        <v>6</v>
      </c>
    </row>
    <row r="88" spans="1:8">
      <c r="A88" t="str">
        <f>Raw!B88</f>
        <v>Eltopia _ Vineyard</v>
      </c>
      <c r="B88" t="str">
        <f>Raw!C88</f>
        <v>Eltopia _ Vineyard</v>
      </c>
      <c r="C88">
        <f>Raw!D88</f>
        <v>167.32300000000001</v>
      </c>
      <c r="D88">
        <f>Raw!E88</f>
        <v>1</v>
      </c>
      <c r="E88">
        <f>Raw!F88</f>
        <v>10.46115</v>
      </c>
      <c r="F88">
        <f>Raw!G88</f>
        <v>0</v>
      </c>
      <c r="G88" t="s">
        <v>137</v>
      </c>
      <c r="H88">
        <f>Raw!I88</f>
        <v>6</v>
      </c>
    </row>
    <row r="89" spans="1:8">
      <c r="A89" t="str">
        <f>Raw!B89</f>
        <v>Odessa _ Vineyard</v>
      </c>
      <c r="B89" t="str">
        <f>Raw!C89</f>
        <v>Odessa _ Vineyard</v>
      </c>
      <c r="C89">
        <f>Raw!D89</f>
        <v>168.60400000000001</v>
      </c>
      <c r="D89">
        <f>Raw!E89</f>
        <v>1</v>
      </c>
      <c r="E89">
        <f>Raw!F89</f>
        <v>10.46115</v>
      </c>
      <c r="F89">
        <f>Raw!G89</f>
        <v>0</v>
      </c>
      <c r="G89" t="s">
        <v>137</v>
      </c>
      <c r="H89">
        <f>Raw!I89</f>
        <v>6</v>
      </c>
    </row>
    <row r="90" spans="1:8">
      <c r="A90" t="str">
        <f>Raw!B90</f>
        <v>Ritzville _ Vineyard</v>
      </c>
      <c r="B90" t="str">
        <f>Raw!C90</f>
        <v>Ritzville _ Vineyard</v>
      </c>
      <c r="C90">
        <f>Raw!D90</f>
        <v>134.13899999999998</v>
      </c>
      <c r="D90">
        <f>Raw!E90</f>
        <v>1</v>
      </c>
      <c r="E90">
        <f>Raw!F90</f>
        <v>10.46115</v>
      </c>
      <c r="F90">
        <f>Raw!G90</f>
        <v>0</v>
      </c>
      <c r="G90" t="s">
        <v>137</v>
      </c>
      <c r="H90">
        <f>Raw!I90</f>
        <v>6</v>
      </c>
    </row>
    <row r="91" spans="1:8">
      <c r="A91" t="str">
        <f>Raw!B91</f>
        <v>Wilbur _ Vineyard</v>
      </c>
      <c r="B91" t="str">
        <f>Raw!C91</f>
        <v>Wilbur _ Vineyard</v>
      </c>
      <c r="C91">
        <f>Raw!D91</f>
        <v>125.965</v>
      </c>
      <c r="D91">
        <f>Raw!E91</f>
        <v>1</v>
      </c>
      <c r="E91">
        <f>Raw!F91</f>
        <v>10.46115</v>
      </c>
      <c r="F91">
        <f>Raw!G91</f>
        <v>0</v>
      </c>
      <c r="G91" t="s">
        <v>137</v>
      </c>
      <c r="H91">
        <f>Raw!I91</f>
        <v>6</v>
      </c>
    </row>
    <row r="92" spans="1:8">
      <c r="A92" t="str">
        <f>Raw!B92</f>
        <v>Mattawa (PRD) _ Other</v>
      </c>
      <c r="B92" t="str">
        <f>Raw!C92</f>
        <v>Mattawa (PRD) _ Other</v>
      </c>
      <c r="C92">
        <f>Raw!D92</f>
        <v>190.95708173793977</v>
      </c>
      <c r="D92">
        <f>Raw!E92</f>
        <v>1</v>
      </c>
      <c r="E92">
        <f>Raw!F92</f>
        <v>10.46115</v>
      </c>
      <c r="F92">
        <f>Raw!G92</f>
        <v>0</v>
      </c>
      <c r="G92" t="s">
        <v>137</v>
      </c>
      <c r="H92">
        <f>Raw!I92</f>
        <v>6</v>
      </c>
    </row>
    <row r="93" spans="1:8">
      <c r="A93" t="str">
        <f>Raw!B93</f>
        <v>Pasco (Richland) _ Other</v>
      </c>
      <c r="B93" t="str">
        <f>Raw!C93</f>
        <v>Pasco (Richland) _ Other</v>
      </c>
      <c r="C93">
        <f>Raw!D93</f>
        <v>185.79567692307697</v>
      </c>
      <c r="D93">
        <f>Raw!E93</f>
        <v>1</v>
      </c>
      <c r="E93">
        <f>Raw!F93</f>
        <v>10.46115</v>
      </c>
      <c r="F93">
        <f>Raw!G93</f>
        <v>0</v>
      </c>
      <c r="G93" t="s">
        <v>137</v>
      </c>
      <c r="H93">
        <f>Raw!I93</f>
        <v>6</v>
      </c>
    </row>
    <row r="94" spans="1:8">
      <c r="A94" t="str">
        <f>Raw!B94</f>
        <v>Moses Lake (Ephrata) _ Other</v>
      </c>
      <c r="B94" t="str">
        <f>Raw!C94</f>
        <v>Moses Lake (Ephrata) _ Other</v>
      </c>
      <c r="C94">
        <f>Raw!D94</f>
        <v>183.53158777964876</v>
      </c>
      <c r="D94">
        <f>Raw!E94</f>
        <v>1</v>
      </c>
      <c r="E94">
        <f>Raw!F94</f>
        <v>10.46115</v>
      </c>
      <c r="F94">
        <f>Raw!G94</f>
        <v>0</v>
      </c>
      <c r="G94" t="s">
        <v>137</v>
      </c>
      <c r="H94">
        <f>Raw!I94</f>
        <v>6</v>
      </c>
    </row>
    <row r="95" spans="1:8">
      <c r="A95" t="str">
        <f>Raw!B95</f>
        <v>Royal City (Smyrna) _ Other</v>
      </c>
      <c r="B95" t="str">
        <f>Raw!C95</f>
        <v>Royal City (Smyrna) _ Other</v>
      </c>
      <c r="C95">
        <f>Raw!D95</f>
        <v>176.7897509742603</v>
      </c>
      <c r="D95">
        <f>Raw!E95</f>
        <v>1</v>
      </c>
      <c r="E95">
        <f>Raw!F95</f>
        <v>10.46115</v>
      </c>
      <c r="F95">
        <f>Raw!G95</f>
        <v>0</v>
      </c>
      <c r="G95" t="s">
        <v>137</v>
      </c>
      <c r="H95">
        <f>Raw!I95</f>
        <v>6</v>
      </c>
    </row>
    <row r="96" spans="1:8">
      <c r="A96" t="str">
        <f>Raw!B96</f>
        <v>Quincy _ Other</v>
      </c>
      <c r="B96" t="str">
        <f>Raw!C96</f>
        <v>Quincy _ Other</v>
      </c>
      <c r="C96">
        <f>Raw!D96</f>
        <v>172.39188361429285</v>
      </c>
      <c r="D96">
        <f>Raw!E96</f>
        <v>1</v>
      </c>
      <c r="E96">
        <f>Raw!F96</f>
        <v>10.46115</v>
      </c>
      <c r="F96">
        <f>Raw!G96</f>
        <v>0</v>
      </c>
      <c r="G96" t="s">
        <v>137</v>
      </c>
      <c r="H96">
        <f>Raw!I96</f>
        <v>6</v>
      </c>
    </row>
    <row r="97" spans="1:8">
      <c r="A97" t="str">
        <f>Raw!B97</f>
        <v>Connell _ Other</v>
      </c>
      <c r="B97" t="str">
        <f>Raw!C97</f>
        <v>Connell _ Other</v>
      </c>
      <c r="C97">
        <f>Raw!D97</f>
        <v>172.03825586499141</v>
      </c>
      <c r="D97">
        <f>Raw!E97</f>
        <v>1</v>
      </c>
      <c r="E97">
        <f>Raw!F97</f>
        <v>10.46115</v>
      </c>
      <c r="F97">
        <f>Raw!G97</f>
        <v>0</v>
      </c>
      <c r="G97" t="s">
        <v>137</v>
      </c>
      <c r="H97">
        <f>Raw!I97</f>
        <v>6</v>
      </c>
    </row>
    <row r="98" spans="1:8">
      <c r="A98" t="str">
        <f>Raw!B98</f>
        <v>Othello _ Other</v>
      </c>
      <c r="B98" t="str">
        <f>Raw!C98</f>
        <v>Othello _ Other</v>
      </c>
      <c r="C98">
        <f>Raw!D98</f>
        <v>170.00868390296259</v>
      </c>
      <c r="D98">
        <f>Raw!E98</f>
        <v>1</v>
      </c>
      <c r="E98">
        <f>Raw!F98</f>
        <v>10.46115</v>
      </c>
      <c r="F98">
        <f>Raw!G98</f>
        <v>0</v>
      </c>
      <c r="G98" t="s">
        <v>137</v>
      </c>
      <c r="H98">
        <f>Raw!I98</f>
        <v>6</v>
      </c>
    </row>
    <row r="99" spans="1:8">
      <c r="A99" t="str">
        <f>Raw!B99</f>
        <v>Lind _ Other</v>
      </c>
      <c r="B99" t="str">
        <f>Raw!C99</f>
        <v>Lind _ Other</v>
      </c>
      <c r="C99">
        <f>Raw!D99</f>
        <v>167.66553846153849</v>
      </c>
      <c r="D99">
        <f>Raw!E99</f>
        <v>1</v>
      </c>
      <c r="E99">
        <f>Raw!F99</f>
        <v>10.46115</v>
      </c>
      <c r="F99">
        <f>Raw!G99</f>
        <v>0</v>
      </c>
      <c r="G99" t="s">
        <v>137</v>
      </c>
      <c r="H99">
        <f>Raw!I99</f>
        <v>6</v>
      </c>
    </row>
    <row r="100" spans="1:8">
      <c r="A100" t="str">
        <f>Raw!B100</f>
        <v>Eltopia _ Other</v>
      </c>
      <c r="B100" t="str">
        <f>Raw!C100</f>
        <v>Eltopia _ Other</v>
      </c>
      <c r="C100">
        <f>Raw!D100</f>
        <v>164.80858002257546</v>
      </c>
      <c r="D100">
        <f>Raw!E100</f>
        <v>1</v>
      </c>
      <c r="E100">
        <f>Raw!F100</f>
        <v>10.46115</v>
      </c>
      <c r="F100">
        <f>Raw!G100</f>
        <v>0</v>
      </c>
      <c r="G100" t="s">
        <v>137</v>
      </c>
      <c r="H100">
        <f>Raw!I100</f>
        <v>6</v>
      </c>
    </row>
    <row r="101" spans="1:8">
      <c r="A101" t="str">
        <f>Raw!B101</f>
        <v>Odessa _ Other</v>
      </c>
      <c r="B101" t="str">
        <f>Raw!C101</f>
        <v>Odessa _ Other</v>
      </c>
      <c r="C101">
        <f>Raw!D101</f>
        <v>166.04171848411391</v>
      </c>
      <c r="D101">
        <f>Raw!E101</f>
        <v>1</v>
      </c>
      <c r="E101">
        <f>Raw!F101</f>
        <v>10.46115</v>
      </c>
      <c r="F101">
        <f>Raw!G101</f>
        <v>0</v>
      </c>
      <c r="G101" t="s">
        <v>137</v>
      </c>
      <c r="H101">
        <f>Raw!I101</f>
        <v>6</v>
      </c>
    </row>
    <row r="102" spans="1:8">
      <c r="A102" t="str">
        <f>Raw!B102</f>
        <v>Ritzville _ Other</v>
      </c>
      <c r="B102" t="str">
        <f>Raw!C102</f>
        <v>Ritzville _ Other</v>
      </c>
      <c r="C102">
        <f>Raw!D102</f>
        <v>136.57173589681909</v>
      </c>
      <c r="D102">
        <f>Raw!E102</f>
        <v>1</v>
      </c>
      <c r="E102">
        <f>Raw!F102</f>
        <v>10.46115</v>
      </c>
      <c r="F102">
        <f>Raw!G102</f>
        <v>0</v>
      </c>
      <c r="G102" t="s">
        <v>137</v>
      </c>
      <c r="H102">
        <f>Raw!I102</f>
        <v>6</v>
      </c>
    </row>
    <row r="103" spans="1:8">
      <c r="A103" t="str">
        <f>Raw!B103</f>
        <v>Wilbur _ Other</v>
      </c>
      <c r="B103" t="str">
        <f>Raw!C103</f>
        <v>Wilbur _ Other</v>
      </c>
      <c r="C103">
        <f>Raw!D103</f>
        <v>128.50411210377308</v>
      </c>
      <c r="D103">
        <f>Raw!E103</f>
        <v>1</v>
      </c>
      <c r="E103">
        <f>Raw!F103</f>
        <v>10.46115</v>
      </c>
      <c r="F103">
        <f>Raw!G103</f>
        <v>0</v>
      </c>
      <c r="G103" t="s">
        <v>137</v>
      </c>
      <c r="H103">
        <f>Raw!I103</f>
        <v>6</v>
      </c>
    </row>
    <row r="104" spans="1:8">
      <c r="A104" t="str">
        <f>Raw!B104</f>
        <v>Mattawa (PRD) _ Grain**</v>
      </c>
      <c r="B104" t="str">
        <f>Raw!C104</f>
        <v>Mattawa (PRD) _ Grain**</v>
      </c>
      <c r="C104">
        <f>Raw!D104</f>
        <v>183.18299999999999</v>
      </c>
      <c r="D104">
        <f>Raw!E104</f>
        <v>1</v>
      </c>
      <c r="E104">
        <f>Raw!F104</f>
        <v>10.46115</v>
      </c>
      <c r="F104">
        <f>Raw!G104</f>
        <v>0</v>
      </c>
      <c r="G104" t="s">
        <v>137</v>
      </c>
      <c r="H104">
        <f>Raw!I104</f>
        <v>6</v>
      </c>
    </row>
    <row r="105" spans="1:8">
      <c r="A105" t="str">
        <f>Raw!B105</f>
        <v>Pasco (Richland) _ Grain**</v>
      </c>
      <c r="B105" t="str">
        <f>Raw!C105</f>
        <v>Pasco (Richland) _ Grain**</v>
      </c>
      <c r="C105">
        <f>Raw!D105</f>
        <v>179.767</v>
      </c>
      <c r="D105">
        <f>Raw!E105</f>
        <v>1</v>
      </c>
      <c r="E105">
        <f>Raw!F105</f>
        <v>10.46115</v>
      </c>
      <c r="F105">
        <f>Raw!G105</f>
        <v>0</v>
      </c>
      <c r="G105" t="s">
        <v>137</v>
      </c>
      <c r="H105">
        <f>Raw!I105</f>
        <v>6</v>
      </c>
    </row>
    <row r="106" spans="1:8">
      <c r="A106" t="str">
        <f>Raw!B106</f>
        <v>Moses Lake (Ephrata) _ Grain**</v>
      </c>
      <c r="B106" t="str">
        <f>Raw!C106</f>
        <v>Moses Lake (Ephrata) _ Grain**</v>
      </c>
      <c r="C106">
        <f>Raw!D106</f>
        <v>173.60599999999999</v>
      </c>
      <c r="D106">
        <f>Raw!E106</f>
        <v>1</v>
      </c>
      <c r="E106">
        <f>Raw!F106</f>
        <v>10.46115</v>
      </c>
      <c r="F106">
        <f>Raw!G106</f>
        <v>0</v>
      </c>
      <c r="G106" t="s">
        <v>137</v>
      </c>
      <c r="H106">
        <f>Raw!I106</f>
        <v>6</v>
      </c>
    </row>
    <row r="107" spans="1:8">
      <c r="A107" t="str">
        <f>Raw!B107</f>
        <v>Royal City (Smyrna) _ Grain**</v>
      </c>
      <c r="B107" t="str">
        <f>Raw!C107</f>
        <v>Royal City (Smyrna) _ Grain**</v>
      </c>
      <c r="C107">
        <f>Raw!D107</f>
        <v>168.60400000000001</v>
      </c>
      <c r="D107">
        <f>Raw!E107</f>
        <v>1</v>
      </c>
      <c r="E107">
        <f>Raw!F107</f>
        <v>10.46115</v>
      </c>
      <c r="F107">
        <f>Raw!G107</f>
        <v>0</v>
      </c>
      <c r="G107" t="s">
        <v>137</v>
      </c>
      <c r="H107">
        <f>Raw!I107</f>
        <v>6</v>
      </c>
    </row>
    <row r="108" spans="1:8">
      <c r="A108" t="str">
        <f>Raw!B108</f>
        <v>Quincy _ Grain**</v>
      </c>
      <c r="B108" t="str">
        <f>Raw!C108</f>
        <v>Quincy _ Grain**</v>
      </c>
      <c r="C108">
        <f>Raw!D108</f>
        <v>164.45600000000002</v>
      </c>
      <c r="D108">
        <f>Raw!E108</f>
        <v>1</v>
      </c>
      <c r="E108">
        <f>Raw!F108</f>
        <v>10.46115</v>
      </c>
      <c r="F108">
        <f>Raw!G108</f>
        <v>0</v>
      </c>
      <c r="G108" t="s">
        <v>137</v>
      </c>
      <c r="H108">
        <f>Raw!I108</f>
        <v>6</v>
      </c>
    </row>
    <row r="109" spans="1:8">
      <c r="A109" t="str">
        <f>Raw!B109</f>
        <v>Connell _ Grain**</v>
      </c>
      <c r="B109" t="str">
        <f>Raw!C109</f>
        <v>Connell _ Grain**</v>
      </c>
      <c r="C109">
        <f>Raw!D109</f>
        <v>160.73500000000001</v>
      </c>
      <c r="D109">
        <f>Raw!E109</f>
        <v>1</v>
      </c>
      <c r="E109">
        <f>Raw!F109</f>
        <v>10.46115</v>
      </c>
      <c r="F109">
        <f>Raw!G109</f>
        <v>0</v>
      </c>
      <c r="G109" t="s">
        <v>137</v>
      </c>
      <c r="H109">
        <f>Raw!I109</f>
        <v>6</v>
      </c>
    </row>
    <row r="110" spans="1:8">
      <c r="A110" t="str">
        <f>Raw!B110</f>
        <v>Othello _ Grain**</v>
      </c>
      <c r="B110" t="str">
        <f>Raw!C110</f>
        <v>Othello _ Grain**</v>
      </c>
      <c r="C110">
        <f>Raw!D110</f>
        <v>161.16200000000003</v>
      </c>
      <c r="D110">
        <f>Raw!E110</f>
        <v>1</v>
      </c>
      <c r="E110">
        <f>Raw!F110</f>
        <v>10.46115</v>
      </c>
      <c r="F110">
        <f>Raw!G110</f>
        <v>0</v>
      </c>
      <c r="G110" t="s">
        <v>137</v>
      </c>
      <c r="H110">
        <f>Raw!I110</f>
        <v>6</v>
      </c>
    </row>
    <row r="111" spans="1:8">
      <c r="A111" t="str">
        <f>Raw!B111</f>
        <v>Lind _ Grain**</v>
      </c>
      <c r="B111" t="str">
        <f>Raw!C111</f>
        <v>Lind _ Grain**</v>
      </c>
      <c r="C111">
        <f>Raw!D111</f>
        <v>155.73300000000003</v>
      </c>
      <c r="D111">
        <f>Raw!E111</f>
        <v>1</v>
      </c>
      <c r="E111">
        <f>Raw!F111</f>
        <v>10.46115</v>
      </c>
      <c r="F111">
        <f>Raw!G111</f>
        <v>0</v>
      </c>
      <c r="G111" t="s">
        <v>137</v>
      </c>
      <c r="H111">
        <f>Raw!I111</f>
        <v>6</v>
      </c>
    </row>
    <row r="112" spans="1:8">
      <c r="A112" t="str">
        <f>Raw!B112</f>
        <v>Eltopia _ Grain**</v>
      </c>
      <c r="B112" t="str">
        <f>Raw!C112</f>
        <v>Eltopia _ Grain**</v>
      </c>
      <c r="C112">
        <f>Raw!D112</f>
        <v>156.16000000000003</v>
      </c>
      <c r="D112">
        <f>Raw!E112</f>
        <v>1</v>
      </c>
      <c r="E112">
        <f>Raw!F112</f>
        <v>10.46115</v>
      </c>
      <c r="F112">
        <f>Raw!G112</f>
        <v>0</v>
      </c>
      <c r="G112" t="s">
        <v>137</v>
      </c>
      <c r="H112">
        <f>Raw!I112</f>
        <v>6</v>
      </c>
    </row>
    <row r="113" spans="1:8">
      <c r="A113" t="str">
        <f>Raw!B113</f>
        <v>Odessa _ Grain**</v>
      </c>
      <c r="B113" t="str">
        <f>Raw!C113</f>
        <v>Odessa _ Grain**</v>
      </c>
      <c r="C113">
        <f>Raw!D113</f>
        <v>155.672</v>
      </c>
      <c r="D113">
        <f>Raw!E113</f>
        <v>1</v>
      </c>
      <c r="E113">
        <f>Raw!F113</f>
        <v>10.46115</v>
      </c>
      <c r="F113">
        <f>Raw!G113</f>
        <v>0</v>
      </c>
      <c r="G113" t="s">
        <v>137</v>
      </c>
      <c r="H113">
        <f>Raw!I113</f>
        <v>6</v>
      </c>
    </row>
    <row r="114" spans="1:8">
      <c r="A114" t="str">
        <f>Raw!B114</f>
        <v>Ritzville _ Grain**</v>
      </c>
      <c r="B114" t="str">
        <f>Raw!C114</f>
        <v>Ritzville _ Grain**</v>
      </c>
      <c r="C114">
        <f>Raw!D114</f>
        <v>147.74200000000002</v>
      </c>
      <c r="D114">
        <f>Raw!E114</f>
        <v>1</v>
      </c>
      <c r="E114">
        <f>Raw!F114</f>
        <v>10.46115</v>
      </c>
      <c r="F114">
        <f>Raw!G114</f>
        <v>0</v>
      </c>
      <c r="G114" t="s">
        <v>137</v>
      </c>
      <c r="H114">
        <f>Raw!I114</f>
        <v>6</v>
      </c>
    </row>
    <row r="115" spans="1:8">
      <c r="A115" t="str">
        <f>Raw!B115</f>
        <v>Wilbur _ Grain**</v>
      </c>
      <c r="B115" t="str">
        <f>Raw!C115</f>
        <v>Wilbur _ Grain**</v>
      </c>
      <c r="C115">
        <f>Raw!D115</f>
        <v>137.982</v>
      </c>
      <c r="D115">
        <f>Raw!E115</f>
        <v>1</v>
      </c>
      <c r="E115">
        <f>Raw!F115</f>
        <v>10.46115</v>
      </c>
      <c r="F115">
        <f>Raw!G115</f>
        <v>0</v>
      </c>
      <c r="G115" t="s">
        <v>137</v>
      </c>
      <c r="H115">
        <f>Raw!I115</f>
        <v>6</v>
      </c>
    </row>
    <row r="116" spans="1:8">
      <c r="A116" t="str">
        <f>Raw!B116</f>
        <v>Mattawa (PRD) _ Early Potatoes</v>
      </c>
      <c r="B116" t="str">
        <f>Raw!C116</f>
        <v>Mattawa (PRD) _ Early Potatoes</v>
      </c>
      <c r="C116">
        <f>Raw!D116</f>
        <v>163.08960000000002</v>
      </c>
      <c r="D116">
        <f>Raw!E116</f>
        <v>1</v>
      </c>
      <c r="E116">
        <f>Raw!F116</f>
        <v>10.46115</v>
      </c>
      <c r="F116">
        <f>Raw!G116</f>
        <v>0</v>
      </c>
      <c r="G116" t="s">
        <v>137</v>
      </c>
      <c r="H116">
        <f>Raw!I116</f>
        <v>6</v>
      </c>
    </row>
    <row r="117" spans="1:8">
      <c r="A117" t="str">
        <f>Raw!B117</f>
        <v>Pasco (Richland) _ Early Potatoes</v>
      </c>
      <c r="B117" t="str">
        <f>Raw!C117</f>
        <v>Pasco (Richland) _ Early Potatoes</v>
      </c>
      <c r="C117">
        <f>Raw!D117</f>
        <v>158.64879999999999</v>
      </c>
      <c r="D117">
        <f>Raw!E117</f>
        <v>1</v>
      </c>
      <c r="E117">
        <f>Raw!F117</f>
        <v>10.46115</v>
      </c>
      <c r="F117">
        <f>Raw!G117</f>
        <v>0</v>
      </c>
      <c r="G117" t="s">
        <v>137</v>
      </c>
      <c r="H117">
        <f>Raw!I117</f>
        <v>6</v>
      </c>
    </row>
    <row r="118" spans="1:8">
      <c r="A118" t="str">
        <f>Raw!B118</f>
        <v>Moses Lake (Ephrata) _ Early Potatoes</v>
      </c>
      <c r="B118" t="str">
        <f>Raw!C118</f>
        <v>Moses Lake (Ephrata) _ Early Potatoes</v>
      </c>
      <c r="C118">
        <f>Raw!D118</f>
        <v>158.01440000000005</v>
      </c>
      <c r="D118">
        <f>Raw!E118</f>
        <v>1</v>
      </c>
      <c r="E118">
        <f>Raw!F118</f>
        <v>10.46115</v>
      </c>
      <c r="F118">
        <f>Raw!G118</f>
        <v>0</v>
      </c>
      <c r="G118" t="s">
        <v>137</v>
      </c>
      <c r="H118">
        <f>Raw!I118</f>
        <v>6</v>
      </c>
    </row>
    <row r="119" spans="1:8">
      <c r="A119" t="str">
        <f>Raw!B119</f>
        <v>Royal City (Smyrna) _ Early Potatoes</v>
      </c>
      <c r="B119" t="str">
        <f>Raw!C119</f>
        <v>Royal City (Smyrna) _ Early Potatoes</v>
      </c>
      <c r="C119">
        <f>Raw!D119</f>
        <v>151.4264</v>
      </c>
      <c r="D119">
        <f>Raw!E119</f>
        <v>1</v>
      </c>
      <c r="E119">
        <f>Raw!F119</f>
        <v>10.46115</v>
      </c>
      <c r="F119">
        <f>Raw!G119</f>
        <v>0</v>
      </c>
      <c r="G119" t="s">
        <v>137</v>
      </c>
      <c r="H119">
        <f>Raw!I119</f>
        <v>6</v>
      </c>
    </row>
    <row r="120" spans="1:8">
      <c r="A120" t="str">
        <f>Raw!B120</f>
        <v>Quincy _ Early Potatoes</v>
      </c>
      <c r="B120" t="str">
        <f>Raw!C120</f>
        <v>Quincy _ Early Potatoes</v>
      </c>
      <c r="C120">
        <f>Raw!D120</f>
        <v>148.10800000000003</v>
      </c>
      <c r="D120">
        <f>Raw!E120</f>
        <v>1</v>
      </c>
      <c r="E120">
        <f>Raw!F120</f>
        <v>10.46115</v>
      </c>
      <c r="F120">
        <f>Raw!G120</f>
        <v>0</v>
      </c>
      <c r="G120" t="s">
        <v>137</v>
      </c>
      <c r="H120">
        <f>Raw!I120</f>
        <v>6</v>
      </c>
    </row>
    <row r="121" spans="1:8">
      <c r="A121" t="str">
        <f>Raw!B121</f>
        <v>Connell _ Early Potatoes</v>
      </c>
      <c r="B121" t="str">
        <f>Raw!C121</f>
        <v>Connell _ Early Potatoes</v>
      </c>
      <c r="C121">
        <f>Raw!D121</f>
        <v>149.27920000000003</v>
      </c>
      <c r="D121">
        <f>Raw!E121</f>
        <v>1</v>
      </c>
      <c r="E121">
        <f>Raw!F121</f>
        <v>10.46115</v>
      </c>
      <c r="F121">
        <f>Raw!G121</f>
        <v>0</v>
      </c>
      <c r="G121" t="s">
        <v>137</v>
      </c>
      <c r="H121">
        <f>Raw!I121</f>
        <v>6</v>
      </c>
    </row>
    <row r="122" spans="1:8">
      <c r="A122" t="str">
        <f>Raw!B122</f>
        <v>Othello _ Early Potatoes</v>
      </c>
      <c r="B122" t="str">
        <f>Raw!C122</f>
        <v>Othello _ Early Potatoes</v>
      </c>
      <c r="C122">
        <f>Raw!D122</f>
        <v>146.64400000000001</v>
      </c>
      <c r="D122">
        <f>Raw!E122</f>
        <v>1</v>
      </c>
      <c r="E122">
        <f>Raw!F122</f>
        <v>10.46115</v>
      </c>
      <c r="F122">
        <f>Raw!G122</f>
        <v>0</v>
      </c>
      <c r="G122" t="s">
        <v>137</v>
      </c>
      <c r="H122">
        <f>Raw!I122</f>
        <v>6</v>
      </c>
    </row>
    <row r="123" spans="1:8">
      <c r="A123" t="str">
        <f>Raw!B123</f>
        <v>Lind _ Early Potatoes</v>
      </c>
      <c r="B123" t="str">
        <f>Raw!C123</f>
        <v>Lind _ Early Potatoes</v>
      </c>
      <c r="C123">
        <f>Raw!D123</f>
        <v>144.39920000000001</v>
      </c>
      <c r="D123">
        <f>Raw!E123</f>
        <v>1</v>
      </c>
      <c r="E123">
        <f>Raw!F123</f>
        <v>10.46115</v>
      </c>
      <c r="F123">
        <f>Raw!G123</f>
        <v>0</v>
      </c>
      <c r="G123" t="s">
        <v>137</v>
      </c>
      <c r="H123">
        <f>Raw!I123</f>
        <v>6</v>
      </c>
    </row>
    <row r="124" spans="1:8">
      <c r="A124" t="str">
        <f>Raw!B124</f>
        <v>Eltopia _ Early Potatoes</v>
      </c>
      <c r="B124" t="str">
        <f>Raw!C124</f>
        <v>Eltopia _ Early Potatoes</v>
      </c>
      <c r="C124">
        <f>Raw!D124</f>
        <v>141.76399999999998</v>
      </c>
      <c r="D124">
        <f>Raw!E124</f>
        <v>1</v>
      </c>
      <c r="E124">
        <f>Raw!F124</f>
        <v>10.46115</v>
      </c>
      <c r="F124">
        <f>Raw!G124</f>
        <v>0</v>
      </c>
      <c r="G124" t="s">
        <v>137</v>
      </c>
      <c r="H124">
        <f>Raw!I124</f>
        <v>6</v>
      </c>
    </row>
    <row r="125" spans="1:8">
      <c r="A125" t="str">
        <f>Raw!B125</f>
        <v>Odessa _ Early Potatoes</v>
      </c>
      <c r="B125" t="str">
        <f>Raw!C125</f>
        <v>Odessa _ Early Potatoes</v>
      </c>
      <c r="C125">
        <f>Raw!D125</f>
        <v>143.76480000000001</v>
      </c>
      <c r="D125">
        <f>Raw!E125</f>
        <v>1</v>
      </c>
      <c r="E125">
        <f>Raw!F125</f>
        <v>10.46115</v>
      </c>
      <c r="F125">
        <f>Raw!G125</f>
        <v>0</v>
      </c>
      <c r="G125" t="s">
        <v>137</v>
      </c>
      <c r="H125">
        <f>Raw!I125</f>
        <v>6</v>
      </c>
    </row>
    <row r="126" spans="1:8">
      <c r="A126" t="str">
        <f>Raw!B126</f>
        <v>Ritzville _ Early Potatoes</v>
      </c>
      <c r="B126" t="str">
        <f>Raw!C126</f>
        <v>Ritzville _ Early Potatoes</v>
      </c>
      <c r="C126">
        <f>Raw!D126</f>
        <v>113.99680000000001</v>
      </c>
      <c r="D126">
        <f>Raw!E126</f>
        <v>1</v>
      </c>
      <c r="E126">
        <f>Raw!F126</f>
        <v>10.46115</v>
      </c>
      <c r="F126">
        <f>Raw!G126</f>
        <v>0</v>
      </c>
      <c r="G126" t="s">
        <v>137</v>
      </c>
      <c r="H126">
        <f>Raw!I126</f>
        <v>6</v>
      </c>
    </row>
    <row r="127" spans="1:8">
      <c r="A127" t="str">
        <f>Raw!B127</f>
        <v>Wilbur _ Early Potatoes</v>
      </c>
      <c r="B127" t="str">
        <f>Raw!C127</f>
        <v>Wilbur _ Early Potatoes</v>
      </c>
      <c r="C127">
        <f>Raw!D127</f>
        <v>107.16480000000001</v>
      </c>
      <c r="D127">
        <f>Raw!E127</f>
        <v>1</v>
      </c>
      <c r="E127">
        <f>Raw!F127</f>
        <v>10.46115</v>
      </c>
      <c r="F127">
        <f>Raw!G127</f>
        <v>0</v>
      </c>
      <c r="G127" t="s">
        <v>137</v>
      </c>
      <c r="H127">
        <f>Raw!I127</f>
        <v>6</v>
      </c>
    </row>
    <row r="128" spans="1:8">
      <c r="A128" t="str">
        <f>Raw!B128</f>
        <v>Mattawa (PRD) _ Beans</v>
      </c>
      <c r="B128" t="str">
        <f>Raw!C128</f>
        <v>Mattawa (PRD) _ Beans</v>
      </c>
      <c r="C128">
        <f>Raw!D128</f>
        <v>161.345</v>
      </c>
      <c r="D128">
        <f>Raw!E128</f>
        <v>1</v>
      </c>
      <c r="E128">
        <f>Raw!F128</f>
        <v>10.46115</v>
      </c>
      <c r="F128">
        <f>Raw!G128</f>
        <v>0</v>
      </c>
      <c r="G128" t="s">
        <v>137</v>
      </c>
      <c r="H128">
        <f>Raw!I128</f>
        <v>6</v>
      </c>
    </row>
    <row r="129" spans="1:8">
      <c r="A129" t="str">
        <f>Raw!B129</f>
        <v>Pasco (Richland) _ Beans</v>
      </c>
      <c r="B129" t="str">
        <f>Raw!C129</f>
        <v>Pasco (Richland) _ Beans</v>
      </c>
      <c r="C129">
        <f>Raw!D129</f>
        <v>156.70900000000003</v>
      </c>
      <c r="D129">
        <f>Raw!E129</f>
        <v>1</v>
      </c>
      <c r="E129">
        <f>Raw!F129</f>
        <v>10.46115</v>
      </c>
      <c r="F129">
        <f>Raw!G129</f>
        <v>0</v>
      </c>
      <c r="G129" t="s">
        <v>137</v>
      </c>
      <c r="H129">
        <f>Raw!I129</f>
        <v>6</v>
      </c>
    </row>
    <row r="130" spans="1:8">
      <c r="A130" t="str">
        <f>Raw!B130</f>
        <v>Moses Lake (Ephrata) _ Beans</v>
      </c>
      <c r="B130" t="str">
        <f>Raw!C130</f>
        <v>Moses Lake (Ephrata) _ Beans</v>
      </c>
      <c r="C130">
        <f>Raw!D130</f>
        <v>156.648</v>
      </c>
      <c r="D130">
        <f>Raw!E130</f>
        <v>1</v>
      </c>
      <c r="E130">
        <f>Raw!F130</f>
        <v>10.46115</v>
      </c>
      <c r="F130">
        <f>Raw!G130</f>
        <v>0</v>
      </c>
      <c r="G130" t="s">
        <v>137</v>
      </c>
      <c r="H130">
        <f>Raw!I130</f>
        <v>6</v>
      </c>
    </row>
    <row r="131" spans="1:8">
      <c r="A131" t="str">
        <f>Raw!B131</f>
        <v>Royal City (Smyrna) _ Beans</v>
      </c>
      <c r="B131" t="str">
        <f>Raw!C131</f>
        <v>Royal City (Smyrna) _ Beans</v>
      </c>
      <c r="C131">
        <f>Raw!D131</f>
        <v>150.18200000000002</v>
      </c>
      <c r="D131">
        <f>Raw!E131</f>
        <v>1</v>
      </c>
      <c r="E131">
        <f>Raw!F131</f>
        <v>10.46115</v>
      </c>
      <c r="F131">
        <f>Raw!G131</f>
        <v>0</v>
      </c>
      <c r="G131" t="s">
        <v>137</v>
      </c>
      <c r="H131">
        <f>Raw!I131</f>
        <v>6</v>
      </c>
    </row>
    <row r="132" spans="1:8">
      <c r="A132" t="str">
        <f>Raw!B132</f>
        <v>Quincy _ Beans</v>
      </c>
      <c r="B132" t="str">
        <f>Raw!C132</f>
        <v>Quincy _ Beans</v>
      </c>
      <c r="C132">
        <f>Raw!D132</f>
        <v>146.58300000000003</v>
      </c>
      <c r="D132">
        <f>Raw!E132</f>
        <v>1</v>
      </c>
      <c r="E132">
        <f>Raw!F132</f>
        <v>10.46115</v>
      </c>
      <c r="F132">
        <f>Raw!G132</f>
        <v>0</v>
      </c>
      <c r="G132" t="s">
        <v>137</v>
      </c>
      <c r="H132">
        <f>Raw!I132</f>
        <v>6</v>
      </c>
    </row>
    <row r="133" spans="1:8">
      <c r="A133" t="str">
        <f>Raw!B133</f>
        <v>Connell _ Beans</v>
      </c>
      <c r="B133" t="str">
        <f>Raw!C133</f>
        <v>Connell _ Beans</v>
      </c>
      <c r="C133">
        <f>Raw!D133</f>
        <v>149.14500000000001</v>
      </c>
      <c r="D133">
        <f>Raw!E133</f>
        <v>1</v>
      </c>
      <c r="E133">
        <f>Raw!F133</f>
        <v>10.46115</v>
      </c>
      <c r="F133">
        <f>Raw!G133</f>
        <v>0</v>
      </c>
      <c r="G133" t="s">
        <v>137</v>
      </c>
      <c r="H133">
        <f>Raw!I133</f>
        <v>6</v>
      </c>
    </row>
    <row r="134" spans="1:8">
      <c r="A134" t="str">
        <f>Raw!B134</f>
        <v>Othello _ Beans</v>
      </c>
      <c r="B134" t="str">
        <f>Raw!C134</f>
        <v>Othello _ Beans</v>
      </c>
      <c r="C134">
        <f>Raw!D134</f>
        <v>145.72900000000001</v>
      </c>
      <c r="D134">
        <f>Raw!E134</f>
        <v>1</v>
      </c>
      <c r="E134">
        <f>Raw!F134</f>
        <v>10.46115</v>
      </c>
      <c r="F134">
        <f>Raw!G134</f>
        <v>0</v>
      </c>
      <c r="G134" t="s">
        <v>137</v>
      </c>
      <c r="H134">
        <f>Raw!I134</f>
        <v>6</v>
      </c>
    </row>
    <row r="135" spans="1:8">
      <c r="A135" t="str">
        <f>Raw!B135</f>
        <v>Lind _ Beans</v>
      </c>
      <c r="B135" t="str">
        <f>Raw!C135</f>
        <v>Lind _ Beans</v>
      </c>
      <c r="C135">
        <f>Raw!D135</f>
        <v>143.47199999999998</v>
      </c>
      <c r="D135">
        <f>Raw!E135</f>
        <v>1</v>
      </c>
      <c r="E135">
        <f>Raw!F135</f>
        <v>10.46115</v>
      </c>
      <c r="F135">
        <f>Raw!G135</f>
        <v>0</v>
      </c>
      <c r="G135" t="s">
        <v>137</v>
      </c>
      <c r="H135">
        <f>Raw!I135</f>
        <v>6</v>
      </c>
    </row>
    <row r="136" spans="1:8">
      <c r="A136" t="str">
        <f>Raw!B136</f>
        <v>Eltopia _ Beans</v>
      </c>
      <c r="B136" t="str">
        <f>Raw!C136</f>
        <v>Eltopia _ Beans</v>
      </c>
      <c r="C136">
        <f>Raw!D136</f>
        <v>140.422</v>
      </c>
      <c r="D136">
        <f>Raw!E136</f>
        <v>1</v>
      </c>
      <c r="E136">
        <f>Raw!F136</f>
        <v>10.46115</v>
      </c>
      <c r="F136">
        <f>Raw!G136</f>
        <v>0</v>
      </c>
      <c r="G136" t="s">
        <v>137</v>
      </c>
      <c r="H136">
        <f>Raw!I136</f>
        <v>6</v>
      </c>
    </row>
    <row r="137" spans="1:8">
      <c r="A137" t="str">
        <f>Raw!B137</f>
        <v>Odessa _ Beans</v>
      </c>
      <c r="B137" t="str">
        <f>Raw!C137</f>
        <v>Odessa _ Beans</v>
      </c>
      <c r="C137">
        <f>Raw!D137</f>
        <v>143.41100000000003</v>
      </c>
      <c r="D137">
        <f>Raw!E137</f>
        <v>1</v>
      </c>
      <c r="E137">
        <f>Raw!F137</f>
        <v>10.46115</v>
      </c>
      <c r="F137">
        <f>Raw!G137</f>
        <v>0</v>
      </c>
      <c r="G137" t="s">
        <v>137</v>
      </c>
      <c r="H137">
        <f>Raw!I137</f>
        <v>6</v>
      </c>
    </row>
    <row r="138" spans="1:8">
      <c r="A138" t="str">
        <f>Raw!B138</f>
        <v>Ritzville _ Beans</v>
      </c>
      <c r="B138" t="str">
        <f>Raw!C138</f>
        <v>Ritzville _ Beans</v>
      </c>
      <c r="C138">
        <f>Raw!D138</f>
        <v>114.619</v>
      </c>
      <c r="D138">
        <f>Raw!E138</f>
        <v>1</v>
      </c>
      <c r="E138">
        <f>Raw!F138</f>
        <v>10.46115</v>
      </c>
      <c r="F138">
        <f>Raw!G138</f>
        <v>0</v>
      </c>
      <c r="G138" t="s">
        <v>137</v>
      </c>
      <c r="H138">
        <f>Raw!I138</f>
        <v>6</v>
      </c>
    </row>
    <row r="139" spans="1:8">
      <c r="A139" t="str">
        <f>Raw!B139</f>
        <v>Wilbur _ Beans</v>
      </c>
      <c r="B139" t="str">
        <f>Raw!C139</f>
        <v>Wilbur _ Beans</v>
      </c>
      <c r="C139">
        <f>Raw!D139</f>
        <v>107.60400000000001</v>
      </c>
      <c r="D139">
        <f>Raw!E139</f>
        <v>1</v>
      </c>
      <c r="E139">
        <f>Raw!F139</f>
        <v>10.46115</v>
      </c>
      <c r="F139">
        <f>Raw!G139</f>
        <v>0</v>
      </c>
      <c r="G139" t="s">
        <v>137</v>
      </c>
      <c r="H139">
        <f>Raw!I139</f>
        <v>6</v>
      </c>
    </row>
    <row r="140" spans="1:8">
      <c r="A140" t="str">
        <f>Raw!B140</f>
        <v>Mattawa (PRD) _ Sweet Corn</v>
      </c>
      <c r="B140" t="str">
        <f>Raw!C140</f>
        <v>Mattawa (PRD) _ Sweet Corn</v>
      </c>
      <c r="C140">
        <f>Raw!D140</f>
        <v>151.768</v>
      </c>
      <c r="D140">
        <f>Raw!E140</f>
        <v>1</v>
      </c>
      <c r="E140">
        <f>Raw!F140</f>
        <v>10.46115</v>
      </c>
      <c r="F140">
        <f>Raw!G140</f>
        <v>0</v>
      </c>
      <c r="G140" t="s">
        <v>137</v>
      </c>
      <c r="H140">
        <f>Raw!I140</f>
        <v>6</v>
      </c>
    </row>
    <row r="141" spans="1:8">
      <c r="A141" t="str">
        <f>Raw!B141</f>
        <v>Pasco (Richland) _ Sweet Corn</v>
      </c>
      <c r="B141" t="str">
        <f>Raw!C141</f>
        <v>Pasco (Richland) _ Sweet Corn</v>
      </c>
      <c r="C141">
        <f>Raw!D141</f>
        <v>146.40000000000003</v>
      </c>
      <c r="D141">
        <f>Raw!E141</f>
        <v>1</v>
      </c>
      <c r="E141">
        <f>Raw!F141</f>
        <v>10.46115</v>
      </c>
      <c r="F141">
        <f>Raw!G141</f>
        <v>0</v>
      </c>
      <c r="G141" t="s">
        <v>137</v>
      </c>
      <c r="H141">
        <f>Raw!I141</f>
        <v>6</v>
      </c>
    </row>
    <row r="142" spans="1:8">
      <c r="A142" t="str">
        <f>Raw!B142</f>
        <v>Moses Lake (Ephrata) _ Sweet Corn</v>
      </c>
      <c r="B142" t="str">
        <f>Raw!C142</f>
        <v>Moses Lake (Ephrata) _ Sweet Corn</v>
      </c>
      <c r="C142">
        <f>Raw!D142</f>
        <v>146.46100000000001</v>
      </c>
      <c r="D142">
        <f>Raw!E142</f>
        <v>1</v>
      </c>
      <c r="E142">
        <f>Raw!F142</f>
        <v>10.46115</v>
      </c>
      <c r="F142">
        <f>Raw!G142</f>
        <v>0</v>
      </c>
      <c r="G142" t="s">
        <v>137</v>
      </c>
      <c r="H142">
        <f>Raw!I142</f>
        <v>6</v>
      </c>
    </row>
    <row r="143" spans="1:8">
      <c r="A143" t="str">
        <f>Raw!B143</f>
        <v>Royal City (Smyrna) _ Sweet Corn</v>
      </c>
      <c r="B143" t="str">
        <f>Raw!C143</f>
        <v>Royal City (Smyrna) _ Sweet Corn</v>
      </c>
      <c r="C143">
        <f>Raw!D143</f>
        <v>140.84900000000002</v>
      </c>
      <c r="D143">
        <f>Raw!E143</f>
        <v>1</v>
      </c>
      <c r="E143">
        <f>Raw!F143</f>
        <v>10.46115</v>
      </c>
      <c r="F143">
        <f>Raw!G143</f>
        <v>0</v>
      </c>
      <c r="G143" t="s">
        <v>137</v>
      </c>
      <c r="H143">
        <f>Raw!I143</f>
        <v>6</v>
      </c>
    </row>
    <row r="144" spans="1:8">
      <c r="A144" t="str">
        <f>Raw!B144</f>
        <v>Quincy _ Sweet Corn</v>
      </c>
      <c r="B144" t="str">
        <f>Raw!C144</f>
        <v>Quincy _ Sweet Corn</v>
      </c>
      <c r="C144">
        <f>Raw!D144</f>
        <v>137.494</v>
      </c>
      <c r="D144">
        <f>Raw!E144</f>
        <v>1</v>
      </c>
      <c r="E144">
        <f>Raw!F144</f>
        <v>10.46115</v>
      </c>
      <c r="F144">
        <f>Raw!G144</f>
        <v>0</v>
      </c>
      <c r="G144" t="s">
        <v>137</v>
      </c>
      <c r="H144">
        <f>Raw!I144</f>
        <v>6</v>
      </c>
    </row>
    <row r="145" spans="1:8">
      <c r="A145" t="str">
        <f>Raw!B145</f>
        <v>Connell _ Sweet Corn</v>
      </c>
      <c r="B145" t="str">
        <f>Raw!C145</f>
        <v>Connell _ Sweet Corn</v>
      </c>
      <c r="C145">
        <f>Raw!D145</f>
        <v>138.77500000000001</v>
      </c>
      <c r="D145">
        <f>Raw!E145</f>
        <v>1</v>
      </c>
      <c r="E145">
        <f>Raw!F145</f>
        <v>10.46115</v>
      </c>
      <c r="F145">
        <f>Raw!G145</f>
        <v>0</v>
      </c>
      <c r="G145" t="s">
        <v>137</v>
      </c>
      <c r="H145">
        <f>Raw!I145</f>
        <v>6</v>
      </c>
    </row>
    <row r="146" spans="1:8">
      <c r="A146" t="str">
        <f>Raw!B146</f>
        <v>Othello _ Sweet Corn</v>
      </c>
      <c r="B146" t="str">
        <f>Raw!C146</f>
        <v>Othello _ Sweet Corn</v>
      </c>
      <c r="C146">
        <f>Raw!D146</f>
        <v>136.15200000000002</v>
      </c>
      <c r="D146">
        <f>Raw!E146</f>
        <v>1</v>
      </c>
      <c r="E146">
        <f>Raw!F146</f>
        <v>10.46115</v>
      </c>
      <c r="F146">
        <f>Raw!G146</f>
        <v>0</v>
      </c>
      <c r="G146" t="s">
        <v>137</v>
      </c>
      <c r="H146">
        <f>Raw!I146</f>
        <v>6</v>
      </c>
    </row>
    <row r="147" spans="1:8">
      <c r="A147" t="str">
        <f>Raw!B147</f>
        <v>Lind _ Sweet Corn</v>
      </c>
      <c r="B147" t="str">
        <f>Raw!C147</f>
        <v>Lind _ Sweet Corn</v>
      </c>
      <c r="C147">
        <f>Raw!D147</f>
        <v>134.13899999999998</v>
      </c>
      <c r="D147">
        <f>Raw!E147</f>
        <v>1</v>
      </c>
      <c r="E147">
        <f>Raw!F147</f>
        <v>10.46115</v>
      </c>
      <c r="F147">
        <f>Raw!G147</f>
        <v>0</v>
      </c>
      <c r="G147" t="s">
        <v>137</v>
      </c>
      <c r="H147">
        <f>Raw!I147</f>
        <v>6</v>
      </c>
    </row>
    <row r="148" spans="1:8">
      <c r="A148" t="str">
        <f>Raw!B148</f>
        <v>Eltopia _ Sweet Corn</v>
      </c>
      <c r="B148" t="str">
        <f>Raw!C148</f>
        <v>Eltopia _ Sweet Corn</v>
      </c>
      <c r="C148">
        <f>Raw!D148</f>
        <v>131.88200000000003</v>
      </c>
      <c r="D148">
        <f>Raw!E148</f>
        <v>1</v>
      </c>
      <c r="E148">
        <f>Raw!F148</f>
        <v>10.46115</v>
      </c>
      <c r="F148">
        <f>Raw!G148</f>
        <v>0</v>
      </c>
      <c r="G148" t="s">
        <v>137</v>
      </c>
      <c r="H148">
        <f>Raw!I148</f>
        <v>6</v>
      </c>
    </row>
    <row r="149" spans="1:8">
      <c r="A149" t="str">
        <f>Raw!B149</f>
        <v>Odessa _ Sweet Corn</v>
      </c>
      <c r="B149" t="str">
        <f>Raw!C149</f>
        <v>Odessa _ Sweet Corn</v>
      </c>
      <c r="C149">
        <f>Raw!D149</f>
        <v>134.017</v>
      </c>
      <c r="D149">
        <f>Raw!E149</f>
        <v>1</v>
      </c>
      <c r="E149">
        <f>Raw!F149</f>
        <v>10.46115</v>
      </c>
      <c r="F149">
        <f>Raw!G149</f>
        <v>0</v>
      </c>
      <c r="G149" t="s">
        <v>137</v>
      </c>
      <c r="H149">
        <f>Raw!I149</f>
        <v>6</v>
      </c>
    </row>
    <row r="150" spans="1:8">
      <c r="A150" t="str">
        <f>Raw!B150</f>
        <v>Ritzville _ Sweet Corn</v>
      </c>
      <c r="B150" t="str">
        <f>Raw!C150</f>
        <v>Ritzville _ Sweet Corn</v>
      </c>
      <c r="C150">
        <f>Raw!D150</f>
        <v>116.51</v>
      </c>
      <c r="D150">
        <f>Raw!E150</f>
        <v>1</v>
      </c>
      <c r="E150">
        <f>Raw!F150</f>
        <v>10.46115</v>
      </c>
      <c r="F150">
        <f>Raw!G150</f>
        <v>0</v>
      </c>
      <c r="G150" t="s">
        <v>137</v>
      </c>
      <c r="H150">
        <f>Raw!I150</f>
        <v>6</v>
      </c>
    </row>
    <row r="151" spans="1:8">
      <c r="A151" t="str">
        <f>Raw!B151</f>
        <v>Wilbur _ Sweet Corn</v>
      </c>
      <c r="B151" t="str">
        <f>Raw!C151</f>
        <v>Wilbur _ Sweet Corn</v>
      </c>
      <c r="C151">
        <f>Raw!D151</f>
        <v>109.73899999999999</v>
      </c>
      <c r="D151">
        <f>Raw!E151</f>
        <v>1</v>
      </c>
      <c r="E151">
        <f>Raw!F151</f>
        <v>10.46115</v>
      </c>
      <c r="F151">
        <f>Raw!G151</f>
        <v>0</v>
      </c>
      <c r="G151" t="s">
        <v>137</v>
      </c>
      <c r="H151">
        <f>Raw!I151</f>
        <v>6</v>
      </c>
    </row>
    <row r="152" spans="1:8">
      <c r="A152" t="str">
        <f>Raw!B152</f>
        <v>Mattawa (PRD) _ Peas-Dry</v>
      </c>
      <c r="B152" t="str">
        <f>Raw!C152</f>
        <v>Mattawa (PRD) _ Peas-Dry</v>
      </c>
      <c r="C152">
        <f>Raw!D152</f>
        <v>135.17600000000002</v>
      </c>
      <c r="D152">
        <f>Raw!E152</f>
        <v>1</v>
      </c>
      <c r="E152">
        <f>Raw!F152</f>
        <v>10.46115</v>
      </c>
      <c r="F152">
        <f>Raw!G152</f>
        <v>0</v>
      </c>
      <c r="G152" t="s">
        <v>137</v>
      </c>
      <c r="H152">
        <f>Raw!I152</f>
        <v>6</v>
      </c>
    </row>
    <row r="153" spans="1:8">
      <c r="A153" t="str">
        <f>Raw!B153</f>
        <v>Pasco (Richland) _ Peas-Dry</v>
      </c>
      <c r="B153" t="str">
        <f>Raw!C153</f>
        <v>Pasco (Richland) _ Peas-Dry</v>
      </c>
      <c r="C153">
        <f>Raw!D153</f>
        <v>130.96699999999998</v>
      </c>
      <c r="D153">
        <f>Raw!E153</f>
        <v>1</v>
      </c>
      <c r="E153">
        <f>Raw!F153</f>
        <v>10.46115</v>
      </c>
      <c r="F153">
        <f>Raw!G153</f>
        <v>0</v>
      </c>
      <c r="G153" t="s">
        <v>137</v>
      </c>
      <c r="H153">
        <f>Raw!I153</f>
        <v>6</v>
      </c>
    </row>
    <row r="154" spans="1:8">
      <c r="A154" t="str">
        <f>Raw!B154</f>
        <v>Moses Lake (Ephrata) _ Peas-Dry</v>
      </c>
      <c r="B154" t="str">
        <f>Raw!C154</f>
        <v>Moses Lake (Ephrata) _ Peas-Dry</v>
      </c>
      <c r="C154">
        <f>Raw!D154</f>
        <v>127.79500000000002</v>
      </c>
      <c r="D154">
        <f>Raw!E154</f>
        <v>1</v>
      </c>
      <c r="E154">
        <f>Raw!F154</f>
        <v>10.46115</v>
      </c>
      <c r="F154">
        <f>Raw!G154</f>
        <v>0</v>
      </c>
      <c r="G154" t="s">
        <v>137</v>
      </c>
      <c r="H154">
        <f>Raw!I154</f>
        <v>6</v>
      </c>
    </row>
    <row r="155" spans="1:8">
      <c r="A155" t="str">
        <f>Raw!B155</f>
        <v>Royal City (Smyrna) _ Peas-Dry</v>
      </c>
      <c r="B155" t="str">
        <f>Raw!C155</f>
        <v>Royal City (Smyrna) _ Peas-Dry</v>
      </c>
      <c r="C155">
        <f>Raw!D155</f>
        <v>125.599</v>
      </c>
      <c r="D155">
        <f>Raw!E155</f>
        <v>1</v>
      </c>
      <c r="E155">
        <f>Raw!F155</f>
        <v>10.46115</v>
      </c>
      <c r="F155">
        <f>Raw!G155</f>
        <v>0</v>
      </c>
      <c r="G155" t="s">
        <v>137</v>
      </c>
      <c r="H155">
        <f>Raw!I155</f>
        <v>6</v>
      </c>
    </row>
    <row r="156" spans="1:8">
      <c r="A156" t="str">
        <f>Raw!B156</f>
        <v>Quincy _ Peas-Dry</v>
      </c>
      <c r="B156" t="str">
        <f>Raw!C156</f>
        <v>Quincy _ Peas-Dry</v>
      </c>
      <c r="C156">
        <f>Raw!D156</f>
        <v>121.63400000000001</v>
      </c>
      <c r="D156">
        <f>Raw!E156</f>
        <v>1</v>
      </c>
      <c r="E156">
        <f>Raw!F156</f>
        <v>10.46115</v>
      </c>
      <c r="F156">
        <f>Raw!G156</f>
        <v>0</v>
      </c>
      <c r="G156" t="s">
        <v>137</v>
      </c>
      <c r="H156">
        <f>Raw!I156</f>
        <v>6</v>
      </c>
    </row>
    <row r="157" spans="1:8">
      <c r="A157" t="str">
        <f>Raw!B157</f>
        <v>Connell _ Peas-Dry</v>
      </c>
      <c r="B157" t="str">
        <f>Raw!C157</f>
        <v>Connell _ Peas-Dry</v>
      </c>
      <c r="C157">
        <f>Raw!D157</f>
        <v>118.58400000000002</v>
      </c>
      <c r="D157">
        <f>Raw!E157</f>
        <v>1</v>
      </c>
      <c r="E157">
        <f>Raw!F157</f>
        <v>10.46115</v>
      </c>
      <c r="F157">
        <f>Raw!G157</f>
        <v>0</v>
      </c>
      <c r="G157" t="s">
        <v>137</v>
      </c>
      <c r="H157">
        <f>Raw!I157</f>
        <v>6</v>
      </c>
    </row>
    <row r="158" spans="1:8">
      <c r="A158" t="str">
        <f>Raw!B158</f>
        <v>Othello _ Peas-Dry</v>
      </c>
      <c r="B158" t="str">
        <f>Raw!C158</f>
        <v>Othello _ Peas-Dry</v>
      </c>
      <c r="C158">
        <f>Raw!D158</f>
        <v>118.70600000000002</v>
      </c>
      <c r="D158">
        <f>Raw!E158</f>
        <v>1</v>
      </c>
      <c r="E158">
        <f>Raw!F158</f>
        <v>10.46115</v>
      </c>
      <c r="F158">
        <f>Raw!G158</f>
        <v>0</v>
      </c>
      <c r="G158" t="s">
        <v>137</v>
      </c>
      <c r="H158">
        <f>Raw!I158</f>
        <v>6</v>
      </c>
    </row>
    <row r="159" spans="1:8">
      <c r="A159" t="str">
        <f>Raw!B159</f>
        <v>Lind _ Peas-Dry</v>
      </c>
      <c r="B159" t="str">
        <f>Raw!C159</f>
        <v>Lind _ Peas-Dry</v>
      </c>
      <c r="C159">
        <f>Raw!D159</f>
        <v>115.41200000000002</v>
      </c>
      <c r="D159">
        <f>Raw!E159</f>
        <v>1</v>
      </c>
      <c r="E159">
        <f>Raw!F159</f>
        <v>10.46115</v>
      </c>
      <c r="F159">
        <f>Raw!G159</f>
        <v>0</v>
      </c>
      <c r="G159" t="s">
        <v>137</v>
      </c>
      <c r="H159">
        <f>Raw!I159</f>
        <v>6</v>
      </c>
    </row>
    <row r="160" spans="1:8">
      <c r="A160" t="str">
        <f>Raw!B160</f>
        <v>Eltopia _ Peas-Dry</v>
      </c>
      <c r="B160" t="str">
        <f>Raw!C160</f>
        <v>Eltopia _ Peas-Dry</v>
      </c>
      <c r="C160">
        <f>Raw!D160</f>
        <v>116.38799999999999</v>
      </c>
      <c r="D160">
        <f>Raw!E160</f>
        <v>1</v>
      </c>
      <c r="E160">
        <f>Raw!F160</f>
        <v>10.46115</v>
      </c>
      <c r="F160">
        <f>Raw!G160</f>
        <v>0</v>
      </c>
      <c r="G160" t="s">
        <v>137</v>
      </c>
      <c r="H160">
        <f>Raw!I160</f>
        <v>6</v>
      </c>
    </row>
    <row r="161" spans="1:8">
      <c r="A161" t="str">
        <f>Raw!B161</f>
        <v>Odessa _ Peas-Dry</v>
      </c>
      <c r="B161" t="str">
        <f>Raw!C161</f>
        <v>Odessa _ Peas-Dry</v>
      </c>
      <c r="C161">
        <f>Raw!D161</f>
        <v>115.839</v>
      </c>
      <c r="D161">
        <f>Raw!E161</f>
        <v>1</v>
      </c>
      <c r="E161">
        <f>Raw!F161</f>
        <v>10.46115</v>
      </c>
      <c r="F161">
        <f>Raw!G161</f>
        <v>0</v>
      </c>
      <c r="G161" t="s">
        <v>137</v>
      </c>
      <c r="H161">
        <f>Raw!I161</f>
        <v>6</v>
      </c>
    </row>
    <row r="162" spans="1:8">
      <c r="A162" t="str">
        <f>Raw!B162</f>
        <v>Ritzville _ Peas-Dry</v>
      </c>
      <c r="B162" t="str">
        <f>Raw!C162</f>
        <v>Ritzville _ Peas-Dry</v>
      </c>
      <c r="C162">
        <f>Raw!D162</f>
        <v>116.51</v>
      </c>
      <c r="D162">
        <f>Raw!E162</f>
        <v>1</v>
      </c>
      <c r="E162">
        <f>Raw!F162</f>
        <v>10.46115</v>
      </c>
      <c r="F162">
        <f>Raw!G162</f>
        <v>0</v>
      </c>
      <c r="G162" t="s">
        <v>137</v>
      </c>
      <c r="H162">
        <f>Raw!I162</f>
        <v>6</v>
      </c>
    </row>
    <row r="163" spans="1:8">
      <c r="A163" t="str">
        <f>Raw!B163</f>
        <v>Wilbur _ Peas-Dry</v>
      </c>
      <c r="B163" t="str">
        <f>Raw!C163</f>
        <v>Wilbur _ Peas-Dry</v>
      </c>
      <c r="C163">
        <f>Raw!D163</f>
        <v>111.08100000000002</v>
      </c>
      <c r="D163">
        <f>Raw!E163</f>
        <v>1</v>
      </c>
      <c r="E163">
        <f>Raw!F163</f>
        <v>10.46115</v>
      </c>
      <c r="F163">
        <f>Raw!G163</f>
        <v>0</v>
      </c>
      <c r="G163" t="s">
        <v>137</v>
      </c>
      <c r="H163">
        <f>Raw!I163</f>
        <v>6</v>
      </c>
    </row>
    <row r="164" spans="1:8">
      <c r="A164" t="str">
        <f>Raw!B164</f>
        <v>Mattawa (PRD) _ 14Grass Seed***</v>
      </c>
      <c r="B164" t="str">
        <f>Raw!C164</f>
        <v>Mattawa (PRD) _ 14Grass Seed***</v>
      </c>
      <c r="C164">
        <f>Raw!D164</f>
        <v>101.94146259321626</v>
      </c>
      <c r="D164">
        <f>Raw!E164</f>
        <v>1</v>
      </c>
      <c r="E164">
        <f>Raw!F164</f>
        <v>10.46115</v>
      </c>
      <c r="F164">
        <f>Raw!G164</f>
        <v>0</v>
      </c>
      <c r="G164" t="s">
        <v>137</v>
      </c>
      <c r="H164">
        <f>Raw!I164</f>
        <v>6</v>
      </c>
    </row>
    <row r="165" spans="1:8">
      <c r="A165" t="str">
        <f>Raw!B165</f>
        <v>Pasco (Richland) _ 14Grass Seed***</v>
      </c>
      <c r="B165" t="str">
        <f>Raw!C165</f>
        <v>Pasco (Richland) _ 14Grass Seed***</v>
      </c>
      <c r="C165">
        <f>Raw!D165</f>
        <v>99.43</v>
      </c>
      <c r="D165">
        <f>Raw!E165</f>
        <v>1</v>
      </c>
      <c r="E165">
        <f>Raw!F165</f>
        <v>10.46115</v>
      </c>
      <c r="F165">
        <f>Raw!G165</f>
        <v>0</v>
      </c>
      <c r="G165" t="s">
        <v>137</v>
      </c>
      <c r="H165">
        <f>Raw!I165</f>
        <v>6</v>
      </c>
    </row>
    <row r="166" spans="1:8">
      <c r="A166" t="str">
        <f>Raw!B166</f>
        <v>Moses Lake (Ephrata) _ 14Grass Seed***</v>
      </c>
      <c r="B166" t="str">
        <f>Raw!C166</f>
        <v>Moses Lake (Ephrata) _ 14Grass Seed***</v>
      </c>
      <c r="C166">
        <f>Raw!D166</f>
        <v>97.947041135434219</v>
      </c>
      <c r="D166">
        <f>Raw!E166</f>
        <v>1</v>
      </c>
      <c r="E166">
        <f>Raw!F166</f>
        <v>10.46115</v>
      </c>
      <c r="F166">
        <f>Raw!G166</f>
        <v>0</v>
      </c>
      <c r="G166" t="s">
        <v>137</v>
      </c>
      <c r="H166">
        <f>Raw!I166</f>
        <v>6</v>
      </c>
    </row>
    <row r="167" spans="1:8">
      <c r="A167" t="str">
        <f>Raw!B167</f>
        <v>Royal City (Smyrna) _ 14Grass Seed***</v>
      </c>
      <c r="B167" t="str">
        <f>Raw!C167</f>
        <v>Royal City (Smyrna) _ 14Grass Seed***</v>
      </c>
      <c r="C167">
        <f>Raw!D167</f>
        <v>94.263562665383674</v>
      </c>
      <c r="D167">
        <f>Raw!E167</f>
        <v>1</v>
      </c>
      <c r="E167">
        <f>Raw!F167</f>
        <v>10.46115</v>
      </c>
      <c r="F167">
        <f>Raw!G167</f>
        <v>0</v>
      </c>
      <c r="G167" t="s">
        <v>137</v>
      </c>
      <c r="H167">
        <f>Raw!I167</f>
        <v>6</v>
      </c>
    </row>
    <row r="168" spans="1:8">
      <c r="A168" t="str">
        <f>Raw!B168</f>
        <v>Quincy _ 14Grass Seed***</v>
      </c>
      <c r="B168" t="str">
        <f>Raw!C168</f>
        <v>Quincy _ 14Grass Seed***</v>
      </c>
      <c r="C168">
        <f>Raw!D168</f>
        <v>91.991286985807093</v>
      </c>
      <c r="D168">
        <f>Raw!E168</f>
        <v>1</v>
      </c>
      <c r="E168">
        <f>Raw!F168</f>
        <v>10.46115</v>
      </c>
      <c r="F168">
        <f>Raw!G168</f>
        <v>0</v>
      </c>
      <c r="G168" t="s">
        <v>137</v>
      </c>
      <c r="H168">
        <f>Raw!I168</f>
        <v>6</v>
      </c>
    </row>
    <row r="169" spans="1:8">
      <c r="A169" t="str">
        <f>Raw!B169</f>
        <v>Connell _ 14Grass Seed***</v>
      </c>
      <c r="B169" t="str">
        <f>Raw!C169</f>
        <v>Connell _ 14Grass Seed***</v>
      </c>
      <c r="C169">
        <f>Raw!D169</f>
        <v>91.273726244888138</v>
      </c>
      <c r="D169">
        <f>Raw!E169</f>
        <v>1</v>
      </c>
      <c r="E169">
        <f>Raw!F169</f>
        <v>10.46115</v>
      </c>
      <c r="F169">
        <f>Raw!G169</f>
        <v>0</v>
      </c>
      <c r="G169" t="s">
        <v>137</v>
      </c>
      <c r="H169">
        <f>Raw!I169</f>
        <v>6</v>
      </c>
    </row>
    <row r="170" spans="1:8">
      <c r="A170" t="str">
        <f>Raw!B170</f>
        <v>Othello _ 14Grass Seed***</v>
      </c>
      <c r="B170" t="str">
        <f>Raw!C170</f>
        <v>Othello _ 14Grass Seed***</v>
      </c>
      <c r="C170">
        <f>Raw!D170</f>
        <v>90.460490738513357</v>
      </c>
      <c r="D170">
        <f>Raw!E170</f>
        <v>1</v>
      </c>
      <c r="E170">
        <f>Raw!F170</f>
        <v>10.46115</v>
      </c>
      <c r="F170">
        <f>Raw!G170</f>
        <v>0</v>
      </c>
      <c r="G170" t="s">
        <v>137</v>
      </c>
      <c r="H170">
        <f>Raw!I170</f>
        <v>6</v>
      </c>
    </row>
    <row r="171" spans="1:8">
      <c r="A171" t="str">
        <f>Raw!B171</f>
        <v>Lind _ 14Grass Seed***</v>
      </c>
      <c r="B171" t="str">
        <f>Raw!C171</f>
        <v>Lind _ 14Grass Seed***</v>
      </c>
      <c r="C171">
        <f>Raw!D171</f>
        <v>103.70000000000002</v>
      </c>
      <c r="D171">
        <f>Raw!E171</f>
        <v>1</v>
      </c>
      <c r="E171">
        <f>Raw!F171</f>
        <v>10.46115</v>
      </c>
      <c r="F171">
        <f>Raw!G171</f>
        <v>0</v>
      </c>
      <c r="G171" t="s">
        <v>137</v>
      </c>
      <c r="H171">
        <f>Raw!I171</f>
        <v>6</v>
      </c>
    </row>
    <row r="172" spans="1:8">
      <c r="A172" t="str">
        <f>Raw!B172</f>
        <v>Eltopia _ 14Grass Seed***</v>
      </c>
      <c r="B172" t="str">
        <f>Raw!C172</f>
        <v>Eltopia _ 14Grass Seed***</v>
      </c>
      <c r="C172">
        <f>Raw!D172</f>
        <v>88.092540293480894</v>
      </c>
      <c r="D172">
        <f>Raw!E172</f>
        <v>1</v>
      </c>
      <c r="E172">
        <f>Raw!F172</f>
        <v>10.46115</v>
      </c>
      <c r="F172">
        <f>Raw!G172</f>
        <v>0</v>
      </c>
      <c r="G172" t="s">
        <v>137</v>
      </c>
      <c r="H172">
        <f>Raw!I172</f>
        <v>6</v>
      </c>
    </row>
    <row r="173" spans="1:8">
      <c r="A173" t="str">
        <f>Raw!B173</f>
        <v>Odessa _ 14Grass Seed***</v>
      </c>
      <c r="B173" t="str">
        <f>Raw!C173</f>
        <v>Odessa _ 14Grass Seed***</v>
      </c>
      <c r="C173">
        <f>Raw!D173</f>
        <v>88.092540293480894</v>
      </c>
      <c r="D173">
        <f>Raw!E173</f>
        <v>1</v>
      </c>
      <c r="E173">
        <f>Raw!F173</f>
        <v>10.46115</v>
      </c>
      <c r="F173">
        <f>Raw!G173</f>
        <v>0</v>
      </c>
      <c r="G173" t="s">
        <v>137</v>
      </c>
      <c r="H173">
        <f>Raw!I173</f>
        <v>6</v>
      </c>
    </row>
    <row r="174" spans="1:8">
      <c r="A174" t="str">
        <f>Raw!B174</f>
        <v>Ritzville _ 14Grass Seed***</v>
      </c>
      <c r="B174" t="str">
        <f>Raw!C174</f>
        <v>Ritzville _ 14Grass Seed***</v>
      </c>
      <c r="C174">
        <f>Raw!D174</f>
        <v>67.139766658648071</v>
      </c>
      <c r="D174">
        <f>Raw!E174</f>
        <v>1</v>
      </c>
      <c r="E174">
        <f>Raw!F174</f>
        <v>10.46115</v>
      </c>
      <c r="F174">
        <f>Raw!G174</f>
        <v>0</v>
      </c>
      <c r="G174" t="s">
        <v>137</v>
      </c>
      <c r="H174">
        <f>Raw!I174</f>
        <v>6</v>
      </c>
    </row>
    <row r="175" spans="1:8">
      <c r="A175" t="str">
        <f>Raw!B175</f>
        <v>Wilbur _ 14Grass Seed***</v>
      </c>
      <c r="B175" t="str">
        <f>Raw!C175</f>
        <v>Wilbur _ 14Grass Seed***</v>
      </c>
      <c r="C175">
        <f>Raw!D175</f>
        <v>63.288857349049799</v>
      </c>
      <c r="D175">
        <f>Raw!E175</f>
        <v>1</v>
      </c>
      <c r="E175">
        <f>Raw!F175</f>
        <v>10.46115</v>
      </c>
      <c r="F175">
        <f>Raw!G175</f>
        <v>0</v>
      </c>
      <c r="G175" t="s">
        <v>137</v>
      </c>
      <c r="H175">
        <f>Raw!I175</f>
        <v>6</v>
      </c>
    </row>
    <row r="178" spans="1:13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c r="DK178" s="7"/>
      <c r="DL178" s="7"/>
      <c r="DM178" s="7"/>
      <c r="DN178" s="7"/>
      <c r="DO178" s="7"/>
      <c r="DP178" s="7"/>
      <c r="DQ178" s="7"/>
      <c r="DR178" s="7"/>
      <c r="DS178" s="7"/>
      <c r="DT178" s="7"/>
      <c r="DU178" s="7"/>
      <c r="DV178" s="7"/>
      <c r="DW178" s="7"/>
      <c r="DX178" s="7"/>
      <c r="DY178" s="7"/>
      <c r="DZ178" s="7"/>
      <c r="EA178" s="7"/>
    </row>
    <row r="179" spans="1:131">
      <c r="A179" s="94" t="s">
        <v>138</v>
      </c>
      <c r="B179" s="95"/>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c r="DK179" s="7"/>
      <c r="DL179" s="7"/>
      <c r="DM179" s="7"/>
      <c r="DN179" s="7"/>
      <c r="DO179" s="7"/>
      <c r="DP179" s="7"/>
      <c r="DQ179" s="7"/>
      <c r="DR179" s="7"/>
      <c r="DS179" s="7"/>
      <c r="DT179" s="7"/>
      <c r="DU179" s="7"/>
      <c r="DV179" s="7"/>
      <c r="DW179" s="7"/>
      <c r="DX179" s="7"/>
      <c r="DY179" s="7"/>
      <c r="DZ179" s="7"/>
      <c r="EA179" s="7"/>
    </row>
    <row r="180" spans="1:131">
      <c r="A180" s="7" t="s">
        <v>139</v>
      </c>
      <c r="B180" s="7" t="s">
        <v>140</v>
      </c>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c r="DK180" s="7"/>
      <c r="DL180" s="7"/>
      <c r="DM180" s="7"/>
      <c r="DN180" s="7"/>
      <c r="DO180" s="7"/>
      <c r="DP180" s="7"/>
      <c r="DQ180" s="7"/>
      <c r="DR180" s="7"/>
      <c r="DS180" s="7"/>
      <c r="DT180" s="7"/>
      <c r="DU180" s="7"/>
      <c r="DV180" s="7"/>
      <c r="DW180" s="7"/>
      <c r="DX180" s="7"/>
      <c r="DY180" s="7"/>
      <c r="DZ180" s="7"/>
      <c r="EA180" s="7"/>
    </row>
    <row r="181" spans="1:131">
      <c r="A181" s="7" t="s">
        <v>141</v>
      </c>
      <c r="B181" s="7" t="s">
        <v>662</v>
      </c>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c r="DK181" s="7"/>
      <c r="DL181" s="7"/>
      <c r="DM181" s="7"/>
      <c r="DN181" s="7"/>
      <c r="DO181" s="7"/>
      <c r="DP181" s="7"/>
      <c r="DQ181" s="7"/>
      <c r="DR181" s="7"/>
      <c r="DS181" s="7"/>
      <c r="DT181" s="7"/>
      <c r="DU181" s="7"/>
      <c r="DV181" s="7"/>
      <c r="DW181" s="7"/>
      <c r="DX181" s="7"/>
      <c r="DY181" s="7"/>
      <c r="DZ181" s="7"/>
      <c r="EA181" s="7"/>
    </row>
    <row r="182" spans="1:13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c r="DK182" s="7"/>
      <c r="DL182" s="7"/>
      <c r="DM182" s="7"/>
      <c r="DN182" s="7"/>
      <c r="DO182" s="7"/>
      <c r="DP182" s="7"/>
      <c r="DQ182" s="7"/>
      <c r="DR182" s="7"/>
      <c r="DS182" s="7"/>
      <c r="DT182" s="7"/>
      <c r="DU182" s="7"/>
      <c r="DV182" s="7"/>
      <c r="DW182" s="7"/>
      <c r="DX182" s="7"/>
      <c r="DY182" s="7"/>
      <c r="DZ182" s="7"/>
      <c r="EA182" s="7"/>
    </row>
    <row r="183" spans="1:131" ht="13.5" thickBot="1">
      <c r="A183" s="24" t="s">
        <v>142</v>
      </c>
      <c r="B183" s="96"/>
      <c r="C183" s="96"/>
      <c r="D183" s="96"/>
      <c r="E183" s="96"/>
      <c r="F183" s="96"/>
      <c r="G183" s="96"/>
      <c r="H183" s="96"/>
      <c r="I183" s="96"/>
      <c r="J183" s="96"/>
      <c r="K183" s="96"/>
      <c r="L183" s="96"/>
      <c r="M183" s="96"/>
      <c r="N183" s="96"/>
      <c r="O183" s="96"/>
      <c r="P183" s="96"/>
      <c r="Q183" s="96"/>
      <c r="R183" s="96"/>
      <c r="S183" s="96"/>
      <c r="T183" s="96"/>
      <c r="U183" s="96"/>
      <c r="V183" s="96"/>
      <c r="W183" s="96"/>
      <c r="X183" s="96"/>
      <c r="Y183" s="96"/>
      <c r="Z183" s="96"/>
      <c r="AA183" s="96"/>
      <c r="AB183" s="96"/>
      <c r="AC183" s="96"/>
      <c r="AD183" s="96"/>
      <c r="AE183" s="96"/>
      <c r="AF183" s="96"/>
      <c r="AG183" s="96"/>
      <c r="AH183" s="96"/>
      <c r="AI183" s="25"/>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c r="DK183" s="7"/>
      <c r="DL183" s="7"/>
      <c r="DM183" s="7"/>
      <c r="DN183" s="7"/>
      <c r="DO183" s="7"/>
      <c r="DP183" s="7"/>
      <c r="DQ183" s="7"/>
      <c r="DR183" s="7"/>
      <c r="DS183" s="7"/>
      <c r="DT183" s="7"/>
      <c r="DU183" s="7"/>
      <c r="DV183" s="7"/>
      <c r="DW183" s="7"/>
      <c r="DX183" s="7"/>
      <c r="DY183" s="7"/>
      <c r="DZ183" s="7"/>
      <c r="EA183" s="7"/>
    </row>
    <row r="184" spans="1:131">
      <c r="A184" s="7"/>
      <c r="B184" s="97" t="s">
        <v>143</v>
      </c>
      <c r="C184" s="98"/>
      <c r="D184" s="98" t="s">
        <v>143</v>
      </c>
      <c r="E184" s="99"/>
      <c r="F184" s="7"/>
      <c r="G184" s="97" t="s">
        <v>144</v>
      </c>
      <c r="H184" s="98"/>
      <c r="I184" s="98"/>
      <c r="J184" s="98"/>
      <c r="K184" s="98"/>
      <c r="L184" s="98"/>
      <c r="M184" s="98"/>
      <c r="N184" s="98"/>
      <c r="O184" s="99"/>
      <c r="P184" s="7"/>
      <c r="Q184" s="97" t="s">
        <v>145</v>
      </c>
      <c r="R184" s="98"/>
      <c r="S184" s="98"/>
      <c r="T184" s="98"/>
      <c r="U184" s="99"/>
      <c r="V184" s="7"/>
      <c r="W184" s="97" t="s">
        <v>146</v>
      </c>
      <c r="X184" s="99"/>
      <c r="Y184" s="7"/>
      <c r="Z184" s="97" t="s">
        <v>147</v>
      </c>
      <c r="AA184" s="98"/>
      <c r="AB184" s="99"/>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c r="DK184" s="7"/>
      <c r="DL184" s="7"/>
      <c r="DM184" s="7"/>
      <c r="DN184" s="7"/>
      <c r="DO184" s="7"/>
      <c r="DP184" s="7"/>
      <c r="DQ184" s="7"/>
      <c r="DR184" s="7"/>
      <c r="DS184" s="7"/>
      <c r="DT184" s="7"/>
      <c r="DU184" s="7"/>
      <c r="DV184" s="7"/>
      <c r="DW184" s="7"/>
      <c r="DX184" s="7"/>
      <c r="DY184" s="7"/>
      <c r="DZ184" s="7"/>
      <c r="EA184" s="7"/>
    </row>
    <row r="185" spans="1:131">
      <c r="A185" s="7"/>
      <c r="B185" s="100" t="s">
        <v>148</v>
      </c>
      <c r="C185" s="101" t="s">
        <v>149</v>
      </c>
      <c r="D185" s="101" t="s">
        <v>148</v>
      </c>
      <c r="E185" s="102" t="s">
        <v>149</v>
      </c>
      <c r="F185" s="7"/>
      <c r="G185" s="100" t="s">
        <v>150</v>
      </c>
      <c r="H185" s="101" t="s">
        <v>663</v>
      </c>
      <c r="I185" s="101"/>
      <c r="J185" s="101"/>
      <c r="K185" s="101" t="s">
        <v>151</v>
      </c>
      <c r="L185" s="101"/>
      <c r="M185" s="101"/>
      <c r="N185" s="101"/>
      <c r="O185" s="102"/>
      <c r="P185" s="7"/>
      <c r="Q185" s="100"/>
      <c r="R185" s="101" t="s">
        <v>152</v>
      </c>
      <c r="S185" s="101" t="s">
        <v>153</v>
      </c>
      <c r="T185" s="101" t="s">
        <v>154</v>
      </c>
      <c r="U185" s="102" t="s">
        <v>155</v>
      </c>
      <c r="V185" s="7"/>
      <c r="W185" s="100" t="s">
        <v>156</v>
      </c>
      <c r="X185" s="102">
        <v>20</v>
      </c>
      <c r="Y185" s="7"/>
      <c r="Z185" s="100"/>
      <c r="AA185" s="101" t="s">
        <v>149</v>
      </c>
      <c r="AB185" s="102" t="s">
        <v>157</v>
      </c>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c r="DK185" s="7"/>
      <c r="DL185" s="7"/>
      <c r="DM185" s="7"/>
      <c r="DN185" s="7"/>
      <c r="DO185" s="7"/>
      <c r="DP185" s="7"/>
      <c r="DQ185" s="7"/>
      <c r="DR185" s="7"/>
      <c r="DS185" s="7"/>
      <c r="DT185" s="7"/>
      <c r="DU185" s="7"/>
      <c r="DV185" s="7"/>
      <c r="DW185" s="7"/>
      <c r="DX185" s="7"/>
      <c r="DY185" s="7"/>
      <c r="DZ185" s="7"/>
      <c r="EA185" s="7"/>
    </row>
    <row r="186" spans="1:131">
      <c r="A186" s="7"/>
      <c r="B186" s="100" t="s">
        <v>158</v>
      </c>
      <c r="C186" s="101" t="s">
        <v>159</v>
      </c>
      <c r="D186" s="101" t="s">
        <v>158</v>
      </c>
      <c r="E186" s="102" t="s">
        <v>159</v>
      </c>
      <c r="F186" s="7"/>
      <c r="G186" s="100" t="s">
        <v>160</v>
      </c>
      <c r="H186" s="101" t="s">
        <v>161</v>
      </c>
      <c r="I186" s="101"/>
      <c r="J186" s="101"/>
      <c r="K186" s="101" t="s">
        <v>162</v>
      </c>
      <c r="L186" s="101"/>
      <c r="M186" s="101"/>
      <c r="N186" s="101"/>
      <c r="O186" s="102"/>
      <c r="P186" s="7"/>
      <c r="Q186" s="100" t="s">
        <v>163</v>
      </c>
      <c r="R186" s="101">
        <v>6.7943795888335753E-2</v>
      </c>
      <c r="S186" s="101">
        <v>4.387844424080023E-2</v>
      </c>
      <c r="T186" s="101">
        <v>5.3289007766645871E-2</v>
      </c>
      <c r="U186" s="102">
        <v>5.447903102274565E-2</v>
      </c>
      <c r="V186" s="7"/>
      <c r="W186" s="100" t="s">
        <v>164</v>
      </c>
      <c r="X186" s="102">
        <v>2016</v>
      </c>
      <c r="Y186" s="7"/>
      <c r="Z186" s="100" t="s">
        <v>165</v>
      </c>
      <c r="AA186" s="101">
        <v>4.03890184699085E-3</v>
      </c>
      <c r="AB186" s="102">
        <v>0.01</v>
      </c>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c r="DK186" s="7"/>
      <c r="DL186" s="7"/>
      <c r="DM186" s="7"/>
      <c r="DN186" s="7"/>
      <c r="DO186" s="7"/>
      <c r="DP186" s="7"/>
      <c r="DQ186" s="7"/>
      <c r="DR186" s="7"/>
      <c r="DS186" s="7"/>
      <c r="DT186" s="7"/>
      <c r="DU186" s="7"/>
      <c r="DV186" s="7"/>
      <c r="DW186" s="7"/>
      <c r="DX186" s="7"/>
      <c r="DY186" s="7"/>
      <c r="DZ186" s="7"/>
      <c r="EA186" s="7"/>
    </row>
    <row r="187" spans="1:131">
      <c r="A187" s="7"/>
      <c r="B187" s="100" t="s">
        <v>166</v>
      </c>
      <c r="C187" s="101" t="s">
        <v>167</v>
      </c>
      <c r="D187" s="101" t="s">
        <v>166</v>
      </c>
      <c r="E187" s="102" t="s">
        <v>167</v>
      </c>
      <c r="F187" s="7"/>
      <c r="G187" s="100" t="s">
        <v>168</v>
      </c>
      <c r="H187" s="101" t="s">
        <v>169</v>
      </c>
      <c r="I187" s="101"/>
      <c r="J187" s="101"/>
      <c r="K187" s="101" t="s">
        <v>170</v>
      </c>
      <c r="L187" s="101"/>
      <c r="M187" s="101"/>
      <c r="N187" s="101"/>
      <c r="O187" s="102"/>
      <c r="P187" s="7"/>
      <c r="Q187" s="100" t="s">
        <v>171</v>
      </c>
      <c r="R187" s="101">
        <v>12</v>
      </c>
      <c r="S187" s="101">
        <v>12</v>
      </c>
      <c r="T187" s="101">
        <v>1</v>
      </c>
      <c r="U187" s="102">
        <v>1</v>
      </c>
      <c r="V187" s="7"/>
      <c r="W187" s="100" t="s">
        <v>172</v>
      </c>
      <c r="X187" s="102">
        <v>2016</v>
      </c>
      <c r="Y187" s="7"/>
      <c r="Z187" s="100" t="s">
        <v>173</v>
      </c>
      <c r="AA187" s="101">
        <v>26</v>
      </c>
      <c r="AB187" s="102">
        <v>0</v>
      </c>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c r="DK187" s="7"/>
      <c r="DL187" s="7"/>
      <c r="DM187" s="7"/>
      <c r="DN187" s="7"/>
      <c r="DO187" s="7"/>
      <c r="DP187" s="7"/>
      <c r="DQ187" s="7"/>
      <c r="DR187" s="7"/>
      <c r="DS187" s="7"/>
      <c r="DT187" s="7"/>
      <c r="DU187" s="7"/>
      <c r="DV187" s="7"/>
      <c r="DW187" s="7"/>
      <c r="DX187" s="7"/>
      <c r="DY187" s="7"/>
      <c r="DZ187" s="7"/>
      <c r="EA187" s="7"/>
    </row>
    <row r="188" spans="1:131" ht="13.5" thickBot="1">
      <c r="A188" s="7"/>
      <c r="B188" s="103" t="s">
        <v>174</v>
      </c>
      <c r="C188" s="104" t="s">
        <v>167</v>
      </c>
      <c r="D188" s="104" t="s">
        <v>174</v>
      </c>
      <c r="E188" s="105" t="s">
        <v>167</v>
      </c>
      <c r="F188" s="7"/>
      <c r="G188" s="100" t="s">
        <v>175</v>
      </c>
      <c r="H188" s="101" t="s">
        <v>176</v>
      </c>
      <c r="I188" s="101"/>
      <c r="J188" s="101"/>
      <c r="K188" s="101" t="s">
        <v>162</v>
      </c>
      <c r="L188" s="101"/>
      <c r="M188" s="101"/>
      <c r="N188" s="101"/>
      <c r="O188" s="102"/>
      <c r="P188" s="7"/>
      <c r="Q188" s="100"/>
      <c r="R188" s="101" t="s">
        <v>152</v>
      </c>
      <c r="S188" s="101" t="s">
        <v>153</v>
      </c>
      <c r="T188" s="101" t="s">
        <v>154</v>
      </c>
      <c r="U188" s="102" t="s">
        <v>155</v>
      </c>
      <c r="V188" s="7"/>
      <c r="W188" s="100" t="s">
        <v>177</v>
      </c>
      <c r="X188" s="102">
        <v>2012</v>
      </c>
      <c r="Y188" s="7"/>
      <c r="Z188" s="100" t="s">
        <v>178</v>
      </c>
      <c r="AA188" s="101">
        <v>0.9</v>
      </c>
      <c r="AB188" s="102" t="s">
        <v>179</v>
      </c>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c r="DK188" s="7"/>
      <c r="DL188" s="7"/>
      <c r="DM188" s="7"/>
      <c r="DN188" s="7"/>
      <c r="DO188" s="7"/>
      <c r="DP188" s="7"/>
      <c r="DQ188" s="7"/>
      <c r="DR188" s="7"/>
      <c r="DS188" s="7"/>
      <c r="DT188" s="7"/>
      <c r="DU188" s="7"/>
      <c r="DV188" s="7"/>
      <c r="DW188" s="7"/>
      <c r="DX188" s="7"/>
      <c r="DY188" s="7"/>
      <c r="DZ188" s="7"/>
      <c r="EA188" s="7"/>
    </row>
    <row r="189" spans="1:131">
      <c r="A189" s="7"/>
      <c r="B189" s="7"/>
      <c r="C189" s="7"/>
      <c r="D189" s="7"/>
      <c r="E189" s="7"/>
      <c r="F189" s="7"/>
      <c r="G189" s="100" t="s">
        <v>180</v>
      </c>
      <c r="H189" s="101" t="s">
        <v>169</v>
      </c>
      <c r="I189" s="101"/>
      <c r="J189" s="101"/>
      <c r="K189" s="101"/>
      <c r="L189" s="101"/>
      <c r="M189" s="101"/>
      <c r="N189" s="101"/>
      <c r="O189" s="102"/>
      <c r="P189" s="7"/>
      <c r="Q189" s="100" t="s">
        <v>181</v>
      </c>
      <c r="R189" s="101">
        <v>0.35</v>
      </c>
      <c r="S189" s="101">
        <v>0.19500000000000001</v>
      </c>
      <c r="T189" s="101">
        <v>0.45499999999999996</v>
      </c>
      <c r="U189" s="102">
        <v>0</v>
      </c>
      <c r="V189" s="7"/>
      <c r="W189" s="100" t="s">
        <v>182</v>
      </c>
      <c r="X189" s="102">
        <v>0.04</v>
      </c>
      <c r="Y189" s="7"/>
      <c r="Z189" s="100" t="s">
        <v>183</v>
      </c>
      <c r="AA189" s="101">
        <v>4.7399348199455904E-2</v>
      </c>
      <c r="AB189" s="102">
        <v>0</v>
      </c>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c r="DK189" s="7"/>
      <c r="DL189" s="7"/>
      <c r="DM189" s="7"/>
      <c r="DN189" s="7"/>
      <c r="DO189" s="7"/>
      <c r="DP189" s="7"/>
      <c r="DQ189" s="7"/>
      <c r="DR189" s="7"/>
      <c r="DS189" s="7"/>
      <c r="DT189" s="7"/>
      <c r="DU189" s="7"/>
      <c r="DV189" s="7"/>
      <c r="DW189" s="7"/>
      <c r="DX189" s="7"/>
      <c r="DY189" s="7"/>
      <c r="DZ189" s="7"/>
      <c r="EA189" s="7"/>
    </row>
    <row r="190" spans="1:131">
      <c r="A190" s="7"/>
      <c r="B190" s="7" t="s">
        <v>184</v>
      </c>
      <c r="C190" s="7" t="s">
        <v>149</v>
      </c>
      <c r="D190" s="7"/>
      <c r="E190" s="7"/>
      <c r="F190" s="7"/>
      <c r="G190" s="100" t="s">
        <v>185</v>
      </c>
      <c r="H190" s="101" t="s">
        <v>186</v>
      </c>
      <c r="I190" s="101"/>
      <c r="J190" s="101"/>
      <c r="K190" s="101" t="s">
        <v>187</v>
      </c>
      <c r="L190" s="101"/>
      <c r="M190" s="101"/>
      <c r="N190" s="101"/>
      <c r="O190" s="102"/>
      <c r="P190" s="7"/>
      <c r="Q190" s="100" t="s">
        <v>188</v>
      </c>
      <c r="R190" s="101">
        <v>1</v>
      </c>
      <c r="S190" s="101">
        <v>0</v>
      </c>
      <c r="T190" s="101">
        <v>0</v>
      </c>
      <c r="U190" s="102">
        <v>0</v>
      </c>
      <c r="V190" s="7"/>
      <c r="W190" s="100" t="s">
        <v>189</v>
      </c>
      <c r="X190" s="102">
        <v>0</v>
      </c>
      <c r="Y190" s="7"/>
      <c r="Z190" s="100" t="s">
        <v>190</v>
      </c>
      <c r="AA190" s="101">
        <v>31</v>
      </c>
      <c r="AB190" s="102">
        <v>0</v>
      </c>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c r="DK190" s="7"/>
      <c r="DL190" s="7"/>
      <c r="DM190" s="7"/>
      <c r="DN190" s="7"/>
      <c r="DO190" s="7"/>
      <c r="DP190" s="7"/>
      <c r="DQ190" s="7"/>
      <c r="DR190" s="7"/>
      <c r="DS190" s="7"/>
      <c r="DT190" s="7"/>
      <c r="DU190" s="7"/>
      <c r="DV190" s="7"/>
      <c r="DW190" s="7"/>
      <c r="DX190" s="7"/>
      <c r="DY190" s="7"/>
      <c r="DZ190" s="7"/>
      <c r="EA190" s="7"/>
    </row>
    <row r="191" spans="1:131">
      <c r="A191" s="7"/>
      <c r="B191" s="7" t="s">
        <v>191</v>
      </c>
      <c r="C191" s="7" t="s">
        <v>192</v>
      </c>
      <c r="D191" s="7"/>
      <c r="E191" s="7"/>
      <c r="F191" s="7"/>
      <c r="G191" s="100" t="s">
        <v>193</v>
      </c>
      <c r="H191" s="101" t="s">
        <v>187</v>
      </c>
      <c r="I191" s="101"/>
      <c r="J191" s="101"/>
      <c r="K191" s="101" t="s">
        <v>194</v>
      </c>
      <c r="L191" s="101"/>
      <c r="M191" s="101"/>
      <c r="N191" s="101"/>
      <c r="O191" s="102"/>
      <c r="P191" s="7"/>
      <c r="Q191" s="100" t="s">
        <v>195</v>
      </c>
      <c r="R191" s="101">
        <v>1</v>
      </c>
      <c r="S191" s="101">
        <v>0</v>
      </c>
      <c r="T191" s="101">
        <v>0</v>
      </c>
      <c r="U191" s="102">
        <v>0</v>
      </c>
      <c r="V191" s="7"/>
      <c r="W191" s="100" t="s">
        <v>196</v>
      </c>
      <c r="X191" s="102">
        <v>0.2</v>
      </c>
      <c r="Y191" s="7"/>
      <c r="Z191" s="100" t="s">
        <v>197</v>
      </c>
      <c r="AA191" s="101">
        <v>0.7</v>
      </c>
      <c r="AB191" s="102" t="s">
        <v>179</v>
      </c>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c r="DK191" s="7"/>
      <c r="DL191" s="7"/>
      <c r="DM191" s="7"/>
      <c r="DN191" s="7"/>
      <c r="DO191" s="7"/>
      <c r="DP191" s="7"/>
      <c r="DQ191" s="7"/>
      <c r="DR191" s="7"/>
      <c r="DS191" s="7"/>
      <c r="DT191" s="7"/>
      <c r="DU191" s="7"/>
      <c r="DV191" s="7"/>
      <c r="DW191" s="7"/>
      <c r="DX191" s="7"/>
      <c r="DY191" s="7"/>
      <c r="DZ191" s="7"/>
      <c r="EA191" s="7"/>
    </row>
    <row r="192" spans="1:131">
      <c r="A192" s="7"/>
      <c r="B192" s="7" t="s">
        <v>198</v>
      </c>
      <c r="C192" s="7" t="s">
        <v>199</v>
      </c>
      <c r="D192" s="7"/>
      <c r="E192" s="7"/>
      <c r="F192" s="7"/>
      <c r="G192" s="100" t="s">
        <v>200</v>
      </c>
      <c r="H192" s="101" t="s">
        <v>194</v>
      </c>
      <c r="I192" s="101"/>
      <c r="J192" s="101"/>
      <c r="K192" s="101" t="s">
        <v>201</v>
      </c>
      <c r="L192" s="101"/>
      <c r="M192" s="101"/>
      <c r="N192" s="101"/>
      <c r="O192" s="102"/>
      <c r="P192" s="7"/>
      <c r="Q192" s="100" t="s">
        <v>202</v>
      </c>
      <c r="R192" s="101"/>
      <c r="S192" s="101">
        <v>0.3</v>
      </c>
      <c r="T192" s="101">
        <v>0.7</v>
      </c>
      <c r="U192" s="102">
        <v>0</v>
      </c>
      <c r="V192" s="7"/>
      <c r="W192" s="100" t="s">
        <v>203</v>
      </c>
      <c r="X192" s="102">
        <v>0</v>
      </c>
      <c r="Y192" s="7"/>
      <c r="Z192" s="100" t="s">
        <v>204</v>
      </c>
      <c r="AA192" s="101">
        <v>0</v>
      </c>
      <c r="AB192" s="102">
        <v>0</v>
      </c>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c r="CP192" s="7"/>
      <c r="CQ192" s="7"/>
      <c r="CR192" s="7"/>
      <c r="CS192" s="7"/>
      <c r="CT192" s="7"/>
      <c r="CU192" s="7"/>
      <c r="CV192" s="7"/>
      <c r="CW192" s="7"/>
      <c r="CX192" s="7"/>
      <c r="CY192" s="7"/>
      <c r="CZ192" s="7"/>
      <c r="DA192" s="7"/>
      <c r="DB192" s="7"/>
      <c r="DC192" s="7"/>
      <c r="DD192" s="7"/>
      <c r="DE192" s="7"/>
      <c r="DF192" s="7"/>
      <c r="DG192" s="7"/>
      <c r="DH192" s="7"/>
      <c r="DI192" s="7"/>
      <c r="DJ192" s="7"/>
      <c r="DK192" s="7"/>
      <c r="DL192" s="7"/>
      <c r="DM192" s="7"/>
      <c r="DN192" s="7"/>
      <c r="DO192" s="7"/>
      <c r="DP192" s="7"/>
      <c r="DQ192" s="7"/>
      <c r="DR192" s="7"/>
      <c r="DS192" s="7"/>
      <c r="DT192" s="7"/>
      <c r="DU192" s="7"/>
      <c r="DV192" s="7"/>
      <c r="DW192" s="7"/>
      <c r="DX192" s="7"/>
      <c r="DY192" s="7"/>
      <c r="DZ192" s="7"/>
      <c r="EA192" s="7"/>
    </row>
    <row r="193" spans="1:131" ht="13.5" thickBot="1">
      <c r="A193" s="7"/>
      <c r="B193" s="7" t="s">
        <v>205</v>
      </c>
      <c r="C193" s="7" t="s">
        <v>206</v>
      </c>
      <c r="D193" s="7"/>
      <c r="E193" s="7"/>
      <c r="F193" s="7"/>
      <c r="G193" s="103" t="s">
        <v>207</v>
      </c>
      <c r="H193" s="104" t="s">
        <v>201</v>
      </c>
      <c r="I193" s="104"/>
      <c r="J193" s="104"/>
      <c r="K193" s="104"/>
      <c r="L193" s="104"/>
      <c r="M193" s="104"/>
      <c r="N193" s="104"/>
      <c r="O193" s="105"/>
      <c r="P193" s="7"/>
      <c r="Q193" s="103" t="s">
        <v>208</v>
      </c>
      <c r="R193" s="104"/>
      <c r="S193" s="104">
        <v>20</v>
      </c>
      <c r="T193" s="104"/>
      <c r="U193" s="105"/>
      <c r="V193" s="7"/>
      <c r="W193" s="103" t="s">
        <v>209</v>
      </c>
      <c r="X193" s="105">
        <v>2018</v>
      </c>
      <c r="Y193" s="7"/>
      <c r="Z193" s="103" t="s">
        <v>210</v>
      </c>
      <c r="AA193" s="104">
        <v>0</v>
      </c>
      <c r="AB193" s="105">
        <v>0</v>
      </c>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c r="DK193" s="7"/>
      <c r="DL193" s="7"/>
      <c r="DM193" s="7"/>
      <c r="DN193" s="7"/>
      <c r="DO193" s="7"/>
      <c r="DP193" s="7"/>
      <c r="DQ193" s="7"/>
      <c r="DR193" s="7"/>
      <c r="DS193" s="7"/>
      <c r="DT193" s="7"/>
      <c r="DU193" s="7"/>
      <c r="DV193" s="7"/>
      <c r="DW193" s="7"/>
      <c r="DX193" s="7"/>
      <c r="DY193" s="7"/>
      <c r="DZ193" s="7"/>
      <c r="EA193" s="7"/>
    </row>
    <row r="194" spans="1:13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c r="DK194" s="7"/>
      <c r="DL194" s="7"/>
      <c r="DM194" s="7"/>
      <c r="DN194" s="7"/>
      <c r="DO194" s="7"/>
      <c r="DP194" s="7"/>
      <c r="DQ194" s="7"/>
      <c r="DR194" s="7"/>
      <c r="DS194" s="7"/>
      <c r="DT194" s="7"/>
      <c r="DU194" s="7"/>
      <c r="DV194" s="7"/>
      <c r="DW194" s="7"/>
      <c r="DX194" s="7"/>
      <c r="DY194" s="7"/>
      <c r="DZ194" s="7"/>
      <c r="EA194" s="7"/>
    </row>
    <row r="195" spans="1:13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c r="DK195" s="7"/>
      <c r="DL195" s="7"/>
      <c r="DM195" s="7"/>
      <c r="DN195" s="7"/>
      <c r="DO195" s="7"/>
      <c r="DP195" s="7"/>
      <c r="DQ195" s="7"/>
      <c r="DR195" s="7"/>
      <c r="DS195" s="7"/>
      <c r="DT195" s="7"/>
      <c r="DU195" s="7"/>
      <c r="DV195" s="7"/>
      <c r="DW195" s="7"/>
      <c r="DX195" s="7"/>
      <c r="DY195" s="7"/>
      <c r="DZ195" s="7"/>
      <c r="EA195" s="7"/>
    </row>
    <row r="196" spans="1:13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c r="DK196" s="7"/>
      <c r="DL196" s="7"/>
      <c r="DM196" s="7"/>
      <c r="DN196" s="7"/>
      <c r="DO196" s="7"/>
      <c r="DP196" s="7"/>
      <c r="DQ196" s="7"/>
      <c r="DR196" s="7"/>
      <c r="DS196" s="7"/>
      <c r="DT196" s="7"/>
      <c r="DU196" s="7"/>
      <c r="DV196" s="7"/>
      <c r="DW196" s="7"/>
      <c r="DX196" s="7"/>
      <c r="DY196" s="7"/>
      <c r="DZ196" s="7"/>
      <c r="EA196" s="7"/>
    </row>
    <row r="197" spans="1:13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c r="DK197" s="7"/>
      <c r="DL197" s="7"/>
      <c r="DM197" s="7"/>
      <c r="DN197" s="7"/>
      <c r="DO197" s="7"/>
      <c r="DP197" s="7"/>
      <c r="DQ197" s="7"/>
      <c r="DR197" s="7"/>
      <c r="DS197" s="7"/>
      <c r="DT197" s="7"/>
      <c r="DU197" s="7"/>
      <c r="DV197" s="7"/>
      <c r="DW197" s="7"/>
      <c r="DX197" s="7"/>
      <c r="DY197" s="7"/>
      <c r="DZ197" s="7"/>
      <c r="EA197" s="7"/>
    </row>
    <row r="198" spans="1:13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c r="DK198" s="7"/>
      <c r="DL198" s="7"/>
      <c r="DM198" s="7"/>
      <c r="DN198" s="7"/>
      <c r="DO198" s="7"/>
      <c r="DP198" s="7"/>
      <c r="DQ198" s="7"/>
      <c r="DR198" s="7"/>
      <c r="DS198" s="7"/>
      <c r="DT198" s="7"/>
      <c r="DU198" s="7"/>
      <c r="DV198" s="7"/>
      <c r="DW198" s="7"/>
      <c r="DX198" s="7"/>
      <c r="DY198" s="7"/>
      <c r="DZ198" s="7"/>
      <c r="EA198" s="7"/>
    </row>
    <row r="199" spans="1:13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c r="DK199" s="7"/>
      <c r="DL199" s="7"/>
      <c r="DM199" s="7"/>
      <c r="DN199" s="7"/>
      <c r="DO199" s="7"/>
      <c r="DP199" s="7"/>
      <c r="DQ199" s="7"/>
      <c r="DR199" s="7"/>
      <c r="DS199" s="7"/>
      <c r="DT199" s="7"/>
      <c r="DU199" s="7"/>
      <c r="DV199" s="7"/>
      <c r="DW199" s="7"/>
      <c r="DX199" s="7"/>
      <c r="DY199" s="7"/>
      <c r="DZ199" s="7"/>
      <c r="EA199" s="7"/>
    </row>
    <row r="200" spans="1:13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c r="DK200" s="7"/>
      <c r="DL200" s="7"/>
      <c r="DM200" s="7"/>
      <c r="DN200" s="7"/>
      <c r="DO200" s="7"/>
      <c r="DP200" s="7"/>
      <c r="DQ200" s="7"/>
      <c r="DR200" s="7"/>
      <c r="DS200" s="7"/>
      <c r="DT200" s="7"/>
      <c r="DU200" s="7"/>
      <c r="DV200" s="7"/>
      <c r="DW200" s="7"/>
      <c r="DX200" s="7"/>
      <c r="DY200" s="7"/>
      <c r="DZ200" s="7"/>
      <c r="EA200" s="7"/>
    </row>
    <row r="201" spans="1:131" ht="13.5" thickBot="1">
      <c r="A201" s="24" t="s">
        <v>211</v>
      </c>
      <c r="B201" s="25"/>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6"/>
      <c r="AC201" s="26"/>
      <c r="AD201" s="26"/>
      <c r="AE201" s="26"/>
      <c r="AF201" s="26"/>
      <c r="AG201" s="26"/>
      <c r="AH201" s="26"/>
      <c r="AI201" s="26"/>
      <c r="AJ201" s="26"/>
      <c r="AK201" s="26"/>
      <c r="AL201" s="26"/>
      <c r="AM201" s="26"/>
      <c r="AN201" s="26"/>
      <c r="AO201" s="26"/>
      <c r="AP201" s="26"/>
      <c r="AQ201" s="26"/>
      <c r="AR201" s="26"/>
      <c r="AS201" s="26"/>
      <c r="AT201" s="26"/>
      <c r="AU201" s="26"/>
      <c r="AV201" s="26"/>
      <c r="AW201" s="26"/>
      <c r="AX201" s="26"/>
      <c r="AY201" s="26"/>
      <c r="AZ201" s="26"/>
      <c r="BA201" s="26"/>
      <c r="BB201" s="26"/>
      <c r="BC201" s="26"/>
      <c r="BD201" s="26"/>
      <c r="BE201" s="26"/>
      <c r="BF201" s="26"/>
      <c r="BG201" s="26"/>
      <c r="BH201" s="26"/>
      <c r="BI201" s="26"/>
      <c r="BJ201" s="26"/>
      <c r="BK201" s="26"/>
      <c r="BL201" s="26"/>
      <c r="BM201" s="26"/>
      <c r="BN201" s="26"/>
      <c r="BO201" s="26"/>
      <c r="BP201" s="26"/>
      <c r="BQ201" s="26"/>
      <c r="BR201" s="26"/>
      <c r="BS201" s="26"/>
      <c r="BT201" s="26"/>
      <c r="BU201" s="26"/>
      <c r="BV201" s="26"/>
      <c r="BW201" s="26"/>
      <c r="BX201" s="26"/>
      <c r="BY201" s="26"/>
      <c r="BZ201" s="26"/>
      <c r="CA201" s="26"/>
      <c r="CB201" s="26"/>
      <c r="CC201" s="26"/>
      <c r="CD201" s="26"/>
      <c r="CE201" s="26"/>
      <c r="CF201" s="26"/>
      <c r="CG201" s="26"/>
      <c r="CH201" s="26"/>
      <c r="CI201" s="26"/>
      <c r="CJ201" s="26"/>
      <c r="CK201" s="26"/>
      <c r="CL201" s="26"/>
      <c r="CM201" s="26"/>
      <c r="CN201" s="26"/>
      <c r="CO201" s="26"/>
      <c r="CP201" s="26"/>
      <c r="CQ201" s="26"/>
      <c r="CR201" s="26"/>
      <c r="CS201" s="26"/>
      <c r="CT201" s="26"/>
      <c r="CU201" s="26"/>
      <c r="CV201" s="26"/>
      <c r="CW201" s="26"/>
      <c r="CX201" s="7"/>
      <c r="CY201" s="7"/>
      <c r="CZ201" s="7"/>
      <c r="DA201" s="7"/>
      <c r="DB201" s="7"/>
      <c r="DC201" s="7"/>
      <c r="DD201" s="7"/>
      <c r="DE201" s="7"/>
      <c r="DF201" s="7"/>
      <c r="DG201" s="7"/>
      <c r="DH201" s="7"/>
      <c r="DI201" s="7"/>
      <c r="DJ201" s="7"/>
      <c r="DK201" s="7"/>
      <c r="DL201" s="7"/>
      <c r="DM201" s="7"/>
      <c r="DN201" s="7"/>
      <c r="DO201" s="7"/>
      <c r="DP201" s="7"/>
      <c r="DQ201" s="7"/>
      <c r="DR201" s="7"/>
      <c r="DS201" s="7"/>
      <c r="DT201" s="7"/>
      <c r="DU201" s="7"/>
      <c r="DV201" s="7"/>
      <c r="DW201" s="7"/>
      <c r="DX201" s="7"/>
      <c r="DY201" s="7"/>
      <c r="DZ201" s="7"/>
      <c r="EA201" s="7"/>
    </row>
    <row r="202" spans="1:131" ht="26.25" thickBot="1">
      <c r="A202" s="106" t="s">
        <v>212</v>
      </c>
      <c r="B202" s="107"/>
      <c r="C202" s="108" t="s">
        <v>213</v>
      </c>
      <c r="D202" s="109"/>
      <c r="E202" s="109"/>
      <c r="F202" s="109"/>
      <c r="G202" s="109"/>
      <c r="H202" s="109"/>
      <c r="I202" s="109"/>
      <c r="J202" s="109"/>
      <c r="K202" s="110"/>
      <c r="L202" s="108" t="s">
        <v>214</v>
      </c>
      <c r="M202" s="109"/>
      <c r="N202" s="109"/>
      <c r="O202" s="109"/>
      <c r="P202" s="109"/>
      <c r="Q202" s="110"/>
      <c r="R202" s="108" t="s">
        <v>215</v>
      </c>
      <c r="S202" s="109"/>
      <c r="T202" s="109"/>
      <c r="U202" s="110"/>
      <c r="V202" s="108" t="s">
        <v>216</v>
      </c>
      <c r="W202" s="109"/>
      <c r="X202" s="109"/>
      <c r="Y202" s="110"/>
      <c r="Z202" s="108" t="s">
        <v>217</v>
      </c>
      <c r="AA202" s="109"/>
      <c r="AB202" s="109"/>
      <c r="AC202" s="110"/>
      <c r="AD202" s="108" t="s">
        <v>218</v>
      </c>
      <c r="AE202" s="109"/>
      <c r="AF202" s="109"/>
      <c r="AG202" s="110"/>
      <c r="AH202" s="108" t="s">
        <v>219</v>
      </c>
      <c r="AI202" s="109"/>
      <c r="AJ202" s="109"/>
      <c r="AK202" s="109"/>
      <c r="AL202" s="110"/>
      <c r="AM202" s="108" t="s">
        <v>220</v>
      </c>
      <c r="AN202" s="109"/>
      <c r="AO202" s="109"/>
      <c r="AP202" s="109"/>
      <c r="AQ202" s="109"/>
      <c r="AR202" s="109"/>
      <c r="AS202" s="110"/>
      <c r="AT202" s="108" t="s">
        <v>221</v>
      </c>
      <c r="AU202" s="109"/>
      <c r="AV202" s="109"/>
      <c r="AW202" s="109"/>
      <c r="AX202" s="109"/>
      <c r="AY202" s="109"/>
      <c r="AZ202" s="110"/>
      <c r="BA202" s="108" t="s">
        <v>222</v>
      </c>
      <c r="BB202" s="109"/>
      <c r="BC202" s="109"/>
      <c r="BD202" s="109"/>
      <c r="BE202" s="109"/>
      <c r="BF202" s="110"/>
      <c r="BG202" s="108" t="s">
        <v>223</v>
      </c>
      <c r="BH202" s="110"/>
      <c r="BI202" s="108" t="s">
        <v>224</v>
      </c>
      <c r="BJ202" s="109"/>
      <c r="BK202" s="109"/>
      <c r="BL202" s="109"/>
      <c r="BM202" s="110"/>
      <c r="BN202" s="108" t="s">
        <v>225</v>
      </c>
      <c r="BO202" s="109"/>
      <c r="BP202" s="109"/>
      <c r="BQ202" s="109"/>
      <c r="BR202" s="109"/>
      <c r="BS202" s="109"/>
      <c r="BT202" s="109"/>
      <c r="BU202" s="109"/>
      <c r="BV202" s="109"/>
      <c r="BW202" s="109"/>
      <c r="BX202" s="109"/>
      <c r="BY202" s="109"/>
      <c r="BZ202" s="109"/>
      <c r="CA202" s="109"/>
      <c r="CB202" s="109"/>
      <c r="CC202" s="110"/>
      <c r="CD202" s="108" t="s">
        <v>226</v>
      </c>
      <c r="CE202" s="110"/>
      <c r="CF202" s="108" t="s">
        <v>227</v>
      </c>
      <c r="CG202" s="109"/>
      <c r="CH202" s="109"/>
      <c r="CI202" s="109"/>
      <c r="CJ202" s="109"/>
      <c r="CK202" s="110"/>
      <c r="CL202" s="111"/>
      <c r="CM202" s="108" t="s">
        <v>5</v>
      </c>
      <c r="CN202" s="109"/>
      <c r="CO202" s="109"/>
      <c r="CP202" s="110"/>
      <c r="CQ202" s="108" t="s">
        <v>228</v>
      </c>
      <c r="CR202" s="109"/>
      <c r="CS202" s="109"/>
      <c r="CT202" s="109"/>
      <c r="CU202" s="110"/>
      <c r="CV202" s="108" t="s">
        <v>229</v>
      </c>
      <c r="CW202" s="110"/>
      <c r="CX202" s="7"/>
      <c r="CY202" s="7"/>
      <c r="CZ202" s="7"/>
      <c r="DA202" s="7"/>
      <c r="DB202" s="7"/>
      <c r="DC202" s="7"/>
      <c r="DD202" s="7"/>
      <c r="DE202" s="7"/>
      <c r="DF202" s="7"/>
      <c r="DG202" s="7"/>
      <c r="DH202" s="7"/>
      <c r="DI202" s="7"/>
      <c r="DJ202" s="7"/>
      <c r="DK202" s="7"/>
      <c r="DL202" s="7"/>
      <c r="DM202" s="7"/>
      <c r="DN202" s="7"/>
      <c r="DO202" s="7"/>
      <c r="DP202" s="7"/>
      <c r="DQ202" s="7"/>
      <c r="DR202" s="7"/>
      <c r="DS202" s="7"/>
      <c r="DT202" s="7"/>
      <c r="DU202" s="7"/>
      <c r="DV202" s="7"/>
      <c r="DW202" s="7"/>
      <c r="DX202" s="7"/>
      <c r="DY202" s="7"/>
      <c r="DZ202" s="7"/>
      <c r="EA202" s="7"/>
    </row>
    <row r="203" spans="1:131" ht="216.75">
      <c r="A203" s="27" t="s">
        <v>230</v>
      </c>
      <c r="B203" s="28" t="s">
        <v>231</v>
      </c>
      <c r="C203" s="29" t="s">
        <v>114</v>
      </c>
      <c r="D203" s="29" t="s">
        <v>232</v>
      </c>
      <c r="E203" s="29" t="s">
        <v>233</v>
      </c>
      <c r="F203" s="29" t="s">
        <v>234</v>
      </c>
      <c r="G203" s="29" t="s">
        <v>235</v>
      </c>
      <c r="H203" s="29" t="s">
        <v>236</v>
      </c>
      <c r="I203" s="29" t="s">
        <v>237</v>
      </c>
      <c r="J203" s="29" t="s">
        <v>238</v>
      </c>
      <c r="K203" s="29" t="s">
        <v>239</v>
      </c>
      <c r="L203" s="29" t="s">
        <v>240</v>
      </c>
      <c r="M203" s="29" t="s">
        <v>241</v>
      </c>
      <c r="N203" s="29" t="s">
        <v>242</v>
      </c>
      <c r="O203" s="29" t="s">
        <v>243</v>
      </c>
      <c r="P203" s="29" t="s">
        <v>244</v>
      </c>
      <c r="Q203" s="29" t="s">
        <v>245</v>
      </c>
      <c r="R203" s="29" t="s">
        <v>246</v>
      </c>
      <c r="S203" s="29" t="s">
        <v>247</v>
      </c>
      <c r="T203" s="29" t="s">
        <v>248</v>
      </c>
      <c r="U203" s="29" t="s">
        <v>152</v>
      </c>
      <c r="V203" s="29" t="s">
        <v>246</v>
      </c>
      <c r="W203" s="29" t="s">
        <v>247</v>
      </c>
      <c r="X203" s="29" t="s">
        <v>248</v>
      </c>
      <c r="Y203" s="29" t="s">
        <v>152</v>
      </c>
      <c r="Z203" s="29" t="s">
        <v>246</v>
      </c>
      <c r="AA203" s="29" t="s">
        <v>247</v>
      </c>
      <c r="AB203" s="29" t="s">
        <v>248</v>
      </c>
      <c r="AC203" s="29" t="s">
        <v>152</v>
      </c>
      <c r="AD203" s="29" t="s">
        <v>246</v>
      </c>
      <c r="AE203" s="29" t="s">
        <v>247</v>
      </c>
      <c r="AF203" s="29" t="s">
        <v>248</v>
      </c>
      <c r="AG203" s="29" t="s">
        <v>152</v>
      </c>
      <c r="AH203" s="29" t="s">
        <v>246</v>
      </c>
      <c r="AI203" s="29" t="s">
        <v>247</v>
      </c>
      <c r="AJ203" s="29" t="s">
        <v>248</v>
      </c>
      <c r="AK203" s="29" t="s">
        <v>152</v>
      </c>
      <c r="AL203" s="29" t="s">
        <v>125</v>
      </c>
      <c r="AM203" s="29" t="s">
        <v>249</v>
      </c>
      <c r="AN203" s="29" t="s">
        <v>250</v>
      </c>
      <c r="AO203" s="29" t="s">
        <v>251</v>
      </c>
      <c r="AP203" s="29" t="s">
        <v>252</v>
      </c>
      <c r="AQ203" s="29" t="s">
        <v>253</v>
      </c>
      <c r="AR203" s="29" t="s">
        <v>254</v>
      </c>
      <c r="AS203" s="29" t="s">
        <v>255</v>
      </c>
      <c r="AT203" s="29" t="s">
        <v>256</v>
      </c>
      <c r="AU203" s="29" t="s">
        <v>257</v>
      </c>
      <c r="AV203" s="29" t="s">
        <v>258</v>
      </c>
      <c r="AW203" s="29" t="s">
        <v>259</v>
      </c>
      <c r="AX203" s="29" t="s">
        <v>260</v>
      </c>
      <c r="AY203" s="29" t="s">
        <v>261</v>
      </c>
      <c r="AZ203" s="29" t="s">
        <v>262</v>
      </c>
      <c r="BA203" s="29" t="s">
        <v>263</v>
      </c>
      <c r="BB203" s="29" t="s">
        <v>264</v>
      </c>
      <c r="BC203" s="29" t="s">
        <v>265</v>
      </c>
      <c r="BD203" s="29" t="s">
        <v>266</v>
      </c>
      <c r="BE203" s="29" t="s">
        <v>267</v>
      </c>
      <c r="BF203" s="29" t="s">
        <v>268</v>
      </c>
      <c r="BG203" s="29" t="s">
        <v>269</v>
      </c>
      <c r="BH203" s="29" t="s">
        <v>270</v>
      </c>
      <c r="BI203" s="29" t="s">
        <v>271</v>
      </c>
      <c r="BJ203" s="29" t="s">
        <v>272</v>
      </c>
      <c r="BK203" s="29" t="s">
        <v>273</v>
      </c>
      <c r="BL203" s="29" t="s">
        <v>274</v>
      </c>
      <c r="BM203" s="29" t="s">
        <v>275</v>
      </c>
      <c r="BN203" s="29" t="s">
        <v>276</v>
      </c>
      <c r="BO203" s="29" t="s">
        <v>277</v>
      </c>
      <c r="BP203" s="29" t="s">
        <v>278</v>
      </c>
      <c r="BQ203" s="29" t="s">
        <v>279</v>
      </c>
      <c r="BR203" s="29" t="s">
        <v>280</v>
      </c>
      <c r="BS203" s="29" t="s">
        <v>281</v>
      </c>
      <c r="BT203" s="29" t="s">
        <v>282</v>
      </c>
      <c r="BU203" s="29" t="s">
        <v>283</v>
      </c>
      <c r="BV203" s="29" t="s">
        <v>284</v>
      </c>
      <c r="BW203" s="29" t="s">
        <v>285</v>
      </c>
      <c r="BX203" s="29" t="s">
        <v>286</v>
      </c>
      <c r="BY203" s="29" t="s">
        <v>287</v>
      </c>
      <c r="BZ203" s="29" t="s">
        <v>288</v>
      </c>
      <c r="CA203" s="29" t="s">
        <v>289</v>
      </c>
      <c r="CB203" s="29" t="s">
        <v>290</v>
      </c>
      <c r="CC203" s="29" t="s">
        <v>291</v>
      </c>
      <c r="CD203" s="29" t="s">
        <v>292</v>
      </c>
      <c r="CE203" s="29" t="s">
        <v>21</v>
      </c>
      <c r="CF203" s="29" t="s">
        <v>293</v>
      </c>
      <c r="CG203" s="29" t="s">
        <v>294</v>
      </c>
      <c r="CH203" s="29" t="s">
        <v>295</v>
      </c>
      <c r="CI203" s="29" t="s">
        <v>296</v>
      </c>
      <c r="CJ203" s="29" t="s">
        <v>297</v>
      </c>
      <c r="CK203" s="29" t="s">
        <v>298</v>
      </c>
      <c r="CL203" s="29"/>
      <c r="CM203" s="29" t="s">
        <v>299</v>
      </c>
      <c r="CN203" s="29" t="s">
        <v>300</v>
      </c>
      <c r="CO203" s="29" t="s">
        <v>301</v>
      </c>
      <c r="CP203" s="29" t="s">
        <v>302</v>
      </c>
      <c r="CQ203" s="29" t="s">
        <v>303</v>
      </c>
      <c r="CR203" s="29" t="s">
        <v>304</v>
      </c>
      <c r="CS203" s="29" t="s">
        <v>305</v>
      </c>
      <c r="CT203" s="29" t="s">
        <v>306</v>
      </c>
      <c r="CU203" s="29" t="s">
        <v>307</v>
      </c>
      <c r="CV203" s="29" t="s">
        <v>308</v>
      </c>
      <c r="CW203" s="112" t="s">
        <v>309</v>
      </c>
      <c r="CX203" s="7"/>
      <c r="CY203" s="7"/>
      <c r="CZ203" s="7"/>
      <c r="DA203" s="7"/>
      <c r="DB203" s="7"/>
      <c r="DC203" s="7"/>
      <c r="DD203" s="7"/>
      <c r="DE203" s="7"/>
      <c r="DF203" s="7"/>
      <c r="DG203" s="7"/>
      <c r="DH203" s="7"/>
      <c r="DI203" s="7"/>
      <c r="DJ203" s="7"/>
      <c r="DK203" s="7"/>
      <c r="DL203" s="7"/>
      <c r="DM203" s="7"/>
      <c r="DN203" s="7"/>
      <c r="DO203" s="7"/>
      <c r="DP203" s="7"/>
      <c r="DQ203" s="7"/>
      <c r="DR203" s="7"/>
      <c r="DS203" s="7"/>
      <c r="DT203" s="7"/>
      <c r="DU203" s="7"/>
      <c r="DV203" s="7"/>
      <c r="DW203" s="7"/>
      <c r="DX203" s="7"/>
      <c r="DY203" s="7"/>
      <c r="DZ203" s="7"/>
      <c r="EA203" s="7"/>
    </row>
    <row r="204" spans="1:131">
      <c r="A204" s="7" t="s">
        <v>614</v>
      </c>
      <c r="B204" s="7" t="s">
        <v>614</v>
      </c>
      <c r="C204" s="26">
        <v>1</v>
      </c>
      <c r="D204" s="26">
        <v>259.98199999999997</v>
      </c>
      <c r="E204" s="26">
        <v>0</v>
      </c>
      <c r="F204" s="26">
        <v>10.46115</v>
      </c>
      <c r="G204" s="26">
        <v>0</v>
      </c>
      <c r="H204" s="26">
        <v>0</v>
      </c>
      <c r="I204" s="26" t="s">
        <v>137</v>
      </c>
      <c r="J204" s="26"/>
      <c r="K204" s="26"/>
      <c r="L204" s="26">
        <v>277.97692527768464</v>
      </c>
      <c r="M204" s="26">
        <v>7.3937023773280896E-4</v>
      </c>
      <c r="N204" s="26">
        <v>7.3403379492268848E-4</v>
      </c>
      <c r="O204" s="26">
        <v>0</v>
      </c>
      <c r="P204" s="26">
        <v>0</v>
      </c>
      <c r="Q204" s="26">
        <v>0</v>
      </c>
      <c r="R204" s="26">
        <v>2.0860930552949988</v>
      </c>
      <c r="S204" s="26">
        <v>4.8206437578241461</v>
      </c>
      <c r="T204" s="26">
        <v>0</v>
      </c>
      <c r="U204" s="26">
        <v>164.85171128453001</v>
      </c>
      <c r="V204" s="26" t="s">
        <v>310</v>
      </c>
      <c r="W204" s="26" t="s">
        <v>310</v>
      </c>
      <c r="X204" s="26" t="s">
        <v>310</v>
      </c>
      <c r="Y204" s="26" t="s">
        <v>310</v>
      </c>
      <c r="Z204" s="26">
        <v>0</v>
      </c>
      <c r="AA204" s="26">
        <v>0</v>
      </c>
      <c r="AB204" s="26">
        <v>0</v>
      </c>
      <c r="AC204" s="26">
        <v>0</v>
      </c>
      <c r="AD204" s="26">
        <v>0</v>
      </c>
      <c r="AE204" s="26">
        <v>0</v>
      </c>
      <c r="AF204" s="26">
        <v>0</v>
      </c>
      <c r="AG204" s="26">
        <v>0</v>
      </c>
      <c r="AH204" s="26">
        <v>2.0860930552949988</v>
      </c>
      <c r="AI204" s="26">
        <v>4.8206437578241461</v>
      </c>
      <c r="AJ204" s="26">
        <v>0</v>
      </c>
      <c r="AK204" s="26">
        <v>164.85171128453001</v>
      </c>
      <c r="AL204" s="26">
        <v>171.75844809764916</v>
      </c>
      <c r="AM204" s="26">
        <v>133.70243250433637</v>
      </c>
      <c r="AN204" s="26">
        <v>0.26125535333417554</v>
      </c>
      <c r="AO204" s="26">
        <v>0</v>
      </c>
      <c r="AP204" s="26">
        <v>0</v>
      </c>
      <c r="AQ204" s="26">
        <v>133.96368785767055</v>
      </c>
      <c r="AR204" s="26">
        <v>2.0860930552949988</v>
      </c>
      <c r="AS204" s="30">
        <v>64.217503393551382</v>
      </c>
      <c r="AT204" s="26">
        <v>133.70243250433637</v>
      </c>
      <c r="AU204" s="26">
        <v>0.30924852345826698</v>
      </c>
      <c r="AV204" s="26">
        <v>0</v>
      </c>
      <c r="AW204" s="26">
        <v>0</v>
      </c>
      <c r="AX204" s="26">
        <v>134.01168102779465</v>
      </c>
      <c r="AY204" s="26">
        <v>4.8206437578241461</v>
      </c>
      <c r="AZ204" s="30">
        <v>27.799540426584517</v>
      </c>
      <c r="BA204" s="26">
        <v>133.70243250433637</v>
      </c>
      <c r="BB204" s="26">
        <v>0.57050387679244252</v>
      </c>
      <c r="BC204" s="26">
        <v>0</v>
      </c>
      <c r="BD204" s="26">
        <v>0</v>
      </c>
      <c r="BE204" s="26">
        <v>134.27293638112883</v>
      </c>
      <c r="BF204" s="26">
        <v>6.9067368131191449</v>
      </c>
      <c r="BG204" s="26">
        <v>1.6772295379520576</v>
      </c>
      <c r="BH204" s="30">
        <v>19.440864769319326</v>
      </c>
      <c r="BI204" s="26">
        <v>0.55219827402460175</v>
      </c>
      <c r="BJ204" s="26">
        <v>1.2760462223874913</v>
      </c>
      <c r="BK204" s="26">
        <v>0</v>
      </c>
      <c r="BL204" s="26">
        <v>43.636994145712521</v>
      </c>
      <c r="BM204" s="26">
        <v>45.465238642124625</v>
      </c>
      <c r="BN204" s="26">
        <v>133.70243250433637</v>
      </c>
      <c r="BO204" s="26">
        <v>0</v>
      </c>
      <c r="BP204" s="26">
        <v>0.57050387679244252</v>
      </c>
      <c r="BQ204" s="26">
        <v>0</v>
      </c>
      <c r="BR204" s="26">
        <v>0</v>
      </c>
      <c r="BS204" s="26">
        <v>0</v>
      </c>
      <c r="BT204" s="26">
        <v>0</v>
      </c>
      <c r="BU204" s="26">
        <v>0</v>
      </c>
      <c r="BV204" s="26">
        <v>81.5419580698061</v>
      </c>
      <c r="BW204" s="26">
        <v>0</v>
      </c>
      <c r="BX204" s="26">
        <v>171.75844809764916</v>
      </c>
      <c r="BY204" s="26"/>
      <c r="BZ204" s="26">
        <v>0</v>
      </c>
      <c r="CA204" s="26">
        <v>0</v>
      </c>
      <c r="CB204" s="26">
        <v>215.81489445093493</v>
      </c>
      <c r="CC204" s="26">
        <v>171.75844809764916</v>
      </c>
      <c r="CD204" s="30">
        <v>1.2565023545638845</v>
      </c>
      <c r="CE204" s="26">
        <v>23.729698299025905</v>
      </c>
      <c r="CF204" s="26">
        <v>2.640816488175866</v>
      </c>
      <c r="CG204" s="26">
        <v>0</v>
      </c>
      <c r="CH204" s="26">
        <v>2.640816488175866</v>
      </c>
      <c r="CI204" s="26">
        <v>0.13203903950690019</v>
      </c>
      <c r="CJ204" s="26">
        <v>0</v>
      </c>
      <c r="CK204" s="26">
        <v>0.13203903950690019</v>
      </c>
      <c r="CL204" s="26"/>
      <c r="CM204" s="26">
        <v>0</v>
      </c>
      <c r="CN204" s="26"/>
      <c r="CO204" s="26">
        <v>0</v>
      </c>
      <c r="CP204" s="26">
        <v>0</v>
      </c>
      <c r="CQ204" s="26">
        <v>0</v>
      </c>
      <c r="CR204" s="26">
        <v>0</v>
      </c>
      <c r="CS204" s="26">
        <v>0</v>
      </c>
      <c r="CT204" s="26">
        <v>0</v>
      </c>
      <c r="CU204" s="26">
        <v>0</v>
      </c>
      <c r="CV204" s="26">
        <v>9999</v>
      </c>
      <c r="CW204" s="30">
        <v>9999</v>
      </c>
      <c r="CX204" s="7"/>
      <c r="CY204" s="7"/>
      <c r="CZ204" s="7"/>
      <c r="DA204" s="7"/>
      <c r="DB204" s="7"/>
      <c r="DC204" s="7"/>
      <c r="DD204" s="7"/>
      <c r="DE204" s="7"/>
      <c r="DF204" s="7"/>
      <c r="DG204" s="7"/>
      <c r="DH204" s="7"/>
      <c r="DI204" s="7"/>
      <c r="DJ204" s="7"/>
      <c r="DK204" s="7"/>
      <c r="DL204" s="7"/>
      <c r="DM204" s="7"/>
      <c r="DN204" s="7"/>
      <c r="DO204" s="7"/>
      <c r="DP204" s="7"/>
      <c r="DQ204" s="7"/>
      <c r="DR204" s="7"/>
      <c r="DS204" s="7"/>
      <c r="DT204" s="7"/>
      <c r="DU204" s="7"/>
      <c r="DV204" s="7"/>
      <c r="DW204" s="7"/>
      <c r="DX204" s="7"/>
      <c r="DY204" s="7"/>
      <c r="DZ204" s="7"/>
      <c r="EA204" s="7"/>
    </row>
    <row r="205" spans="1:131">
      <c r="A205" s="7" t="s">
        <v>615</v>
      </c>
      <c r="B205" s="7" t="s">
        <v>615</v>
      </c>
      <c r="C205" s="26">
        <v>1</v>
      </c>
      <c r="D205" s="26">
        <v>253.577</v>
      </c>
      <c r="E205" s="26">
        <v>0</v>
      </c>
      <c r="F205" s="26">
        <v>10.46115</v>
      </c>
      <c r="G205" s="26">
        <v>0</v>
      </c>
      <c r="H205" s="26">
        <v>0</v>
      </c>
      <c r="I205" s="26" t="s">
        <v>137</v>
      </c>
      <c r="J205" s="26"/>
      <c r="K205" s="26"/>
      <c r="L205" s="26">
        <v>271.12859652260323</v>
      </c>
      <c r="M205" s="26">
        <v>7.2115487523587217E-4</v>
      </c>
      <c r="N205" s="26">
        <v>7.159499027436922E-4</v>
      </c>
      <c r="O205" s="26">
        <v>0</v>
      </c>
      <c r="P205" s="26">
        <v>0</v>
      </c>
      <c r="Q205" s="26">
        <v>0</v>
      </c>
      <c r="R205" s="26">
        <v>2.0860930552949988</v>
      </c>
      <c r="S205" s="26">
        <v>4.8206437578241461</v>
      </c>
      <c r="T205" s="26">
        <v>0</v>
      </c>
      <c r="U205" s="26">
        <v>164.85171128453001</v>
      </c>
      <c r="V205" s="26" t="s">
        <v>310</v>
      </c>
      <c r="W205" s="26" t="s">
        <v>310</v>
      </c>
      <c r="X205" s="26" t="s">
        <v>310</v>
      </c>
      <c r="Y205" s="26" t="s">
        <v>310</v>
      </c>
      <c r="Z205" s="26">
        <v>0</v>
      </c>
      <c r="AA205" s="26">
        <v>0</v>
      </c>
      <c r="AB205" s="26">
        <v>0</v>
      </c>
      <c r="AC205" s="26">
        <v>0</v>
      </c>
      <c r="AD205" s="26">
        <v>0</v>
      </c>
      <c r="AE205" s="26">
        <v>0</v>
      </c>
      <c r="AF205" s="26">
        <v>0</v>
      </c>
      <c r="AG205" s="26">
        <v>0</v>
      </c>
      <c r="AH205" s="26">
        <v>2.0860930552949988</v>
      </c>
      <c r="AI205" s="26">
        <v>4.8206437578241461</v>
      </c>
      <c r="AJ205" s="26">
        <v>0</v>
      </c>
      <c r="AK205" s="26">
        <v>164.85171128453001</v>
      </c>
      <c r="AL205" s="26">
        <v>171.75844809764916</v>
      </c>
      <c r="AM205" s="26">
        <v>130.40849646187843</v>
      </c>
      <c r="AN205" s="26">
        <v>0.2548189825927189</v>
      </c>
      <c r="AO205" s="26">
        <v>0</v>
      </c>
      <c r="AP205" s="26">
        <v>0</v>
      </c>
      <c r="AQ205" s="26">
        <v>130.66331544447115</v>
      </c>
      <c r="AR205" s="26">
        <v>2.0860930552949988</v>
      </c>
      <c r="AS205" s="30">
        <v>62.635420367666093</v>
      </c>
      <c r="AT205" s="26">
        <v>130.40849646187843</v>
      </c>
      <c r="AU205" s="26">
        <v>0.30162977757297421</v>
      </c>
      <c r="AV205" s="26">
        <v>0</v>
      </c>
      <c r="AW205" s="26">
        <v>0</v>
      </c>
      <c r="AX205" s="26">
        <v>130.7101262394514</v>
      </c>
      <c r="AY205" s="26">
        <v>4.8206437578241461</v>
      </c>
      <c r="AZ205" s="30">
        <v>27.114662025647991</v>
      </c>
      <c r="BA205" s="26">
        <v>130.40849646187843</v>
      </c>
      <c r="BB205" s="26">
        <v>0.55644876016569311</v>
      </c>
      <c r="BC205" s="26">
        <v>0</v>
      </c>
      <c r="BD205" s="26">
        <v>0</v>
      </c>
      <c r="BE205" s="26">
        <v>130.96494522204412</v>
      </c>
      <c r="BF205" s="26">
        <v>6.9067368131191449</v>
      </c>
      <c r="BG205" s="26">
        <v>1.7234084343011762</v>
      </c>
      <c r="BH205" s="30">
        <v>18.961913384810035</v>
      </c>
      <c r="BI205" s="26">
        <v>0.56614602932231239</v>
      </c>
      <c r="BJ205" s="26">
        <v>1.3082773634388953</v>
      </c>
      <c r="BK205" s="26">
        <v>0</v>
      </c>
      <c r="BL205" s="26">
        <v>44.739203523941974</v>
      </c>
      <c r="BM205" s="26">
        <v>46.61362691670319</v>
      </c>
      <c r="BN205" s="26">
        <v>130.40849646187843</v>
      </c>
      <c r="BO205" s="26">
        <v>0</v>
      </c>
      <c r="BP205" s="26">
        <v>0.55644876016569311</v>
      </c>
      <c r="BQ205" s="26">
        <v>0</v>
      </c>
      <c r="BR205" s="26">
        <v>0</v>
      </c>
      <c r="BS205" s="26">
        <v>0</v>
      </c>
      <c r="BT205" s="26">
        <v>0</v>
      </c>
      <c r="BU205" s="26">
        <v>0</v>
      </c>
      <c r="BV205" s="26">
        <v>81.5419580698061</v>
      </c>
      <c r="BW205" s="26">
        <v>0</v>
      </c>
      <c r="BX205" s="26">
        <v>171.75844809764916</v>
      </c>
      <c r="BY205" s="26"/>
      <c r="BZ205" s="26">
        <v>0</v>
      </c>
      <c r="CA205" s="26">
        <v>0</v>
      </c>
      <c r="CB205" s="26">
        <v>212.50690329185022</v>
      </c>
      <c r="CC205" s="26">
        <v>171.75844809764916</v>
      </c>
      <c r="CD205" s="30">
        <v>1.2372428002553593</v>
      </c>
      <c r="CE205" s="26">
        <v>24.332891681762508</v>
      </c>
      <c r="CF205" s="26">
        <v>2.5757564855342747</v>
      </c>
      <c r="CG205" s="26">
        <v>0</v>
      </c>
      <c r="CH205" s="26">
        <v>2.5757564855342747</v>
      </c>
      <c r="CI205" s="26">
        <v>0.12878608334823655</v>
      </c>
      <c r="CJ205" s="26">
        <v>0</v>
      </c>
      <c r="CK205" s="26">
        <v>0.12878608334823655</v>
      </c>
      <c r="CL205" s="26"/>
      <c r="CM205" s="26">
        <v>0</v>
      </c>
      <c r="CN205" s="26"/>
      <c r="CO205" s="26">
        <v>0</v>
      </c>
      <c r="CP205" s="26">
        <v>0</v>
      </c>
      <c r="CQ205" s="26">
        <v>0</v>
      </c>
      <c r="CR205" s="26">
        <v>0</v>
      </c>
      <c r="CS205" s="26">
        <v>0</v>
      </c>
      <c r="CT205" s="26">
        <v>0</v>
      </c>
      <c r="CU205" s="26">
        <v>0</v>
      </c>
      <c r="CV205" s="26">
        <v>9999</v>
      </c>
      <c r="CW205" s="30">
        <v>9999</v>
      </c>
      <c r="CX205" s="7"/>
      <c r="CY205" s="7"/>
      <c r="CZ205" s="7"/>
      <c r="DA205" s="7"/>
      <c r="DB205" s="7"/>
      <c r="DC205" s="7"/>
      <c r="DD205" s="7"/>
      <c r="DE205" s="7"/>
      <c r="DF205" s="7"/>
      <c r="DG205" s="7"/>
      <c r="DH205" s="7"/>
      <c r="DI205" s="7"/>
      <c r="DJ205" s="7"/>
      <c r="DK205" s="7"/>
      <c r="DL205" s="7"/>
      <c r="DM205" s="7"/>
      <c r="DN205" s="7"/>
      <c r="DO205" s="7"/>
      <c r="DP205" s="7"/>
      <c r="DQ205" s="7"/>
      <c r="DR205" s="7"/>
      <c r="DS205" s="7"/>
      <c r="DT205" s="7"/>
      <c r="DU205" s="7"/>
      <c r="DV205" s="7"/>
      <c r="DW205" s="7"/>
      <c r="DX205" s="7"/>
      <c r="DY205" s="7"/>
      <c r="DZ205" s="7"/>
      <c r="EA205" s="7"/>
    </row>
    <row r="206" spans="1:131">
      <c r="A206" s="7" t="s">
        <v>616</v>
      </c>
      <c r="B206" s="7" t="s">
        <v>616</v>
      </c>
      <c r="C206" s="26">
        <v>1</v>
      </c>
      <c r="D206" s="26">
        <v>249.79500000000004</v>
      </c>
      <c r="E206" s="26">
        <v>0</v>
      </c>
      <c r="F206" s="26">
        <v>10.46115</v>
      </c>
      <c r="G206" s="26">
        <v>0</v>
      </c>
      <c r="H206" s="26">
        <v>0</v>
      </c>
      <c r="I206" s="26" t="s">
        <v>137</v>
      </c>
      <c r="J206" s="26"/>
      <c r="K206" s="26"/>
      <c r="L206" s="26">
        <v>267.0848214481743</v>
      </c>
      <c r="M206" s="26">
        <v>7.1039913738053817E-4</v>
      </c>
      <c r="N206" s="26">
        <v>7.0527179498085636E-4</v>
      </c>
      <c r="O206" s="26">
        <v>0</v>
      </c>
      <c r="P206" s="26">
        <v>0</v>
      </c>
      <c r="Q206" s="26">
        <v>0</v>
      </c>
      <c r="R206" s="26">
        <v>2.0860930552949988</v>
      </c>
      <c r="S206" s="26">
        <v>4.8206437578241461</v>
      </c>
      <c r="T206" s="26">
        <v>0</v>
      </c>
      <c r="U206" s="26">
        <v>164.85171128453001</v>
      </c>
      <c r="V206" s="26" t="s">
        <v>310</v>
      </c>
      <c r="W206" s="26" t="s">
        <v>310</v>
      </c>
      <c r="X206" s="26" t="s">
        <v>310</v>
      </c>
      <c r="Y206" s="26" t="s">
        <v>310</v>
      </c>
      <c r="Z206" s="26">
        <v>0</v>
      </c>
      <c r="AA206" s="26">
        <v>0</v>
      </c>
      <c r="AB206" s="26">
        <v>0</v>
      </c>
      <c r="AC206" s="26">
        <v>0</v>
      </c>
      <c r="AD206" s="26">
        <v>0</v>
      </c>
      <c r="AE206" s="26">
        <v>0</v>
      </c>
      <c r="AF206" s="26">
        <v>0</v>
      </c>
      <c r="AG206" s="26">
        <v>0</v>
      </c>
      <c r="AH206" s="26">
        <v>2.0860930552949988</v>
      </c>
      <c r="AI206" s="26">
        <v>4.8206437578241461</v>
      </c>
      <c r="AJ206" s="26">
        <v>0</v>
      </c>
      <c r="AK206" s="26">
        <v>164.85171128453001</v>
      </c>
      <c r="AL206" s="26">
        <v>171.75844809764916</v>
      </c>
      <c r="AM206" s="26">
        <v>128.46350565585573</v>
      </c>
      <c r="AN206" s="26">
        <v>0.25101845891681118</v>
      </c>
      <c r="AO206" s="26">
        <v>0</v>
      </c>
      <c r="AP206" s="26">
        <v>0</v>
      </c>
      <c r="AQ206" s="26">
        <v>128.71452411477253</v>
      </c>
      <c r="AR206" s="26">
        <v>2.0860930552949988</v>
      </c>
      <c r="AS206" s="30">
        <v>61.701238009524339</v>
      </c>
      <c r="AT206" s="26">
        <v>128.46350565585573</v>
      </c>
      <c r="AU206" s="26">
        <v>0.29713108952642037</v>
      </c>
      <c r="AV206" s="26">
        <v>0</v>
      </c>
      <c r="AW206" s="26">
        <v>0</v>
      </c>
      <c r="AX206" s="26">
        <v>128.76063674538216</v>
      </c>
      <c r="AY206" s="26">
        <v>4.8206437578241461</v>
      </c>
      <c r="AZ206" s="30">
        <v>26.710257636523586</v>
      </c>
      <c r="BA206" s="26">
        <v>128.46350565585573</v>
      </c>
      <c r="BB206" s="26">
        <v>0.54814954844323149</v>
      </c>
      <c r="BC206" s="26">
        <v>0</v>
      </c>
      <c r="BD206" s="26">
        <v>0</v>
      </c>
      <c r="BE206" s="26">
        <v>129.01165520429896</v>
      </c>
      <c r="BF206" s="26">
        <v>6.9067368131191449</v>
      </c>
      <c r="BG206" s="26">
        <v>1.7517879826164851</v>
      </c>
      <c r="BH206" s="30">
        <v>18.679103995861706</v>
      </c>
      <c r="BI206" s="26">
        <v>0.57471771523634962</v>
      </c>
      <c r="BJ206" s="26">
        <v>1.3280852258401676</v>
      </c>
      <c r="BK206" s="26">
        <v>0</v>
      </c>
      <c r="BL206" s="26">
        <v>45.416573638345966</v>
      </c>
      <c r="BM206" s="26">
        <v>47.319376579422489</v>
      </c>
      <c r="BN206" s="26">
        <v>128.46350565585573</v>
      </c>
      <c r="BO206" s="26">
        <v>0</v>
      </c>
      <c r="BP206" s="26">
        <v>0.54814954844323149</v>
      </c>
      <c r="BQ206" s="26">
        <v>0</v>
      </c>
      <c r="BR206" s="26">
        <v>0</v>
      </c>
      <c r="BS206" s="26">
        <v>0</v>
      </c>
      <c r="BT206" s="26">
        <v>0</v>
      </c>
      <c r="BU206" s="26">
        <v>0</v>
      </c>
      <c r="BV206" s="26">
        <v>81.5419580698061</v>
      </c>
      <c r="BW206" s="26">
        <v>0</v>
      </c>
      <c r="BX206" s="26">
        <v>171.75844809764916</v>
      </c>
      <c r="BY206" s="26"/>
      <c r="BZ206" s="26">
        <v>0</v>
      </c>
      <c r="CA206" s="26">
        <v>0</v>
      </c>
      <c r="CB206" s="26">
        <v>210.55361327410506</v>
      </c>
      <c r="CC206" s="26">
        <v>171.75844809764916</v>
      </c>
      <c r="CD206" s="30">
        <v>1.2258704919969923</v>
      </c>
      <c r="CE206" s="26">
        <v>24.703588192554633</v>
      </c>
      <c r="CF206" s="26">
        <v>2.537340103022101</v>
      </c>
      <c r="CG206" s="26">
        <v>0</v>
      </c>
      <c r="CH206" s="26">
        <v>2.537340103022101</v>
      </c>
      <c r="CI206" s="26">
        <v>0.12686529018788278</v>
      </c>
      <c r="CJ206" s="26">
        <v>0</v>
      </c>
      <c r="CK206" s="26">
        <v>0.12686529018788278</v>
      </c>
      <c r="CL206" s="26"/>
      <c r="CM206" s="26">
        <v>0</v>
      </c>
      <c r="CN206" s="26"/>
      <c r="CO206" s="26">
        <v>0</v>
      </c>
      <c r="CP206" s="26">
        <v>0</v>
      </c>
      <c r="CQ206" s="26">
        <v>0</v>
      </c>
      <c r="CR206" s="26">
        <v>0</v>
      </c>
      <c r="CS206" s="26">
        <v>0</v>
      </c>
      <c r="CT206" s="26">
        <v>0</v>
      </c>
      <c r="CU206" s="26">
        <v>0</v>
      </c>
      <c r="CV206" s="26">
        <v>9999</v>
      </c>
      <c r="CW206" s="30">
        <v>9999</v>
      </c>
      <c r="CX206" s="7"/>
      <c r="CY206" s="7"/>
      <c r="CZ206" s="7"/>
      <c r="DA206" s="7"/>
      <c r="DB206" s="7"/>
      <c r="DC206" s="7"/>
      <c r="DD206" s="7"/>
      <c r="DE206" s="7"/>
      <c r="DF206" s="7"/>
      <c r="DG206" s="7"/>
      <c r="DH206" s="7"/>
      <c r="DI206" s="7"/>
      <c r="DJ206" s="7"/>
      <c r="DK206" s="7"/>
      <c r="DL206" s="7"/>
      <c r="DM206" s="7"/>
      <c r="DN206" s="7"/>
      <c r="DO206" s="7"/>
      <c r="DP206" s="7"/>
      <c r="DQ206" s="7"/>
      <c r="DR206" s="7"/>
      <c r="DS206" s="7"/>
      <c r="DT206" s="7"/>
      <c r="DU206" s="7"/>
      <c r="DV206" s="7"/>
      <c r="DW206" s="7"/>
      <c r="DX206" s="7"/>
      <c r="DY206" s="7"/>
      <c r="DZ206" s="7"/>
      <c r="EA206" s="7"/>
    </row>
    <row r="207" spans="1:131">
      <c r="A207" s="7" t="s">
        <v>617</v>
      </c>
      <c r="B207" s="7" t="s">
        <v>617</v>
      </c>
      <c r="C207" s="26">
        <v>1</v>
      </c>
      <c r="D207" s="26">
        <v>240.40099999999998</v>
      </c>
      <c r="E207" s="26">
        <v>0</v>
      </c>
      <c r="F207" s="26">
        <v>10.46115</v>
      </c>
      <c r="G207" s="26">
        <v>0</v>
      </c>
      <c r="H207" s="26">
        <v>0</v>
      </c>
      <c r="I207" s="26" t="s">
        <v>137</v>
      </c>
      <c r="J207" s="26"/>
      <c r="K207" s="26"/>
      <c r="L207" s="26">
        <v>257.04060594072155</v>
      </c>
      <c r="M207" s="26">
        <v>6.8368327238503058E-4</v>
      </c>
      <c r="N207" s="26">
        <v>6.7874875311832829E-4</v>
      </c>
      <c r="O207" s="26">
        <v>0</v>
      </c>
      <c r="P207" s="26">
        <v>0</v>
      </c>
      <c r="Q207" s="26">
        <v>0</v>
      </c>
      <c r="R207" s="26">
        <v>2.0860930552949988</v>
      </c>
      <c r="S207" s="26">
        <v>4.8206437578241461</v>
      </c>
      <c r="T207" s="26">
        <v>0</v>
      </c>
      <c r="U207" s="26">
        <v>164.85171128453001</v>
      </c>
      <c r="V207" s="26" t="s">
        <v>310</v>
      </c>
      <c r="W207" s="26" t="s">
        <v>310</v>
      </c>
      <c r="X207" s="26" t="s">
        <v>310</v>
      </c>
      <c r="Y207" s="26" t="s">
        <v>310</v>
      </c>
      <c r="Z207" s="26">
        <v>0</v>
      </c>
      <c r="AA207" s="26">
        <v>0</v>
      </c>
      <c r="AB207" s="26">
        <v>0</v>
      </c>
      <c r="AC207" s="26">
        <v>0</v>
      </c>
      <c r="AD207" s="26">
        <v>0</v>
      </c>
      <c r="AE207" s="26">
        <v>0</v>
      </c>
      <c r="AF207" s="26">
        <v>0</v>
      </c>
      <c r="AG207" s="26">
        <v>0</v>
      </c>
      <c r="AH207" s="26">
        <v>2.0860930552949988</v>
      </c>
      <c r="AI207" s="26">
        <v>4.8206437578241461</v>
      </c>
      <c r="AJ207" s="26">
        <v>0</v>
      </c>
      <c r="AK207" s="26">
        <v>164.85171128453001</v>
      </c>
      <c r="AL207" s="26">
        <v>171.75844809764916</v>
      </c>
      <c r="AM207" s="26">
        <v>123.63239946025088</v>
      </c>
      <c r="AN207" s="26">
        <v>0.24157844849600801</v>
      </c>
      <c r="AO207" s="26">
        <v>0</v>
      </c>
      <c r="AP207" s="26">
        <v>0</v>
      </c>
      <c r="AQ207" s="26">
        <v>123.87397790874689</v>
      </c>
      <c r="AR207" s="26">
        <v>2.0860930552949988</v>
      </c>
      <c r="AS207" s="30">
        <v>59.380849571559317</v>
      </c>
      <c r="AT207" s="26">
        <v>123.63239946025088</v>
      </c>
      <c r="AU207" s="26">
        <v>0.28595692889465751</v>
      </c>
      <c r="AV207" s="26">
        <v>0</v>
      </c>
      <c r="AW207" s="26">
        <v>0</v>
      </c>
      <c r="AX207" s="26">
        <v>123.91835638914554</v>
      </c>
      <c r="AY207" s="26">
        <v>4.8206437578241461</v>
      </c>
      <c r="AZ207" s="30">
        <v>25.705769315150047</v>
      </c>
      <c r="BA207" s="26">
        <v>123.63239946025088</v>
      </c>
      <c r="BB207" s="26">
        <v>0.52753537739066547</v>
      </c>
      <c r="BC207" s="26">
        <v>0</v>
      </c>
      <c r="BD207" s="26">
        <v>0</v>
      </c>
      <c r="BE207" s="26">
        <v>124.15993483764156</v>
      </c>
      <c r="BF207" s="26">
        <v>6.9067368131191449</v>
      </c>
      <c r="BG207" s="26">
        <v>1.8261426268503786</v>
      </c>
      <c r="BH207" s="30">
        <v>17.976641965248103</v>
      </c>
      <c r="BI207" s="26">
        <v>0.59717560108927992</v>
      </c>
      <c r="BJ207" s="26">
        <v>1.3799819842211336</v>
      </c>
      <c r="BK207" s="26">
        <v>0</v>
      </c>
      <c r="BL207" s="26">
        <v>47.191288771638355</v>
      </c>
      <c r="BM207" s="26">
        <v>49.168446356948778</v>
      </c>
      <c r="BN207" s="26">
        <v>123.63239946025088</v>
      </c>
      <c r="BO207" s="26">
        <v>0</v>
      </c>
      <c r="BP207" s="26">
        <v>0.52753537739066547</v>
      </c>
      <c r="BQ207" s="26">
        <v>0</v>
      </c>
      <c r="BR207" s="26">
        <v>0</v>
      </c>
      <c r="BS207" s="26">
        <v>0</v>
      </c>
      <c r="BT207" s="26">
        <v>0</v>
      </c>
      <c r="BU207" s="26">
        <v>0</v>
      </c>
      <c r="BV207" s="26">
        <v>81.5419580698061</v>
      </c>
      <c r="BW207" s="26">
        <v>0</v>
      </c>
      <c r="BX207" s="26">
        <v>171.75844809764916</v>
      </c>
      <c r="BY207" s="26"/>
      <c r="BZ207" s="26">
        <v>0</v>
      </c>
      <c r="CA207" s="26">
        <v>0</v>
      </c>
      <c r="CB207" s="26">
        <v>205.70189290744764</v>
      </c>
      <c r="CC207" s="26">
        <v>171.75844809764916</v>
      </c>
      <c r="CD207" s="30">
        <v>1.1976231456778228</v>
      </c>
      <c r="CE207" s="26">
        <v>25.674816024388253</v>
      </c>
      <c r="CF207" s="26">
        <v>2.4419187658144361</v>
      </c>
      <c r="CG207" s="26">
        <v>0</v>
      </c>
      <c r="CH207" s="26">
        <v>2.4419187658144361</v>
      </c>
      <c r="CI207" s="26">
        <v>0.12209428782184273</v>
      </c>
      <c r="CJ207" s="26">
        <v>0</v>
      </c>
      <c r="CK207" s="26">
        <v>0.12209428782184273</v>
      </c>
      <c r="CL207" s="26"/>
      <c r="CM207" s="26">
        <v>0</v>
      </c>
      <c r="CN207" s="26"/>
      <c r="CO207" s="26">
        <v>0</v>
      </c>
      <c r="CP207" s="26">
        <v>0</v>
      </c>
      <c r="CQ207" s="26">
        <v>0</v>
      </c>
      <c r="CR207" s="26">
        <v>0</v>
      </c>
      <c r="CS207" s="26">
        <v>0</v>
      </c>
      <c r="CT207" s="26">
        <v>0</v>
      </c>
      <c r="CU207" s="26">
        <v>0</v>
      </c>
      <c r="CV207" s="26">
        <v>9999</v>
      </c>
      <c r="CW207" s="30">
        <v>9999</v>
      </c>
      <c r="CX207" s="7"/>
      <c r="CY207" s="7"/>
      <c r="CZ207" s="7"/>
      <c r="DA207" s="7"/>
      <c r="DB207" s="7"/>
      <c r="DC207" s="7"/>
      <c r="DD207" s="7"/>
      <c r="DE207" s="7"/>
      <c r="DF207" s="7"/>
      <c r="DG207" s="7"/>
      <c r="DH207" s="7"/>
      <c r="DI207" s="7"/>
      <c r="DJ207" s="7"/>
      <c r="DK207" s="7"/>
      <c r="DL207" s="7"/>
      <c r="DM207" s="7"/>
      <c r="DN207" s="7"/>
      <c r="DO207" s="7"/>
      <c r="DP207" s="7"/>
      <c r="DQ207" s="7"/>
      <c r="DR207" s="7"/>
      <c r="DS207" s="7"/>
      <c r="DT207" s="7"/>
      <c r="DU207" s="7"/>
      <c r="DV207" s="7"/>
      <c r="DW207" s="7"/>
      <c r="DX207" s="7"/>
      <c r="DY207" s="7"/>
      <c r="DZ207" s="7"/>
      <c r="EA207" s="7"/>
    </row>
    <row r="208" spans="1:131">
      <c r="A208" s="7" t="s">
        <v>618</v>
      </c>
      <c r="B208" s="7" t="s">
        <v>618</v>
      </c>
      <c r="C208" s="26">
        <v>1</v>
      </c>
      <c r="D208" s="26">
        <v>234.60599999999999</v>
      </c>
      <c r="E208" s="26">
        <v>0</v>
      </c>
      <c r="F208" s="26">
        <v>10.46115</v>
      </c>
      <c r="G208" s="26">
        <v>0</v>
      </c>
      <c r="H208" s="26">
        <v>0</v>
      </c>
      <c r="I208" s="26" t="s">
        <v>137</v>
      </c>
      <c r="J208" s="26"/>
      <c r="K208" s="26"/>
      <c r="L208" s="26">
        <v>250.84449897183836</v>
      </c>
      <c r="M208" s="26">
        <v>6.6720270631637343E-4</v>
      </c>
      <c r="N208" s="26">
        <v>6.6238713638495071E-4</v>
      </c>
      <c r="O208" s="26">
        <v>0</v>
      </c>
      <c r="P208" s="26">
        <v>0</v>
      </c>
      <c r="Q208" s="26">
        <v>0</v>
      </c>
      <c r="R208" s="26">
        <v>2.0860930552949988</v>
      </c>
      <c r="S208" s="26">
        <v>4.8206437578241461</v>
      </c>
      <c r="T208" s="26">
        <v>0</v>
      </c>
      <c r="U208" s="26">
        <v>164.85171128453001</v>
      </c>
      <c r="V208" s="26" t="s">
        <v>310</v>
      </c>
      <c r="W208" s="26" t="s">
        <v>310</v>
      </c>
      <c r="X208" s="26" t="s">
        <v>310</v>
      </c>
      <c r="Y208" s="26" t="s">
        <v>310</v>
      </c>
      <c r="Z208" s="26">
        <v>0</v>
      </c>
      <c r="AA208" s="26">
        <v>0</v>
      </c>
      <c r="AB208" s="26">
        <v>0</v>
      </c>
      <c r="AC208" s="26">
        <v>0</v>
      </c>
      <c r="AD208" s="26">
        <v>0</v>
      </c>
      <c r="AE208" s="26">
        <v>0</v>
      </c>
      <c r="AF208" s="26">
        <v>0</v>
      </c>
      <c r="AG208" s="26">
        <v>0</v>
      </c>
      <c r="AH208" s="26">
        <v>2.0860930552949988</v>
      </c>
      <c r="AI208" s="26">
        <v>4.8206437578241461</v>
      </c>
      <c r="AJ208" s="26">
        <v>0</v>
      </c>
      <c r="AK208" s="26">
        <v>164.85171128453001</v>
      </c>
      <c r="AL208" s="26">
        <v>171.75844809764916</v>
      </c>
      <c r="AM208" s="26">
        <v>120.65217161231288</v>
      </c>
      <c r="AN208" s="26">
        <v>0.23575506544421385</v>
      </c>
      <c r="AO208" s="26">
        <v>0</v>
      </c>
      <c r="AP208" s="26">
        <v>0</v>
      </c>
      <c r="AQ208" s="26">
        <v>120.88792667775709</v>
      </c>
      <c r="AR208" s="26">
        <v>2.0860930552949988</v>
      </c>
      <c r="AS208" s="30">
        <v>57.949441119567929</v>
      </c>
      <c r="AT208" s="26">
        <v>120.65217161231288</v>
      </c>
      <c r="AU208" s="26">
        <v>0.27906377785558301</v>
      </c>
      <c r="AV208" s="26">
        <v>0</v>
      </c>
      <c r="AW208" s="26">
        <v>0</v>
      </c>
      <c r="AX208" s="26">
        <v>120.93123539016847</v>
      </c>
      <c r="AY208" s="26">
        <v>4.8206437578241461</v>
      </c>
      <c r="AZ208" s="30">
        <v>25.086117428588459</v>
      </c>
      <c r="BA208" s="26">
        <v>120.65217161231288</v>
      </c>
      <c r="BB208" s="26">
        <v>0.51481884329979688</v>
      </c>
      <c r="BC208" s="26">
        <v>0</v>
      </c>
      <c r="BD208" s="26">
        <v>0</v>
      </c>
      <c r="BE208" s="26">
        <v>121.16699045561268</v>
      </c>
      <c r="BF208" s="26">
        <v>6.9067368131191449</v>
      </c>
      <c r="BG208" s="26">
        <v>1.8749803727173853</v>
      </c>
      <c r="BH208" s="30">
        <v>17.543304998311143</v>
      </c>
      <c r="BI208" s="26">
        <v>0.61192642846928047</v>
      </c>
      <c r="BJ208" s="26">
        <v>1.4140689027081352</v>
      </c>
      <c r="BK208" s="26">
        <v>0</v>
      </c>
      <c r="BL208" s="26">
        <v>48.356960231156215</v>
      </c>
      <c r="BM208" s="26">
        <v>50.382955562333635</v>
      </c>
      <c r="BN208" s="26">
        <v>120.65217161231288</v>
      </c>
      <c r="BO208" s="26">
        <v>0</v>
      </c>
      <c r="BP208" s="26">
        <v>0.51481884329979688</v>
      </c>
      <c r="BQ208" s="26">
        <v>0</v>
      </c>
      <c r="BR208" s="26">
        <v>0</v>
      </c>
      <c r="BS208" s="26">
        <v>0</v>
      </c>
      <c r="BT208" s="26">
        <v>0</v>
      </c>
      <c r="BU208" s="26">
        <v>0</v>
      </c>
      <c r="BV208" s="26">
        <v>81.5419580698061</v>
      </c>
      <c r="BW208" s="26">
        <v>0</v>
      </c>
      <c r="BX208" s="26">
        <v>171.75844809764916</v>
      </c>
      <c r="BY208" s="26"/>
      <c r="BZ208" s="26">
        <v>0</v>
      </c>
      <c r="CA208" s="26">
        <v>0</v>
      </c>
      <c r="CB208" s="26">
        <v>202.70894852541878</v>
      </c>
      <c r="CC208" s="26">
        <v>171.75844809764916</v>
      </c>
      <c r="CD208" s="30">
        <v>1.180197834636777</v>
      </c>
      <c r="CE208" s="26">
        <v>26.312739566606297</v>
      </c>
      <c r="CF208" s="26">
        <v>2.3830549539006038</v>
      </c>
      <c r="CG208" s="26">
        <v>0</v>
      </c>
      <c r="CH208" s="26">
        <v>2.3830549539006038</v>
      </c>
      <c r="CI208" s="26">
        <v>0.11915113701162321</v>
      </c>
      <c r="CJ208" s="26">
        <v>0</v>
      </c>
      <c r="CK208" s="26">
        <v>0.11915113701162321</v>
      </c>
      <c r="CL208" s="26"/>
      <c r="CM208" s="26">
        <v>0</v>
      </c>
      <c r="CN208" s="26"/>
      <c r="CO208" s="26">
        <v>0</v>
      </c>
      <c r="CP208" s="26">
        <v>0</v>
      </c>
      <c r="CQ208" s="26">
        <v>0</v>
      </c>
      <c r="CR208" s="26">
        <v>0</v>
      </c>
      <c r="CS208" s="26">
        <v>0</v>
      </c>
      <c r="CT208" s="26">
        <v>0</v>
      </c>
      <c r="CU208" s="26">
        <v>0</v>
      </c>
      <c r="CV208" s="26">
        <v>9999</v>
      </c>
      <c r="CW208" s="30">
        <v>9999</v>
      </c>
      <c r="CX208" s="7"/>
      <c r="CY208" s="7"/>
      <c r="CZ208" s="7"/>
      <c r="DA208" s="7"/>
      <c r="DB208" s="7"/>
      <c r="DC208" s="7"/>
      <c r="DD208" s="7"/>
      <c r="DE208" s="7"/>
      <c r="DF208" s="7"/>
      <c r="DG208" s="7"/>
      <c r="DH208" s="7"/>
      <c r="DI208" s="7"/>
      <c r="DJ208" s="7"/>
      <c r="DK208" s="7"/>
      <c r="DL208" s="7"/>
      <c r="DM208" s="7"/>
      <c r="DN208" s="7"/>
      <c r="DO208" s="7"/>
      <c r="DP208" s="7"/>
      <c r="DQ208" s="7"/>
      <c r="DR208" s="7"/>
      <c r="DS208" s="7"/>
      <c r="DT208" s="7"/>
      <c r="DU208" s="7"/>
      <c r="DV208" s="7"/>
      <c r="DW208" s="7"/>
      <c r="DX208" s="7"/>
      <c r="DY208" s="7"/>
      <c r="DZ208" s="7"/>
      <c r="EA208" s="7"/>
    </row>
    <row r="209" spans="1:131">
      <c r="A209" s="7" t="s">
        <v>619</v>
      </c>
      <c r="B209" s="7" t="s">
        <v>619</v>
      </c>
      <c r="C209" s="26">
        <v>1</v>
      </c>
      <c r="D209" s="26">
        <v>232.77599999999998</v>
      </c>
      <c r="E209" s="26">
        <v>0</v>
      </c>
      <c r="F209" s="26">
        <v>10.46115</v>
      </c>
      <c r="G209" s="26">
        <v>0</v>
      </c>
      <c r="H209" s="26">
        <v>0</v>
      </c>
      <c r="I209" s="26" t="s">
        <v>137</v>
      </c>
      <c r="J209" s="26"/>
      <c r="K209" s="26"/>
      <c r="L209" s="26">
        <v>248.88783361324369</v>
      </c>
      <c r="M209" s="26">
        <v>6.6199831703153428E-4</v>
      </c>
      <c r="N209" s="26">
        <v>6.5722031004809465E-4</v>
      </c>
      <c r="O209" s="26">
        <v>0</v>
      </c>
      <c r="P209" s="26">
        <v>0</v>
      </c>
      <c r="Q209" s="26">
        <v>0</v>
      </c>
      <c r="R209" s="26">
        <v>2.0860930552949988</v>
      </c>
      <c r="S209" s="26">
        <v>4.8206437578241461</v>
      </c>
      <c r="T209" s="26">
        <v>0</v>
      </c>
      <c r="U209" s="26">
        <v>164.85171128453001</v>
      </c>
      <c r="V209" s="26" t="s">
        <v>310</v>
      </c>
      <c r="W209" s="26" t="s">
        <v>310</v>
      </c>
      <c r="X209" s="26" t="s">
        <v>310</v>
      </c>
      <c r="Y209" s="26" t="s">
        <v>310</v>
      </c>
      <c r="Z209" s="26">
        <v>0</v>
      </c>
      <c r="AA209" s="26">
        <v>0</v>
      </c>
      <c r="AB209" s="26">
        <v>0</v>
      </c>
      <c r="AC209" s="26">
        <v>0</v>
      </c>
      <c r="AD209" s="26">
        <v>0</v>
      </c>
      <c r="AE209" s="26">
        <v>0</v>
      </c>
      <c r="AF209" s="26">
        <v>0</v>
      </c>
      <c r="AG209" s="26">
        <v>0</v>
      </c>
      <c r="AH209" s="26">
        <v>2.0860930552949988</v>
      </c>
      <c r="AI209" s="26">
        <v>4.8206437578241461</v>
      </c>
      <c r="AJ209" s="26">
        <v>0</v>
      </c>
      <c r="AK209" s="26">
        <v>164.85171128453001</v>
      </c>
      <c r="AL209" s="26">
        <v>171.75844809764916</v>
      </c>
      <c r="AM209" s="26">
        <v>119.7110470287535</v>
      </c>
      <c r="AN209" s="26">
        <v>0.23391610237522614</v>
      </c>
      <c r="AO209" s="26">
        <v>0</v>
      </c>
      <c r="AP209" s="26">
        <v>0</v>
      </c>
      <c r="AQ209" s="26">
        <v>119.94496313112873</v>
      </c>
      <c r="AR209" s="26">
        <v>2.0860930552949988</v>
      </c>
      <c r="AS209" s="30">
        <v>57.497417397886437</v>
      </c>
      <c r="AT209" s="26">
        <v>119.7110470287535</v>
      </c>
      <c r="AU209" s="26">
        <v>0.2768869933169279</v>
      </c>
      <c r="AV209" s="26">
        <v>0</v>
      </c>
      <c r="AW209" s="26">
        <v>0</v>
      </c>
      <c r="AX209" s="26">
        <v>119.98793402207042</v>
      </c>
      <c r="AY209" s="26">
        <v>4.8206437578241461</v>
      </c>
      <c r="AZ209" s="30">
        <v>24.89043788546374</v>
      </c>
      <c r="BA209" s="26">
        <v>119.7110470287535</v>
      </c>
      <c r="BB209" s="26">
        <v>0.5108030956921541</v>
      </c>
      <c r="BC209" s="26">
        <v>0</v>
      </c>
      <c r="BD209" s="26">
        <v>0</v>
      </c>
      <c r="BE209" s="26">
        <v>120.22185012444565</v>
      </c>
      <c r="BF209" s="26">
        <v>6.9067368131191449</v>
      </c>
      <c r="BG209" s="26">
        <v>1.8909080089687789</v>
      </c>
      <c r="BH209" s="30">
        <v>17.406461745594207</v>
      </c>
      <c r="BI209" s="26">
        <v>0.61673717083146029</v>
      </c>
      <c r="BJ209" s="26">
        <v>1.42518579659735</v>
      </c>
      <c r="BK209" s="26">
        <v>0</v>
      </c>
      <c r="BL209" s="26">
        <v>48.737125012847685</v>
      </c>
      <c r="BM209" s="26">
        <v>50.779047980276502</v>
      </c>
      <c r="BN209" s="26">
        <v>119.7110470287535</v>
      </c>
      <c r="BO209" s="26">
        <v>0</v>
      </c>
      <c r="BP209" s="26">
        <v>0.5108030956921541</v>
      </c>
      <c r="BQ209" s="26">
        <v>0</v>
      </c>
      <c r="BR209" s="26">
        <v>0</v>
      </c>
      <c r="BS209" s="26">
        <v>0</v>
      </c>
      <c r="BT209" s="26">
        <v>0</v>
      </c>
      <c r="BU209" s="26">
        <v>0</v>
      </c>
      <c r="BV209" s="26">
        <v>81.5419580698061</v>
      </c>
      <c r="BW209" s="26">
        <v>0</v>
      </c>
      <c r="BX209" s="26">
        <v>171.75844809764916</v>
      </c>
      <c r="BY209" s="26"/>
      <c r="BZ209" s="26">
        <v>0</v>
      </c>
      <c r="CA209" s="26">
        <v>0</v>
      </c>
      <c r="CB209" s="26">
        <v>201.76380819425174</v>
      </c>
      <c r="CC209" s="26">
        <v>171.75844809764916</v>
      </c>
      <c r="CD209" s="30">
        <v>1.1746951048343413</v>
      </c>
      <c r="CE209" s="26">
        <v>26.52078795123732</v>
      </c>
      <c r="CF209" s="26">
        <v>2.3644663817172971</v>
      </c>
      <c r="CG209" s="26">
        <v>0</v>
      </c>
      <c r="CH209" s="26">
        <v>2.3644663817172971</v>
      </c>
      <c r="CI209" s="26">
        <v>0.11822172096629074</v>
      </c>
      <c r="CJ209" s="26">
        <v>0</v>
      </c>
      <c r="CK209" s="26">
        <v>0.11822172096629074</v>
      </c>
      <c r="CL209" s="26"/>
      <c r="CM209" s="26">
        <v>0</v>
      </c>
      <c r="CN209" s="26"/>
      <c r="CO209" s="26">
        <v>0</v>
      </c>
      <c r="CP209" s="26">
        <v>0</v>
      </c>
      <c r="CQ209" s="26">
        <v>0</v>
      </c>
      <c r="CR209" s="26">
        <v>0</v>
      </c>
      <c r="CS209" s="26">
        <v>0</v>
      </c>
      <c r="CT209" s="26">
        <v>0</v>
      </c>
      <c r="CU209" s="26">
        <v>0</v>
      </c>
      <c r="CV209" s="26">
        <v>9999</v>
      </c>
      <c r="CW209" s="30">
        <v>9999</v>
      </c>
      <c r="CX209" s="7"/>
      <c r="CY209" s="7"/>
      <c r="CZ209" s="7"/>
      <c r="DA209" s="7"/>
      <c r="DB209" s="7"/>
      <c r="DC209" s="7"/>
      <c r="DD209" s="7"/>
      <c r="DE209" s="7"/>
      <c r="DF209" s="7"/>
      <c r="DG209" s="7"/>
      <c r="DH209" s="7"/>
      <c r="DI209" s="7"/>
      <c r="DJ209" s="7"/>
      <c r="DK209" s="7"/>
      <c r="DL209" s="7"/>
      <c r="DM209" s="7"/>
      <c r="DN209" s="7"/>
      <c r="DO209" s="7"/>
      <c r="DP209" s="7"/>
      <c r="DQ209" s="7"/>
      <c r="DR209" s="7"/>
      <c r="DS209" s="7"/>
      <c r="DT209" s="7"/>
      <c r="DU209" s="7"/>
      <c r="DV209" s="7"/>
      <c r="DW209" s="7"/>
      <c r="DX209" s="7"/>
      <c r="DY209" s="7"/>
      <c r="DZ209" s="7"/>
      <c r="EA209" s="7"/>
    </row>
    <row r="210" spans="1:131">
      <c r="A210" s="7" t="s">
        <v>620</v>
      </c>
      <c r="B210" s="7" t="s">
        <v>620</v>
      </c>
      <c r="C210" s="26">
        <v>1</v>
      </c>
      <c r="D210" s="26">
        <v>230.702</v>
      </c>
      <c r="E210" s="26">
        <v>0</v>
      </c>
      <c r="F210" s="26">
        <v>10.46115</v>
      </c>
      <c r="G210" s="26">
        <v>0</v>
      </c>
      <c r="H210" s="26">
        <v>0</v>
      </c>
      <c r="I210" s="26" t="s">
        <v>137</v>
      </c>
      <c r="J210" s="26"/>
      <c r="K210" s="26"/>
      <c r="L210" s="26">
        <v>246.67027954016973</v>
      </c>
      <c r="M210" s="26">
        <v>6.5610000917538328E-4</v>
      </c>
      <c r="N210" s="26">
        <v>6.5136457353299104E-4</v>
      </c>
      <c r="O210" s="26">
        <v>0</v>
      </c>
      <c r="P210" s="26">
        <v>0</v>
      </c>
      <c r="Q210" s="26">
        <v>0</v>
      </c>
      <c r="R210" s="26">
        <v>2.0860930552949988</v>
      </c>
      <c r="S210" s="26">
        <v>4.8206437578241461</v>
      </c>
      <c r="T210" s="26">
        <v>0</v>
      </c>
      <c r="U210" s="26">
        <v>164.85171128453001</v>
      </c>
      <c r="V210" s="26" t="s">
        <v>310</v>
      </c>
      <c r="W210" s="26" t="s">
        <v>310</v>
      </c>
      <c r="X210" s="26" t="s">
        <v>310</v>
      </c>
      <c r="Y210" s="26" t="s">
        <v>310</v>
      </c>
      <c r="Z210" s="26">
        <v>0</v>
      </c>
      <c r="AA210" s="26">
        <v>0</v>
      </c>
      <c r="AB210" s="26">
        <v>0</v>
      </c>
      <c r="AC210" s="26">
        <v>0</v>
      </c>
      <c r="AD210" s="26">
        <v>0</v>
      </c>
      <c r="AE210" s="26">
        <v>0</v>
      </c>
      <c r="AF210" s="26">
        <v>0</v>
      </c>
      <c r="AG210" s="26">
        <v>0</v>
      </c>
      <c r="AH210" s="26">
        <v>2.0860930552949988</v>
      </c>
      <c r="AI210" s="26">
        <v>4.8206437578241461</v>
      </c>
      <c r="AJ210" s="26">
        <v>0</v>
      </c>
      <c r="AK210" s="26">
        <v>164.85171128453001</v>
      </c>
      <c r="AL210" s="26">
        <v>171.75844809764916</v>
      </c>
      <c r="AM210" s="26">
        <v>118.64443916738621</v>
      </c>
      <c r="AN210" s="26">
        <v>0.23183194423037345</v>
      </c>
      <c r="AO210" s="26">
        <v>0</v>
      </c>
      <c r="AP210" s="26">
        <v>0</v>
      </c>
      <c r="AQ210" s="26">
        <v>118.87627111161659</v>
      </c>
      <c r="AR210" s="26">
        <v>2.0860930552949988</v>
      </c>
      <c r="AS210" s="30">
        <v>56.985123846647411</v>
      </c>
      <c r="AT210" s="26">
        <v>118.64443916738621</v>
      </c>
      <c r="AU210" s="26">
        <v>0.27441997083978553</v>
      </c>
      <c r="AV210" s="26">
        <v>0</v>
      </c>
      <c r="AW210" s="26">
        <v>0</v>
      </c>
      <c r="AX210" s="26">
        <v>118.918859138226</v>
      </c>
      <c r="AY210" s="26">
        <v>4.8206437578241461</v>
      </c>
      <c r="AZ210" s="30">
        <v>24.668667736589068</v>
      </c>
      <c r="BA210" s="26">
        <v>118.64443916738621</v>
      </c>
      <c r="BB210" s="26">
        <v>0.50625191507015899</v>
      </c>
      <c r="BC210" s="26">
        <v>0</v>
      </c>
      <c r="BD210" s="26">
        <v>0</v>
      </c>
      <c r="BE210" s="26">
        <v>119.15069108245638</v>
      </c>
      <c r="BF210" s="26">
        <v>6.9067368131191449</v>
      </c>
      <c r="BG210" s="26">
        <v>1.9092647992629539</v>
      </c>
      <c r="BH210" s="30">
        <v>17.251372725848352</v>
      </c>
      <c r="BI210" s="26">
        <v>0.62228160864432902</v>
      </c>
      <c r="BJ210" s="26">
        <v>1.4379981490786586</v>
      </c>
      <c r="BK210" s="26">
        <v>0</v>
      </c>
      <c r="BL210" s="26">
        <v>49.175269447125004</v>
      </c>
      <c r="BM210" s="26">
        <v>51.235549204847999</v>
      </c>
      <c r="BN210" s="26">
        <v>118.64443916738621</v>
      </c>
      <c r="BO210" s="26">
        <v>0</v>
      </c>
      <c r="BP210" s="26">
        <v>0.50625191507015899</v>
      </c>
      <c r="BQ210" s="26">
        <v>0</v>
      </c>
      <c r="BR210" s="26">
        <v>0</v>
      </c>
      <c r="BS210" s="26">
        <v>0</v>
      </c>
      <c r="BT210" s="26">
        <v>0</v>
      </c>
      <c r="BU210" s="26">
        <v>0</v>
      </c>
      <c r="BV210" s="26">
        <v>81.5419580698061</v>
      </c>
      <c r="BW210" s="26">
        <v>0</v>
      </c>
      <c r="BX210" s="26">
        <v>171.75844809764916</v>
      </c>
      <c r="BY210" s="26"/>
      <c r="BZ210" s="26">
        <v>0</v>
      </c>
      <c r="CA210" s="26">
        <v>0</v>
      </c>
      <c r="CB210" s="26">
        <v>200.69264915226248</v>
      </c>
      <c r="CC210" s="26">
        <v>171.75844809764916</v>
      </c>
      <c r="CD210" s="30">
        <v>1.1684586777249144</v>
      </c>
      <c r="CE210" s="26">
        <v>26.760566189981287</v>
      </c>
      <c r="CF210" s="26">
        <v>2.3433993332428771</v>
      </c>
      <c r="CG210" s="26">
        <v>0</v>
      </c>
      <c r="CH210" s="26">
        <v>2.3433993332428771</v>
      </c>
      <c r="CI210" s="26">
        <v>0.11716838278158061</v>
      </c>
      <c r="CJ210" s="26">
        <v>0</v>
      </c>
      <c r="CK210" s="26">
        <v>0.11716838278158061</v>
      </c>
      <c r="CL210" s="26"/>
      <c r="CM210" s="26">
        <v>0</v>
      </c>
      <c r="CN210" s="26"/>
      <c r="CO210" s="26">
        <v>0</v>
      </c>
      <c r="CP210" s="26">
        <v>0</v>
      </c>
      <c r="CQ210" s="26">
        <v>0</v>
      </c>
      <c r="CR210" s="26">
        <v>0</v>
      </c>
      <c r="CS210" s="26">
        <v>0</v>
      </c>
      <c r="CT210" s="26">
        <v>0</v>
      </c>
      <c r="CU210" s="26">
        <v>0</v>
      </c>
      <c r="CV210" s="26">
        <v>9999</v>
      </c>
      <c r="CW210" s="30">
        <v>9999</v>
      </c>
      <c r="CX210" s="7"/>
      <c r="CY210" s="7"/>
      <c r="CZ210" s="7"/>
      <c r="DA210" s="7"/>
      <c r="DB210" s="7"/>
      <c r="DC210" s="7"/>
      <c r="DD210" s="7"/>
      <c r="DE210" s="7"/>
      <c r="DF210" s="7"/>
      <c r="DG210" s="7"/>
      <c r="DH210" s="7"/>
      <c r="DI210" s="7"/>
      <c r="DJ210" s="7"/>
      <c r="DK210" s="7"/>
      <c r="DL210" s="7"/>
      <c r="DM210" s="7"/>
      <c r="DN210" s="7"/>
      <c r="DO210" s="7"/>
      <c r="DP210" s="7"/>
      <c r="DQ210" s="7"/>
      <c r="DR210" s="7"/>
      <c r="DS210" s="7"/>
      <c r="DT210" s="7"/>
      <c r="DU210" s="7"/>
      <c r="DV210" s="7"/>
      <c r="DW210" s="7"/>
      <c r="DX210" s="7"/>
      <c r="DY210" s="7"/>
      <c r="DZ210" s="7"/>
      <c r="EA210" s="7"/>
    </row>
    <row r="211" spans="1:131">
      <c r="A211" s="7" t="s">
        <v>621</v>
      </c>
      <c r="B211" s="7" t="s">
        <v>621</v>
      </c>
      <c r="C211" s="26">
        <v>1</v>
      </c>
      <c r="D211" s="26">
        <v>225.63900000000001</v>
      </c>
      <c r="E211" s="26">
        <v>0</v>
      </c>
      <c r="F211" s="26">
        <v>10.46115</v>
      </c>
      <c r="G211" s="26">
        <v>0</v>
      </c>
      <c r="H211" s="26">
        <v>0</v>
      </c>
      <c r="I211" s="26" t="s">
        <v>137</v>
      </c>
      <c r="J211" s="26"/>
      <c r="K211" s="26"/>
      <c r="L211" s="26">
        <v>241.25683871472444</v>
      </c>
      <c r="M211" s="26">
        <v>6.4170119882066181E-4</v>
      </c>
      <c r="N211" s="26">
        <v>6.3706968733435597E-4</v>
      </c>
      <c r="O211" s="26">
        <v>0</v>
      </c>
      <c r="P211" s="26">
        <v>0</v>
      </c>
      <c r="Q211" s="26">
        <v>0</v>
      </c>
      <c r="R211" s="26">
        <v>2.0860930552949988</v>
      </c>
      <c r="S211" s="26">
        <v>4.8206437578241461</v>
      </c>
      <c r="T211" s="26">
        <v>0</v>
      </c>
      <c r="U211" s="26">
        <v>164.85171128453001</v>
      </c>
      <c r="V211" s="26" t="s">
        <v>310</v>
      </c>
      <c r="W211" s="26" t="s">
        <v>310</v>
      </c>
      <c r="X211" s="26" t="s">
        <v>310</v>
      </c>
      <c r="Y211" s="26" t="s">
        <v>310</v>
      </c>
      <c r="Z211" s="26">
        <v>0</v>
      </c>
      <c r="AA211" s="26">
        <v>0</v>
      </c>
      <c r="AB211" s="26">
        <v>0</v>
      </c>
      <c r="AC211" s="26">
        <v>0</v>
      </c>
      <c r="AD211" s="26">
        <v>0</v>
      </c>
      <c r="AE211" s="26">
        <v>0</v>
      </c>
      <c r="AF211" s="26">
        <v>0</v>
      </c>
      <c r="AG211" s="26">
        <v>0</v>
      </c>
      <c r="AH211" s="26">
        <v>2.0860930552949988</v>
      </c>
      <c r="AI211" s="26">
        <v>4.8206437578241461</v>
      </c>
      <c r="AJ211" s="26">
        <v>0</v>
      </c>
      <c r="AK211" s="26">
        <v>164.85171128453001</v>
      </c>
      <c r="AL211" s="26">
        <v>171.75844809764916</v>
      </c>
      <c r="AM211" s="26">
        <v>116.04066115287189</v>
      </c>
      <c r="AN211" s="26">
        <v>0.22674414640617446</v>
      </c>
      <c r="AO211" s="26">
        <v>0</v>
      </c>
      <c r="AP211" s="26">
        <v>0</v>
      </c>
      <c r="AQ211" s="26">
        <v>116.26740529927807</v>
      </c>
      <c r="AR211" s="26">
        <v>2.0860930552949988</v>
      </c>
      <c r="AS211" s="30">
        <v>55.734524883328589</v>
      </c>
      <c r="AT211" s="26">
        <v>116.04066115287189</v>
      </c>
      <c r="AU211" s="26">
        <v>0.26839753361617313</v>
      </c>
      <c r="AV211" s="26">
        <v>0</v>
      </c>
      <c r="AW211" s="26">
        <v>0</v>
      </c>
      <c r="AX211" s="26">
        <v>116.30905868648806</v>
      </c>
      <c r="AY211" s="26">
        <v>4.8206437578241461</v>
      </c>
      <c r="AZ211" s="30">
        <v>24.127287667277351</v>
      </c>
      <c r="BA211" s="26">
        <v>116.04066115287189</v>
      </c>
      <c r="BB211" s="26">
        <v>0.4951416800223476</v>
      </c>
      <c r="BC211" s="26">
        <v>0</v>
      </c>
      <c r="BD211" s="26">
        <v>0</v>
      </c>
      <c r="BE211" s="26">
        <v>116.53580283289423</v>
      </c>
      <c r="BF211" s="26">
        <v>6.9067368131191449</v>
      </c>
      <c r="BG211" s="26">
        <v>1.9554943802013216</v>
      </c>
      <c r="BH211" s="30">
        <v>16.872773059998156</v>
      </c>
      <c r="BI211" s="26">
        <v>0.63624467258525341</v>
      </c>
      <c r="BJ211" s="26">
        <v>1.4702646660760981</v>
      </c>
      <c r="BK211" s="26">
        <v>0</v>
      </c>
      <c r="BL211" s="26">
        <v>50.278688577730939</v>
      </c>
      <c r="BM211" s="26">
        <v>52.3851979163923</v>
      </c>
      <c r="BN211" s="26">
        <v>116.04066115287189</v>
      </c>
      <c r="BO211" s="26">
        <v>0</v>
      </c>
      <c r="BP211" s="26">
        <v>0.4951416800223476</v>
      </c>
      <c r="BQ211" s="26">
        <v>0</v>
      </c>
      <c r="BR211" s="26">
        <v>0</v>
      </c>
      <c r="BS211" s="26">
        <v>0</v>
      </c>
      <c r="BT211" s="26">
        <v>0</v>
      </c>
      <c r="BU211" s="26">
        <v>0</v>
      </c>
      <c r="BV211" s="26">
        <v>81.5419580698061</v>
      </c>
      <c r="BW211" s="26">
        <v>0</v>
      </c>
      <c r="BX211" s="26">
        <v>171.75844809764916</v>
      </c>
      <c r="BY211" s="26"/>
      <c r="BZ211" s="26">
        <v>0</v>
      </c>
      <c r="CA211" s="26">
        <v>0</v>
      </c>
      <c r="CB211" s="26">
        <v>198.07776090270033</v>
      </c>
      <c r="CC211" s="26">
        <v>171.75844809764916</v>
      </c>
      <c r="CD211" s="30">
        <v>1.1532344586048422</v>
      </c>
      <c r="CE211" s="26">
        <v>27.364421619913873</v>
      </c>
      <c r="CF211" s="26">
        <v>2.2919709502023786</v>
      </c>
      <c r="CG211" s="26">
        <v>0</v>
      </c>
      <c r="CH211" s="26">
        <v>2.2919709502023786</v>
      </c>
      <c r="CI211" s="26">
        <v>0.1145969983894941</v>
      </c>
      <c r="CJ211" s="26">
        <v>0</v>
      </c>
      <c r="CK211" s="26">
        <v>0.1145969983894941</v>
      </c>
      <c r="CL211" s="26"/>
      <c r="CM211" s="26">
        <v>0</v>
      </c>
      <c r="CN211" s="26"/>
      <c r="CO211" s="26">
        <v>0</v>
      </c>
      <c r="CP211" s="26">
        <v>0</v>
      </c>
      <c r="CQ211" s="26">
        <v>0</v>
      </c>
      <c r="CR211" s="26">
        <v>0</v>
      </c>
      <c r="CS211" s="26">
        <v>0</v>
      </c>
      <c r="CT211" s="26">
        <v>0</v>
      </c>
      <c r="CU211" s="26">
        <v>0</v>
      </c>
      <c r="CV211" s="26">
        <v>9999</v>
      </c>
      <c r="CW211" s="30">
        <v>9999</v>
      </c>
      <c r="CX211" s="7"/>
      <c r="CY211" s="7"/>
      <c r="CZ211" s="7"/>
      <c r="DA211" s="7"/>
      <c r="DB211" s="7"/>
      <c r="DC211" s="7"/>
      <c r="DD211" s="7"/>
      <c r="DE211" s="7"/>
      <c r="DF211" s="7"/>
      <c r="DG211" s="7"/>
      <c r="DH211" s="7"/>
      <c r="DI211" s="7"/>
      <c r="DJ211" s="7"/>
      <c r="DK211" s="7"/>
      <c r="DL211" s="7"/>
      <c r="DM211" s="7"/>
      <c r="DN211" s="7"/>
      <c r="DO211" s="7"/>
      <c r="DP211" s="7"/>
      <c r="DQ211" s="7"/>
      <c r="DR211" s="7"/>
      <c r="DS211" s="7"/>
      <c r="DT211" s="7"/>
      <c r="DU211" s="7"/>
      <c r="DV211" s="7"/>
      <c r="DW211" s="7"/>
      <c r="DX211" s="7"/>
      <c r="DY211" s="7"/>
      <c r="DZ211" s="7"/>
      <c r="EA211" s="7"/>
    </row>
    <row r="212" spans="1:131">
      <c r="A212" s="7" t="s">
        <v>622</v>
      </c>
      <c r="B212" s="7" t="s">
        <v>622</v>
      </c>
      <c r="C212" s="26">
        <v>1</v>
      </c>
      <c r="D212" s="26">
        <v>224.66299999999998</v>
      </c>
      <c r="E212" s="26">
        <v>0</v>
      </c>
      <c r="F212" s="26">
        <v>10.46115</v>
      </c>
      <c r="G212" s="26">
        <v>0</v>
      </c>
      <c r="H212" s="26">
        <v>0</v>
      </c>
      <c r="I212" s="26" t="s">
        <v>137</v>
      </c>
      <c r="J212" s="26"/>
      <c r="K212" s="26"/>
      <c r="L212" s="26">
        <v>240.21328385680724</v>
      </c>
      <c r="M212" s="26">
        <v>6.3892552453541417E-4</v>
      </c>
      <c r="N212" s="26">
        <v>6.3431404662136592E-4</v>
      </c>
      <c r="O212" s="26">
        <v>0</v>
      </c>
      <c r="P212" s="26">
        <v>0</v>
      </c>
      <c r="Q212" s="26">
        <v>0</v>
      </c>
      <c r="R212" s="26">
        <v>2.0860930552949988</v>
      </c>
      <c r="S212" s="26">
        <v>4.8206437578241461</v>
      </c>
      <c r="T212" s="26">
        <v>0</v>
      </c>
      <c r="U212" s="26">
        <v>164.85171128453001</v>
      </c>
      <c r="V212" s="26" t="s">
        <v>310</v>
      </c>
      <c r="W212" s="26" t="s">
        <v>310</v>
      </c>
      <c r="X212" s="26" t="s">
        <v>310</v>
      </c>
      <c r="Y212" s="26" t="s">
        <v>310</v>
      </c>
      <c r="Z212" s="26">
        <v>0</v>
      </c>
      <c r="AA212" s="26">
        <v>0</v>
      </c>
      <c r="AB212" s="26">
        <v>0</v>
      </c>
      <c r="AC212" s="26">
        <v>0</v>
      </c>
      <c r="AD212" s="26">
        <v>0</v>
      </c>
      <c r="AE212" s="26">
        <v>0</v>
      </c>
      <c r="AF212" s="26">
        <v>0</v>
      </c>
      <c r="AG212" s="26">
        <v>0</v>
      </c>
      <c r="AH212" s="26">
        <v>2.0860930552949988</v>
      </c>
      <c r="AI212" s="26">
        <v>4.8206437578241461</v>
      </c>
      <c r="AJ212" s="26">
        <v>0</v>
      </c>
      <c r="AK212" s="26">
        <v>164.85171128453001</v>
      </c>
      <c r="AL212" s="26">
        <v>171.75844809764916</v>
      </c>
      <c r="AM212" s="26">
        <v>115.5387280416402</v>
      </c>
      <c r="AN212" s="26">
        <v>0.22576336610271436</v>
      </c>
      <c r="AO212" s="26">
        <v>0</v>
      </c>
      <c r="AP212" s="26">
        <v>0</v>
      </c>
      <c r="AQ212" s="26">
        <v>115.76449140774291</v>
      </c>
      <c r="AR212" s="26">
        <v>2.0860930552949988</v>
      </c>
      <c r="AS212" s="30">
        <v>55.49344556509844</v>
      </c>
      <c r="AT212" s="26">
        <v>115.5387280416402</v>
      </c>
      <c r="AU212" s="26">
        <v>0.26723658186222371</v>
      </c>
      <c r="AV212" s="26">
        <v>0</v>
      </c>
      <c r="AW212" s="26">
        <v>0</v>
      </c>
      <c r="AX212" s="26">
        <v>115.80596462350242</v>
      </c>
      <c r="AY212" s="26">
        <v>4.8206437578241461</v>
      </c>
      <c r="AZ212" s="30">
        <v>24.022925244277499</v>
      </c>
      <c r="BA212" s="26">
        <v>115.5387280416402</v>
      </c>
      <c r="BB212" s="26">
        <v>0.49299994796493807</v>
      </c>
      <c r="BC212" s="26">
        <v>0</v>
      </c>
      <c r="BD212" s="26">
        <v>0</v>
      </c>
      <c r="BE212" s="26">
        <v>116.03172798960513</v>
      </c>
      <c r="BF212" s="26">
        <v>6.9067368131191449</v>
      </c>
      <c r="BG212" s="26">
        <v>1.9646456561770433</v>
      </c>
      <c r="BH212" s="30">
        <v>16.799789991882456</v>
      </c>
      <c r="BI212" s="26">
        <v>0.63900870048679137</v>
      </c>
      <c r="BJ212" s="26">
        <v>1.4766519141502819</v>
      </c>
      <c r="BK212" s="26">
        <v>0</v>
      </c>
      <c r="BL212" s="26">
        <v>50.497113507745532</v>
      </c>
      <c r="BM212" s="26">
        <v>52.612774122382611</v>
      </c>
      <c r="BN212" s="26">
        <v>115.5387280416402</v>
      </c>
      <c r="BO212" s="26">
        <v>0</v>
      </c>
      <c r="BP212" s="26">
        <v>0.49299994796493807</v>
      </c>
      <c r="BQ212" s="26">
        <v>0</v>
      </c>
      <c r="BR212" s="26">
        <v>0</v>
      </c>
      <c r="BS212" s="26">
        <v>0</v>
      </c>
      <c r="BT212" s="26">
        <v>0</v>
      </c>
      <c r="BU212" s="26">
        <v>0</v>
      </c>
      <c r="BV212" s="26">
        <v>81.5419580698061</v>
      </c>
      <c r="BW212" s="26">
        <v>0</v>
      </c>
      <c r="BX212" s="26">
        <v>171.75844809764916</v>
      </c>
      <c r="BY212" s="26"/>
      <c r="BZ212" s="26">
        <v>0</v>
      </c>
      <c r="CA212" s="26">
        <v>0</v>
      </c>
      <c r="CB212" s="26">
        <v>197.57368605941122</v>
      </c>
      <c r="CC212" s="26">
        <v>171.75844809764916</v>
      </c>
      <c r="CD212" s="30">
        <v>1.1502996693768763</v>
      </c>
      <c r="CE212" s="26">
        <v>27.483956505945375</v>
      </c>
      <c r="CF212" s="26">
        <v>2.2820570450379445</v>
      </c>
      <c r="CG212" s="26">
        <v>0</v>
      </c>
      <c r="CH212" s="26">
        <v>2.2820570450379445</v>
      </c>
      <c r="CI212" s="26">
        <v>0.11410130983198344</v>
      </c>
      <c r="CJ212" s="26">
        <v>0</v>
      </c>
      <c r="CK212" s="26">
        <v>0.11410130983198344</v>
      </c>
      <c r="CL212" s="26"/>
      <c r="CM212" s="26">
        <v>0</v>
      </c>
      <c r="CN212" s="26"/>
      <c r="CO212" s="26">
        <v>0</v>
      </c>
      <c r="CP212" s="26">
        <v>0</v>
      </c>
      <c r="CQ212" s="26">
        <v>0</v>
      </c>
      <c r="CR212" s="26">
        <v>0</v>
      </c>
      <c r="CS212" s="26">
        <v>0</v>
      </c>
      <c r="CT212" s="26">
        <v>0</v>
      </c>
      <c r="CU212" s="26">
        <v>0</v>
      </c>
      <c r="CV212" s="26">
        <v>9999</v>
      </c>
      <c r="CW212" s="30">
        <v>9999</v>
      </c>
      <c r="CX212" s="7"/>
      <c r="CY212" s="7"/>
      <c r="CZ212" s="7"/>
      <c r="DA212" s="7"/>
      <c r="DB212" s="7"/>
      <c r="DC212" s="7"/>
      <c r="DD212" s="7"/>
      <c r="DE212" s="7"/>
      <c r="DF212" s="7"/>
      <c r="DG212" s="7"/>
      <c r="DH212" s="7"/>
      <c r="DI212" s="7"/>
      <c r="DJ212" s="7"/>
      <c r="DK212" s="7"/>
      <c r="DL212" s="7"/>
      <c r="DM212" s="7"/>
      <c r="DN212" s="7"/>
      <c r="DO212" s="7"/>
      <c r="DP212" s="7"/>
      <c r="DQ212" s="7"/>
      <c r="DR212" s="7"/>
      <c r="DS212" s="7"/>
      <c r="DT212" s="7"/>
      <c r="DU212" s="7"/>
      <c r="DV212" s="7"/>
      <c r="DW212" s="7"/>
      <c r="DX212" s="7"/>
      <c r="DY212" s="7"/>
      <c r="DZ212" s="7"/>
      <c r="EA212" s="7"/>
    </row>
    <row r="213" spans="1:131">
      <c r="A213" s="7" t="s">
        <v>623</v>
      </c>
      <c r="B213" s="7" t="s">
        <v>623</v>
      </c>
      <c r="C213" s="26">
        <v>1</v>
      </c>
      <c r="D213" s="26">
        <v>224.66299999999998</v>
      </c>
      <c r="E213" s="26">
        <v>0</v>
      </c>
      <c r="F213" s="26">
        <v>10.46115</v>
      </c>
      <c r="G213" s="26">
        <v>0</v>
      </c>
      <c r="H213" s="26">
        <v>0</v>
      </c>
      <c r="I213" s="26" t="s">
        <v>137</v>
      </c>
      <c r="J213" s="26"/>
      <c r="K213" s="26"/>
      <c r="L213" s="26">
        <v>240.21328385680724</v>
      </c>
      <c r="M213" s="26">
        <v>6.3892552453541417E-4</v>
      </c>
      <c r="N213" s="26">
        <v>6.3431404662136592E-4</v>
      </c>
      <c r="O213" s="26">
        <v>0</v>
      </c>
      <c r="P213" s="26">
        <v>0</v>
      </c>
      <c r="Q213" s="26">
        <v>0</v>
      </c>
      <c r="R213" s="26">
        <v>2.0860930552949988</v>
      </c>
      <c r="S213" s="26">
        <v>4.8206437578241461</v>
      </c>
      <c r="T213" s="26">
        <v>0</v>
      </c>
      <c r="U213" s="26">
        <v>164.85171128453001</v>
      </c>
      <c r="V213" s="26" t="s">
        <v>310</v>
      </c>
      <c r="W213" s="26" t="s">
        <v>310</v>
      </c>
      <c r="X213" s="26" t="s">
        <v>310</v>
      </c>
      <c r="Y213" s="26" t="s">
        <v>310</v>
      </c>
      <c r="Z213" s="26">
        <v>0</v>
      </c>
      <c r="AA213" s="26">
        <v>0</v>
      </c>
      <c r="AB213" s="26">
        <v>0</v>
      </c>
      <c r="AC213" s="26">
        <v>0</v>
      </c>
      <c r="AD213" s="26">
        <v>0</v>
      </c>
      <c r="AE213" s="26">
        <v>0</v>
      </c>
      <c r="AF213" s="26">
        <v>0</v>
      </c>
      <c r="AG213" s="26">
        <v>0</v>
      </c>
      <c r="AH213" s="26">
        <v>2.0860930552949988</v>
      </c>
      <c r="AI213" s="26">
        <v>4.8206437578241461</v>
      </c>
      <c r="AJ213" s="26">
        <v>0</v>
      </c>
      <c r="AK213" s="26">
        <v>164.85171128453001</v>
      </c>
      <c r="AL213" s="26">
        <v>171.75844809764916</v>
      </c>
      <c r="AM213" s="26">
        <v>115.5387280416402</v>
      </c>
      <c r="AN213" s="26">
        <v>0.22576336610271436</v>
      </c>
      <c r="AO213" s="26">
        <v>0</v>
      </c>
      <c r="AP213" s="26">
        <v>0</v>
      </c>
      <c r="AQ213" s="26">
        <v>115.76449140774291</v>
      </c>
      <c r="AR213" s="26">
        <v>2.0860930552949988</v>
      </c>
      <c r="AS213" s="30">
        <v>55.49344556509844</v>
      </c>
      <c r="AT213" s="26">
        <v>115.5387280416402</v>
      </c>
      <c r="AU213" s="26">
        <v>0.26723658186222371</v>
      </c>
      <c r="AV213" s="26">
        <v>0</v>
      </c>
      <c r="AW213" s="26">
        <v>0</v>
      </c>
      <c r="AX213" s="26">
        <v>115.80596462350242</v>
      </c>
      <c r="AY213" s="26">
        <v>4.8206437578241461</v>
      </c>
      <c r="AZ213" s="30">
        <v>24.022925244277499</v>
      </c>
      <c r="BA213" s="26">
        <v>115.5387280416402</v>
      </c>
      <c r="BB213" s="26">
        <v>0.49299994796493807</v>
      </c>
      <c r="BC213" s="26">
        <v>0</v>
      </c>
      <c r="BD213" s="26">
        <v>0</v>
      </c>
      <c r="BE213" s="26">
        <v>116.03172798960513</v>
      </c>
      <c r="BF213" s="26">
        <v>6.9067368131191449</v>
      </c>
      <c r="BG213" s="26">
        <v>1.9646456561770433</v>
      </c>
      <c r="BH213" s="30">
        <v>16.799789991882456</v>
      </c>
      <c r="BI213" s="26">
        <v>0.63900870048679137</v>
      </c>
      <c r="BJ213" s="26">
        <v>1.4766519141502819</v>
      </c>
      <c r="BK213" s="26">
        <v>0</v>
      </c>
      <c r="BL213" s="26">
        <v>50.497113507745532</v>
      </c>
      <c r="BM213" s="26">
        <v>52.612774122382611</v>
      </c>
      <c r="BN213" s="26">
        <v>115.5387280416402</v>
      </c>
      <c r="BO213" s="26">
        <v>0</v>
      </c>
      <c r="BP213" s="26">
        <v>0.49299994796493807</v>
      </c>
      <c r="BQ213" s="26">
        <v>0</v>
      </c>
      <c r="BR213" s="26">
        <v>0</v>
      </c>
      <c r="BS213" s="26">
        <v>0</v>
      </c>
      <c r="BT213" s="26">
        <v>0</v>
      </c>
      <c r="BU213" s="26">
        <v>0</v>
      </c>
      <c r="BV213" s="26">
        <v>81.5419580698061</v>
      </c>
      <c r="BW213" s="26">
        <v>0</v>
      </c>
      <c r="BX213" s="26">
        <v>171.75844809764916</v>
      </c>
      <c r="BY213" s="26"/>
      <c r="BZ213" s="26">
        <v>0</v>
      </c>
      <c r="CA213" s="26">
        <v>0</v>
      </c>
      <c r="CB213" s="26">
        <v>197.57368605941122</v>
      </c>
      <c r="CC213" s="26">
        <v>171.75844809764916</v>
      </c>
      <c r="CD213" s="30">
        <v>1.1502996693768763</v>
      </c>
      <c r="CE213" s="26">
        <v>27.483956505945375</v>
      </c>
      <c r="CF213" s="26">
        <v>2.2820570450379445</v>
      </c>
      <c r="CG213" s="26">
        <v>0</v>
      </c>
      <c r="CH213" s="26">
        <v>2.2820570450379445</v>
      </c>
      <c r="CI213" s="26">
        <v>0.11410130983198344</v>
      </c>
      <c r="CJ213" s="26">
        <v>0</v>
      </c>
      <c r="CK213" s="26">
        <v>0.11410130983198344</v>
      </c>
      <c r="CL213" s="26"/>
      <c r="CM213" s="26">
        <v>0</v>
      </c>
      <c r="CN213" s="26"/>
      <c r="CO213" s="26">
        <v>0</v>
      </c>
      <c r="CP213" s="26">
        <v>0</v>
      </c>
      <c r="CQ213" s="26">
        <v>0</v>
      </c>
      <c r="CR213" s="26">
        <v>0</v>
      </c>
      <c r="CS213" s="26">
        <v>0</v>
      </c>
      <c r="CT213" s="26">
        <v>0</v>
      </c>
      <c r="CU213" s="26">
        <v>0</v>
      </c>
      <c r="CV213" s="26">
        <v>9999</v>
      </c>
      <c r="CW213" s="30">
        <v>9999</v>
      </c>
      <c r="CX213" s="7"/>
      <c r="CY213" s="7"/>
      <c r="CZ213" s="7"/>
      <c r="DA213" s="7"/>
      <c r="DB213" s="7"/>
      <c r="DC213" s="7"/>
      <c r="DD213" s="7"/>
      <c r="DE213" s="7"/>
      <c r="DF213" s="7"/>
      <c r="DG213" s="7"/>
      <c r="DH213" s="7"/>
      <c r="DI213" s="7"/>
      <c r="DJ213" s="7"/>
      <c r="DK213" s="7"/>
      <c r="DL213" s="7"/>
      <c r="DM213" s="7"/>
      <c r="DN213" s="7"/>
      <c r="DO213" s="7"/>
      <c r="DP213" s="7"/>
      <c r="DQ213" s="7"/>
      <c r="DR213" s="7"/>
      <c r="DS213" s="7"/>
      <c r="DT213" s="7"/>
      <c r="DU213" s="7"/>
      <c r="DV213" s="7"/>
      <c r="DW213" s="7"/>
      <c r="DX213" s="7"/>
      <c r="DY213" s="7"/>
      <c r="DZ213" s="7"/>
      <c r="EA213" s="7"/>
    </row>
    <row r="214" spans="1:131">
      <c r="A214" s="7" t="s">
        <v>624</v>
      </c>
      <c r="B214" s="7" t="s">
        <v>624</v>
      </c>
      <c r="C214" s="26">
        <v>1</v>
      </c>
      <c r="D214" s="26">
        <v>171.22700000000003</v>
      </c>
      <c r="E214" s="26">
        <v>0</v>
      </c>
      <c r="F214" s="26">
        <v>10.46115</v>
      </c>
      <c r="G214" s="26">
        <v>0</v>
      </c>
      <c r="H214" s="26">
        <v>0</v>
      </c>
      <c r="I214" s="26" t="s">
        <v>137</v>
      </c>
      <c r="J214" s="26"/>
      <c r="K214" s="26"/>
      <c r="L214" s="26">
        <v>183.07865538584255</v>
      </c>
      <c r="M214" s="26">
        <v>4.8695735741811246E-4</v>
      </c>
      <c r="N214" s="26">
        <v>4.8344271758516826E-4</v>
      </c>
      <c r="O214" s="26">
        <v>0</v>
      </c>
      <c r="P214" s="26">
        <v>0</v>
      </c>
      <c r="Q214" s="26">
        <v>0</v>
      </c>
      <c r="R214" s="26">
        <v>2.0860930552949988</v>
      </c>
      <c r="S214" s="26">
        <v>4.8206437578241461</v>
      </c>
      <c r="T214" s="26">
        <v>0</v>
      </c>
      <c r="U214" s="26">
        <v>164.85171128453001</v>
      </c>
      <c r="V214" s="26" t="s">
        <v>310</v>
      </c>
      <c r="W214" s="26" t="s">
        <v>310</v>
      </c>
      <c r="X214" s="26" t="s">
        <v>310</v>
      </c>
      <c r="Y214" s="26" t="s">
        <v>310</v>
      </c>
      <c r="Z214" s="26">
        <v>0</v>
      </c>
      <c r="AA214" s="26">
        <v>0</v>
      </c>
      <c r="AB214" s="26">
        <v>0</v>
      </c>
      <c r="AC214" s="26">
        <v>0</v>
      </c>
      <c r="AD214" s="26">
        <v>0</v>
      </c>
      <c r="AE214" s="26">
        <v>0</v>
      </c>
      <c r="AF214" s="26">
        <v>0</v>
      </c>
      <c r="AG214" s="26">
        <v>0</v>
      </c>
      <c r="AH214" s="26">
        <v>2.0860930552949988</v>
      </c>
      <c r="AI214" s="26">
        <v>4.8206437578241461</v>
      </c>
      <c r="AJ214" s="26">
        <v>0</v>
      </c>
      <c r="AK214" s="26">
        <v>164.85171128453001</v>
      </c>
      <c r="AL214" s="26">
        <v>171.75844809764916</v>
      </c>
      <c r="AM214" s="26">
        <v>88.057890201706186</v>
      </c>
      <c r="AN214" s="26">
        <v>0.17206564448827572</v>
      </c>
      <c r="AO214" s="26">
        <v>0</v>
      </c>
      <c r="AP214" s="26">
        <v>0</v>
      </c>
      <c r="AQ214" s="26">
        <v>88.229955846194457</v>
      </c>
      <c r="AR214" s="26">
        <v>2.0860930552949988</v>
      </c>
      <c r="AS214" s="30">
        <v>42.294352891998713</v>
      </c>
      <c r="AT214" s="26">
        <v>88.057890201706186</v>
      </c>
      <c r="AU214" s="26">
        <v>0.203674473333495</v>
      </c>
      <c r="AV214" s="26">
        <v>0</v>
      </c>
      <c r="AW214" s="26">
        <v>0</v>
      </c>
      <c r="AX214" s="26">
        <v>88.261564675039679</v>
      </c>
      <c r="AY214" s="26">
        <v>4.8206437578241461</v>
      </c>
      <c r="AZ214" s="30">
        <v>18.309082585035814</v>
      </c>
      <c r="BA214" s="26">
        <v>88.057890201706186</v>
      </c>
      <c r="BB214" s="26">
        <v>0.37574011782177075</v>
      </c>
      <c r="BC214" s="26">
        <v>0</v>
      </c>
      <c r="BD214" s="26">
        <v>0</v>
      </c>
      <c r="BE214" s="26">
        <v>88.43363031952795</v>
      </c>
      <c r="BF214" s="26">
        <v>6.9067368131191449</v>
      </c>
      <c r="BG214" s="26">
        <v>2.6248945690456131</v>
      </c>
      <c r="BH214" s="30">
        <v>12.803967012547931</v>
      </c>
      <c r="BI214" s="26">
        <v>0.83842858706549761</v>
      </c>
      <c r="BJ214" s="26">
        <v>1.9374809404401447</v>
      </c>
      <c r="BK214" s="26">
        <v>0</v>
      </c>
      <c r="BL214" s="26">
        <v>66.25609869933264</v>
      </c>
      <c r="BM214" s="26">
        <v>69.0320082268383</v>
      </c>
      <c r="BN214" s="26">
        <v>88.057890201706186</v>
      </c>
      <c r="BO214" s="26">
        <v>0</v>
      </c>
      <c r="BP214" s="26">
        <v>0.37574011782177075</v>
      </c>
      <c r="BQ214" s="26">
        <v>0</v>
      </c>
      <c r="BR214" s="26">
        <v>0</v>
      </c>
      <c r="BS214" s="26">
        <v>0</v>
      </c>
      <c r="BT214" s="26">
        <v>0</v>
      </c>
      <c r="BU214" s="26">
        <v>0</v>
      </c>
      <c r="BV214" s="26">
        <v>81.5419580698061</v>
      </c>
      <c r="BW214" s="26">
        <v>0</v>
      </c>
      <c r="BX214" s="26">
        <v>171.75844809764916</v>
      </c>
      <c r="BY214" s="26"/>
      <c r="BZ214" s="26">
        <v>0</v>
      </c>
      <c r="CA214" s="26">
        <v>0</v>
      </c>
      <c r="CB214" s="26">
        <v>169.97558838933406</v>
      </c>
      <c r="CC214" s="26">
        <v>171.75844809764916</v>
      </c>
      <c r="CD214" s="113">
        <v>0.98961995914575629</v>
      </c>
      <c r="CE214" s="26">
        <v>36.108194127184802</v>
      </c>
      <c r="CF214" s="26">
        <v>1.7392707372852327</v>
      </c>
      <c r="CG214" s="26">
        <v>0</v>
      </c>
      <c r="CH214" s="26">
        <v>1.7392707372852327</v>
      </c>
      <c r="CI214" s="26">
        <v>8.6962361308275199E-2</v>
      </c>
      <c r="CJ214" s="26">
        <v>0</v>
      </c>
      <c r="CK214" s="26">
        <v>8.6962361308275199E-2</v>
      </c>
      <c r="CL214" s="26"/>
      <c r="CM214" s="26">
        <v>0</v>
      </c>
      <c r="CN214" s="26"/>
      <c r="CO214" s="26">
        <v>0</v>
      </c>
      <c r="CP214" s="26">
        <v>0</v>
      </c>
      <c r="CQ214" s="26">
        <v>0</v>
      </c>
      <c r="CR214" s="26">
        <v>0</v>
      </c>
      <c r="CS214" s="26">
        <v>0</v>
      </c>
      <c r="CT214" s="26">
        <v>0</v>
      </c>
      <c r="CU214" s="26">
        <v>0</v>
      </c>
      <c r="CV214" s="26">
        <v>9999</v>
      </c>
      <c r="CW214" s="30">
        <v>9999</v>
      </c>
      <c r="CX214" s="7"/>
      <c r="CY214" s="7"/>
      <c r="CZ214" s="7"/>
      <c r="DA214" s="7"/>
      <c r="DB214" s="7"/>
      <c r="DC214" s="7"/>
      <c r="DD214" s="7"/>
      <c r="DE214" s="7"/>
      <c r="DF214" s="7"/>
      <c r="DG214" s="7"/>
      <c r="DH214" s="7"/>
      <c r="DI214" s="7"/>
      <c r="DJ214" s="7"/>
      <c r="DK214" s="7"/>
      <c r="DL214" s="7"/>
      <c r="DM214" s="7"/>
      <c r="DN214" s="7"/>
      <c r="DO214" s="7"/>
      <c r="DP214" s="7"/>
      <c r="DQ214" s="7"/>
      <c r="DR214" s="7"/>
      <c r="DS214" s="7"/>
      <c r="DT214" s="7"/>
      <c r="DU214" s="7"/>
      <c r="DV214" s="7"/>
      <c r="DW214" s="7"/>
      <c r="DX214" s="7"/>
      <c r="DY214" s="7"/>
      <c r="DZ214" s="7"/>
      <c r="EA214" s="7"/>
    </row>
    <row r="215" spans="1:131">
      <c r="A215" s="7" t="s">
        <v>625</v>
      </c>
      <c r="B215" s="7" t="s">
        <v>625</v>
      </c>
      <c r="C215" s="26">
        <v>1</v>
      </c>
      <c r="D215" s="26">
        <v>161.40600000000003</v>
      </c>
      <c r="E215" s="26">
        <v>0</v>
      </c>
      <c r="F215" s="26">
        <v>10.46115</v>
      </c>
      <c r="G215" s="26">
        <v>0</v>
      </c>
      <c r="H215" s="26">
        <v>0</v>
      </c>
      <c r="I215" s="26" t="s">
        <v>137</v>
      </c>
      <c r="J215" s="26"/>
      <c r="K215" s="26"/>
      <c r="L215" s="26">
        <v>172.57788462805109</v>
      </c>
      <c r="M215" s="26">
        <v>4.5902713492280929E-4</v>
      </c>
      <c r="N215" s="26">
        <v>4.5571408291070724E-4</v>
      </c>
      <c r="O215" s="26">
        <v>0</v>
      </c>
      <c r="P215" s="26">
        <v>0</v>
      </c>
      <c r="Q215" s="26">
        <v>0</v>
      </c>
      <c r="R215" s="26">
        <v>2.0860930552949988</v>
      </c>
      <c r="S215" s="26">
        <v>4.8206437578241461</v>
      </c>
      <c r="T215" s="26">
        <v>0</v>
      </c>
      <c r="U215" s="26">
        <v>164.85171128453001</v>
      </c>
      <c r="V215" s="26" t="s">
        <v>310</v>
      </c>
      <c r="W215" s="26" t="s">
        <v>310</v>
      </c>
      <c r="X215" s="26" t="s">
        <v>310</v>
      </c>
      <c r="Y215" s="26" t="s">
        <v>310</v>
      </c>
      <c r="Z215" s="26">
        <v>0</v>
      </c>
      <c r="AA215" s="26">
        <v>0</v>
      </c>
      <c r="AB215" s="26">
        <v>0</v>
      </c>
      <c r="AC215" s="26">
        <v>0</v>
      </c>
      <c r="AD215" s="26">
        <v>0</v>
      </c>
      <c r="AE215" s="26">
        <v>0</v>
      </c>
      <c r="AF215" s="26">
        <v>0</v>
      </c>
      <c r="AG215" s="26">
        <v>0</v>
      </c>
      <c r="AH215" s="26">
        <v>2.0860930552949988</v>
      </c>
      <c r="AI215" s="26">
        <v>4.8206437578241461</v>
      </c>
      <c r="AJ215" s="26">
        <v>0</v>
      </c>
      <c r="AK215" s="26">
        <v>164.85171128453001</v>
      </c>
      <c r="AL215" s="26">
        <v>171.75844809764916</v>
      </c>
      <c r="AM215" s="26">
        <v>83.007188269937629</v>
      </c>
      <c r="AN215" s="26">
        <v>0.16219654268470879</v>
      </c>
      <c r="AO215" s="26">
        <v>0</v>
      </c>
      <c r="AP215" s="26">
        <v>0</v>
      </c>
      <c r="AQ215" s="26">
        <v>83.16938481262234</v>
      </c>
      <c r="AR215" s="26">
        <v>2.0860930552949988</v>
      </c>
      <c r="AS215" s="30">
        <v>39.868492252308073</v>
      </c>
      <c r="AT215" s="26">
        <v>83.007188269937629</v>
      </c>
      <c r="AU215" s="26">
        <v>0.19199239630937934</v>
      </c>
      <c r="AV215" s="26">
        <v>0</v>
      </c>
      <c r="AW215" s="26">
        <v>0</v>
      </c>
      <c r="AX215" s="26">
        <v>83.199180666247003</v>
      </c>
      <c r="AY215" s="26">
        <v>4.8206437578241461</v>
      </c>
      <c r="AZ215" s="30">
        <v>17.258935703599871</v>
      </c>
      <c r="BA215" s="26">
        <v>83.007188269937629</v>
      </c>
      <c r="BB215" s="26">
        <v>0.3541889389940881</v>
      </c>
      <c r="BC215" s="26">
        <v>0</v>
      </c>
      <c r="BD215" s="26">
        <v>0</v>
      </c>
      <c r="BE215" s="26">
        <v>83.361377208931714</v>
      </c>
      <c r="BF215" s="26">
        <v>6.9067368131191449</v>
      </c>
      <c r="BG215" s="26">
        <v>2.793799117015531</v>
      </c>
      <c r="BH215" s="30">
        <v>12.069574889633728</v>
      </c>
      <c r="BI215" s="26">
        <v>0.88944408310387435</v>
      </c>
      <c r="BJ215" s="26">
        <v>2.0553699923716877</v>
      </c>
      <c r="BK215" s="26">
        <v>0</v>
      </c>
      <c r="BL215" s="26">
        <v>70.287554440297313</v>
      </c>
      <c r="BM215" s="26">
        <v>73.23236851577289</v>
      </c>
      <c r="BN215" s="26">
        <v>83.007188269937629</v>
      </c>
      <c r="BO215" s="26">
        <v>0</v>
      </c>
      <c r="BP215" s="26">
        <v>0.3541889389940881</v>
      </c>
      <c r="BQ215" s="26">
        <v>0</v>
      </c>
      <c r="BR215" s="26">
        <v>0</v>
      </c>
      <c r="BS215" s="26">
        <v>0</v>
      </c>
      <c r="BT215" s="26">
        <v>0</v>
      </c>
      <c r="BU215" s="26">
        <v>0</v>
      </c>
      <c r="BV215" s="26">
        <v>81.5419580698061</v>
      </c>
      <c r="BW215" s="26">
        <v>0</v>
      </c>
      <c r="BX215" s="26">
        <v>171.75844809764916</v>
      </c>
      <c r="BY215" s="26"/>
      <c r="BZ215" s="26">
        <v>0</v>
      </c>
      <c r="CA215" s="26">
        <v>0</v>
      </c>
      <c r="CB215" s="26">
        <v>164.90333527873781</v>
      </c>
      <c r="CC215" s="26">
        <v>171.75844809764916</v>
      </c>
      <c r="CD215" s="113">
        <v>0.96008864253935244</v>
      </c>
      <c r="CE215" s="26">
        <v>38.314442299062662</v>
      </c>
      <c r="CF215" s="26">
        <v>1.6395120665681244</v>
      </c>
      <c r="CG215" s="26">
        <v>0</v>
      </c>
      <c r="CH215" s="26">
        <v>1.6395120665681244</v>
      </c>
      <c r="CI215" s="26">
        <v>8.1974495198324254E-2</v>
      </c>
      <c r="CJ215" s="26">
        <v>0</v>
      </c>
      <c r="CK215" s="26">
        <v>8.1974495198324254E-2</v>
      </c>
      <c r="CL215" s="26"/>
      <c r="CM215" s="26">
        <v>0</v>
      </c>
      <c r="CN215" s="26"/>
      <c r="CO215" s="26">
        <v>0</v>
      </c>
      <c r="CP215" s="26">
        <v>0</v>
      </c>
      <c r="CQ215" s="26">
        <v>0</v>
      </c>
      <c r="CR215" s="26">
        <v>0</v>
      </c>
      <c r="CS215" s="26">
        <v>0</v>
      </c>
      <c r="CT215" s="26">
        <v>0</v>
      </c>
      <c r="CU215" s="26">
        <v>0</v>
      </c>
      <c r="CV215" s="26">
        <v>9999</v>
      </c>
      <c r="CW215" s="30">
        <v>9999</v>
      </c>
      <c r="CX215" s="7"/>
      <c r="CY215" s="7"/>
      <c r="CZ215" s="7"/>
      <c r="DA215" s="7"/>
      <c r="DB215" s="7"/>
      <c r="DC215" s="7"/>
      <c r="DD215" s="7"/>
      <c r="DE215" s="7"/>
      <c r="DF215" s="7"/>
      <c r="DG215" s="7"/>
      <c r="DH215" s="7"/>
      <c r="DI215" s="7"/>
      <c r="DJ215" s="7"/>
      <c r="DK215" s="7"/>
      <c r="DL215" s="7"/>
      <c r="DM215" s="7"/>
      <c r="DN215" s="7"/>
      <c r="DO215" s="7"/>
      <c r="DP215" s="7"/>
      <c r="DQ215" s="7"/>
      <c r="DR215" s="7"/>
      <c r="DS215" s="7"/>
      <c r="DT215" s="7"/>
      <c r="DU215" s="7"/>
      <c r="DV215" s="7"/>
      <c r="DW215" s="7"/>
      <c r="DX215" s="7"/>
      <c r="DY215" s="7"/>
      <c r="DZ215" s="7"/>
      <c r="EA215" s="7"/>
    </row>
    <row r="216" spans="1:131">
      <c r="A216" s="7" t="s">
        <v>449</v>
      </c>
      <c r="B216" s="7" t="s">
        <v>449</v>
      </c>
      <c r="C216" s="26">
        <v>1</v>
      </c>
      <c r="D216" s="26">
        <v>259.25</v>
      </c>
      <c r="E216" s="26">
        <v>0</v>
      </c>
      <c r="F216" s="26">
        <v>10.46115</v>
      </c>
      <c r="G216" s="26">
        <v>0</v>
      </c>
      <c r="H216" s="26">
        <v>0</v>
      </c>
      <c r="I216" s="26" t="s">
        <v>137</v>
      </c>
      <c r="J216" s="26"/>
      <c r="K216" s="26"/>
      <c r="L216" s="26">
        <v>277.19425913424675</v>
      </c>
      <c r="M216" s="26">
        <v>7.3728848201887339E-4</v>
      </c>
      <c r="N216" s="26">
        <v>7.3196706438794607E-4</v>
      </c>
      <c r="O216" s="26">
        <v>0</v>
      </c>
      <c r="P216" s="26">
        <v>0</v>
      </c>
      <c r="Q216" s="26">
        <v>0</v>
      </c>
      <c r="R216" s="26">
        <v>2.0860930552949988</v>
      </c>
      <c r="S216" s="26">
        <v>4.8206437578241461</v>
      </c>
      <c r="T216" s="26">
        <v>0</v>
      </c>
      <c r="U216" s="26">
        <v>164.85171128453001</v>
      </c>
      <c r="V216" s="26" t="s">
        <v>310</v>
      </c>
      <c r="W216" s="26" t="s">
        <v>310</v>
      </c>
      <c r="X216" s="26" t="s">
        <v>310</v>
      </c>
      <c r="Y216" s="26" t="s">
        <v>310</v>
      </c>
      <c r="Z216" s="26">
        <v>0</v>
      </c>
      <c r="AA216" s="26">
        <v>0</v>
      </c>
      <c r="AB216" s="26">
        <v>0</v>
      </c>
      <c r="AC216" s="26">
        <v>0</v>
      </c>
      <c r="AD216" s="26">
        <v>0</v>
      </c>
      <c r="AE216" s="26">
        <v>0</v>
      </c>
      <c r="AF216" s="26">
        <v>0</v>
      </c>
      <c r="AG216" s="26">
        <v>0</v>
      </c>
      <c r="AH216" s="26">
        <v>2.0860930552949988</v>
      </c>
      <c r="AI216" s="26">
        <v>4.8206437578241461</v>
      </c>
      <c r="AJ216" s="26">
        <v>0</v>
      </c>
      <c r="AK216" s="26">
        <v>164.85171128453001</v>
      </c>
      <c r="AL216" s="26">
        <v>171.75844809764916</v>
      </c>
      <c r="AM216" s="26">
        <v>133.32598267091265</v>
      </c>
      <c r="AN216" s="26">
        <v>0.2605197681065804</v>
      </c>
      <c r="AO216" s="26">
        <v>0</v>
      </c>
      <c r="AP216" s="26">
        <v>0</v>
      </c>
      <c r="AQ216" s="26">
        <v>133.58650243901923</v>
      </c>
      <c r="AR216" s="26">
        <v>2.0860930552949988</v>
      </c>
      <c r="AS216" s="30">
        <v>64.036693904878788</v>
      </c>
      <c r="AT216" s="26">
        <v>133.32598267091265</v>
      </c>
      <c r="AU216" s="26">
        <v>0.30837780964280509</v>
      </c>
      <c r="AV216" s="26">
        <v>0</v>
      </c>
      <c r="AW216" s="26">
        <v>0</v>
      </c>
      <c r="AX216" s="26">
        <v>133.63436048055544</v>
      </c>
      <c r="AY216" s="26">
        <v>4.8206437578241461</v>
      </c>
      <c r="AZ216" s="30">
        <v>27.721268609334633</v>
      </c>
      <c r="BA216" s="26">
        <v>133.32598267091265</v>
      </c>
      <c r="BB216" s="26">
        <v>0.56889757774938543</v>
      </c>
      <c r="BC216" s="26">
        <v>0</v>
      </c>
      <c r="BD216" s="26">
        <v>0</v>
      </c>
      <c r="BE216" s="26">
        <v>133.89488024866202</v>
      </c>
      <c r="BF216" s="26">
        <v>6.9067368131191449</v>
      </c>
      <c r="BG216" s="26">
        <v>1.6823916400595831</v>
      </c>
      <c r="BH216" s="30">
        <v>19.386127468232552</v>
      </c>
      <c r="BI216" s="26">
        <v>0.55375742209243595</v>
      </c>
      <c r="BJ216" s="26">
        <v>1.2796491764271738</v>
      </c>
      <c r="BK216" s="26">
        <v>0</v>
      </c>
      <c r="BL216" s="26">
        <v>43.760204482123953</v>
      </c>
      <c r="BM216" s="26">
        <v>45.593611080643569</v>
      </c>
      <c r="BN216" s="26">
        <v>133.32598267091265</v>
      </c>
      <c r="BO216" s="26">
        <v>0</v>
      </c>
      <c r="BP216" s="26">
        <v>0.56889757774938543</v>
      </c>
      <c r="BQ216" s="26">
        <v>0</v>
      </c>
      <c r="BR216" s="26">
        <v>0</v>
      </c>
      <c r="BS216" s="26">
        <v>0</v>
      </c>
      <c r="BT216" s="26">
        <v>0</v>
      </c>
      <c r="BU216" s="26">
        <v>0</v>
      </c>
      <c r="BV216" s="26">
        <v>81.5419580698061</v>
      </c>
      <c r="BW216" s="26">
        <v>0</v>
      </c>
      <c r="BX216" s="26">
        <v>171.75844809764916</v>
      </c>
      <c r="BY216" s="26"/>
      <c r="BZ216" s="26">
        <v>0</v>
      </c>
      <c r="CA216" s="26">
        <v>0</v>
      </c>
      <c r="CB216" s="26">
        <v>215.43683831846812</v>
      </c>
      <c r="CC216" s="26">
        <v>171.75844809764916</v>
      </c>
      <c r="CD216" s="30">
        <v>1.2543012626429102</v>
      </c>
      <c r="CE216" s="26">
        <v>23.797126195282349</v>
      </c>
      <c r="CF216" s="26">
        <v>2.6333810593025411</v>
      </c>
      <c r="CG216" s="26">
        <v>0</v>
      </c>
      <c r="CH216" s="26">
        <v>2.6333810593025411</v>
      </c>
      <c r="CI216" s="26">
        <v>0.13166727308876719</v>
      </c>
      <c r="CJ216" s="26">
        <v>0</v>
      </c>
      <c r="CK216" s="26">
        <v>0.13166727308876719</v>
      </c>
      <c r="CL216" s="26"/>
      <c r="CM216" s="26">
        <v>0</v>
      </c>
      <c r="CN216" s="26"/>
      <c r="CO216" s="26">
        <v>0</v>
      </c>
      <c r="CP216" s="26">
        <v>0</v>
      </c>
      <c r="CQ216" s="26">
        <v>0</v>
      </c>
      <c r="CR216" s="26">
        <v>0</v>
      </c>
      <c r="CS216" s="26">
        <v>0</v>
      </c>
      <c r="CT216" s="26">
        <v>0</v>
      </c>
      <c r="CU216" s="26">
        <v>0</v>
      </c>
      <c r="CV216" s="26">
        <v>9999</v>
      </c>
      <c r="CW216" s="30">
        <v>9999</v>
      </c>
      <c r="CX216" s="7"/>
      <c r="CY216" s="7"/>
      <c r="CZ216" s="7"/>
      <c r="DA216" s="7"/>
      <c r="DB216" s="7"/>
      <c r="DC216" s="7"/>
      <c r="DD216" s="7"/>
      <c r="DE216" s="7"/>
      <c r="DF216" s="7"/>
      <c r="DG216" s="7"/>
      <c r="DH216" s="7"/>
      <c r="DI216" s="7"/>
      <c r="DJ216" s="7"/>
      <c r="DK216" s="7"/>
      <c r="DL216" s="7"/>
      <c r="DM216" s="7"/>
      <c r="DN216" s="7"/>
      <c r="DO216" s="7"/>
      <c r="DP216" s="7"/>
      <c r="DQ216" s="7"/>
      <c r="DR216" s="7"/>
      <c r="DS216" s="7"/>
      <c r="DT216" s="7"/>
      <c r="DU216" s="7"/>
      <c r="DV216" s="7"/>
      <c r="DW216" s="7"/>
      <c r="DX216" s="7"/>
      <c r="DY216" s="7"/>
      <c r="DZ216" s="7"/>
      <c r="EA216" s="7"/>
    </row>
    <row r="217" spans="1:131">
      <c r="A217" s="7" t="s">
        <v>450</v>
      </c>
      <c r="B217" s="7" t="s">
        <v>450</v>
      </c>
      <c r="C217" s="26">
        <v>1</v>
      </c>
      <c r="D217" s="26">
        <v>251.99100000000001</v>
      </c>
      <c r="E217" s="26">
        <v>0</v>
      </c>
      <c r="F217" s="26">
        <v>10.46115</v>
      </c>
      <c r="G217" s="26">
        <v>0</v>
      </c>
      <c r="H217" s="26">
        <v>0</v>
      </c>
      <c r="I217" s="26" t="s">
        <v>137</v>
      </c>
      <c r="J217" s="26"/>
      <c r="K217" s="26"/>
      <c r="L217" s="26">
        <v>269.43281987848786</v>
      </c>
      <c r="M217" s="26">
        <v>7.1664440452234499E-4</v>
      </c>
      <c r="N217" s="26">
        <v>7.1147198658508368E-4</v>
      </c>
      <c r="O217" s="26">
        <v>0</v>
      </c>
      <c r="P217" s="26">
        <v>0</v>
      </c>
      <c r="Q217" s="26">
        <v>0</v>
      </c>
      <c r="R217" s="26">
        <v>2.0860930552949988</v>
      </c>
      <c r="S217" s="26">
        <v>4.8206437578241461</v>
      </c>
      <c r="T217" s="26">
        <v>0</v>
      </c>
      <c r="U217" s="26">
        <v>164.85171128453001</v>
      </c>
      <c r="V217" s="26" t="s">
        <v>310</v>
      </c>
      <c r="W217" s="26" t="s">
        <v>310</v>
      </c>
      <c r="X217" s="26" t="s">
        <v>310</v>
      </c>
      <c r="Y217" s="26" t="s">
        <v>310</v>
      </c>
      <c r="Z217" s="26">
        <v>0</v>
      </c>
      <c r="AA217" s="26">
        <v>0</v>
      </c>
      <c r="AB217" s="26">
        <v>0</v>
      </c>
      <c r="AC217" s="26">
        <v>0</v>
      </c>
      <c r="AD217" s="26">
        <v>0</v>
      </c>
      <c r="AE217" s="26">
        <v>0</v>
      </c>
      <c r="AF217" s="26">
        <v>0</v>
      </c>
      <c r="AG217" s="26">
        <v>0</v>
      </c>
      <c r="AH217" s="26">
        <v>2.0860930552949988</v>
      </c>
      <c r="AI217" s="26">
        <v>4.8206437578241461</v>
      </c>
      <c r="AJ217" s="26">
        <v>0</v>
      </c>
      <c r="AK217" s="26">
        <v>164.85171128453001</v>
      </c>
      <c r="AL217" s="26">
        <v>171.75844809764916</v>
      </c>
      <c r="AM217" s="26">
        <v>129.59285515612703</v>
      </c>
      <c r="AN217" s="26">
        <v>0.25322521459959624</v>
      </c>
      <c r="AO217" s="26">
        <v>0</v>
      </c>
      <c r="AP217" s="26">
        <v>0</v>
      </c>
      <c r="AQ217" s="26">
        <v>129.84608037072664</v>
      </c>
      <c r="AR217" s="26">
        <v>2.0860930552949988</v>
      </c>
      <c r="AS217" s="30">
        <v>62.243666475542163</v>
      </c>
      <c r="AT217" s="26">
        <v>129.59285515612703</v>
      </c>
      <c r="AU217" s="26">
        <v>0.29974323097280653</v>
      </c>
      <c r="AV217" s="26">
        <v>0</v>
      </c>
      <c r="AW217" s="26">
        <v>0</v>
      </c>
      <c r="AX217" s="26">
        <v>129.89259838709984</v>
      </c>
      <c r="AY217" s="26">
        <v>4.8206437578241461</v>
      </c>
      <c r="AZ217" s="30">
        <v>26.945073088273251</v>
      </c>
      <c r="BA217" s="26">
        <v>129.59285515612703</v>
      </c>
      <c r="BB217" s="26">
        <v>0.55296844557240277</v>
      </c>
      <c r="BC217" s="26">
        <v>0</v>
      </c>
      <c r="BD217" s="26">
        <v>0</v>
      </c>
      <c r="BE217" s="26">
        <v>130.14582360169945</v>
      </c>
      <c r="BF217" s="26">
        <v>6.9067368131191449</v>
      </c>
      <c r="BG217" s="26">
        <v>1.7352058219099329</v>
      </c>
      <c r="BH217" s="30">
        <v>18.843315899122036</v>
      </c>
      <c r="BI217" s="26">
        <v>0.56970928198810278</v>
      </c>
      <c r="BJ217" s="26">
        <v>1.3165114983818658</v>
      </c>
      <c r="BK217" s="26">
        <v>0</v>
      </c>
      <c r="BL217" s="26">
        <v>45.020786504242743</v>
      </c>
      <c r="BM217" s="26">
        <v>46.907007284612718</v>
      </c>
      <c r="BN217" s="26">
        <v>129.59285515612703</v>
      </c>
      <c r="BO217" s="26">
        <v>0</v>
      </c>
      <c r="BP217" s="26">
        <v>0.55296844557240277</v>
      </c>
      <c r="BQ217" s="26">
        <v>0</v>
      </c>
      <c r="BR217" s="26">
        <v>0</v>
      </c>
      <c r="BS217" s="26">
        <v>0</v>
      </c>
      <c r="BT217" s="26">
        <v>0</v>
      </c>
      <c r="BU217" s="26">
        <v>0</v>
      </c>
      <c r="BV217" s="26">
        <v>81.5419580698061</v>
      </c>
      <c r="BW217" s="26">
        <v>0</v>
      </c>
      <c r="BX217" s="26">
        <v>171.75844809764916</v>
      </c>
      <c r="BY217" s="26"/>
      <c r="BZ217" s="26">
        <v>0</v>
      </c>
      <c r="CA217" s="26">
        <v>0</v>
      </c>
      <c r="CB217" s="26">
        <v>211.68778167150555</v>
      </c>
      <c r="CC217" s="26">
        <v>171.75844809764916</v>
      </c>
      <c r="CD217" s="30">
        <v>1.2324737677599154</v>
      </c>
      <c r="CE217" s="26">
        <v>24.486990343744051</v>
      </c>
      <c r="CF217" s="26">
        <v>2.5596463896420705</v>
      </c>
      <c r="CG217" s="26">
        <v>0</v>
      </c>
      <c r="CH217" s="26">
        <v>2.5596463896420705</v>
      </c>
      <c r="CI217" s="26">
        <v>0.12798058944228172</v>
      </c>
      <c r="CJ217" s="26">
        <v>0</v>
      </c>
      <c r="CK217" s="26">
        <v>0.12798058944228172</v>
      </c>
      <c r="CL217" s="26"/>
      <c r="CM217" s="26">
        <v>0</v>
      </c>
      <c r="CN217" s="26"/>
      <c r="CO217" s="26">
        <v>0</v>
      </c>
      <c r="CP217" s="26">
        <v>0</v>
      </c>
      <c r="CQ217" s="26">
        <v>0</v>
      </c>
      <c r="CR217" s="26">
        <v>0</v>
      </c>
      <c r="CS217" s="26">
        <v>0</v>
      </c>
      <c r="CT217" s="26">
        <v>0</v>
      </c>
      <c r="CU217" s="26">
        <v>0</v>
      </c>
      <c r="CV217" s="26">
        <v>9999</v>
      </c>
      <c r="CW217" s="30">
        <v>9999</v>
      </c>
      <c r="CX217" s="7"/>
      <c r="CY217" s="7"/>
      <c r="CZ217" s="7"/>
      <c r="DA217" s="7"/>
      <c r="DB217" s="7"/>
      <c r="DC217" s="7"/>
      <c r="DD217" s="7"/>
      <c r="DE217" s="7"/>
      <c r="DF217" s="7"/>
      <c r="DG217" s="7"/>
      <c r="DH217" s="7"/>
      <c r="DI217" s="7"/>
      <c r="DJ217" s="7"/>
      <c r="DK217" s="7"/>
      <c r="DL217" s="7"/>
      <c r="DM217" s="7"/>
      <c r="DN217" s="7"/>
      <c r="DO217" s="7"/>
      <c r="DP217" s="7"/>
      <c r="DQ217" s="7"/>
      <c r="DR217" s="7"/>
      <c r="DS217" s="7"/>
      <c r="DT217" s="7"/>
      <c r="DU217" s="7"/>
      <c r="DV217" s="7"/>
      <c r="DW217" s="7"/>
      <c r="DX217" s="7"/>
      <c r="DY217" s="7"/>
      <c r="DZ217" s="7"/>
      <c r="EA217" s="7"/>
    </row>
    <row r="218" spans="1:131">
      <c r="A218" s="7" t="s">
        <v>451</v>
      </c>
      <c r="B218" s="7" t="s">
        <v>451</v>
      </c>
      <c r="C218" s="26">
        <v>1</v>
      </c>
      <c r="D218" s="26">
        <v>248.69700000000006</v>
      </c>
      <c r="E218" s="26">
        <v>0</v>
      </c>
      <c r="F218" s="26">
        <v>10.46115</v>
      </c>
      <c r="G218" s="26">
        <v>0</v>
      </c>
      <c r="H218" s="26">
        <v>0</v>
      </c>
      <c r="I218" s="26" t="s">
        <v>137</v>
      </c>
      <c r="J218" s="26"/>
      <c r="K218" s="26"/>
      <c r="L218" s="26">
        <v>265.91082223301748</v>
      </c>
      <c r="M218" s="26">
        <v>7.072765038096347E-4</v>
      </c>
      <c r="N218" s="26">
        <v>7.0217169917874281E-4</v>
      </c>
      <c r="O218" s="26">
        <v>0</v>
      </c>
      <c r="P218" s="26">
        <v>0</v>
      </c>
      <c r="Q218" s="26">
        <v>0</v>
      </c>
      <c r="R218" s="26">
        <v>2.0860930552949988</v>
      </c>
      <c r="S218" s="26">
        <v>4.8206437578241461</v>
      </c>
      <c r="T218" s="26">
        <v>0</v>
      </c>
      <c r="U218" s="26">
        <v>164.85171128453001</v>
      </c>
      <c r="V218" s="26" t="s">
        <v>310</v>
      </c>
      <c r="W218" s="26" t="s">
        <v>310</v>
      </c>
      <c r="X218" s="26" t="s">
        <v>310</v>
      </c>
      <c r="Y218" s="26" t="s">
        <v>310</v>
      </c>
      <c r="Z218" s="26">
        <v>0</v>
      </c>
      <c r="AA218" s="26">
        <v>0</v>
      </c>
      <c r="AB218" s="26">
        <v>0</v>
      </c>
      <c r="AC218" s="26">
        <v>0</v>
      </c>
      <c r="AD218" s="26">
        <v>0</v>
      </c>
      <c r="AE218" s="26">
        <v>0</v>
      </c>
      <c r="AF218" s="26">
        <v>0</v>
      </c>
      <c r="AG218" s="26">
        <v>0</v>
      </c>
      <c r="AH218" s="26">
        <v>2.0860930552949988</v>
      </c>
      <c r="AI218" s="26">
        <v>4.8206437578241461</v>
      </c>
      <c r="AJ218" s="26">
        <v>0</v>
      </c>
      <c r="AK218" s="26">
        <v>164.85171128453001</v>
      </c>
      <c r="AL218" s="26">
        <v>171.75844809764916</v>
      </c>
      <c r="AM218" s="26">
        <v>127.8988309057201</v>
      </c>
      <c r="AN218" s="26">
        <v>0.24991508107541857</v>
      </c>
      <c r="AO218" s="26">
        <v>0</v>
      </c>
      <c r="AP218" s="26">
        <v>0</v>
      </c>
      <c r="AQ218" s="26">
        <v>128.14874598679552</v>
      </c>
      <c r="AR218" s="26">
        <v>2.0860930552949988</v>
      </c>
      <c r="AS218" s="30">
        <v>61.430023776515441</v>
      </c>
      <c r="AT218" s="26">
        <v>127.8988309057201</v>
      </c>
      <c r="AU218" s="26">
        <v>0.29582501880322737</v>
      </c>
      <c r="AV218" s="26">
        <v>0</v>
      </c>
      <c r="AW218" s="26">
        <v>0</v>
      </c>
      <c r="AX218" s="26">
        <v>128.19465592452332</v>
      </c>
      <c r="AY218" s="26">
        <v>4.8206437578241461</v>
      </c>
      <c r="AZ218" s="30">
        <v>26.592849910648756</v>
      </c>
      <c r="BA218" s="26">
        <v>127.8988309057201</v>
      </c>
      <c r="BB218" s="26">
        <v>0.54574009987864591</v>
      </c>
      <c r="BC218" s="26">
        <v>0</v>
      </c>
      <c r="BD218" s="26">
        <v>0</v>
      </c>
      <c r="BE218" s="26">
        <v>128.44457100559873</v>
      </c>
      <c r="BF218" s="26">
        <v>6.9067368131191449</v>
      </c>
      <c r="BG218" s="26">
        <v>1.7601888786035835</v>
      </c>
      <c r="BH218" s="30">
        <v>18.596998044231544</v>
      </c>
      <c r="BI218" s="26">
        <v>0.57725510029258076</v>
      </c>
      <c r="BJ218" s="26">
        <v>1.3339487367710292</v>
      </c>
      <c r="BK218" s="26">
        <v>0</v>
      </c>
      <c r="BL218" s="26">
        <v>45.617088312245947</v>
      </c>
      <c r="BM218" s="26">
        <v>47.528292149309571</v>
      </c>
      <c r="BN218" s="26">
        <v>127.8988309057201</v>
      </c>
      <c r="BO218" s="26">
        <v>0</v>
      </c>
      <c r="BP218" s="26">
        <v>0.54574009987864591</v>
      </c>
      <c r="BQ218" s="26">
        <v>0</v>
      </c>
      <c r="BR218" s="26">
        <v>0</v>
      </c>
      <c r="BS218" s="26">
        <v>0</v>
      </c>
      <c r="BT218" s="26">
        <v>0</v>
      </c>
      <c r="BU218" s="26">
        <v>0</v>
      </c>
      <c r="BV218" s="26">
        <v>81.5419580698061</v>
      </c>
      <c r="BW218" s="26">
        <v>0</v>
      </c>
      <c r="BX218" s="26">
        <v>171.75844809764916</v>
      </c>
      <c r="BY218" s="26"/>
      <c r="BZ218" s="26">
        <v>0</v>
      </c>
      <c r="CA218" s="26">
        <v>0</v>
      </c>
      <c r="CB218" s="26">
        <v>209.98652907540483</v>
      </c>
      <c r="CC218" s="26">
        <v>171.75844809764916</v>
      </c>
      <c r="CD218" s="30">
        <v>1.2225688541155308</v>
      </c>
      <c r="CE218" s="26">
        <v>24.813321539799738</v>
      </c>
      <c r="CF218" s="26">
        <v>2.5261869597121112</v>
      </c>
      <c r="CG218" s="26">
        <v>0</v>
      </c>
      <c r="CH218" s="26">
        <v>2.5261869597121112</v>
      </c>
      <c r="CI218" s="26">
        <v>0.1263076405606833</v>
      </c>
      <c r="CJ218" s="26">
        <v>0</v>
      </c>
      <c r="CK218" s="26">
        <v>0.1263076405606833</v>
      </c>
      <c r="CL218" s="26"/>
      <c r="CM218" s="26">
        <v>0</v>
      </c>
      <c r="CN218" s="26"/>
      <c r="CO218" s="26">
        <v>0</v>
      </c>
      <c r="CP218" s="26">
        <v>0</v>
      </c>
      <c r="CQ218" s="26">
        <v>0</v>
      </c>
      <c r="CR218" s="26">
        <v>0</v>
      </c>
      <c r="CS218" s="26">
        <v>0</v>
      </c>
      <c r="CT218" s="26">
        <v>0</v>
      </c>
      <c r="CU218" s="26">
        <v>0</v>
      </c>
      <c r="CV218" s="26">
        <v>9999</v>
      </c>
      <c r="CW218" s="30">
        <v>9999</v>
      </c>
      <c r="CX218" s="7"/>
      <c r="CY218" s="7"/>
      <c r="CZ218" s="7"/>
      <c r="DA218" s="7"/>
      <c r="DB218" s="7"/>
      <c r="DC218" s="7"/>
      <c r="DD218" s="7"/>
      <c r="DE218" s="7"/>
      <c r="DF218" s="7"/>
      <c r="DG218" s="7"/>
      <c r="DH218" s="7"/>
      <c r="DI218" s="7"/>
      <c r="DJ218" s="7"/>
      <c r="DK218" s="7"/>
      <c r="DL218" s="7"/>
      <c r="DM218" s="7"/>
      <c r="DN218" s="7"/>
      <c r="DO218" s="7"/>
      <c r="DP218" s="7"/>
      <c r="DQ218" s="7"/>
      <c r="DR218" s="7"/>
      <c r="DS218" s="7"/>
      <c r="DT218" s="7"/>
      <c r="DU218" s="7"/>
      <c r="DV218" s="7"/>
      <c r="DW218" s="7"/>
      <c r="DX218" s="7"/>
      <c r="DY218" s="7"/>
      <c r="DZ218" s="7"/>
      <c r="EA218" s="7"/>
    </row>
    <row r="219" spans="1:131">
      <c r="A219" s="7" t="s">
        <v>452</v>
      </c>
      <c r="B219" s="7" t="s">
        <v>452</v>
      </c>
      <c r="C219" s="26">
        <v>1</v>
      </c>
      <c r="D219" s="26">
        <v>239.059</v>
      </c>
      <c r="E219" s="26">
        <v>0</v>
      </c>
      <c r="F219" s="26">
        <v>10.46115</v>
      </c>
      <c r="G219" s="26">
        <v>0</v>
      </c>
      <c r="H219" s="26">
        <v>0</v>
      </c>
      <c r="I219" s="26" t="s">
        <v>137</v>
      </c>
      <c r="J219" s="26"/>
      <c r="K219" s="26"/>
      <c r="L219" s="26">
        <v>255.60571801108543</v>
      </c>
      <c r="M219" s="26">
        <v>6.7986672024281526E-4</v>
      </c>
      <c r="N219" s="26">
        <v>6.749597471379672E-4</v>
      </c>
      <c r="O219" s="26">
        <v>0</v>
      </c>
      <c r="P219" s="26">
        <v>0</v>
      </c>
      <c r="Q219" s="26">
        <v>0</v>
      </c>
      <c r="R219" s="26">
        <v>2.0860930552949988</v>
      </c>
      <c r="S219" s="26">
        <v>4.8206437578241461</v>
      </c>
      <c r="T219" s="26">
        <v>0</v>
      </c>
      <c r="U219" s="26">
        <v>164.85171128453001</v>
      </c>
      <c r="V219" s="26" t="s">
        <v>310</v>
      </c>
      <c r="W219" s="26" t="s">
        <v>310</v>
      </c>
      <c r="X219" s="26" t="s">
        <v>310</v>
      </c>
      <c r="Y219" s="26" t="s">
        <v>310</v>
      </c>
      <c r="Z219" s="26">
        <v>0</v>
      </c>
      <c r="AA219" s="26">
        <v>0</v>
      </c>
      <c r="AB219" s="26">
        <v>0</v>
      </c>
      <c r="AC219" s="26">
        <v>0</v>
      </c>
      <c r="AD219" s="26">
        <v>0</v>
      </c>
      <c r="AE219" s="26">
        <v>0</v>
      </c>
      <c r="AF219" s="26">
        <v>0</v>
      </c>
      <c r="AG219" s="26">
        <v>0</v>
      </c>
      <c r="AH219" s="26">
        <v>2.0860930552949988</v>
      </c>
      <c r="AI219" s="26">
        <v>4.8206437578241461</v>
      </c>
      <c r="AJ219" s="26">
        <v>0</v>
      </c>
      <c r="AK219" s="26">
        <v>164.85171128453001</v>
      </c>
      <c r="AL219" s="26">
        <v>171.75844809764916</v>
      </c>
      <c r="AM219" s="26">
        <v>122.94224143230723</v>
      </c>
      <c r="AN219" s="26">
        <v>0.24022987557875036</v>
      </c>
      <c r="AO219" s="26">
        <v>0</v>
      </c>
      <c r="AP219" s="26">
        <v>0</v>
      </c>
      <c r="AQ219" s="26">
        <v>123.18247130788598</v>
      </c>
      <c r="AR219" s="26">
        <v>2.0860930552949988</v>
      </c>
      <c r="AS219" s="30">
        <v>59.049365508992828</v>
      </c>
      <c r="AT219" s="26">
        <v>122.94224143230723</v>
      </c>
      <c r="AU219" s="26">
        <v>0.28436062023297703</v>
      </c>
      <c r="AV219" s="26">
        <v>0</v>
      </c>
      <c r="AW219" s="26">
        <v>0</v>
      </c>
      <c r="AX219" s="26">
        <v>123.2266020525402</v>
      </c>
      <c r="AY219" s="26">
        <v>4.8206437578241461</v>
      </c>
      <c r="AZ219" s="30">
        <v>25.562270983525231</v>
      </c>
      <c r="BA219" s="26">
        <v>122.94224143230723</v>
      </c>
      <c r="BB219" s="26">
        <v>0.52459049581172734</v>
      </c>
      <c r="BC219" s="26">
        <v>0</v>
      </c>
      <c r="BD219" s="26">
        <v>0</v>
      </c>
      <c r="BE219" s="26">
        <v>123.46683192811895</v>
      </c>
      <c r="BF219" s="26">
        <v>6.9067368131191449</v>
      </c>
      <c r="BG219" s="26">
        <v>1.8372417508301817</v>
      </c>
      <c r="BH219" s="30">
        <v>17.876290246588997</v>
      </c>
      <c r="BI219" s="26">
        <v>0.60052795200123821</v>
      </c>
      <c r="BJ219" s="26">
        <v>1.3877287572889736</v>
      </c>
      <c r="BK219" s="26">
        <v>0</v>
      </c>
      <c r="BL219" s="26">
        <v>47.456205422053273</v>
      </c>
      <c r="BM219" s="26">
        <v>49.444462131343492</v>
      </c>
      <c r="BN219" s="26">
        <v>122.94224143230723</v>
      </c>
      <c r="BO219" s="26">
        <v>0</v>
      </c>
      <c r="BP219" s="26">
        <v>0.52459049581172734</v>
      </c>
      <c r="BQ219" s="26">
        <v>0</v>
      </c>
      <c r="BR219" s="26">
        <v>0</v>
      </c>
      <c r="BS219" s="26">
        <v>0</v>
      </c>
      <c r="BT219" s="26">
        <v>0</v>
      </c>
      <c r="BU219" s="26">
        <v>0</v>
      </c>
      <c r="BV219" s="26">
        <v>81.5419580698061</v>
      </c>
      <c r="BW219" s="26">
        <v>0</v>
      </c>
      <c r="BX219" s="26">
        <v>171.75844809764916</v>
      </c>
      <c r="BY219" s="26"/>
      <c r="BZ219" s="26">
        <v>0</v>
      </c>
      <c r="CA219" s="26">
        <v>0</v>
      </c>
      <c r="CB219" s="26">
        <v>205.00878999792505</v>
      </c>
      <c r="CC219" s="26">
        <v>171.75844809764916</v>
      </c>
      <c r="CD219" s="30">
        <v>1.1935878104893693</v>
      </c>
      <c r="CE219" s="26">
        <v>25.819793896708401</v>
      </c>
      <c r="CF219" s="26">
        <v>2.4282871462133309</v>
      </c>
      <c r="CG219" s="26">
        <v>0</v>
      </c>
      <c r="CH219" s="26">
        <v>2.4282871462133309</v>
      </c>
      <c r="CI219" s="26">
        <v>0.12141271605526556</v>
      </c>
      <c r="CJ219" s="26">
        <v>0</v>
      </c>
      <c r="CK219" s="26">
        <v>0.12141271605526556</v>
      </c>
      <c r="CL219" s="26"/>
      <c r="CM219" s="26">
        <v>0</v>
      </c>
      <c r="CN219" s="26"/>
      <c r="CO219" s="26">
        <v>0</v>
      </c>
      <c r="CP219" s="26">
        <v>0</v>
      </c>
      <c r="CQ219" s="26">
        <v>0</v>
      </c>
      <c r="CR219" s="26">
        <v>0</v>
      </c>
      <c r="CS219" s="26">
        <v>0</v>
      </c>
      <c r="CT219" s="26">
        <v>0</v>
      </c>
      <c r="CU219" s="26">
        <v>0</v>
      </c>
      <c r="CV219" s="26">
        <v>9999</v>
      </c>
      <c r="CW219" s="30">
        <v>9999</v>
      </c>
      <c r="CX219" s="7"/>
      <c r="CY219" s="7"/>
      <c r="CZ219" s="7"/>
      <c r="DA219" s="7"/>
      <c r="DB219" s="7"/>
      <c r="DC219" s="7"/>
      <c r="DD219" s="7"/>
      <c r="DE219" s="7"/>
      <c r="DF219" s="7"/>
      <c r="DG219" s="7"/>
      <c r="DH219" s="7"/>
      <c r="DI219" s="7"/>
      <c r="DJ219" s="7"/>
      <c r="DK219" s="7"/>
      <c r="DL219" s="7"/>
      <c r="DM219" s="7"/>
      <c r="DN219" s="7"/>
      <c r="DO219" s="7"/>
      <c r="DP219" s="7"/>
      <c r="DQ219" s="7"/>
      <c r="DR219" s="7"/>
      <c r="DS219" s="7"/>
      <c r="DT219" s="7"/>
      <c r="DU219" s="7"/>
      <c r="DV219" s="7"/>
      <c r="DW219" s="7"/>
      <c r="DX219" s="7"/>
      <c r="DY219" s="7"/>
      <c r="DZ219" s="7"/>
      <c r="EA219" s="7"/>
    </row>
    <row r="220" spans="1:131">
      <c r="A220" s="7" t="s">
        <v>453</v>
      </c>
      <c r="B220" s="7" t="s">
        <v>453</v>
      </c>
      <c r="C220" s="26">
        <v>1</v>
      </c>
      <c r="D220" s="26">
        <v>232.959</v>
      </c>
      <c r="E220" s="26">
        <v>0</v>
      </c>
      <c r="F220" s="26">
        <v>10.46115</v>
      </c>
      <c r="G220" s="26">
        <v>0</v>
      </c>
      <c r="H220" s="26">
        <v>0</v>
      </c>
      <c r="I220" s="26" t="s">
        <v>137</v>
      </c>
      <c r="J220" s="26"/>
      <c r="K220" s="26"/>
      <c r="L220" s="26">
        <v>249.08350014910317</v>
      </c>
      <c r="M220" s="26">
        <v>6.6251875596001818E-4</v>
      </c>
      <c r="N220" s="26">
        <v>6.5773699268178022E-4</v>
      </c>
      <c r="O220" s="26">
        <v>0</v>
      </c>
      <c r="P220" s="26">
        <v>0</v>
      </c>
      <c r="Q220" s="26">
        <v>0</v>
      </c>
      <c r="R220" s="26">
        <v>2.0860930552949988</v>
      </c>
      <c r="S220" s="26">
        <v>4.8206437578241461</v>
      </c>
      <c r="T220" s="26">
        <v>0</v>
      </c>
      <c r="U220" s="26">
        <v>164.85171128453001</v>
      </c>
      <c r="V220" s="26" t="s">
        <v>310</v>
      </c>
      <c r="W220" s="26" t="s">
        <v>310</v>
      </c>
      <c r="X220" s="26" t="s">
        <v>310</v>
      </c>
      <c r="Y220" s="26" t="s">
        <v>310</v>
      </c>
      <c r="Z220" s="26">
        <v>0</v>
      </c>
      <c r="AA220" s="26">
        <v>0</v>
      </c>
      <c r="AB220" s="26">
        <v>0</v>
      </c>
      <c r="AC220" s="26">
        <v>0</v>
      </c>
      <c r="AD220" s="26">
        <v>0</v>
      </c>
      <c r="AE220" s="26">
        <v>0</v>
      </c>
      <c r="AF220" s="26">
        <v>0</v>
      </c>
      <c r="AG220" s="26">
        <v>0</v>
      </c>
      <c r="AH220" s="26">
        <v>2.0860930552949988</v>
      </c>
      <c r="AI220" s="26">
        <v>4.8206437578241461</v>
      </c>
      <c r="AJ220" s="26">
        <v>0</v>
      </c>
      <c r="AK220" s="26">
        <v>164.85171128453001</v>
      </c>
      <c r="AL220" s="26">
        <v>171.75844809764916</v>
      </c>
      <c r="AM220" s="26">
        <v>119.80515948710938</v>
      </c>
      <c r="AN220" s="26">
        <v>0.23409999868212492</v>
      </c>
      <c r="AO220" s="26">
        <v>0</v>
      </c>
      <c r="AP220" s="26">
        <v>0</v>
      </c>
      <c r="AQ220" s="26">
        <v>120.0392594857915</v>
      </c>
      <c r="AR220" s="26">
        <v>2.0860930552949988</v>
      </c>
      <c r="AS220" s="30">
        <v>57.542619770054557</v>
      </c>
      <c r="AT220" s="26">
        <v>119.80515948710938</v>
      </c>
      <c r="AU220" s="26">
        <v>0.2771046717707934</v>
      </c>
      <c r="AV220" s="26">
        <v>0</v>
      </c>
      <c r="AW220" s="26">
        <v>0</v>
      </c>
      <c r="AX220" s="26">
        <v>120.08226415888018</v>
      </c>
      <c r="AY220" s="26">
        <v>4.8206437578241461</v>
      </c>
      <c r="AZ220" s="30">
        <v>24.910005839776204</v>
      </c>
      <c r="BA220" s="26">
        <v>119.80515948710938</v>
      </c>
      <c r="BB220" s="26">
        <v>0.51120467045291829</v>
      </c>
      <c r="BC220" s="26">
        <v>0</v>
      </c>
      <c r="BD220" s="26">
        <v>0</v>
      </c>
      <c r="BE220" s="26">
        <v>120.3163641575623</v>
      </c>
      <c r="BF220" s="26">
        <v>6.9067368131191449</v>
      </c>
      <c r="BG220" s="26">
        <v>1.8893039846424378</v>
      </c>
      <c r="BH220" s="30">
        <v>17.420146070865894</v>
      </c>
      <c r="BI220" s="26">
        <v>0.61625269544196182</v>
      </c>
      <c r="BJ220" s="26">
        <v>1.4240662476605097</v>
      </c>
      <c r="BK220" s="26">
        <v>0</v>
      </c>
      <c r="BL220" s="26">
        <v>48.698839761462885</v>
      </c>
      <c r="BM220" s="26">
        <v>50.739158704565362</v>
      </c>
      <c r="BN220" s="26">
        <v>119.80515948710938</v>
      </c>
      <c r="BO220" s="26">
        <v>0</v>
      </c>
      <c r="BP220" s="26">
        <v>0.51120467045291829</v>
      </c>
      <c r="BQ220" s="26">
        <v>0</v>
      </c>
      <c r="BR220" s="26">
        <v>0</v>
      </c>
      <c r="BS220" s="26">
        <v>0</v>
      </c>
      <c r="BT220" s="26">
        <v>0</v>
      </c>
      <c r="BU220" s="26">
        <v>0</v>
      </c>
      <c r="BV220" s="26">
        <v>81.5419580698061</v>
      </c>
      <c r="BW220" s="26">
        <v>0</v>
      </c>
      <c r="BX220" s="26">
        <v>171.75844809764916</v>
      </c>
      <c r="BY220" s="26"/>
      <c r="BZ220" s="26">
        <v>0</v>
      </c>
      <c r="CA220" s="26">
        <v>0</v>
      </c>
      <c r="CB220" s="26">
        <v>201.8583222273684</v>
      </c>
      <c r="CC220" s="26">
        <v>171.75844809764916</v>
      </c>
      <c r="CD220" s="30">
        <v>1.1752453778145846</v>
      </c>
      <c r="CE220" s="26">
        <v>26.499836024364022</v>
      </c>
      <c r="CF220" s="26">
        <v>2.3663252389356275</v>
      </c>
      <c r="CG220" s="26">
        <v>0</v>
      </c>
      <c r="CH220" s="26">
        <v>2.3663252389356275</v>
      </c>
      <c r="CI220" s="26">
        <v>0.11831466257082399</v>
      </c>
      <c r="CJ220" s="26">
        <v>0</v>
      </c>
      <c r="CK220" s="26">
        <v>0.11831466257082399</v>
      </c>
      <c r="CL220" s="26"/>
      <c r="CM220" s="26">
        <v>0</v>
      </c>
      <c r="CN220" s="26"/>
      <c r="CO220" s="26">
        <v>0</v>
      </c>
      <c r="CP220" s="26">
        <v>0</v>
      </c>
      <c r="CQ220" s="26">
        <v>0</v>
      </c>
      <c r="CR220" s="26">
        <v>0</v>
      </c>
      <c r="CS220" s="26">
        <v>0</v>
      </c>
      <c r="CT220" s="26">
        <v>0</v>
      </c>
      <c r="CU220" s="26">
        <v>0</v>
      </c>
      <c r="CV220" s="26">
        <v>9999</v>
      </c>
      <c r="CW220" s="30">
        <v>9999</v>
      </c>
      <c r="CX220" s="7"/>
      <c r="CY220" s="7"/>
      <c r="CZ220" s="7"/>
      <c r="DA220" s="7"/>
      <c r="DB220" s="7"/>
      <c r="DC220" s="7"/>
      <c r="DD220" s="7"/>
      <c r="DE220" s="7"/>
      <c r="DF220" s="7"/>
      <c r="DG220" s="7"/>
      <c r="DH220" s="7"/>
      <c r="DI220" s="7"/>
      <c r="DJ220" s="7"/>
      <c r="DK220" s="7"/>
      <c r="DL220" s="7"/>
      <c r="DM220" s="7"/>
      <c r="DN220" s="7"/>
      <c r="DO220" s="7"/>
      <c r="DP220" s="7"/>
      <c r="DQ220" s="7"/>
      <c r="DR220" s="7"/>
      <c r="DS220" s="7"/>
      <c r="DT220" s="7"/>
      <c r="DU220" s="7"/>
      <c r="DV220" s="7"/>
      <c r="DW220" s="7"/>
      <c r="DX220" s="7"/>
      <c r="DY220" s="7"/>
      <c r="DZ220" s="7"/>
      <c r="EA220" s="7"/>
    </row>
    <row r="221" spans="1:131">
      <c r="A221" s="7" t="s">
        <v>454</v>
      </c>
      <c r="B221" s="7" t="s">
        <v>454</v>
      </c>
      <c r="C221" s="26">
        <v>1</v>
      </c>
      <c r="D221" s="26">
        <v>232.41000000000003</v>
      </c>
      <c r="E221" s="26">
        <v>0</v>
      </c>
      <c r="F221" s="26">
        <v>10.46115</v>
      </c>
      <c r="G221" s="26">
        <v>0</v>
      </c>
      <c r="H221" s="26">
        <v>0</v>
      </c>
      <c r="I221" s="26" t="s">
        <v>137</v>
      </c>
      <c r="J221" s="26"/>
      <c r="K221" s="26"/>
      <c r="L221" s="26">
        <v>248.4965005415248</v>
      </c>
      <c r="M221" s="26">
        <v>6.6095743917456661E-4</v>
      </c>
      <c r="N221" s="26">
        <v>6.561869447807235E-4</v>
      </c>
      <c r="O221" s="26">
        <v>0</v>
      </c>
      <c r="P221" s="26">
        <v>0</v>
      </c>
      <c r="Q221" s="26">
        <v>0</v>
      </c>
      <c r="R221" s="26">
        <v>2.0860930552949988</v>
      </c>
      <c r="S221" s="26">
        <v>4.8206437578241461</v>
      </c>
      <c r="T221" s="26">
        <v>0</v>
      </c>
      <c r="U221" s="26">
        <v>164.85171128453001</v>
      </c>
      <c r="V221" s="26" t="s">
        <v>310</v>
      </c>
      <c r="W221" s="26" t="s">
        <v>310</v>
      </c>
      <c r="X221" s="26" t="s">
        <v>310</v>
      </c>
      <c r="Y221" s="26" t="s">
        <v>310</v>
      </c>
      <c r="Z221" s="26">
        <v>0</v>
      </c>
      <c r="AA221" s="26">
        <v>0</v>
      </c>
      <c r="AB221" s="26">
        <v>0</v>
      </c>
      <c r="AC221" s="26">
        <v>0</v>
      </c>
      <c r="AD221" s="26">
        <v>0</v>
      </c>
      <c r="AE221" s="26">
        <v>0</v>
      </c>
      <c r="AF221" s="26">
        <v>0</v>
      </c>
      <c r="AG221" s="26">
        <v>0</v>
      </c>
      <c r="AH221" s="26">
        <v>2.0860930552949988</v>
      </c>
      <c r="AI221" s="26">
        <v>4.8206437578241461</v>
      </c>
      <c r="AJ221" s="26">
        <v>0</v>
      </c>
      <c r="AK221" s="26">
        <v>164.85171128453001</v>
      </c>
      <c r="AL221" s="26">
        <v>171.75844809764916</v>
      </c>
      <c r="AM221" s="26">
        <v>119.52282211204157</v>
      </c>
      <c r="AN221" s="26">
        <v>0.23354830976142868</v>
      </c>
      <c r="AO221" s="26">
        <v>0</v>
      </c>
      <c r="AP221" s="26">
        <v>0</v>
      </c>
      <c r="AQ221" s="26">
        <v>119.756370421803</v>
      </c>
      <c r="AR221" s="26">
        <v>2.0860930552949988</v>
      </c>
      <c r="AS221" s="30">
        <v>57.407012653550105</v>
      </c>
      <c r="AT221" s="26">
        <v>119.52282211204157</v>
      </c>
      <c r="AU221" s="26">
        <v>0.27645163640919701</v>
      </c>
      <c r="AV221" s="26">
        <v>0</v>
      </c>
      <c r="AW221" s="26">
        <v>0</v>
      </c>
      <c r="AX221" s="26">
        <v>119.79927374845076</v>
      </c>
      <c r="AY221" s="26">
        <v>4.8206437578241461</v>
      </c>
      <c r="AZ221" s="30">
        <v>24.851301976838787</v>
      </c>
      <c r="BA221" s="26">
        <v>119.52282211204157</v>
      </c>
      <c r="BB221" s="26">
        <v>0.50999994617062572</v>
      </c>
      <c r="BC221" s="26">
        <v>0</v>
      </c>
      <c r="BD221" s="26">
        <v>0</v>
      </c>
      <c r="BE221" s="26">
        <v>120.03282205821219</v>
      </c>
      <c r="BF221" s="26">
        <v>6.9067368131191449</v>
      </c>
      <c r="BG221" s="26">
        <v>1.8941236356891391</v>
      </c>
      <c r="BH221" s="30">
        <v>17.379093095050813</v>
      </c>
      <c r="BI221" s="26">
        <v>0.61770841047056479</v>
      </c>
      <c r="BJ221" s="26">
        <v>1.4274301836786054</v>
      </c>
      <c r="BK221" s="26">
        <v>0</v>
      </c>
      <c r="BL221" s="26">
        <v>48.813876390820667</v>
      </c>
      <c r="BM221" s="26">
        <v>50.859014984969846</v>
      </c>
      <c r="BN221" s="26">
        <v>119.52282211204157</v>
      </c>
      <c r="BO221" s="26">
        <v>0</v>
      </c>
      <c r="BP221" s="26">
        <v>0.50999994617062572</v>
      </c>
      <c r="BQ221" s="26">
        <v>0</v>
      </c>
      <c r="BR221" s="26">
        <v>0</v>
      </c>
      <c r="BS221" s="26">
        <v>0</v>
      </c>
      <c r="BT221" s="26">
        <v>0</v>
      </c>
      <c r="BU221" s="26">
        <v>0</v>
      </c>
      <c r="BV221" s="26">
        <v>81.5419580698061</v>
      </c>
      <c r="BW221" s="26">
        <v>0</v>
      </c>
      <c r="BX221" s="26">
        <v>171.75844809764916</v>
      </c>
      <c r="BY221" s="26"/>
      <c r="BZ221" s="26">
        <v>0</v>
      </c>
      <c r="CA221" s="26">
        <v>0</v>
      </c>
      <c r="CB221" s="26">
        <v>201.57478012801829</v>
      </c>
      <c r="CC221" s="26">
        <v>171.75844809764916</v>
      </c>
      <c r="CD221" s="30">
        <v>1.1735945588738539</v>
      </c>
      <c r="CE221" s="26">
        <v>26.562790790465179</v>
      </c>
      <c r="CF221" s="26">
        <v>2.3607486672806339</v>
      </c>
      <c r="CG221" s="26">
        <v>0</v>
      </c>
      <c r="CH221" s="26">
        <v>2.3607486672806339</v>
      </c>
      <c r="CI221" s="26">
        <v>0.11803583775722426</v>
      </c>
      <c r="CJ221" s="26">
        <v>0</v>
      </c>
      <c r="CK221" s="26">
        <v>0.11803583775722426</v>
      </c>
      <c r="CL221" s="26"/>
      <c r="CM221" s="26">
        <v>0</v>
      </c>
      <c r="CN221" s="26"/>
      <c r="CO221" s="26">
        <v>0</v>
      </c>
      <c r="CP221" s="26">
        <v>0</v>
      </c>
      <c r="CQ221" s="26">
        <v>0</v>
      </c>
      <c r="CR221" s="26">
        <v>0</v>
      </c>
      <c r="CS221" s="26">
        <v>0</v>
      </c>
      <c r="CT221" s="26">
        <v>0</v>
      </c>
      <c r="CU221" s="26">
        <v>0</v>
      </c>
      <c r="CV221" s="26">
        <v>9999</v>
      </c>
      <c r="CW221" s="30">
        <v>9999</v>
      </c>
      <c r="CX221" s="7"/>
      <c r="CY221" s="7"/>
      <c r="CZ221" s="7"/>
      <c r="DA221" s="7"/>
      <c r="DB221" s="7"/>
      <c r="DC221" s="7"/>
      <c r="DD221" s="7"/>
      <c r="DE221" s="7"/>
      <c r="DF221" s="7"/>
      <c r="DG221" s="7"/>
      <c r="DH221" s="7"/>
      <c r="DI221" s="7"/>
      <c r="DJ221" s="7"/>
      <c r="DK221" s="7"/>
      <c r="DL221" s="7"/>
      <c r="DM221" s="7"/>
      <c r="DN221" s="7"/>
      <c r="DO221" s="7"/>
      <c r="DP221" s="7"/>
      <c r="DQ221" s="7"/>
      <c r="DR221" s="7"/>
      <c r="DS221" s="7"/>
      <c r="DT221" s="7"/>
      <c r="DU221" s="7"/>
      <c r="DV221" s="7"/>
      <c r="DW221" s="7"/>
      <c r="DX221" s="7"/>
      <c r="DY221" s="7"/>
      <c r="DZ221" s="7"/>
      <c r="EA221" s="7"/>
    </row>
    <row r="222" spans="1:131">
      <c r="A222" s="7" t="s">
        <v>455</v>
      </c>
      <c r="B222" s="7" t="s">
        <v>455</v>
      </c>
      <c r="C222" s="26">
        <v>1</v>
      </c>
      <c r="D222" s="26">
        <v>229.482</v>
      </c>
      <c r="E222" s="26">
        <v>0</v>
      </c>
      <c r="F222" s="26">
        <v>10.46115</v>
      </c>
      <c r="G222" s="26">
        <v>0</v>
      </c>
      <c r="H222" s="26">
        <v>0</v>
      </c>
      <c r="I222" s="26" t="s">
        <v>137</v>
      </c>
      <c r="J222" s="26"/>
      <c r="K222" s="26"/>
      <c r="L222" s="26">
        <v>245.36583596777325</v>
      </c>
      <c r="M222" s="26">
        <v>6.5263041631882389E-4</v>
      </c>
      <c r="N222" s="26">
        <v>6.4792002264175367E-4</v>
      </c>
      <c r="O222" s="26">
        <v>0</v>
      </c>
      <c r="P222" s="26">
        <v>0</v>
      </c>
      <c r="Q222" s="26">
        <v>0</v>
      </c>
      <c r="R222" s="26">
        <v>2.0860930552949988</v>
      </c>
      <c r="S222" s="26">
        <v>4.8206437578241461</v>
      </c>
      <c r="T222" s="26">
        <v>0</v>
      </c>
      <c r="U222" s="26">
        <v>164.85171128453001</v>
      </c>
      <c r="V222" s="26" t="s">
        <v>310</v>
      </c>
      <c r="W222" s="26" t="s">
        <v>310</v>
      </c>
      <c r="X222" s="26" t="s">
        <v>310</v>
      </c>
      <c r="Y222" s="26" t="s">
        <v>310</v>
      </c>
      <c r="Z222" s="26">
        <v>0</v>
      </c>
      <c r="AA222" s="26">
        <v>0</v>
      </c>
      <c r="AB222" s="26">
        <v>0</v>
      </c>
      <c r="AC222" s="26">
        <v>0</v>
      </c>
      <c r="AD222" s="26">
        <v>0</v>
      </c>
      <c r="AE222" s="26">
        <v>0</v>
      </c>
      <c r="AF222" s="26">
        <v>0</v>
      </c>
      <c r="AG222" s="26">
        <v>0</v>
      </c>
      <c r="AH222" s="26">
        <v>2.0860930552949988</v>
      </c>
      <c r="AI222" s="26">
        <v>4.8206437578241461</v>
      </c>
      <c r="AJ222" s="26">
        <v>0</v>
      </c>
      <c r="AK222" s="26">
        <v>164.85171128453001</v>
      </c>
      <c r="AL222" s="26">
        <v>171.75844809764916</v>
      </c>
      <c r="AM222" s="26">
        <v>118.01702277834646</v>
      </c>
      <c r="AN222" s="26">
        <v>0.23060596885104842</v>
      </c>
      <c r="AO222" s="26">
        <v>0</v>
      </c>
      <c r="AP222" s="26">
        <v>0</v>
      </c>
      <c r="AQ222" s="26">
        <v>118.24762874719751</v>
      </c>
      <c r="AR222" s="26">
        <v>2.0860930552949988</v>
      </c>
      <c r="AS222" s="30">
        <v>56.683774698859665</v>
      </c>
      <c r="AT222" s="26">
        <v>118.01702277834646</v>
      </c>
      <c r="AU222" s="26">
        <v>0.27296878114734879</v>
      </c>
      <c r="AV222" s="26">
        <v>0</v>
      </c>
      <c r="AW222" s="26">
        <v>0</v>
      </c>
      <c r="AX222" s="26">
        <v>118.28999155949381</v>
      </c>
      <c r="AY222" s="26">
        <v>4.8206437578241461</v>
      </c>
      <c r="AZ222" s="30">
        <v>24.538214707839224</v>
      </c>
      <c r="BA222" s="26">
        <v>118.01702277834646</v>
      </c>
      <c r="BB222" s="26">
        <v>0.50357474999839724</v>
      </c>
      <c r="BC222" s="26">
        <v>0</v>
      </c>
      <c r="BD222" s="26">
        <v>0</v>
      </c>
      <c r="BE222" s="26">
        <v>118.52059752834487</v>
      </c>
      <c r="BF222" s="26">
        <v>6.9067368131191449</v>
      </c>
      <c r="BG222" s="26">
        <v>1.9202179080227779</v>
      </c>
      <c r="BH222" s="30">
        <v>17.160143890703704</v>
      </c>
      <c r="BI222" s="26">
        <v>0.62558985749411289</v>
      </c>
      <c r="BJ222" s="26">
        <v>1.4456430089886996</v>
      </c>
      <c r="BK222" s="26">
        <v>0</v>
      </c>
      <c r="BL222" s="26">
        <v>49.436700969969905</v>
      </c>
      <c r="BM222" s="26">
        <v>51.507933836452729</v>
      </c>
      <c r="BN222" s="26">
        <v>118.01702277834646</v>
      </c>
      <c r="BO222" s="26">
        <v>0</v>
      </c>
      <c r="BP222" s="26">
        <v>0.50357474999839724</v>
      </c>
      <c r="BQ222" s="26">
        <v>0</v>
      </c>
      <c r="BR222" s="26">
        <v>0</v>
      </c>
      <c r="BS222" s="26">
        <v>0</v>
      </c>
      <c r="BT222" s="26">
        <v>0</v>
      </c>
      <c r="BU222" s="26">
        <v>0</v>
      </c>
      <c r="BV222" s="26">
        <v>81.5419580698061</v>
      </c>
      <c r="BW222" s="26">
        <v>0</v>
      </c>
      <c r="BX222" s="26">
        <v>171.75844809764916</v>
      </c>
      <c r="BY222" s="26"/>
      <c r="BZ222" s="26">
        <v>0</v>
      </c>
      <c r="CA222" s="26">
        <v>0</v>
      </c>
      <c r="CB222" s="26">
        <v>200.06255559815096</v>
      </c>
      <c r="CC222" s="26">
        <v>171.75844809764916</v>
      </c>
      <c r="CD222" s="30">
        <v>1.1647901911899563</v>
      </c>
      <c r="CE222" s="26">
        <v>26.903636796831059</v>
      </c>
      <c r="CF222" s="26">
        <v>2.331006951787336</v>
      </c>
      <c r="CG222" s="26">
        <v>0</v>
      </c>
      <c r="CH222" s="26">
        <v>2.331006951787336</v>
      </c>
      <c r="CI222" s="26">
        <v>0.11654877208469226</v>
      </c>
      <c r="CJ222" s="26">
        <v>0</v>
      </c>
      <c r="CK222" s="26">
        <v>0.11654877208469226</v>
      </c>
      <c r="CL222" s="26"/>
      <c r="CM222" s="26">
        <v>0</v>
      </c>
      <c r="CN222" s="26"/>
      <c r="CO222" s="26">
        <v>0</v>
      </c>
      <c r="CP222" s="26">
        <v>0</v>
      </c>
      <c r="CQ222" s="26">
        <v>0</v>
      </c>
      <c r="CR222" s="26">
        <v>0</v>
      </c>
      <c r="CS222" s="26">
        <v>0</v>
      </c>
      <c r="CT222" s="26">
        <v>0</v>
      </c>
      <c r="CU222" s="26">
        <v>0</v>
      </c>
      <c r="CV222" s="26">
        <v>9999</v>
      </c>
      <c r="CW222" s="30">
        <v>9999</v>
      </c>
      <c r="CX222" s="7"/>
      <c r="CY222" s="7"/>
      <c r="CZ222" s="7"/>
      <c r="DA222" s="7"/>
      <c r="DB222" s="7"/>
      <c r="DC222" s="7"/>
      <c r="DD222" s="7"/>
      <c r="DE222" s="7"/>
      <c r="DF222" s="7"/>
      <c r="DG222" s="7"/>
      <c r="DH222" s="7"/>
      <c r="DI222" s="7"/>
      <c r="DJ222" s="7"/>
      <c r="DK222" s="7"/>
      <c r="DL222" s="7"/>
      <c r="DM222" s="7"/>
      <c r="DN222" s="7"/>
      <c r="DO222" s="7"/>
      <c r="DP222" s="7"/>
      <c r="DQ222" s="7"/>
      <c r="DR222" s="7"/>
      <c r="DS222" s="7"/>
      <c r="DT222" s="7"/>
      <c r="DU222" s="7"/>
      <c r="DV222" s="7"/>
      <c r="DW222" s="7"/>
      <c r="DX222" s="7"/>
      <c r="DY222" s="7"/>
      <c r="DZ222" s="7"/>
      <c r="EA222" s="7"/>
    </row>
    <row r="223" spans="1:131">
      <c r="A223" s="7" t="s">
        <v>456</v>
      </c>
      <c r="B223" s="7" t="s">
        <v>456</v>
      </c>
      <c r="C223" s="26">
        <v>1</v>
      </c>
      <c r="D223" s="26">
        <v>224.96800000000005</v>
      </c>
      <c r="E223" s="26">
        <v>0</v>
      </c>
      <c r="F223" s="26">
        <v>10.46115</v>
      </c>
      <c r="G223" s="26">
        <v>0</v>
      </c>
      <c r="H223" s="26">
        <v>0</v>
      </c>
      <c r="I223" s="26" t="s">
        <v>137</v>
      </c>
      <c r="J223" s="26"/>
      <c r="K223" s="26"/>
      <c r="L223" s="26">
        <v>240.53939474990642</v>
      </c>
      <c r="M223" s="26">
        <v>6.3979292274955421E-4</v>
      </c>
      <c r="N223" s="26">
        <v>6.3517518434417543E-4</v>
      </c>
      <c r="O223" s="26">
        <v>0</v>
      </c>
      <c r="P223" s="26">
        <v>0</v>
      </c>
      <c r="Q223" s="26">
        <v>0</v>
      </c>
      <c r="R223" s="26">
        <v>2.0860930552949988</v>
      </c>
      <c r="S223" s="26">
        <v>4.8206437578241461</v>
      </c>
      <c r="T223" s="26">
        <v>0</v>
      </c>
      <c r="U223" s="26">
        <v>164.85171128453001</v>
      </c>
      <c r="V223" s="26" t="s">
        <v>310</v>
      </c>
      <c r="W223" s="26" t="s">
        <v>310</v>
      </c>
      <c r="X223" s="26" t="s">
        <v>310</v>
      </c>
      <c r="Y223" s="26" t="s">
        <v>310</v>
      </c>
      <c r="Z223" s="26">
        <v>0</v>
      </c>
      <c r="AA223" s="26">
        <v>0</v>
      </c>
      <c r="AB223" s="26">
        <v>0</v>
      </c>
      <c r="AC223" s="26">
        <v>0</v>
      </c>
      <c r="AD223" s="26">
        <v>0</v>
      </c>
      <c r="AE223" s="26">
        <v>0</v>
      </c>
      <c r="AF223" s="26">
        <v>0</v>
      </c>
      <c r="AG223" s="26">
        <v>0</v>
      </c>
      <c r="AH223" s="26">
        <v>2.0860930552949988</v>
      </c>
      <c r="AI223" s="26">
        <v>4.8206437578241461</v>
      </c>
      <c r="AJ223" s="26">
        <v>0</v>
      </c>
      <c r="AK223" s="26">
        <v>164.85171128453001</v>
      </c>
      <c r="AL223" s="26">
        <v>171.75844809764916</v>
      </c>
      <c r="AM223" s="26">
        <v>115.69558213890018</v>
      </c>
      <c r="AN223" s="26">
        <v>0.22606985994754569</v>
      </c>
      <c r="AO223" s="26">
        <v>0</v>
      </c>
      <c r="AP223" s="26">
        <v>0</v>
      </c>
      <c r="AQ223" s="26">
        <v>115.92165199884772</v>
      </c>
      <c r="AR223" s="26">
        <v>2.0860930552949988</v>
      </c>
      <c r="AS223" s="30">
        <v>55.568782852045402</v>
      </c>
      <c r="AT223" s="26">
        <v>115.69558213890018</v>
      </c>
      <c r="AU223" s="26">
        <v>0.26759937928533289</v>
      </c>
      <c r="AV223" s="26">
        <v>0</v>
      </c>
      <c r="AW223" s="26">
        <v>0</v>
      </c>
      <c r="AX223" s="26">
        <v>115.96318151818551</v>
      </c>
      <c r="AY223" s="26">
        <v>4.8206437578241461</v>
      </c>
      <c r="AZ223" s="30">
        <v>24.055538501464966</v>
      </c>
      <c r="BA223" s="26">
        <v>115.69558213890018</v>
      </c>
      <c r="BB223" s="26">
        <v>0.49366923923287859</v>
      </c>
      <c r="BC223" s="26">
        <v>0</v>
      </c>
      <c r="BD223" s="26">
        <v>0</v>
      </c>
      <c r="BE223" s="26">
        <v>116.18925137813305</v>
      </c>
      <c r="BF223" s="26">
        <v>6.9067368131191449</v>
      </c>
      <c r="BG223" s="26">
        <v>1.961777352740713</v>
      </c>
      <c r="BH223" s="30">
        <v>16.822597200668621</v>
      </c>
      <c r="BI223" s="26">
        <v>0.63814236548070824</v>
      </c>
      <c r="BJ223" s="26">
        <v>1.4746499457200344</v>
      </c>
      <c r="BK223" s="26">
        <v>0</v>
      </c>
      <c r="BL223" s="26">
        <v>50.428652128261049</v>
      </c>
      <c r="BM223" s="26">
        <v>52.541444439461799</v>
      </c>
      <c r="BN223" s="26">
        <v>115.69558213890018</v>
      </c>
      <c r="BO223" s="26">
        <v>0</v>
      </c>
      <c r="BP223" s="26">
        <v>0.49366923923287859</v>
      </c>
      <c r="BQ223" s="26">
        <v>0</v>
      </c>
      <c r="BR223" s="26">
        <v>0</v>
      </c>
      <c r="BS223" s="26">
        <v>0</v>
      </c>
      <c r="BT223" s="26">
        <v>0</v>
      </c>
      <c r="BU223" s="26">
        <v>0</v>
      </c>
      <c r="BV223" s="26">
        <v>81.5419580698061</v>
      </c>
      <c r="BW223" s="26">
        <v>0</v>
      </c>
      <c r="BX223" s="26">
        <v>171.75844809764916</v>
      </c>
      <c r="BY223" s="26"/>
      <c r="BZ223" s="26">
        <v>0</v>
      </c>
      <c r="CA223" s="26">
        <v>0</v>
      </c>
      <c r="CB223" s="26">
        <v>197.73120944793914</v>
      </c>
      <c r="CC223" s="26">
        <v>171.75844809764916</v>
      </c>
      <c r="CD223" s="30">
        <v>1.1512167910106161</v>
      </c>
      <c r="CE223" s="26">
        <v>27.44649043834178</v>
      </c>
      <c r="CF223" s="26">
        <v>2.2851551404018329</v>
      </c>
      <c r="CG223" s="26">
        <v>0</v>
      </c>
      <c r="CH223" s="26">
        <v>2.2851551404018329</v>
      </c>
      <c r="CI223" s="26">
        <v>0.11425621250620555</v>
      </c>
      <c r="CJ223" s="26">
        <v>0</v>
      </c>
      <c r="CK223" s="26">
        <v>0.11425621250620555</v>
      </c>
      <c r="CL223" s="26"/>
      <c r="CM223" s="26">
        <v>0</v>
      </c>
      <c r="CN223" s="26"/>
      <c r="CO223" s="26">
        <v>0</v>
      </c>
      <c r="CP223" s="26">
        <v>0</v>
      </c>
      <c r="CQ223" s="26">
        <v>0</v>
      </c>
      <c r="CR223" s="26">
        <v>0</v>
      </c>
      <c r="CS223" s="26">
        <v>0</v>
      </c>
      <c r="CT223" s="26">
        <v>0</v>
      </c>
      <c r="CU223" s="26">
        <v>0</v>
      </c>
      <c r="CV223" s="26">
        <v>9999</v>
      </c>
      <c r="CW223" s="30">
        <v>9999</v>
      </c>
      <c r="CX223" s="7"/>
      <c r="CY223" s="7"/>
      <c r="CZ223" s="7"/>
      <c r="DA223" s="7"/>
      <c r="DB223" s="7"/>
      <c r="DC223" s="7"/>
      <c r="DD223" s="7"/>
      <c r="DE223" s="7"/>
      <c r="DF223" s="7"/>
      <c r="DG223" s="7"/>
      <c r="DH223" s="7"/>
      <c r="DI223" s="7"/>
      <c r="DJ223" s="7"/>
      <c r="DK223" s="7"/>
      <c r="DL223" s="7"/>
      <c r="DM223" s="7"/>
      <c r="DN223" s="7"/>
      <c r="DO223" s="7"/>
      <c r="DP223" s="7"/>
      <c r="DQ223" s="7"/>
      <c r="DR223" s="7"/>
      <c r="DS223" s="7"/>
      <c r="DT223" s="7"/>
      <c r="DU223" s="7"/>
      <c r="DV223" s="7"/>
      <c r="DW223" s="7"/>
      <c r="DX223" s="7"/>
      <c r="DY223" s="7"/>
      <c r="DZ223" s="7"/>
      <c r="EA223" s="7"/>
    </row>
    <row r="224" spans="1:131">
      <c r="A224" s="7" t="s">
        <v>457</v>
      </c>
      <c r="B224" s="7" t="s">
        <v>457</v>
      </c>
      <c r="C224" s="26">
        <v>1</v>
      </c>
      <c r="D224" s="26">
        <v>221.73500000000001</v>
      </c>
      <c r="E224" s="26">
        <v>0</v>
      </c>
      <c r="F224" s="26">
        <v>10.46115</v>
      </c>
      <c r="G224" s="26">
        <v>0</v>
      </c>
      <c r="H224" s="26">
        <v>0</v>
      </c>
      <c r="I224" s="26" t="s">
        <v>137</v>
      </c>
      <c r="J224" s="26"/>
      <c r="K224" s="26"/>
      <c r="L224" s="26">
        <v>237.08261928305578</v>
      </c>
      <c r="M224" s="26">
        <v>6.3059850167967177E-4</v>
      </c>
      <c r="N224" s="26">
        <v>6.2604712448239631E-4</v>
      </c>
      <c r="O224" s="26">
        <v>0</v>
      </c>
      <c r="P224" s="26">
        <v>0</v>
      </c>
      <c r="Q224" s="26">
        <v>0</v>
      </c>
      <c r="R224" s="26">
        <v>2.0860930552949988</v>
      </c>
      <c r="S224" s="26">
        <v>4.8206437578241461</v>
      </c>
      <c r="T224" s="26">
        <v>0</v>
      </c>
      <c r="U224" s="26">
        <v>164.85171128453001</v>
      </c>
      <c r="V224" s="26" t="s">
        <v>310</v>
      </c>
      <c r="W224" s="26" t="s">
        <v>310</v>
      </c>
      <c r="X224" s="26" t="s">
        <v>310</v>
      </c>
      <c r="Y224" s="26" t="s">
        <v>310</v>
      </c>
      <c r="Z224" s="26">
        <v>0</v>
      </c>
      <c r="AA224" s="26">
        <v>0</v>
      </c>
      <c r="AB224" s="26">
        <v>0</v>
      </c>
      <c r="AC224" s="26">
        <v>0</v>
      </c>
      <c r="AD224" s="26">
        <v>0</v>
      </c>
      <c r="AE224" s="26">
        <v>0</v>
      </c>
      <c r="AF224" s="26">
        <v>0</v>
      </c>
      <c r="AG224" s="26">
        <v>0</v>
      </c>
      <c r="AH224" s="26">
        <v>2.0860930552949988</v>
      </c>
      <c r="AI224" s="26">
        <v>4.8206437578241461</v>
      </c>
      <c r="AJ224" s="26">
        <v>0</v>
      </c>
      <c r="AK224" s="26">
        <v>164.85171128453001</v>
      </c>
      <c r="AL224" s="26">
        <v>171.75844809764916</v>
      </c>
      <c r="AM224" s="26">
        <v>114.03292870794522</v>
      </c>
      <c r="AN224" s="26">
        <v>0.22282102519233415</v>
      </c>
      <c r="AO224" s="26">
        <v>0</v>
      </c>
      <c r="AP224" s="26">
        <v>0</v>
      </c>
      <c r="AQ224" s="26">
        <v>114.25574973313755</v>
      </c>
      <c r="AR224" s="26">
        <v>2.0860930552949988</v>
      </c>
      <c r="AS224" s="30">
        <v>54.770207610408065</v>
      </c>
      <c r="AT224" s="26">
        <v>114.03292870794522</v>
      </c>
      <c r="AU224" s="26">
        <v>0.26375372660037555</v>
      </c>
      <c r="AV224" s="26">
        <v>0</v>
      </c>
      <c r="AW224" s="26">
        <v>0</v>
      </c>
      <c r="AX224" s="26">
        <v>114.29668243454559</v>
      </c>
      <c r="AY224" s="26">
        <v>4.8206437578241461</v>
      </c>
      <c r="AZ224" s="30">
        <v>23.70983797527796</v>
      </c>
      <c r="BA224" s="26">
        <v>114.03292870794522</v>
      </c>
      <c r="BB224" s="26">
        <v>0.4865747517927097</v>
      </c>
      <c r="BC224" s="26">
        <v>0</v>
      </c>
      <c r="BD224" s="26">
        <v>0</v>
      </c>
      <c r="BE224" s="26">
        <v>114.51950345973792</v>
      </c>
      <c r="BF224" s="26">
        <v>6.9067368131191449</v>
      </c>
      <c r="BG224" s="26">
        <v>1.992582852738964</v>
      </c>
      <c r="BH224" s="30">
        <v>16.580840787535362</v>
      </c>
      <c r="BI224" s="26">
        <v>0.64744677961288921</v>
      </c>
      <c r="BJ224" s="26">
        <v>1.4961510315861037</v>
      </c>
      <c r="BK224" s="26">
        <v>0</v>
      </c>
      <c r="BL224" s="26">
        <v>51.163925460530059</v>
      </c>
      <c r="BM224" s="26">
        <v>53.30752327172906</v>
      </c>
      <c r="BN224" s="26">
        <v>114.03292870794522</v>
      </c>
      <c r="BO224" s="26">
        <v>0</v>
      </c>
      <c r="BP224" s="26">
        <v>0.4865747517927097</v>
      </c>
      <c r="BQ224" s="26">
        <v>0</v>
      </c>
      <c r="BR224" s="26">
        <v>0</v>
      </c>
      <c r="BS224" s="26">
        <v>0</v>
      </c>
      <c r="BT224" s="26">
        <v>0</v>
      </c>
      <c r="BU224" s="26">
        <v>0</v>
      </c>
      <c r="BV224" s="26">
        <v>81.5419580698061</v>
      </c>
      <c r="BW224" s="26">
        <v>0</v>
      </c>
      <c r="BX224" s="26">
        <v>171.75844809764916</v>
      </c>
      <c r="BY224" s="26"/>
      <c r="BZ224" s="26">
        <v>0</v>
      </c>
      <c r="CA224" s="26">
        <v>0</v>
      </c>
      <c r="CB224" s="26">
        <v>196.06146152954403</v>
      </c>
      <c r="CC224" s="26">
        <v>171.75844809764916</v>
      </c>
      <c r="CD224" s="30">
        <v>1.1414953016929796</v>
      </c>
      <c r="CE224" s="26">
        <v>27.848874973700923</v>
      </c>
      <c r="CF224" s="26">
        <v>2.252315329544647</v>
      </c>
      <c r="CG224" s="26">
        <v>0</v>
      </c>
      <c r="CH224" s="26">
        <v>2.252315329544647</v>
      </c>
      <c r="CI224" s="26">
        <v>0.11261424415945148</v>
      </c>
      <c r="CJ224" s="26">
        <v>0</v>
      </c>
      <c r="CK224" s="26">
        <v>0.11261424415945148</v>
      </c>
      <c r="CL224" s="26"/>
      <c r="CM224" s="26">
        <v>0</v>
      </c>
      <c r="CN224" s="26"/>
      <c r="CO224" s="26">
        <v>0</v>
      </c>
      <c r="CP224" s="26">
        <v>0</v>
      </c>
      <c r="CQ224" s="26">
        <v>0</v>
      </c>
      <c r="CR224" s="26">
        <v>0</v>
      </c>
      <c r="CS224" s="26">
        <v>0</v>
      </c>
      <c r="CT224" s="26">
        <v>0</v>
      </c>
      <c r="CU224" s="26">
        <v>0</v>
      </c>
      <c r="CV224" s="26">
        <v>9999</v>
      </c>
      <c r="CW224" s="30">
        <v>9999</v>
      </c>
      <c r="CX224" s="7"/>
      <c r="CY224" s="7"/>
      <c r="CZ224" s="7"/>
      <c r="DA224" s="7"/>
      <c r="DB224" s="7"/>
      <c r="DC224" s="7"/>
      <c r="DD224" s="7"/>
      <c r="DE224" s="7"/>
      <c r="DF224" s="7"/>
      <c r="DG224" s="7"/>
      <c r="DH224" s="7"/>
      <c r="DI224" s="7"/>
      <c r="DJ224" s="7"/>
      <c r="DK224" s="7"/>
      <c r="DL224" s="7"/>
      <c r="DM224" s="7"/>
      <c r="DN224" s="7"/>
      <c r="DO224" s="7"/>
      <c r="DP224" s="7"/>
      <c r="DQ224" s="7"/>
      <c r="DR224" s="7"/>
      <c r="DS224" s="7"/>
      <c r="DT224" s="7"/>
      <c r="DU224" s="7"/>
      <c r="DV224" s="7"/>
      <c r="DW224" s="7"/>
      <c r="DX224" s="7"/>
      <c r="DY224" s="7"/>
      <c r="DZ224" s="7"/>
      <c r="EA224" s="7"/>
    </row>
    <row r="225" spans="1:131">
      <c r="A225" s="7" t="s">
        <v>458</v>
      </c>
      <c r="B225" s="7" t="s">
        <v>458</v>
      </c>
      <c r="C225" s="26">
        <v>1</v>
      </c>
      <c r="D225" s="26">
        <v>223.565</v>
      </c>
      <c r="E225" s="26">
        <v>0</v>
      </c>
      <c r="F225" s="26">
        <v>10.46115</v>
      </c>
      <c r="G225" s="26">
        <v>0</v>
      </c>
      <c r="H225" s="26">
        <v>0</v>
      </c>
      <c r="I225" s="26" t="s">
        <v>137</v>
      </c>
      <c r="J225" s="26"/>
      <c r="K225" s="26"/>
      <c r="L225" s="26">
        <v>239.03928464165045</v>
      </c>
      <c r="M225" s="26">
        <v>6.3580289096451081E-4</v>
      </c>
      <c r="N225" s="26">
        <v>6.3121395081925237E-4</v>
      </c>
      <c r="O225" s="26">
        <v>0</v>
      </c>
      <c r="P225" s="26">
        <v>0</v>
      </c>
      <c r="Q225" s="26">
        <v>0</v>
      </c>
      <c r="R225" s="26">
        <v>2.0860930552949988</v>
      </c>
      <c r="S225" s="26">
        <v>4.8206437578241461</v>
      </c>
      <c r="T225" s="26">
        <v>0</v>
      </c>
      <c r="U225" s="26">
        <v>164.85171128453001</v>
      </c>
      <c r="V225" s="26" t="s">
        <v>310</v>
      </c>
      <c r="W225" s="26" t="s">
        <v>310</v>
      </c>
      <c r="X225" s="26" t="s">
        <v>310</v>
      </c>
      <c r="Y225" s="26" t="s">
        <v>310</v>
      </c>
      <c r="Z225" s="26">
        <v>0</v>
      </c>
      <c r="AA225" s="26">
        <v>0</v>
      </c>
      <c r="AB225" s="26">
        <v>0</v>
      </c>
      <c r="AC225" s="26">
        <v>0</v>
      </c>
      <c r="AD225" s="26">
        <v>0</v>
      </c>
      <c r="AE225" s="26">
        <v>0</v>
      </c>
      <c r="AF225" s="26">
        <v>0</v>
      </c>
      <c r="AG225" s="26">
        <v>0</v>
      </c>
      <c r="AH225" s="26">
        <v>2.0860930552949988</v>
      </c>
      <c r="AI225" s="26">
        <v>4.8206437578241461</v>
      </c>
      <c r="AJ225" s="26">
        <v>0</v>
      </c>
      <c r="AK225" s="26">
        <v>164.85171128453001</v>
      </c>
      <c r="AL225" s="26">
        <v>171.75844809764916</v>
      </c>
      <c r="AM225" s="26">
        <v>114.97405329150448</v>
      </c>
      <c r="AN225" s="26">
        <v>0.2246599882613218</v>
      </c>
      <c r="AO225" s="26">
        <v>0</v>
      </c>
      <c r="AP225" s="26">
        <v>0</v>
      </c>
      <c r="AQ225" s="26">
        <v>115.1987132797658</v>
      </c>
      <c r="AR225" s="26">
        <v>2.0860930552949988</v>
      </c>
      <c r="AS225" s="30">
        <v>55.2222313320895</v>
      </c>
      <c r="AT225" s="26">
        <v>114.97405329150448</v>
      </c>
      <c r="AU225" s="26">
        <v>0.26593051113903071</v>
      </c>
      <c r="AV225" s="26">
        <v>0</v>
      </c>
      <c r="AW225" s="26">
        <v>0</v>
      </c>
      <c r="AX225" s="26">
        <v>115.23998380264351</v>
      </c>
      <c r="AY225" s="26">
        <v>4.8206437578241461</v>
      </c>
      <c r="AZ225" s="30">
        <v>23.90551751840265</v>
      </c>
      <c r="BA225" s="26">
        <v>114.97405329150448</v>
      </c>
      <c r="BB225" s="26">
        <v>0.49059049940035249</v>
      </c>
      <c r="BC225" s="26">
        <v>0</v>
      </c>
      <c r="BD225" s="26">
        <v>0</v>
      </c>
      <c r="BE225" s="26">
        <v>115.46464379090483</v>
      </c>
      <c r="BF225" s="26">
        <v>6.9067368131191449</v>
      </c>
      <c r="BG225" s="26">
        <v>1.9750363495095009</v>
      </c>
      <c r="BH225" s="30">
        <v>16.71768404025228</v>
      </c>
      <c r="BI225" s="26">
        <v>0.64214707882478916</v>
      </c>
      <c r="BJ225" s="26">
        <v>1.4839042291447442</v>
      </c>
      <c r="BK225" s="26">
        <v>0</v>
      </c>
      <c r="BL225" s="26">
        <v>50.745121159352458</v>
      </c>
      <c r="BM225" s="26">
        <v>52.871172467322005</v>
      </c>
      <c r="BN225" s="26">
        <v>114.97405329150448</v>
      </c>
      <c r="BO225" s="26">
        <v>0</v>
      </c>
      <c r="BP225" s="26">
        <v>0.49059049940035249</v>
      </c>
      <c r="BQ225" s="26">
        <v>0</v>
      </c>
      <c r="BR225" s="26">
        <v>0</v>
      </c>
      <c r="BS225" s="26">
        <v>0</v>
      </c>
      <c r="BT225" s="26">
        <v>0</v>
      </c>
      <c r="BU225" s="26">
        <v>0</v>
      </c>
      <c r="BV225" s="26">
        <v>81.5419580698061</v>
      </c>
      <c r="BW225" s="26">
        <v>0</v>
      </c>
      <c r="BX225" s="26">
        <v>171.75844809764916</v>
      </c>
      <c r="BY225" s="26"/>
      <c r="BZ225" s="26">
        <v>0</v>
      </c>
      <c r="CA225" s="26">
        <v>0</v>
      </c>
      <c r="CB225" s="26">
        <v>197.00660186071093</v>
      </c>
      <c r="CC225" s="26">
        <v>171.75844809764916</v>
      </c>
      <c r="CD225" s="30">
        <v>1.1469980314954147</v>
      </c>
      <c r="CE225" s="26">
        <v>27.619680785988827</v>
      </c>
      <c r="CF225" s="26">
        <v>2.2709039017279613</v>
      </c>
      <c r="CG225" s="26">
        <v>0</v>
      </c>
      <c r="CH225" s="26">
        <v>2.2709039017279613</v>
      </c>
      <c r="CI225" s="26">
        <v>0.11354366020478394</v>
      </c>
      <c r="CJ225" s="26">
        <v>0</v>
      </c>
      <c r="CK225" s="26">
        <v>0.11354366020478394</v>
      </c>
      <c r="CL225" s="26"/>
      <c r="CM225" s="26">
        <v>0</v>
      </c>
      <c r="CN225" s="26"/>
      <c r="CO225" s="26">
        <v>0</v>
      </c>
      <c r="CP225" s="26">
        <v>0</v>
      </c>
      <c r="CQ225" s="26">
        <v>0</v>
      </c>
      <c r="CR225" s="26">
        <v>0</v>
      </c>
      <c r="CS225" s="26">
        <v>0</v>
      </c>
      <c r="CT225" s="26">
        <v>0</v>
      </c>
      <c r="CU225" s="26">
        <v>0</v>
      </c>
      <c r="CV225" s="26">
        <v>9999</v>
      </c>
      <c r="CW225" s="30">
        <v>9999</v>
      </c>
      <c r="CX225" s="7"/>
      <c r="CY225" s="7"/>
      <c r="CZ225" s="7"/>
      <c r="DA225" s="7"/>
      <c r="DB225" s="7"/>
      <c r="DC225" s="7"/>
      <c r="DD225" s="7"/>
      <c r="DE225" s="7"/>
      <c r="DF225" s="7"/>
      <c r="DG225" s="7"/>
      <c r="DH225" s="7"/>
      <c r="DI225" s="7"/>
      <c r="DJ225" s="7"/>
      <c r="DK225" s="7"/>
      <c r="DL225" s="7"/>
      <c r="DM225" s="7"/>
      <c r="DN225" s="7"/>
      <c r="DO225" s="7"/>
      <c r="DP225" s="7"/>
      <c r="DQ225" s="7"/>
      <c r="DR225" s="7"/>
      <c r="DS225" s="7"/>
      <c r="DT225" s="7"/>
      <c r="DU225" s="7"/>
      <c r="DV225" s="7"/>
      <c r="DW225" s="7"/>
      <c r="DX225" s="7"/>
      <c r="DY225" s="7"/>
      <c r="DZ225" s="7"/>
      <c r="EA225" s="7"/>
    </row>
    <row r="226" spans="1:131">
      <c r="A226" s="7" t="s">
        <v>459</v>
      </c>
      <c r="B226" s="7" t="s">
        <v>459</v>
      </c>
      <c r="C226" s="26">
        <v>1</v>
      </c>
      <c r="D226" s="26">
        <v>178.42500000000001</v>
      </c>
      <c r="E226" s="26">
        <v>0</v>
      </c>
      <c r="F226" s="26">
        <v>10.46115</v>
      </c>
      <c r="G226" s="26">
        <v>0</v>
      </c>
      <c r="H226" s="26">
        <v>0</v>
      </c>
      <c r="I226" s="26" t="s">
        <v>137</v>
      </c>
      <c r="J226" s="26"/>
      <c r="K226" s="26"/>
      <c r="L226" s="26">
        <v>190.77487246298162</v>
      </c>
      <c r="M226" s="26">
        <v>5.074279552718129E-4</v>
      </c>
      <c r="N226" s="26">
        <v>5.0376556784346885E-4</v>
      </c>
      <c r="O226" s="26">
        <v>0</v>
      </c>
      <c r="P226" s="26">
        <v>0</v>
      </c>
      <c r="Q226" s="26">
        <v>0</v>
      </c>
      <c r="R226" s="26">
        <v>2.0860930552949988</v>
      </c>
      <c r="S226" s="26">
        <v>4.8206437578241461</v>
      </c>
      <c r="T226" s="26">
        <v>0</v>
      </c>
      <c r="U226" s="26">
        <v>164.85171128453001</v>
      </c>
      <c r="V226" s="26" t="s">
        <v>310</v>
      </c>
      <c r="W226" s="26" t="s">
        <v>310</v>
      </c>
      <c r="X226" s="26" t="s">
        <v>310</v>
      </c>
      <c r="Y226" s="26" t="s">
        <v>310</v>
      </c>
      <c r="Z226" s="26">
        <v>0</v>
      </c>
      <c r="AA226" s="26">
        <v>0</v>
      </c>
      <c r="AB226" s="26">
        <v>0</v>
      </c>
      <c r="AC226" s="26">
        <v>0</v>
      </c>
      <c r="AD226" s="26">
        <v>0</v>
      </c>
      <c r="AE226" s="26">
        <v>0</v>
      </c>
      <c r="AF226" s="26">
        <v>0</v>
      </c>
      <c r="AG226" s="26">
        <v>0</v>
      </c>
      <c r="AH226" s="26">
        <v>2.0860930552949988</v>
      </c>
      <c r="AI226" s="26">
        <v>4.8206437578241461</v>
      </c>
      <c r="AJ226" s="26">
        <v>0</v>
      </c>
      <c r="AK226" s="26">
        <v>164.85171128453001</v>
      </c>
      <c r="AL226" s="26">
        <v>171.75844809764916</v>
      </c>
      <c r="AM226" s="26">
        <v>91.759646897039843</v>
      </c>
      <c r="AN226" s="26">
        <v>0.17929889922629366</v>
      </c>
      <c r="AO226" s="26">
        <v>0</v>
      </c>
      <c r="AP226" s="26">
        <v>0</v>
      </c>
      <c r="AQ226" s="26">
        <v>91.93894579626614</v>
      </c>
      <c r="AR226" s="26">
        <v>2.0860930552949988</v>
      </c>
      <c r="AS226" s="30">
        <v>44.072312863945974</v>
      </c>
      <c r="AT226" s="26">
        <v>91.759646897039843</v>
      </c>
      <c r="AU226" s="26">
        <v>0.21223649251887172</v>
      </c>
      <c r="AV226" s="26">
        <v>0</v>
      </c>
      <c r="AW226" s="26">
        <v>0</v>
      </c>
      <c r="AX226" s="26">
        <v>91.971883389558712</v>
      </c>
      <c r="AY226" s="26">
        <v>4.8206437578241461</v>
      </c>
      <c r="AZ226" s="30">
        <v>19.07875545465971</v>
      </c>
      <c r="BA226" s="26">
        <v>91.759646897039843</v>
      </c>
      <c r="BB226" s="26">
        <v>0.39153539174516538</v>
      </c>
      <c r="BC226" s="26">
        <v>0</v>
      </c>
      <c r="BD226" s="26">
        <v>0</v>
      </c>
      <c r="BE226" s="26">
        <v>92.151182288785009</v>
      </c>
      <c r="BF226" s="26">
        <v>6.9067368131191449</v>
      </c>
      <c r="BG226" s="26">
        <v>2.5129091590470924</v>
      </c>
      <c r="BH226" s="30">
        <v>13.342217139901223</v>
      </c>
      <c r="BI226" s="26">
        <v>0.80460480133088963</v>
      </c>
      <c r="BJ226" s="26">
        <v>1.8593193161762349</v>
      </c>
      <c r="BK226" s="26">
        <v>0</v>
      </c>
      <c r="BL226" s="26">
        <v>63.583203093684361</v>
      </c>
      <c r="BM226" s="26">
        <v>66.247127211191497</v>
      </c>
      <c r="BN226" s="26">
        <v>91.759646897039843</v>
      </c>
      <c r="BO226" s="26">
        <v>0</v>
      </c>
      <c r="BP226" s="26">
        <v>0.39153539174516538</v>
      </c>
      <c r="BQ226" s="26">
        <v>0</v>
      </c>
      <c r="BR226" s="26">
        <v>0</v>
      </c>
      <c r="BS226" s="26">
        <v>0</v>
      </c>
      <c r="BT226" s="26">
        <v>0</v>
      </c>
      <c r="BU226" s="26">
        <v>0</v>
      </c>
      <c r="BV226" s="26">
        <v>81.5419580698061</v>
      </c>
      <c r="BW226" s="26">
        <v>0</v>
      </c>
      <c r="BX226" s="26">
        <v>171.75844809764916</v>
      </c>
      <c r="BY226" s="26"/>
      <c r="BZ226" s="26">
        <v>0</v>
      </c>
      <c r="CA226" s="26">
        <v>0</v>
      </c>
      <c r="CB226" s="26">
        <v>173.69314035859111</v>
      </c>
      <c r="CC226" s="26">
        <v>171.75844809764916</v>
      </c>
      <c r="CD226" s="30">
        <v>1.0112640297020035</v>
      </c>
      <c r="CE226" s="26">
        <v>34.645429452960506</v>
      </c>
      <c r="CF226" s="26">
        <v>1.8123857878729304</v>
      </c>
      <c r="CG226" s="26">
        <v>0</v>
      </c>
      <c r="CH226" s="26">
        <v>1.8123857878729304</v>
      </c>
      <c r="CI226" s="26">
        <v>9.0618064419916267E-2</v>
      </c>
      <c r="CJ226" s="26">
        <v>0</v>
      </c>
      <c r="CK226" s="26">
        <v>9.0618064419916267E-2</v>
      </c>
      <c r="CL226" s="26"/>
      <c r="CM226" s="26">
        <v>0</v>
      </c>
      <c r="CN226" s="26"/>
      <c r="CO226" s="26">
        <v>0</v>
      </c>
      <c r="CP226" s="26">
        <v>0</v>
      </c>
      <c r="CQ226" s="26">
        <v>0</v>
      </c>
      <c r="CR226" s="26">
        <v>0</v>
      </c>
      <c r="CS226" s="26">
        <v>0</v>
      </c>
      <c r="CT226" s="26">
        <v>0</v>
      </c>
      <c r="CU226" s="26">
        <v>0</v>
      </c>
      <c r="CV226" s="26">
        <v>9999</v>
      </c>
      <c r="CW226" s="30">
        <v>9999</v>
      </c>
      <c r="CX226" s="7"/>
      <c r="CY226" s="7"/>
      <c r="CZ226" s="7"/>
      <c r="DA226" s="7"/>
      <c r="DB226" s="7"/>
      <c r="DC226" s="7"/>
      <c r="DD226" s="7"/>
      <c r="DE226" s="7"/>
      <c r="DF226" s="7"/>
      <c r="DG226" s="7"/>
      <c r="DH226" s="7"/>
      <c r="DI226" s="7"/>
      <c r="DJ226" s="7"/>
      <c r="DK226" s="7"/>
      <c r="DL226" s="7"/>
      <c r="DM226" s="7"/>
      <c r="DN226" s="7"/>
      <c r="DO226" s="7"/>
      <c r="DP226" s="7"/>
      <c r="DQ226" s="7"/>
      <c r="DR226" s="7"/>
      <c r="DS226" s="7"/>
      <c r="DT226" s="7"/>
      <c r="DU226" s="7"/>
      <c r="DV226" s="7"/>
      <c r="DW226" s="7"/>
      <c r="DX226" s="7"/>
      <c r="DY226" s="7"/>
      <c r="DZ226" s="7"/>
      <c r="EA226" s="7"/>
    </row>
    <row r="227" spans="1:131">
      <c r="A227" s="7" t="s">
        <v>460</v>
      </c>
      <c r="B227" s="7" t="s">
        <v>460</v>
      </c>
      <c r="C227" s="26">
        <v>1</v>
      </c>
      <c r="D227" s="26">
        <v>167.93299999999999</v>
      </c>
      <c r="E227" s="26">
        <v>0</v>
      </c>
      <c r="F227" s="26">
        <v>10.46115</v>
      </c>
      <c r="G227" s="26">
        <v>0</v>
      </c>
      <c r="H227" s="26">
        <v>0</v>
      </c>
      <c r="I227" s="26" t="s">
        <v>137</v>
      </c>
      <c r="J227" s="26"/>
      <c r="K227" s="26"/>
      <c r="L227" s="26">
        <v>179.55665774037209</v>
      </c>
      <c r="M227" s="26">
        <v>4.7758945670540196E-4</v>
      </c>
      <c r="N227" s="26">
        <v>4.7414243017882717E-4</v>
      </c>
      <c r="O227" s="26">
        <v>0</v>
      </c>
      <c r="P227" s="26">
        <v>0</v>
      </c>
      <c r="Q227" s="26">
        <v>0</v>
      </c>
      <c r="R227" s="26">
        <v>2.0860930552949988</v>
      </c>
      <c r="S227" s="26">
        <v>4.8206437578241461</v>
      </c>
      <c r="T227" s="26">
        <v>0</v>
      </c>
      <c r="U227" s="26">
        <v>164.85171128453001</v>
      </c>
      <c r="V227" s="26" t="s">
        <v>310</v>
      </c>
      <c r="W227" s="26" t="s">
        <v>310</v>
      </c>
      <c r="X227" s="26" t="s">
        <v>310</v>
      </c>
      <c r="Y227" s="26" t="s">
        <v>310</v>
      </c>
      <c r="Z227" s="26">
        <v>0</v>
      </c>
      <c r="AA227" s="26">
        <v>0</v>
      </c>
      <c r="AB227" s="26">
        <v>0</v>
      </c>
      <c r="AC227" s="26">
        <v>0</v>
      </c>
      <c r="AD227" s="26">
        <v>0</v>
      </c>
      <c r="AE227" s="26">
        <v>0</v>
      </c>
      <c r="AF227" s="26">
        <v>0</v>
      </c>
      <c r="AG227" s="26">
        <v>0</v>
      </c>
      <c r="AH227" s="26">
        <v>2.0860930552949988</v>
      </c>
      <c r="AI227" s="26">
        <v>4.8206437578241461</v>
      </c>
      <c r="AJ227" s="26">
        <v>0</v>
      </c>
      <c r="AK227" s="26">
        <v>164.85171128453001</v>
      </c>
      <c r="AL227" s="26">
        <v>171.75844809764916</v>
      </c>
      <c r="AM227" s="26">
        <v>86.363865951299317</v>
      </c>
      <c r="AN227" s="26">
        <v>0.16875551096409791</v>
      </c>
      <c r="AO227" s="26">
        <v>0</v>
      </c>
      <c r="AP227" s="26">
        <v>0</v>
      </c>
      <c r="AQ227" s="26">
        <v>86.532621462263421</v>
      </c>
      <c r="AR227" s="26">
        <v>2.0860930552949988</v>
      </c>
      <c r="AS227" s="30">
        <v>41.480710192972033</v>
      </c>
      <c r="AT227" s="26">
        <v>86.363865951299317</v>
      </c>
      <c r="AU227" s="26">
        <v>0.19975626116391579</v>
      </c>
      <c r="AV227" s="26">
        <v>0</v>
      </c>
      <c r="AW227" s="26">
        <v>0</v>
      </c>
      <c r="AX227" s="26">
        <v>86.56362221246323</v>
      </c>
      <c r="AY227" s="26">
        <v>4.8206437578241461</v>
      </c>
      <c r="AZ227" s="30">
        <v>17.956859407411333</v>
      </c>
      <c r="BA227" s="26">
        <v>86.363865951299317</v>
      </c>
      <c r="BB227" s="26">
        <v>0.36851177212801367</v>
      </c>
      <c r="BC227" s="26">
        <v>0</v>
      </c>
      <c r="BD227" s="26">
        <v>0</v>
      </c>
      <c r="BE227" s="26">
        <v>86.732377723427334</v>
      </c>
      <c r="BF227" s="26">
        <v>6.9067368131191449</v>
      </c>
      <c r="BG227" s="26">
        <v>2.6793439386370754</v>
      </c>
      <c r="BH227" s="30">
        <v>12.557649157657451</v>
      </c>
      <c r="BI227" s="26">
        <v>0.85487433486845354</v>
      </c>
      <c r="BJ227" s="26">
        <v>1.9754845622286552</v>
      </c>
      <c r="BK227" s="26">
        <v>0</v>
      </c>
      <c r="BL227" s="26">
        <v>67.555709788967235</v>
      </c>
      <c r="BM227" s="26">
        <v>70.386068686064348</v>
      </c>
      <c r="BN227" s="26">
        <v>86.363865951299317</v>
      </c>
      <c r="BO227" s="26">
        <v>0</v>
      </c>
      <c r="BP227" s="26">
        <v>0.36851177212801367</v>
      </c>
      <c r="BQ227" s="26">
        <v>0</v>
      </c>
      <c r="BR227" s="26">
        <v>0</v>
      </c>
      <c r="BS227" s="26">
        <v>0</v>
      </c>
      <c r="BT227" s="26">
        <v>0</v>
      </c>
      <c r="BU227" s="26">
        <v>0</v>
      </c>
      <c r="BV227" s="26">
        <v>81.5419580698061</v>
      </c>
      <c r="BW227" s="26">
        <v>0</v>
      </c>
      <c r="BX227" s="26">
        <v>171.75844809764916</v>
      </c>
      <c r="BY227" s="26"/>
      <c r="BZ227" s="26">
        <v>0</v>
      </c>
      <c r="CA227" s="26">
        <v>0</v>
      </c>
      <c r="CB227" s="26">
        <v>168.27433579323343</v>
      </c>
      <c r="CC227" s="26">
        <v>171.75844809764916</v>
      </c>
      <c r="CD227" s="113">
        <v>0.97971504550137223</v>
      </c>
      <c r="CE227" s="26">
        <v>36.81941726217385</v>
      </c>
      <c r="CF227" s="26">
        <v>1.7058113073552743</v>
      </c>
      <c r="CG227" s="26">
        <v>0</v>
      </c>
      <c r="CH227" s="26">
        <v>1.7058113073552743</v>
      </c>
      <c r="CI227" s="26">
        <v>8.5289412426676717E-2</v>
      </c>
      <c r="CJ227" s="26">
        <v>0</v>
      </c>
      <c r="CK227" s="26">
        <v>8.5289412426676717E-2</v>
      </c>
      <c r="CL227" s="26"/>
      <c r="CM227" s="26">
        <v>0</v>
      </c>
      <c r="CN227" s="26"/>
      <c r="CO227" s="26">
        <v>0</v>
      </c>
      <c r="CP227" s="26">
        <v>0</v>
      </c>
      <c r="CQ227" s="26">
        <v>0</v>
      </c>
      <c r="CR227" s="26">
        <v>0</v>
      </c>
      <c r="CS227" s="26">
        <v>0</v>
      </c>
      <c r="CT227" s="26">
        <v>0</v>
      </c>
      <c r="CU227" s="26">
        <v>0</v>
      </c>
      <c r="CV227" s="26">
        <v>9999</v>
      </c>
      <c r="CW227" s="30">
        <v>9999</v>
      </c>
      <c r="CX227" s="7"/>
      <c r="CY227" s="7"/>
      <c r="CZ227" s="7"/>
      <c r="DA227" s="7"/>
      <c r="DB227" s="7"/>
      <c r="DC227" s="7"/>
      <c r="DD227" s="7"/>
      <c r="DE227" s="7"/>
      <c r="DF227" s="7"/>
      <c r="DG227" s="7"/>
      <c r="DH227" s="7"/>
      <c r="DI227" s="7"/>
      <c r="DJ227" s="7"/>
      <c r="DK227" s="7"/>
      <c r="DL227" s="7"/>
      <c r="DM227" s="7"/>
      <c r="DN227" s="7"/>
      <c r="DO227" s="7"/>
      <c r="DP227" s="7"/>
      <c r="DQ227" s="7"/>
      <c r="DR227" s="7"/>
      <c r="DS227" s="7"/>
      <c r="DT227" s="7"/>
      <c r="DU227" s="7"/>
      <c r="DV227" s="7"/>
      <c r="DW227" s="7"/>
      <c r="DX227" s="7"/>
      <c r="DY227" s="7"/>
      <c r="DZ227" s="7"/>
      <c r="EA227" s="7"/>
    </row>
    <row r="228" spans="1:131">
      <c r="A228" s="7" t="s">
        <v>461</v>
      </c>
      <c r="B228" s="7" t="s">
        <v>461</v>
      </c>
      <c r="C228" s="26">
        <v>1</v>
      </c>
      <c r="D228" s="26">
        <v>235.21600000000001</v>
      </c>
      <c r="E228" s="26">
        <v>0</v>
      </c>
      <c r="F228" s="26">
        <v>10.46115</v>
      </c>
      <c r="G228" s="26">
        <v>0</v>
      </c>
      <c r="H228" s="26">
        <v>0</v>
      </c>
      <c r="I228" s="26" t="s">
        <v>137</v>
      </c>
      <c r="J228" s="26"/>
      <c r="K228" s="26"/>
      <c r="L228" s="26">
        <v>251.49672075803662</v>
      </c>
      <c r="M228" s="26">
        <v>6.6893750274465318E-4</v>
      </c>
      <c r="N228" s="26">
        <v>6.641094118305695E-4</v>
      </c>
      <c r="O228" s="26">
        <v>0</v>
      </c>
      <c r="P228" s="26">
        <v>0</v>
      </c>
      <c r="Q228" s="26">
        <v>0</v>
      </c>
      <c r="R228" s="26">
        <v>2.0860930552949988</v>
      </c>
      <c r="S228" s="26">
        <v>4.8206437578241461</v>
      </c>
      <c r="T228" s="26">
        <v>0</v>
      </c>
      <c r="U228" s="26">
        <v>164.85171128453001</v>
      </c>
      <c r="V228" s="26" t="s">
        <v>310</v>
      </c>
      <c r="W228" s="26" t="s">
        <v>310</v>
      </c>
      <c r="X228" s="26" t="s">
        <v>310</v>
      </c>
      <c r="Y228" s="26" t="s">
        <v>310</v>
      </c>
      <c r="Z228" s="26">
        <v>0</v>
      </c>
      <c r="AA228" s="26">
        <v>0</v>
      </c>
      <c r="AB228" s="26">
        <v>0</v>
      </c>
      <c r="AC228" s="26">
        <v>0</v>
      </c>
      <c r="AD228" s="26">
        <v>0</v>
      </c>
      <c r="AE228" s="26">
        <v>0</v>
      </c>
      <c r="AF228" s="26">
        <v>0</v>
      </c>
      <c r="AG228" s="26">
        <v>0</v>
      </c>
      <c r="AH228" s="26">
        <v>2.0860930552949988</v>
      </c>
      <c r="AI228" s="26">
        <v>4.8206437578241461</v>
      </c>
      <c r="AJ228" s="26">
        <v>0</v>
      </c>
      <c r="AK228" s="26">
        <v>164.85171128453001</v>
      </c>
      <c r="AL228" s="26">
        <v>171.75844809764916</v>
      </c>
      <c r="AM228" s="26">
        <v>120.96587980683267</v>
      </c>
      <c r="AN228" s="26">
        <v>0.2363680531338764</v>
      </c>
      <c r="AO228" s="26">
        <v>0</v>
      </c>
      <c r="AP228" s="26">
        <v>0</v>
      </c>
      <c r="AQ228" s="26">
        <v>121.20224785996655</v>
      </c>
      <c r="AR228" s="26">
        <v>2.0860930552949988</v>
      </c>
      <c r="AS228" s="30">
        <v>58.10011569346176</v>
      </c>
      <c r="AT228" s="26">
        <v>120.96587980683267</v>
      </c>
      <c r="AU228" s="26">
        <v>0.27978937270180143</v>
      </c>
      <c r="AV228" s="26">
        <v>0</v>
      </c>
      <c r="AW228" s="26">
        <v>0</v>
      </c>
      <c r="AX228" s="26">
        <v>121.24566917953447</v>
      </c>
      <c r="AY228" s="26">
        <v>4.8206437578241461</v>
      </c>
      <c r="AZ228" s="30">
        <v>25.151343942963361</v>
      </c>
      <c r="BA228" s="26">
        <v>120.96587980683267</v>
      </c>
      <c r="BB228" s="26">
        <v>0.51615742583567781</v>
      </c>
      <c r="BC228" s="26">
        <v>0</v>
      </c>
      <c r="BD228" s="26">
        <v>0</v>
      </c>
      <c r="BE228" s="26">
        <v>121.48203723266835</v>
      </c>
      <c r="BF228" s="26">
        <v>6.9067368131191449</v>
      </c>
      <c r="BG228" s="26">
        <v>1.8697262354477344</v>
      </c>
      <c r="BH228" s="30">
        <v>17.588919415883456</v>
      </c>
      <c r="BI228" s="26">
        <v>0.61033948233735791</v>
      </c>
      <c r="BJ228" s="26">
        <v>1.4104017115704064</v>
      </c>
      <c r="BK228" s="26">
        <v>0</v>
      </c>
      <c r="BL228" s="26">
        <v>48.231553176614824</v>
      </c>
      <c r="BM228" s="26">
        <v>50.252294370522591</v>
      </c>
      <c r="BN228" s="26">
        <v>120.96587980683267</v>
      </c>
      <c r="BO228" s="26">
        <v>0</v>
      </c>
      <c r="BP228" s="26">
        <v>0.51615742583567781</v>
      </c>
      <c r="BQ228" s="26">
        <v>0</v>
      </c>
      <c r="BR228" s="26">
        <v>0</v>
      </c>
      <c r="BS228" s="26">
        <v>0</v>
      </c>
      <c r="BT228" s="26">
        <v>0</v>
      </c>
      <c r="BU228" s="26">
        <v>0</v>
      </c>
      <c r="BV228" s="26">
        <v>81.5419580698061</v>
      </c>
      <c r="BW228" s="26">
        <v>0</v>
      </c>
      <c r="BX228" s="26">
        <v>171.75844809764916</v>
      </c>
      <c r="BY228" s="26"/>
      <c r="BZ228" s="26">
        <v>0</v>
      </c>
      <c r="CA228" s="26">
        <v>0</v>
      </c>
      <c r="CB228" s="26">
        <v>203.02399530247445</v>
      </c>
      <c r="CC228" s="26">
        <v>171.75844809764916</v>
      </c>
      <c r="CD228" s="30">
        <v>1.1820320779042555</v>
      </c>
      <c r="CE228" s="26">
        <v>26.244109497817217</v>
      </c>
      <c r="CF228" s="26">
        <v>2.3892511446283802</v>
      </c>
      <c r="CG228" s="26">
        <v>0</v>
      </c>
      <c r="CH228" s="26">
        <v>2.3892511446283802</v>
      </c>
      <c r="CI228" s="26">
        <v>0.11946094236006737</v>
      </c>
      <c r="CJ228" s="26">
        <v>0</v>
      </c>
      <c r="CK228" s="26">
        <v>0.11946094236006737</v>
      </c>
      <c r="CL228" s="26"/>
      <c r="CM228" s="26">
        <v>0</v>
      </c>
      <c r="CN228" s="26"/>
      <c r="CO228" s="26">
        <v>0</v>
      </c>
      <c r="CP228" s="26">
        <v>0</v>
      </c>
      <c r="CQ228" s="26">
        <v>0</v>
      </c>
      <c r="CR228" s="26">
        <v>0</v>
      </c>
      <c r="CS228" s="26">
        <v>0</v>
      </c>
      <c r="CT228" s="26">
        <v>0</v>
      </c>
      <c r="CU228" s="26">
        <v>0</v>
      </c>
      <c r="CV228" s="26">
        <v>9999</v>
      </c>
      <c r="CW228" s="30">
        <v>9999</v>
      </c>
      <c r="CX228" s="7"/>
      <c r="CY228" s="7"/>
      <c r="CZ228" s="7"/>
      <c r="DA228" s="7"/>
      <c r="DB228" s="7"/>
      <c r="DC228" s="7"/>
      <c r="DD228" s="7"/>
      <c r="DE228" s="7"/>
      <c r="DF228" s="7"/>
      <c r="DG228" s="7"/>
      <c r="DH228" s="7"/>
      <c r="DI228" s="7"/>
      <c r="DJ228" s="7"/>
      <c r="DK228" s="7"/>
      <c r="DL228" s="7"/>
      <c r="DM228" s="7"/>
      <c r="DN228" s="7"/>
      <c r="DO228" s="7"/>
      <c r="DP228" s="7"/>
      <c r="DQ228" s="7"/>
      <c r="DR228" s="7"/>
      <c r="DS228" s="7"/>
      <c r="DT228" s="7"/>
      <c r="DU228" s="7"/>
      <c r="DV228" s="7"/>
      <c r="DW228" s="7"/>
      <c r="DX228" s="7"/>
      <c r="DY228" s="7"/>
      <c r="DZ228" s="7"/>
      <c r="EA228" s="7"/>
    </row>
    <row r="229" spans="1:131">
      <c r="A229" s="7" t="s">
        <v>462</v>
      </c>
      <c r="B229" s="7" t="s">
        <v>462</v>
      </c>
      <c r="C229" s="26">
        <v>1</v>
      </c>
      <c r="D229" s="26">
        <v>228.50600000000003</v>
      </c>
      <c r="E229" s="26">
        <v>0</v>
      </c>
      <c r="F229" s="26">
        <v>10.46115</v>
      </c>
      <c r="G229" s="26">
        <v>0</v>
      </c>
      <c r="H229" s="26">
        <v>0</v>
      </c>
      <c r="I229" s="26" t="s">
        <v>137</v>
      </c>
      <c r="J229" s="26"/>
      <c r="K229" s="26"/>
      <c r="L229" s="26">
        <v>244.32228110985614</v>
      </c>
      <c r="M229" s="26">
        <v>6.4985474203357646E-4</v>
      </c>
      <c r="N229" s="26">
        <v>6.4516438192876383E-4</v>
      </c>
      <c r="O229" s="26">
        <v>0</v>
      </c>
      <c r="P229" s="26">
        <v>0</v>
      </c>
      <c r="Q229" s="26">
        <v>0</v>
      </c>
      <c r="R229" s="26">
        <v>2.0860930552949988</v>
      </c>
      <c r="S229" s="26">
        <v>4.8206437578241461</v>
      </c>
      <c r="T229" s="26">
        <v>0</v>
      </c>
      <c r="U229" s="26">
        <v>164.85171128453001</v>
      </c>
      <c r="V229" s="26" t="s">
        <v>310</v>
      </c>
      <c r="W229" s="26" t="s">
        <v>310</v>
      </c>
      <c r="X229" s="26" t="s">
        <v>310</v>
      </c>
      <c r="Y229" s="26" t="s">
        <v>310</v>
      </c>
      <c r="Z229" s="26">
        <v>0</v>
      </c>
      <c r="AA229" s="26">
        <v>0</v>
      </c>
      <c r="AB229" s="26">
        <v>0</v>
      </c>
      <c r="AC229" s="26">
        <v>0</v>
      </c>
      <c r="AD229" s="26">
        <v>0</v>
      </c>
      <c r="AE229" s="26">
        <v>0</v>
      </c>
      <c r="AF229" s="26">
        <v>0</v>
      </c>
      <c r="AG229" s="26">
        <v>0</v>
      </c>
      <c r="AH229" s="26">
        <v>2.0860930552949988</v>
      </c>
      <c r="AI229" s="26">
        <v>4.8206437578241461</v>
      </c>
      <c r="AJ229" s="26">
        <v>0</v>
      </c>
      <c r="AK229" s="26">
        <v>164.85171128453001</v>
      </c>
      <c r="AL229" s="26">
        <v>171.75844809764916</v>
      </c>
      <c r="AM229" s="26">
        <v>117.51508966711496</v>
      </c>
      <c r="AN229" s="26">
        <v>0.2296251885475884</v>
      </c>
      <c r="AO229" s="26">
        <v>0</v>
      </c>
      <c r="AP229" s="26">
        <v>0</v>
      </c>
      <c r="AQ229" s="26">
        <v>117.74471485566255</v>
      </c>
      <c r="AR229" s="26">
        <v>2.0860930552949988</v>
      </c>
      <c r="AS229" s="30">
        <v>56.442695380629615</v>
      </c>
      <c r="AT229" s="26">
        <v>117.51508966711496</v>
      </c>
      <c r="AU229" s="26">
        <v>0.27180782939339942</v>
      </c>
      <c r="AV229" s="26">
        <v>0</v>
      </c>
      <c r="AW229" s="26">
        <v>0</v>
      </c>
      <c r="AX229" s="26">
        <v>117.78689749650836</v>
      </c>
      <c r="AY229" s="26">
        <v>4.8206437578241461</v>
      </c>
      <c r="AZ229" s="30">
        <v>24.433852284839411</v>
      </c>
      <c r="BA229" s="26">
        <v>117.51508966711496</v>
      </c>
      <c r="BB229" s="26">
        <v>0.50143301794098782</v>
      </c>
      <c r="BC229" s="26">
        <v>0</v>
      </c>
      <c r="BD229" s="26">
        <v>0</v>
      </c>
      <c r="BE229" s="26">
        <v>118.01652268505595</v>
      </c>
      <c r="BF229" s="26">
        <v>6.9067368131191449</v>
      </c>
      <c r="BG229" s="26">
        <v>1.9290646047295958</v>
      </c>
      <c r="BH229" s="30">
        <v>17.087160822588029</v>
      </c>
      <c r="BI229" s="26">
        <v>0.62826189105521946</v>
      </c>
      <c r="BJ229" s="26">
        <v>1.4518176721344065</v>
      </c>
      <c r="BK229" s="26">
        <v>0</v>
      </c>
      <c r="BL229" s="26">
        <v>49.647856126275158</v>
      </c>
      <c r="BM229" s="26">
        <v>51.727935689464793</v>
      </c>
      <c r="BN229" s="26">
        <v>117.51508966711496</v>
      </c>
      <c r="BO229" s="26">
        <v>0</v>
      </c>
      <c r="BP229" s="26">
        <v>0.50143301794098782</v>
      </c>
      <c r="BQ229" s="26">
        <v>0</v>
      </c>
      <c r="BR229" s="26">
        <v>0</v>
      </c>
      <c r="BS229" s="26">
        <v>0</v>
      </c>
      <c r="BT229" s="26">
        <v>0</v>
      </c>
      <c r="BU229" s="26">
        <v>0</v>
      </c>
      <c r="BV229" s="26">
        <v>81.5419580698061</v>
      </c>
      <c r="BW229" s="26">
        <v>0</v>
      </c>
      <c r="BX229" s="26">
        <v>171.75844809764916</v>
      </c>
      <c r="BY229" s="26"/>
      <c r="BZ229" s="26">
        <v>0</v>
      </c>
      <c r="CA229" s="26">
        <v>0</v>
      </c>
      <c r="CB229" s="26">
        <v>199.55848075486205</v>
      </c>
      <c r="CC229" s="26">
        <v>171.75844809764916</v>
      </c>
      <c r="CD229" s="30">
        <v>1.1618554019619916</v>
      </c>
      <c r="CE229" s="26">
        <v>27.019193237857394</v>
      </c>
      <c r="CF229" s="26">
        <v>2.3210930466229018</v>
      </c>
      <c r="CG229" s="26">
        <v>0</v>
      </c>
      <c r="CH229" s="26">
        <v>2.3210930466229018</v>
      </c>
      <c r="CI229" s="26">
        <v>0.11605308352718165</v>
      </c>
      <c r="CJ229" s="26">
        <v>0</v>
      </c>
      <c r="CK229" s="26">
        <v>0.11605308352718165</v>
      </c>
      <c r="CL229" s="26"/>
      <c r="CM229" s="26">
        <v>0</v>
      </c>
      <c r="CN229" s="26"/>
      <c r="CO229" s="26">
        <v>0</v>
      </c>
      <c r="CP229" s="26">
        <v>0</v>
      </c>
      <c r="CQ229" s="26">
        <v>0</v>
      </c>
      <c r="CR229" s="26">
        <v>0</v>
      </c>
      <c r="CS229" s="26">
        <v>0</v>
      </c>
      <c r="CT229" s="26">
        <v>0</v>
      </c>
      <c r="CU229" s="26">
        <v>0</v>
      </c>
      <c r="CV229" s="26">
        <v>9999</v>
      </c>
      <c r="CW229" s="30">
        <v>9999</v>
      </c>
      <c r="CX229" s="7"/>
      <c r="CY229" s="7"/>
      <c r="CZ229" s="7"/>
      <c r="DA229" s="7"/>
      <c r="DB229" s="7"/>
      <c r="DC229" s="7"/>
      <c r="DD229" s="7"/>
      <c r="DE229" s="7"/>
      <c r="DF229" s="7"/>
      <c r="DG229" s="7"/>
      <c r="DH229" s="7"/>
      <c r="DI229" s="7"/>
      <c r="DJ229" s="7"/>
      <c r="DK229" s="7"/>
      <c r="DL229" s="7"/>
      <c r="DM229" s="7"/>
      <c r="DN229" s="7"/>
      <c r="DO229" s="7"/>
      <c r="DP229" s="7"/>
      <c r="DQ229" s="7"/>
      <c r="DR229" s="7"/>
      <c r="DS229" s="7"/>
      <c r="DT229" s="7"/>
      <c r="DU229" s="7"/>
      <c r="DV229" s="7"/>
      <c r="DW229" s="7"/>
      <c r="DX229" s="7"/>
      <c r="DY229" s="7"/>
      <c r="DZ229" s="7"/>
      <c r="EA229" s="7"/>
    </row>
    <row r="230" spans="1:131">
      <c r="A230" s="7" t="s">
        <v>463</v>
      </c>
      <c r="B230" s="7" t="s">
        <v>463</v>
      </c>
      <c r="C230" s="26">
        <v>1</v>
      </c>
      <c r="D230" s="26">
        <v>225.761</v>
      </c>
      <c r="E230" s="26">
        <v>0</v>
      </c>
      <c r="F230" s="26">
        <v>10.46115</v>
      </c>
      <c r="G230" s="26">
        <v>0</v>
      </c>
      <c r="H230" s="26">
        <v>0</v>
      </c>
      <c r="I230" s="26" t="s">
        <v>137</v>
      </c>
      <c r="J230" s="26"/>
      <c r="K230" s="26"/>
      <c r="L230" s="26">
        <v>241.38728307196408</v>
      </c>
      <c r="M230" s="26">
        <v>6.4204815810631774E-4</v>
      </c>
      <c r="N230" s="26">
        <v>6.3741414242347958E-4</v>
      </c>
      <c r="O230" s="26">
        <v>0</v>
      </c>
      <c r="P230" s="26">
        <v>0</v>
      </c>
      <c r="Q230" s="26">
        <v>0</v>
      </c>
      <c r="R230" s="26">
        <v>2.0860930552949988</v>
      </c>
      <c r="S230" s="26">
        <v>4.8206437578241461</v>
      </c>
      <c r="T230" s="26">
        <v>0</v>
      </c>
      <c r="U230" s="26">
        <v>164.85171128453001</v>
      </c>
      <c r="V230" s="26" t="s">
        <v>310</v>
      </c>
      <c r="W230" s="26" t="s">
        <v>310</v>
      </c>
      <c r="X230" s="26" t="s">
        <v>310</v>
      </c>
      <c r="Y230" s="26" t="s">
        <v>310</v>
      </c>
      <c r="Z230" s="26">
        <v>0</v>
      </c>
      <c r="AA230" s="26">
        <v>0</v>
      </c>
      <c r="AB230" s="26">
        <v>0</v>
      </c>
      <c r="AC230" s="26">
        <v>0</v>
      </c>
      <c r="AD230" s="26">
        <v>0</v>
      </c>
      <c r="AE230" s="26">
        <v>0</v>
      </c>
      <c r="AF230" s="26">
        <v>0</v>
      </c>
      <c r="AG230" s="26">
        <v>0</v>
      </c>
      <c r="AH230" s="26">
        <v>2.0860930552949988</v>
      </c>
      <c r="AI230" s="26">
        <v>4.8206437578241461</v>
      </c>
      <c r="AJ230" s="26">
        <v>0</v>
      </c>
      <c r="AK230" s="26">
        <v>164.85171128453001</v>
      </c>
      <c r="AL230" s="26">
        <v>171.75844809764916</v>
      </c>
      <c r="AM230" s="26">
        <v>116.10340279177596</v>
      </c>
      <c r="AN230" s="26">
        <v>0.22686674394410691</v>
      </c>
      <c r="AO230" s="26">
        <v>0</v>
      </c>
      <c r="AP230" s="26">
        <v>0</v>
      </c>
      <c r="AQ230" s="26">
        <v>116.33026953572006</v>
      </c>
      <c r="AR230" s="26">
        <v>2.0860930552949988</v>
      </c>
      <c r="AS230" s="30">
        <v>55.764659798107402</v>
      </c>
      <c r="AT230" s="26">
        <v>116.10340279177596</v>
      </c>
      <c r="AU230" s="26">
        <v>0.26854265258541671</v>
      </c>
      <c r="AV230" s="26">
        <v>0</v>
      </c>
      <c r="AW230" s="26">
        <v>0</v>
      </c>
      <c r="AX230" s="26">
        <v>116.37194544436137</v>
      </c>
      <c r="AY230" s="26">
        <v>4.8206437578241461</v>
      </c>
      <c r="AZ230" s="30">
        <v>24.140332970152354</v>
      </c>
      <c r="BA230" s="26">
        <v>116.10340279177596</v>
      </c>
      <c r="BB230" s="26">
        <v>0.49540939652952365</v>
      </c>
      <c r="BC230" s="26">
        <v>0</v>
      </c>
      <c r="BD230" s="26">
        <v>0</v>
      </c>
      <c r="BE230" s="26">
        <v>116.59881218830547</v>
      </c>
      <c r="BF230" s="26">
        <v>6.9067368131191449</v>
      </c>
      <c r="BG230" s="26">
        <v>1.9543560341658412</v>
      </c>
      <c r="BH230" s="30">
        <v>16.881895943512635</v>
      </c>
      <c r="BI230" s="26">
        <v>0.63590084947118419</v>
      </c>
      <c r="BJ230" s="26">
        <v>1.4694701431546846</v>
      </c>
      <c r="BK230" s="26">
        <v>0</v>
      </c>
      <c r="BL230" s="26">
        <v>50.251518251560867</v>
      </c>
      <c r="BM230" s="26">
        <v>52.356889244186746</v>
      </c>
      <c r="BN230" s="26">
        <v>116.10340279177596</v>
      </c>
      <c r="BO230" s="26">
        <v>0</v>
      </c>
      <c r="BP230" s="26">
        <v>0.49540939652952365</v>
      </c>
      <c r="BQ230" s="26">
        <v>0</v>
      </c>
      <c r="BR230" s="26">
        <v>0</v>
      </c>
      <c r="BS230" s="26">
        <v>0</v>
      </c>
      <c r="BT230" s="26">
        <v>0</v>
      </c>
      <c r="BU230" s="26">
        <v>0</v>
      </c>
      <c r="BV230" s="26">
        <v>81.5419580698061</v>
      </c>
      <c r="BW230" s="26">
        <v>0</v>
      </c>
      <c r="BX230" s="26">
        <v>171.75844809764916</v>
      </c>
      <c r="BY230" s="26"/>
      <c r="BZ230" s="26">
        <v>0</v>
      </c>
      <c r="CA230" s="26">
        <v>0</v>
      </c>
      <c r="CB230" s="26">
        <v>198.14077025811156</v>
      </c>
      <c r="CC230" s="26">
        <v>171.75844809764916</v>
      </c>
      <c r="CD230" s="30">
        <v>1.1536013072583384</v>
      </c>
      <c r="CE230" s="26">
        <v>27.349552429652672</v>
      </c>
      <c r="CF230" s="26">
        <v>2.2932101883479299</v>
      </c>
      <c r="CG230" s="26">
        <v>0</v>
      </c>
      <c r="CH230" s="26">
        <v>2.2932101883479299</v>
      </c>
      <c r="CI230" s="26">
        <v>0.11465895945918292</v>
      </c>
      <c r="CJ230" s="26">
        <v>0</v>
      </c>
      <c r="CK230" s="26">
        <v>0.11465895945918292</v>
      </c>
      <c r="CL230" s="26"/>
      <c r="CM230" s="26">
        <v>0</v>
      </c>
      <c r="CN230" s="26"/>
      <c r="CO230" s="26">
        <v>0</v>
      </c>
      <c r="CP230" s="26">
        <v>0</v>
      </c>
      <c r="CQ230" s="26">
        <v>0</v>
      </c>
      <c r="CR230" s="26">
        <v>0</v>
      </c>
      <c r="CS230" s="26">
        <v>0</v>
      </c>
      <c r="CT230" s="26">
        <v>0</v>
      </c>
      <c r="CU230" s="26">
        <v>0</v>
      </c>
      <c r="CV230" s="26">
        <v>9999</v>
      </c>
      <c r="CW230" s="30">
        <v>9999</v>
      </c>
      <c r="CX230" s="7"/>
      <c r="CY230" s="7"/>
      <c r="CZ230" s="7"/>
      <c r="DA230" s="7"/>
      <c r="DB230" s="7"/>
      <c r="DC230" s="7"/>
      <c r="DD230" s="7"/>
      <c r="DE230" s="7"/>
      <c r="DF230" s="7"/>
      <c r="DG230" s="7"/>
      <c r="DH230" s="7"/>
      <c r="DI230" s="7"/>
      <c r="DJ230" s="7"/>
      <c r="DK230" s="7"/>
      <c r="DL230" s="7"/>
      <c r="DM230" s="7"/>
      <c r="DN230" s="7"/>
      <c r="DO230" s="7"/>
      <c r="DP230" s="7"/>
      <c r="DQ230" s="7"/>
      <c r="DR230" s="7"/>
      <c r="DS230" s="7"/>
      <c r="DT230" s="7"/>
      <c r="DU230" s="7"/>
      <c r="DV230" s="7"/>
      <c r="DW230" s="7"/>
      <c r="DX230" s="7"/>
      <c r="DY230" s="7"/>
      <c r="DZ230" s="7"/>
      <c r="EA230" s="7"/>
    </row>
    <row r="231" spans="1:131">
      <c r="A231" s="7" t="s">
        <v>464</v>
      </c>
      <c r="B231" s="7" t="s">
        <v>464</v>
      </c>
      <c r="C231" s="26">
        <v>1</v>
      </c>
      <c r="D231" s="26">
        <v>218.86800000000002</v>
      </c>
      <c r="E231" s="26">
        <v>0</v>
      </c>
      <c r="F231" s="26">
        <v>10.46115</v>
      </c>
      <c r="G231" s="26">
        <v>0</v>
      </c>
      <c r="H231" s="26">
        <v>0</v>
      </c>
      <c r="I231" s="26" t="s">
        <v>137</v>
      </c>
      <c r="J231" s="26"/>
      <c r="K231" s="26"/>
      <c r="L231" s="26">
        <v>234.01717688792414</v>
      </c>
      <c r="M231" s="26">
        <v>6.2244495846675713E-4</v>
      </c>
      <c r="N231" s="26">
        <v>6.1795242988798844E-4</v>
      </c>
      <c r="O231" s="26">
        <v>0</v>
      </c>
      <c r="P231" s="26">
        <v>0</v>
      </c>
      <c r="Q231" s="26">
        <v>0</v>
      </c>
      <c r="R231" s="26">
        <v>2.0860930552949988</v>
      </c>
      <c r="S231" s="26">
        <v>4.8206437578241461</v>
      </c>
      <c r="T231" s="26">
        <v>0</v>
      </c>
      <c r="U231" s="26">
        <v>164.85171128453001</v>
      </c>
      <c r="V231" s="26" t="s">
        <v>310</v>
      </c>
      <c r="W231" s="26" t="s">
        <v>310</v>
      </c>
      <c r="X231" s="26" t="s">
        <v>310</v>
      </c>
      <c r="Y231" s="26" t="s">
        <v>310</v>
      </c>
      <c r="Z231" s="26">
        <v>0</v>
      </c>
      <c r="AA231" s="26">
        <v>0</v>
      </c>
      <c r="AB231" s="26">
        <v>0</v>
      </c>
      <c r="AC231" s="26">
        <v>0</v>
      </c>
      <c r="AD231" s="26">
        <v>0</v>
      </c>
      <c r="AE231" s="26">
        <v>0</v>
      </c>
      <c r="AF231" s="26">
        <v>0</v>
      </c>
      <c r="AG231" s="26">
        <v>0</v>
      </c>
      <c r="AH231" s="26">
        <v>2.0860930552949988</v>
      </c>
      <c r="AI231" s="26">
        <v>4.8206437578241461</v>
      </c>
      <c r="AJ231" s="26">
        <v>0</v>
      </c>
      <c r="AK231" s="26">
        <v>164.85171128453001</v>
      </c>
      <c r="AL231" s="26">
        <v>171.75844809764916</v>
      </c>
      <c r="AM231" s="26">
        <v>112.55850019370227</v>
      </c>
      <c r="AN231" s="26">
        <v>0.21993998305092019</v>
      </c>
      <c r="AO231" s="26">
        <v>0</v>
      </c>
      <c r="AP231" s="26">
        <v>0</v>
      </c>
      <c r="AQ231" s="26">
        <v>112.77844017675319</v>
      </c>
      <c r="AR231" s="26">
        <v>2.0860930552949988</v>
      </c>
      <c r="AS231" s="30">
        <v>54.062037113107095</v>
      </c>
      <c r="AT231" s="26">
        <v>112.55850019370227</v>
      </c>
      <c r="AU231" s="26">
        <v>0.26034343082314931</v>
      </c>
      <c r="AV231" s="26">
        <v>0</v>
      </c>
      <c r="AW231" s="26">
        <v>0</v>
      </c>
      <c r="AX231" s="26">
        <v>112.81884362452543</v>
      </c>
      <c r="AY231" s="26">
        <v>4.8206437578241461</v>
      </c>
      <c r="AZ231" s="30">
        <v>23.403273357715928</v>
      </c>
      <c r="BA231" s="26">
        <v>112.55850019370227</v>
      </c>
      <c r="BB231" s="26">
        <v>0.48028341387406948</v>
      </c>
      <c r="BC231" s="26">
        <v>0</v>
      </c>
      <c r="BD231" s="26">
        <v>0</v>
      </c>
      <c r="BE231" s="26">
        <v>113.03878360757635</v>
      </c>
      <c r="BF231" s="26">
        <v>6.9067368131191449</v>
      </c>
      <c r="BG231" s="26">
        <v>2.0206623112468609</v>
      </c>
      <c r="BH231" s="30">
        <v>16.36645302494551</v>
      </c>
      <c r="BI231" s="26">
        <v>0.65592782717192077</v>
      </c>
      <c r="BJ231" s="26">
        <v>1.515749442534974</v>
      </c>
      <c r="BK231" s="26">
        <v>0</v>
      </c>
      <c r="BL231" s="26">
        <v>51.834132956807899</v>
      </c>
      <c r="BM231" s="26">
        <v>54.005810226514804</v>
      </c>
      <c r="BN231" s="26">
        <v>112.55850019370227</v>
      </c>
      <c r="BO231" s="26">
        <v>0</v>
      </c>
      <c r="BP231" s="26">
        <v>0.48028341387406948</v>
      </c>
      <c r="BQ231" s="26">
        <v>0</v>
      </c>
      <c r="BR231" s="26">
        <v>0</v>
      </c>
      <c r="BS231" s="26">
        <v>0</v>
      </c>
      <c r="BT231" s="26">
        <v>0</v>
      </c>
      <c r="BU231" s="26">
        <v>0</v>
      </c>
      <c r="BV231" s="26">
        <v>81.5419580698061</v>
      </c>
      <c r="BW231" s="26">
        <v>0</v>
      </c>
      <c r="BX231" s="26">
        <v>171.75844809764916</v>
      </c>
      <c r="BY231" s="26"/>
      <c r="BZ231" s="26">
        <v>0</v>
      </c>
      <c r="CA231" s="26">
        <v>0</v>
      </c>
      <c r="CB231" s="26">
        <v>194.58074167738243</v>
      </c>
      <c r="CC231" s="26">
        <v>171.75844809764916</v>
      </c>
      <c r="CD231" s="30">
        <v>1.1328743583358309</v>
      </c>
      <c r="CE231" s="26">
        <v>28.215651681284971</v>
      </c>
      <c r="CF231" s="26">
        <v>2.2231932331241229</v>
      </c>
      <c r="CG231" s="26">
        <v>0</v>
      </c>
      <c r="CH231" s="26">
        <v>2.2231932331241229</v>
      </c>
      <c r="CI231" s="26">
        <v>0.11115815902176394</v>
      </c>
      <c r="CJ231" s="26">
        <v>0</v>
      </c>
      <c r="CK231" s="26">
        <v>0.11115815902176394</v>
      </c>
      <c r="CL231" s="26"/>
      <c r="CM231" s="26">
        <v>0</v>
      </c>
      <c r="CN231" s="26"/>
      <c r="CO231" s="26">
        <v>0</v>
      </c>
      <c r="CP231" s="26">
        <v>0</v>
      </c>
      <c r="CQ231" s="26">
        <v>0</v>
      </c>
      <c r="CR231" s="26">
        <v>0</v>
      </c>
      <c r="CS231" s="26">
        <v>0</v>
      </c>
      <c r="CT231" s="26">
        <v>0</v>
      </c>
      <c r="CU231" s="26">
        <v>0</v>
      </c>
      <c r="CV231" s="26">
        <v>9999</v>
      </c>
      <c r="CW231" s="30">
        <v>9999</v>
      </c>
      <c r="CX231" s="7"/>
      <c r="CY231" s="7"/>
      <c r="CZ231" s="7"/>
      <c r="DA231" s="7"/>
      <c r="DB231" s="7"/>
      <c r="DC231" s="7"/>
      <c r="DD231" s="7"/>
      <c r="DE231" s="7"/>
      <c r="DF231" s="7"/>
      <c r="DG231" s="7"/>
      <c r="DH231" s="7"/>
      <c r="DI231" s="7"/>
      <c r="DJ231" s="7"/>
      <c r="DK231" s="7"/>
      <c r="DL231" s="7"/>
      <c r="DM231" s="7"/>
      <c r="DN231" s="7"/>
      <c r="DO231" s="7"/>
      <c r="DP231" s="7"/>
      <c r="DQ231" s="7"/>
      <c r="DR231" s="7"/>
      <c r="DS231" s="7"/>
      <c r="DT231" s="7"/>
      <c r="DU231" s="7"/>
      <c r="DV231" s="7"/>
      <c r="DW231" s="7"/>
      <c r="DX231" s="7"/>
      <c r="DY231" s="7"/>
      <c r="DZ231" s="7"/>
      <c r="EA231" s="7"/>
    </row>
    <row r="232" spans="1:131">
      <c r="A232" s="7" t="s">
        <v>465</v>
      </c>
      <c r="B232" s="7" t="s">
        <v>465</v>
      </c>
      <c r="C232" s="26">
        <v>1</v>
      </c>
      <c r="D232" s="26">
        <v>212.46299999999999</v>
      </c>
      <c r="E232" s="26">
        <v>0</v>
      </c>
      <c r="F232" s="26">
        <v>10.46115</v>
      </c>
      <c r="G232" s="26">
        <v>0</v>
      </c>
      <c r="H232" s="26">
        <v>0</v>
      </c>
      <c r="I232" s="26" t="s">
        <v>137</v>
      </c>
      <c r="J232" s="26"/>
      <c r="K232" s="26"/>
      <c r="L232" s="26">
        <v>227.1688481328427</v>
      </c>
      <c r="M232" s="26">
        <v>6.0422959596982022E-4</v>
      </c>
      <c r="N232" s="26">
        <v>5.9986853770899206E-4</v>
      </c>
      <c r="O232" s="26">
        <v>0</v>
      </c>
      <c r="P232" s="26">
        <v>0</v>
      </c>
      <c r="Q232" s="26">
        <v>0</v>
      </c>
      <c r="R232" s="26">
        <v>2.0860930552949988</v>
      </c>
      <c r="S232" s="26">
        <v>4.8206437578241461</v>
      </c>
      <c r="T232" s="26">
        <v>0</v>
      </c>
      <c r="U232" s="26">
        <v>164.85171128453001</v>
      </c>
      <c r="V232" s="26" t="s">
        <v>310</v>
      </c>
      <c r="W232" s="26" t="s">
        <v>310</v>
      </c>
      <c r="X232" s="26" t="s">
        <v>310</v>
      </c>
      <c r="Y232" s="26" t="s">
        <v>310</v>
      </c>
      <c r="Z232" s="26">
        <v>0</v>
      </c>
      <c r="AA232" s="26">
        <v>0</v>
      </c>
      <c r="AB232" s="26">
        <v>0</v>
      </c>
      <c r="AC232" s="26">
        <v>0</v>
      </c>
      <c r="AD232" s="26">
        <v>0</v>
      </c>
      <c r="AE232" s="26">
        <v>0</v>
      </c>
      <c r="AF232" s="26">
        <v>0</v>
      </c>
      <c r="AG232" s="26">
        <v>0</v>
      </c>
      <c r="AH232" s="26">
        <v>2.0860930552949988</v>
      </c>
      <c r="AI232" s="26">
        <v>4.8206437578241461</v>
      </c>
      <c r="AJ232" s="26">
        <v>0</v>
      </c>
      <c r="AK232" s="26">
        <v>164.85171128453001</v>
      </c>
      <c r="AL232" s="26">
        <v>171.75844809764916</v>
      </c>
      <c r="AM232" s="26">
        <v>109.26456415124429</v>
      </c>
      <c r="AN232" s="26">
        <v>0.21350361230946352</v>
      </c>
      <c r="AO232" s="26">
        <v>0</v>
      </c>
      <c r="AP232" s="26">
        <v>0</v>
      </c>
      <c r="AQ232" s="26">
        <v>109.47806776355375</v>
      </c>
      <c r="AR232" s="26">
        <v>2.0860930552949988</v>
      </c>
      <c r="AS232" s="30">
        <v>52.479954087221785</v>
      </c>
      <c r="AT232" s="26">
        <v>109.26456415124429</v>
      </c>
      <c r="AU232" s="26">
        <v>0.25272468493785644</v>
      </c>
      <c r="AV232" s="26">
        <v>0</v>
      </c>
      <c r="AW232" s="26">
        <v>0</v>
      </c>
      <c r="AX232" s="26">
        <v>109.51728883618215</v>
      </c>
      <c r="AY232" s="26">
        <v>4.8206437578241461</v>
      </c>
      <c r="AZ232" s="30">
        <v>22.718394956779395</v>
      </c>
      <c r="BA232" s="26">
        <v>109.26456415124429</v>
      </c>
      <c r="BB232" s="26">
        <v>0.46622829724731996</v>
      </c>
      <c r="BC232" s="26">
        <v>0</v>
      </c>
      <c r="BD232" s="26">
        <v>0</v>
      </c>
      <c r="BE232" s="26">
        <v>109.73079244849161</v>
      </c>
      <c r="BF232" s="26">
        <v>6.9067368131191449</v>
      </c>
      <c r="BG232" s="26">
        <v>2.0861306182578359</v>
      </c>
      <c r="BH232" s="30">
        <v>15.887501640436215</v>
      </c>
      <c r="BI232" s="26">
        <v>0.67570170654402884</v>
      </c>
      <c r="BJ232" s="26">
        <v>1.5614438701738409</v>
      </c>
      <c r="BK232" s="26">
        <v>0</v>
      </c>
      <c r="BL232" s="26">
        <v>53.396746784101857</v>
      </c>
      <c r="BM232" s="26">
        <v>55.633892360819743</v>
      </c>
      <c r="BN232" s="26">
        <v>109.26456415124429</v>
      </c>
      <c r="BO232" s="26">
        <v>0</v>
      </c>
      <c r="BP232" s="26">
        <v>0.46622829724731996</v>
      </c>
      <c r="BQ232" s="26">
        <v>0</v>
      </c>
      <c r="BR232" s="26">
        <v>0</v>
      </c>
      <c r="BS232" s="26">
        <v>0</v>
      </c>
      <c r="BT232" s="26">
        <v>0</v>
      </c>
      <c r="BU232" s="26">
        <v>0</v>
      </c>
      <c r="BV232" s="26">
        <v>81.5419580698061</v>
      </c>
      <c r="BW232" s="26">
        <v>0</v>
      </c>
      <c r="BX232" s="26">
        <v>171.75844809764916</v>
      </c>
      <c r="BY232" s="26"/>
      <c r="BZ232" s="26">
        <v>0</v>
      </c>
      <c r="CA232" s="26">
        <v>0</v>
      </c>
      <c r="CB232" s="26">
        <v>191.2727505182977</v>
      </c>
      <c r="CC232" s="26">
        <v>171.75844809764916</v>
      </c>
      <c r="CD232" s="30">
        <v>1.1136148040273055</v>
      </c>
      <c r="CE232" s="26">
        <v>29.070805283689005</v>
      </c>
      <c r="CF232" s="26">
        <v>2.1581332304825325</v>
      </c>
      <c r="CG232" s="26">
        <v>0</v>
      </c>
      <c r="CH232" s="26">
        <v>2.1581332304825325</v>
      </c>
      <c r="CI232" s="26">
        <v>0.10790520286310026</v>
      </c>
      <c r="CJ232" s="26">
        <v>0</v>
      </c>
      <c r="CK232" s="26">
        <v>0.10790520286310026</v>
      </c>
      <c r="CL232" s="26"/>
      <c r="CM232" s="26">
        <v>0</v>
      </c>
      <c r="CN232" s="26"/>
      <c r="CO232" s="26">
        <v>0</v>
      </c>
      <c r="CP232" s="26">
        <v>0</v>
      </c>
      <c r="CQ232" s="26">
        <v>0</v>
      </c>
      <c r="CR232" s="26">
        <v>0</v>
      </c>
      <c r="CS232" s="26">
        <v>0</v>
      </c>
      <c r="CT232" s="26">
        <v>0</v>
      </c>
      <c r="CU232" s="26">
        <v>0</v>
      </c>
      <c r="CV232" s="26">
        <v>9999</v>
      </c>
      <c r="CW232" s="30">
        <v>9999</v>
      </c>
      <c r="CX232" s="7"/>
      <c r="CY232" s="7"/>
      <c r="CZ232" s="7"/>
      <c r="DA232" s="7"/>
      <c r="DB232" s="7"/>
      <c r="DC232" s="7"/>
      <c r="DD232" s="7"/>
      <c r="DE232" s="7"/>
      <c r="DF232" s="7"/>
      <c r="DG232" s="7"/>
      <c r="DH232" s="7"/>
      <c r="DI232" s="7"/>
      <c r="DJ232" s="7"/>
      <c r="DK232" s="7"/>
      <c r="DL232" s="7"/>
      <c r="DM232" s="7"/>
      <c r="DN232" s="7"/>
      <c r="DO232" s="7"/>
      <c r="DP232" s="7"/>
      <c r="DQ232" s="7"/>
      <c r="DR232" s="7"/>
      <c r="DS232" s="7"/>
      <c r="DT232" s="7"/>
      <c r="DU232" s="7"/>
      <c r="DV232" s="7"/>
      <c r="DW232" s="7"/>
      <c r="DX232" s="7"/>
      <c r="DY232" s="7"/>
      <c r="DZ232" s="7"/>
      <c r="EA232" s="7"/>
    </row>
    <row r="233" spans="1:131">
      <c r="A233" s="7" t="s">
        <v>466</v>
      </c>
      <c r="B233" s="7" t="s">
        <v>466</v>
      </c>
      <c r="C233" s="26">
        <v>1</v>
      </c>
      <c r="D233" s="26">
        <v>212.34100000000001</v>
      </c>
      <c r="E233" s="26">
        <v>0</v>
      </c>
      <c r="F233" s="26">
        <v>10.46115</v>
      </c>
      <c r="G233" s="26">
        <v>0</v>
      </c>
      <c r="H233" s="26">
        <v>0</v>
      </c>
      <c r="I233" s="26" t="s">
        <v>137</v>
      </c>
      <c r="J233" s="26"/>
      <c r="K233" s="26"/>
      <c r="L233" s="26">
        <v>227.03840377560309</v>
      </c>
      <c r="M233" s="26">
        <v>6.038826366841643E-4</v>
      </c>
      <c r="N233" s="26">
        <v>5.9952408261986835E-4</v>
      </c>
      <c r="O233" s="26">
        <v>0</v>
      </c>
      <c r="P233" s="26">
        <v>0</v>
      </c>
      <c r="Q233" s="26">
        <v>0</v>
      </c>
      <c r="R233" s="26">
        <v>2.0860930552949988</v>
      </c>
      <c r="S233" s="26">
        <v>4.8206437578241461</v>
      </c>
      <c r="T233" s="26">
        <v>0</v>
      </c>
      <c r="U233" s="26">
        <v>164.85171128453001</v>
      </c>
      <c r="V233" s="26" t="s">
        <v>310</v>
      </c>
      <c r="W233" s="26" t="s">
        <v>310</v>
      </c>
      <c r="X233" s="26" t="s">
        <v>310</v>
      </c>
      <c r="Y233" s="26" t="s">
        <v>310</v>
      </c>
      <c r="Z233" s="26">
        <v>0</v>
      </c>
      <c r="AA233" s="26">
        <v>0</v>
      </c>
      <c r="AB233" s="26">
        <v>0</v>
      </c>
      <c r="AC233" s="26">
        <v>0</v>
      </c>
      <c r="AD233" s="26">
        <v>0</v>
      </c>
      <c r="AE233" s="26">
        <v>0</v>
      </c>
      <c r="AF233" s="26">
        <v>0</v>
      </c>
      <c r="AG233" s="26">
        <v>0</v>
      </c>
      <c r="AH233" s="26">
        <v>2.0860930552949988</v>
      </c>
      <c r="AI233" s="26">
        <v>4.8206437578241461</v>
      </c>
      <c r="AJ233" s="26">
        <v>0</v>
      </c>
      <c r="AK233" s="26">
        <v>164.85171128453001</v>
      </c>
      <c r="AL233" s="26">
        <v>171.75844809764916</v>
      </c>
      <c r="AM233" s="26">
        <v>109.20182251234037</v>
      </c>
      <c r="AN233" s="26">
        <v>0.21338101477153101</v>
      </c>
      <c r="AO233" s="26">
        <v>0</v>
      </c>
      <c r="AP233" s="26">
        <v>0</v>
      </c>
      <c r="AQ233" s="26">
        <v>109.4152035271119</v>
      </c>
      <c r="AR233" s="26">
        <v>2.0860930552949988</v>
      </c>
      <c r="AS233" s="30">
        <v>52.449819172443036</v>
      </c>
      <c r="AT233" s="26">
        <v>109.20182251234037</v>
      </c>
      <c r="AU233" s="26">
        <v>0.25257956596861281</v>
      </c>
      <c r="AV233" s="26">
        <v>0</v>
      </c>
      <c r="AW233" s="26">
        <v>0</v>
      </c>
      <c r="AX233" s="26">
        <v>109.45440207830899</v>
      </c>
      <c r="AY233" s="26">
        <v>4.8206437578241461</v>
      </c>
      <c r="AZ233" s="30">
        <v>22.70534965390442</v>
      </c>
      <c r="BA233" s="26">
        <v>109.20182251234037</v>
      </c>
      <c r="BB233" s="26">
        <v>0.46596058074014379</v>
      </c>
      <c r="BC233" s="26">
        <v>0</v>
      </c>
      <c r="BD233" s="26">
        <v>0</v>
      </c>
      <c r="BE233" s="26">
        <v>109.66778309308052</v>
      </c>
      <c r="BF233" s="26">
        <v>6.9067368131191449</v>
      </c>
      <c r="BG233" s="26">
        <v>2.0874159647540842</v>
      </c>
      <c r="BH233" s="30">
        <v>15.878378756921759</v>
      </c>
      <c r="BI233" s="26">
        <v>0.67608992929987133</v>
      </c>
      <c r="BJ233" s="26">
        <v>1.562340993914245</v>
      </c>
      <c r="BK233" s="26">
        <v>0</v>
      </c>
      <c r="BL233" s="26">
        <v>53.427425753814063</v>
      </c>
      <c r="BM233" s="26">
        <v>55.665856677028188</v>
      </c>
      <c r="BN233" s="26">
        <v>109.20182251234037</v>
      </c>
      <c r="BO233" s="26">
        <v>0</v>
      </c>
      <c r="BP233" s="26">
        <v>0.46596058074014379</v>
      </c>
      <c r="BQ233" s="26">
        <v>0</v>
      </c>
      <c r="BR233" s="26">
        <v>0</v>
      </c>
      <c r="BS233" s="26">
        <v>0</v>
      </c>
      <c r="BT233" s="26">
        <v>0</v>
      </c>
      <c r="BU233" s="26">
        <v>0</v>
      </c>
      <c r="BV233" s="26">
        <v>81.5419580698061</v>
      </c>
      <c r="BW233" s="26">
        <v>0</v>
      </c>
      <c r="BX233" s="26">
        <v>171.75844809764916</v>
      </c>
      <c r="BY233" s="26"/>
      <c r="BZ233" s="26">
        <v>0</v>
      </c>
      <c r="CA233" s="26">
        <v>0</v>
      </c>
      <c r="CB233" s="26">
        <v>191.20974116288662</v>
      </c>
      <c r="CC233" s="26">
        <v>171.75844809764916</v>
      </c>
      <c r="CD233" s="30">
        <v>1.1132479553738102</v>
      </c>
      <c r="CE233" s="26">
        <v>29.087594608734761</v>
      </c>
      <c r="CF233" s="26">
        <v>2.156893992336979</v>
      </c>
      <c r="CG233" s="26">
        <v>0</v>
      </c>
      <c r="CH233" s="26">
        <v>2.156893992336979</v>
      </c>
      <c r="CI233" s="26">
        <v>0.10784324179341144</v>
      </c>
      <c r="CJ233" s="26">
        <v>0</v>
      </c>
      <c r="CK233" s="26">
        <v>0.10784324179341144</v>
      </c>
      <c r="CL233" s="26"/>
      <c r="CM233" s="26">
        <v>0</v>
      </c>
      <c r="CN233" s="26"/>
      <c r="CO233" s="26">
        <v>0</v>
      </c>
      <c r="CP233" s="26">
        <v>0</v>
      </c>
      <c r="CQ233" s="26">
        <v>0</v>
      </c>
      <c r="CR233" s="26">
        <v>0</v>
      </c>
      <c r="CS233" s="26">
        <v>0</v>
      </c>
      <c r="CT233" s="26">
        <v>0</v>
      </c>
      <c r="CU233" s="26">
        <v>0</v>
      </c>
      <c r="CV233" s="26">
        <v>9999</v>
      </c>
      <c r="CW233" s="30">
        <v>9999</v>
      </c>
      <c r="CX233" s="7"/>
      <c r="CY233" s="7"/>
      <c r="CZ233" s="7"/>
      <c r="DA233" s="7"/>
      <c r="DB233" s="7"/>
      <c r="DC233" s="7"/>
      <c r="DD233" s="7"/>
      <c r="DE233" s="7"/>
      <c r="DF233" s="7"/>
      <c r="DG233" s="7"/>
      <c r="DH233" s="7"/>
      <c r="DI233" s="7"/>
      <c r="DJ233" s="7"/>
      <c r="DK233" s="7"/>
      <c r="DL233" s="7"/>
      <c r="DM233" s="7"/>
      <c r="DN233" s="7"/>
      <c r="DO233" s="7"/>
      <c r="DP233" s="7"/>
      <c r="DQ233" s="7"/>
      <c r="DR233" s="7"/>
      <c r="DS233" s="7"/>
      <c r="DT233" s="7"/>
      <c r="DU233" s="7"/>
      <c r="DV233" s="7"/>
      <c r="DW233" s="7"/>
      <c r="DX233" s="7"/>
      <c r="DY233" s="7"/>
      <c r="DZ233" s="7"/>
      <c r="EA233" s="7"/>
    </row>
    <row r="234" spans="1:131">
      <c r="A234" s="7" t="s">
        <v>467</v>
      </c>
      <c r="B234" s="7" t="s">
        <v>467</v>
      </c>
      <c r="C234" s="26">
        <v>1</v>
      </c>
      <c r="D234" s="26">
        <v>209.96200000000002</v>
      </c>
      <c r="E234" s="26">
        <v>0</v>
      </c>
      <c r="F234" s="26">
        <v>10.46115</v>
      </c>
      <c r="G234" s="26">
        <v>0</v>
      </c>
      <c r="H234" s="26">
        <v>0</v>
      </c>
      <c r="I234" s="26" t="s">
        <v>137</v>
      </c>
      <c r="J234" s="26"/>
      <c r="K234" s="26"/>
      <c r="L234" s="26">
        <v>224.49473880943</v>
      </c>
      <c r="M234" s="26">
        <v>5.9711693061387347E-4</v>
      </c>
      <c r="N234" s="26">
        <v>5.9280720838195545E-4</v>
      </c>
      <c r="O234" s="26">
        <v>0</v>
      </c>
      <c r="P234" s="26">
        <v>0</v>
      </c>
      <c r="Q234" s="26">
        <v>0</v>
      </c>
      <c r="R234" s="26">
        <v>2.0860930552949988</v>
      </c>
      <c r="S234" s="26">
        <v>4.8206437578241461</v>
      </c>
      <c r="T234" s="26">
        <v>0</v>
      </c>
      <c r="U234" s="26">
        <v>164.85171128453001</v>
      </c>
      <c r="V234" s="26" t="s">
        <v>310</v>
      </c>
      <c r="W234" s="26" t="s">
        <v>310</v>
      </c>
      <c r="X234" s="26" t="s">
        <v>310</v>
      </c>
      <c r="Y234" s="26" t="s">
        <v>310</v>
      </c>
      <c r="Z234" s="26">
        <v>0</v>
      </c>
      <c r="AA234" s="26">
        <v>0</v>
      </c>
      <c r="AB234" s="26">
        <v>0</v>
      </c>
      <c r="AC234" s="26">
        <v>0</v>
      </c>
      <c r="AD234" s="26">
        <v>0</v>
      </c>
      <c r="AE234" s="26">
        <v>0</v>
      </c>
      <c r="AF234" s="26">
        <v>0</v>
      </c>
      <c r="AG234" s="26">
        <v>0</v>
      </c>
      <c r="AH234" s="26">
        <v>2.0860930552949988</v>
      </c>
      <c r="AI234" s="26">
        <v>4.8206437578241461</v>
      </c>
      <c r="AJ234" s="26">
        <v>0</v>
      </c>
      <c r="AK234" s="26">
        <v>164.85171128453001</v>
      </c>
      <c r="AL234" s="26">
        <v>171.75844809764916</v>
      </c>
      <c r="AM234" s="26">
        <v>107.97836055371316</v>
      </c>
      <c r="AN234" s="26">
        <v>0.2109903627818471</v>
      </c>
      <c r="AO234" s="26">
        <v>0</v>
      </c>
      <c r="AP234" s="26">
        <v>0</v>
      </c>
      <c r="AQ234" s="26">
        <v>108.189350916495</v>
      </c>
      <c r="AR234" s="26">
        <v>2.0860930552949988</v>
      </c>
      <c r="AS234" s="30">
        <v>51.862188334257084</v>
      </c>
      <c r="AT234" s="26">
        <v>107.97836055371316</v>
      </c>
      <c r="AU234" s="26">
        <v>0.24974974606836114</v>
      </c>
      <c r="AV234" s="26">
        <v>0</v>
      </c>
      <c r="AW234" s="26">
        <v>0</v>
      </c>
      <c r="AX234" s="26">
        <v>108.22811029978152</v>
      </c>
      <c r="AY234" s="26">
        <v>4.8206437578241461</v>
      </c>
      <c r="AZ234" s="30">
        <v>22.450966247842288</v>
      </c>
      <c r="BA234" s="26">
        <v>107.97836055371316</v>
      </c>
      <c r="BB234" s="26">
        <v>0.46074010885020822</v>
      </c>
      <c r="BC234" s="26">
        <v>0</v>
      </c>
      <c r="BD234" s="26">
        <v>0</v>
      </c>
      <c r="BE234" s="26">
        <v>108.43910066256336</v>
      </c>
      <c r="BF234" s="26">
        <v>6.9067368131191449</v>
      </c>
      <c r="BG234" s="26">
        <v>2.112778778817233</v>
      </c>
      <c r="BH234" s="30">
        <v>15.70048252838974</v>
      </c>
      <c r="BI234" s="26">
        <v>0.68375044854527955</v>
      </c>
      <c r="BJ234" s="26">
        <v>1.5800432887319835</v>
      </c>
      <c r="BK234" s="26">
        <v>0</v>
      </c>
      <c r="BL234" s="26">
        <v>54.032791705121078</v>
      </c>
      <c r="BM234" s="26">
        <v>56.296585442398353</v>
      </c>
      <c r="BN234" s="26">
        <v>107.97836055371316</v>
      </c>
      <c r="BO234" s="26">
        <v>0</v>
      </c>
      <c r="BP234" s="26">
        <v>0.46074010885020822</v>
      </c>
      <c r="BQ234" s="26">
        <v>0</v>
      </c>
      <c r="BR234" s="26">
        <v>0</v>
      </c>
      <c r="BS234" s="26">
        <v>0</v>
      </c>
      <c r="BT234" s="26">
        <v>0</v>
      </c>
      <c r="BU234" s="26">
        <v>0</v>
      </c>
      <c r="BV234" s="26">
        <v>81.5419580698061</v>
      </c>
      <c r="BW234" s="26">
        <v>0</v>
      </c>
      <c r="BX234" s="26">
        <v>171.75844809764916</v>
      </c>
      <c r="BY234" s="26"/>
      <c r="BZ234" s="26">
        <v>0</v>
      </c>
      <c r="CA234" s="26">
        <v>0</v>
      </c>
      <c r="CB234" s="26">
        <v>189.98105873236946</v>
      </c>
      <c r="CC234" s="26">
        <v>171.75844809764916</v>
      </c>
      <c r="CD234" s="30">
        <v>1.1060944066306437</v>
      </c>
      <c r="CE234" s="26">
        <v>29.418886233697169</v>
      </c>
      <c r="CF234" s="26">
        <v>2.1327288484986711</v>
      </c>
      <c r="CG234" s="26">
        <v>0</v>
      </c>
      <c r="CH234" s="26">
        <v>2.1327288484986711</v>
      </c>
      <c r="CI234" s="26">
        <v>0.10663500093447924</v>
      </c>
      <c r="CJ234" s="26">
        <v>0</v>
      </c>
      <c r="CK234" s="26">
        <v>0.10663500093447924</v>
      </c>
      <c r="CL234" s="26"/>
      <c r="CM234" s="26">
        <v>0</v>
      </c>
      <c r="CN234" s="26"/>
      <c r="CO234" s="26">
        <v>0</v>
      </c>
      <c r="CP234" s="26">
        <v>0</v>
      </c>
      <c r="CQ234" s="26">
        <v>0</v>
      </c>
      <c r="CR234" s="26">
        <v>0</v>
      </c>
      <c r="CS234" s="26">
        <v>0</v>
      </c>
      <c r="CT234" s="26">
        <v>0</v>
      </c>
      <c r="CU234" s="26">
        <v>0</v>
      </c>
      <c r="CV234" s="26">
        <v>9999</v>
      </c>
      <c r="CW234" s="30">
        <v>9999</v>
      </c>
      <c r="CX234" s="7"/>
      <c r="CY234" s="7"/>
      <c r="CZ234" s="7"/>
      <c r="DA234" s="7"/>
      <c r="DB234" s="7"/>
      <c r="DC234" s="7"/>
      <c r="DD234" s="7"/>
      <c r="DE234" s="7"/>
      <c r="DF234" s="7"/>
      <c r="DG234" s="7"/>
      <c r="DH234" s="7"/>
      <c r="DI234" s="7"/>
      <c r="DJ234" s="7"/>
      <c r="DK234" s="7"/>
      <c r="DL234" s="7"/>
      <c r="DM234" s="7"/>
      <c r="DN234" s="7"/>
      <c r="DO234" s="7"/>
      <c r="DP234" s="7"/>
      <c r="DQ234" s="7"/>
      <c r="DR234" s="7"/>
      <c r="DS234" s="7"/>
      <c r="DT234" s="7"/>
      <c r="DU234" s="7"/>
      <c r="DV234" s="7"/>
      <c r="DW234" s="7"/>
      <c r="DX234" s="7"/>
      <c r="DY234" s="7"/>
      <c r="DZ234" s="7"/>
      <c r="EA234" s="7"/>
    </row>
    <row r="235" spans="1:131">
      <c r="A235" s="7" t="s">
        <v>468</v>
      </c>
      <c r="B235" s="7" t="s">
        <v>468</v>
      </c>
      <c r="C235" s="26">
        <v>1</v>
      </c>
      <c r="D235" s="26">
        <v>205.14300000000003</v>
      </c>
      <c r="E235" s="26">
        <v>0</v>
      </c>
      <c r="F235" s="26">
        <v>10.46115</v>
      </c>
      <c r="G235" s="26">
        <v>0</v>
      </c>
      <c r="H235" s="26">
        <v>0</v>
      </c>
      <c r="I235" s="26" t="s">
        <v>137</v>
      </c>
      <c r="J235" s="26"/>
      <c r="K235" s="26"/>
      <c r="L235" s="26">
        <v>219.34218669846402</v>
      </c>
      <c r="M235" s="26">
        <v>5.8341203883046386E-4</v>
      </c>
      <c r="N235" s="26">
        <v>5.7920123236156781E-4</v>
      </c>
      <c r="O235" s="26">
        <v>0</v>
      </c>
      <c r="P235" s="26">
        <v>0</v>
      </c>
      <c r="Q235" s="26">
        <v>0</v>
      </c>
      <c r="R235" s="26">
        <v>2.0860930552949988</v>
      </c>
      <c r="S235" s="26">
        <v>4.8206437578241461</v>
      </c>
      <c r="T235" s="26">
        <v>0</v>
      </c>
      <c r="U235" s="26">
        <v>164.85171128453001</v>
      </c>
      <c r="V235" s="26" t="s">
        <v>310</v>
      </c>
      <c r="W235" s="26" t="s">
        <v>310</v>
      </c>
      <c r="X235" s="26" t="s">
        <v>310</v>
      </c>
      <c r="Y235" s="26" t="s">
        <v>310</v>
      </c>
      <c r="Z235" s="26">
        <v>0</v>
      </c>
      <c r="AA235" s="26">
        <v>0</v>
      </c>
      <c r="AB235" s="26">
        <v>0</v>
      </c>
      <c r="AC235" s="26">
        <v>0</v>
      </c>
      <c r="AD235" s="26">
        <v>0</v>
      </c>
      <c r="AE235" s="26">
        <v>0</v>
      </c>
      <c r="AF235" s="26">
        <v>0</v>
      </c>
      <c r="AG235" s="26">
        <v>0</v>
      </c>
      <c r="AH235" s="26">
        <v>2.0860930552949988</v>
      </c>
      <c r="AI235" s="26">
        <v>4.8206437578241461</v>
      </c>
      <c r="AJ235" s="26">
        <v>0</v>
      </c>
      <c r="AK235" s="26">
        <v>164.85171128453001</v>
      </c>
      <c r="AL235" s="26">
        <v>171.75844809764916</v>
      </c>
      <c r="AM235" s="26">
        <v>105.50006581700684</v>
      </c>
      <c r="AN235" s="26">
        <v>0.20614776003351309</v>
      </c>
      <c r="AO235" s="26">
        <v>0</v>
      </c>
      <c r="AP235" s="26">
        <v>0</v>
      </c>
      <c r="AQ235" s="26">
        <v>105.70621357704036</v>
      </c>
      <c r="AR235" s="26">
        <v>2.0860930552949988</v>
      </c>
      <c r="AS235" s="30">
        <v>50.671859200495838</v>
      </c>
      <c r="AT235" s="26">
        <v>105.50006581700684</v>
      </c>
      <c r="AU235" s="26">
        <v>0.24401754678323606</v>
      </c>
      <c r="AV235" s="26">
        <v>0</v>
      </c>
      <c r="AW235" s="26">
        <v>0</v>
      </c>
      <c r="AX235" s="26">
        <v>105.74408336379008</v>
      </c>
      <c r="AY235" s="26">
        <v>4.8206437578241461</v>
      </c>
      <c r="AZ235" s="30">
        <v>21.935676784280552</v>
      </c>
      <c r="BA235" s="26">
        <v>105.50006581700684</v>
      </c>
      <c r="BB235" s="26">
        <v>0.45016530681674916</v>
      </c>
      <c r="BC235" s="26">
        <v>0</v>
      </c>
      <c r="BD235" s="26">
        <v>0</v>
      </c>
      <c r="BE235" s="26">
        <v>105.9502311238236</v>
      </c>
      <c r="BF235" s="26">
        <v>6.9067368131191449</v>
      </c>
      <c r="BG235" s="26">
        <v>2.1659574006563314</v>
      </c>
      <c r="BH235" s="30">
        <v>15.340128629568486</v>
      </c>
      <c r="BI235" s="26">
        <v>0.69981238295951587</v>
      </c>
      <c r="BJ235" s="26">
        <v>1.61715997615685</v>
      </c>
      <c r="BK235" s="26">
        <v>0</v>
      </c>
      <c r="BL235" s="26">
        <v>55.302072271491745</v>
      </c>
      <c r="BM235" s="26">
        <v>57.619044630608116</v>
      </c>
      <c r="BN235" s="26">
        <v>105.50006581700684</v>
      </c>
      <c r="BO235" s="26">
        <v>0</v>
      </c>
      <c r="BP235" s="26">
        <v>0.45016530681674916</v>
      </c>
      <c r="BQ235" s="26">
        <v>0</v>
      </c>
      <c r="BR235" s="26">
        <v>0</v>
      </c>
      <c r="BS235" s="26">
        <v>0</v>
      </c>
      <c r="BT235" s="26">
        <v>0</v>
      </c>
      <c r="BU235" s="26">
        <v>0</v>
      </c>
      <c r="BV235" s="26">
        <v>81.5419580698061</v>
      </c>
      <c r="BW235" s="26">
        <v>0</v>
      </c>
      <c r="BX235" s="26">
        <v>171.75844809764916</v>
      </c>
      <c r="BY235" s="26"/>
      <c r="BZ235" s="26">
        <v>0</v>
      </c>
      <c r="CA235" s="26">
        <v>0</v>
      </c>
      <c r="CB235" s="26">
        <v>187.49218919362971</v>
      </c>
      <c r="CC235" s="26">
        <v>171.75844809764916</v>
      </c>
      <c r="CD235" s="30">
        <v>1.0916038848175638</v>
      </c>
      <c r="CE235" s="26">
        <v>30.113510733899478</v>
      </c>
      <c r="CF235" s="26">
        <v>2.0837789417492831</v>
      </c>
      <c r="CG235" s="26">
        <v>0</v>
      </c>
      <c r="CH235" s="26">
        <v>2.0837789417492831</v>
      </c>
      <c r="CI235" s="26">
        <v>0.10418753868177041</v>
      </c>
      <c r="CJ235" s="26">
        <v>0</v>
      </c>
      <c r="CK235" s="26">
        <v>0.10418753868177041</v>
      </c>
      <c r="CL235" s="26"/>
      <c r="CM235" s="26">
        <v>0</v>
      </c>
      <c r="CN235" s="26"/>
      <c r="CO235" s="26">
        <v>0</v>
      </c>
      <c r="CP235" s="26">
        <v>0</v>
      </c>
      <c r="CQ235" s="26">
        <v>0</v>
      </c>
      <c r="CR235" s="26">
        <v>0</v>
      </c>
      <c r="CS235" s="26">
        <v>0</v>
      </c>
      <c r="CT235" s="26">
        <v>0</v>
      </c>
      <c r="CU235" s="26">
        <v>0</v>
      </c>
      <c r="CV235" s="26">
        <v>9999</v>
      </c>
      <c r="CW235" s="30">
        <v>9999</v>
      </c>
      <c r="CX235" s="7"/>
      <c r="CY235" s="7"/>
      <c r="CZ235" s="7"/>
      <c r="DA235" s="7"/>
      <c r="DB235" s="7"/>
      <c r="DC235" s="7"/>
      <c r="DD235" s="7"/>
      <c r="DE235" s="7"/>
      <c r="DF235" s="7"/>
      <c r="DG235" s="7"/>
      <c r="DH235" s="7"/>
      <c r="DI235" s="7"/>
      <c r="DJ235" s="7"/>
      <c r="DK235" s="7"/>
      <c r="DL235" s="7"/>
      <c r="DM235" s="7"/>
      <c r="DN235" s="7"/>
      <c r="DO235" s="7"/>
      <c r="DP235" s="7"/>
      <c r="DQ235" s="7"/>
      <c r="DR235" s="7"/>
      <c r="DS235" s="7"/>
      <c r="DT235" s="7"/>
      <c r="DU235" s="7"/>
      <c r="DV235" s="7"/>
      <c r="DW235" s="7"/>
      <c r="DX235" s="7"/>
      <c r="DY235" s="7"/>
      <c r="DZ235" s="7"/>
      <c r="EA235" s="7"/>
    </row>
    <row r="236" spans="1:131">
      <c r="A236" s="7" t="s">
        <v>469</v>
      </c>
      <c r="B236" s="7" t="s">
        <v>469</v>
      </c>
      <c r="C236" s="26">
        <v>1</v>
      </c>
      <c r="D236" s="26">
        <v>203.43500000000003</v>
      </c>
      <c r="E236" s="26">
        <v>0</v>
      </c>
      <c r="F236" s="26">
        <v>10.46115</v>
      </c>
      <c r="G236" s="26">
        <v>0</v>
      </c>
      <c r="H236" s="26">
        <v>0</v>
      </c>
      <c r="I236" s="26" t="s">
        <v>137</v>
      </c>
      <c r="J236" s="26"/>
      <c r="K236" s="26"/>
      <c r="L236" s="26">
        <v>217.51596569710898</v>
      </c>
      <c r="M236" s="26">
        <v>5.7855460883128075E-4</v>
      </c>
      <c r="N236" s="26">
        <v>5.7437886111383547E-4</v>
      </c>
      <c r="O236" s="26">
        <v>0</v>
      </c>
      <c r="P236" s="26">
        <v>0</v>
      </c>
      <c r="Q236" s="26">
        <v>0</v>
      </c>
      <c r="R236" s="26">
        <v>2.0860930552949988</v>
      </c>
      <c r="S236" s="26">
        <v>4.8206437578241461</v>
      </c>
      <c r="T236" s="26">
        <v>0</v>
      </c>
      <c r="U236" s="26">
        <v>164.85171128453001</v>
      </c>
      <c r="V236" s="26" t="s">
        <v>310</v>
      </c>
      <c r="W236" s="26" t="s">
        <v>310</v>
      </c>
      <c r="X236" s="26" t="s">
        <v>310</v>
      </c>
      <c r="Y236" s="26" t="s">
        <v>310</v>
      </c>
      <c r="Z236" s="26">
        <v>0</v>
      </c>
      <c r="AA236" s="26">
        <v>0</v>
      </c>
      <c r="AB236" s="26">
        <v>0</v>
      </c>
      <c r="AC236" s="26">
        <v>0</v>
      </c>
      <c r="AD236" s="26">
        <v>0</v>
      </c>
      <c r="AE236" s="26">
        <v>0</v>
      </c>
      <c r="AF236" s="26">
        <v>0</v>
      </c>
      <c r="AG236" s="26">
        <v>0</v>
      </c>
      <c r="AH236" s="26">
        <v>2.0860930552949988</v>
      </c>
      <c r="AI236" s="26">
        <v>4.8206437578241461</v>
      </c>
      <c r="AJ236" s="26">
        <v>0</v>
      </c>
      <c r="AK236" s="26">
        <v>164.85171128453001</v>
      </c>
      <c r="AL236" s="26">
        <v>171.75844809764916</v>
      </c>
      <c r="AM236" s="26">
        <v>104.62168287235149</v>
      </c>
      <c r="AN236" s="26">
        <v>0.2044313945024579</v>
      </c>
      <c r="AO236" s="26">
        <v>0</v>
      </c>
      <c r="AP236" s="26">
        <v>0</v>
      </c>
      <c r="AQ236" s="26">
        <v>104.82611426685395</v>
      </c>
      <c r="AR236" s="26">
        <v>2.0860930552949988</v>
      </c>
      <c r="AS236" s="30">
        <v>50.249970393593145</v>
      </c>
      <c r="AT236" s="26">
        <v>104.62168287235149</v>
      </c>
      <c r="AU236" s="26">
        <v>0.24198588121382467</v>
      </c>
      <c r="AV236" s="26">
        <v>0</v>
      </c>
      <c r="AW236" s="26">
        <v>0</v>
      </c>
      <c r="AX236" s="26">
        <v>104.86366875356531</v>
      </c>
      <c r="AY236" s="26">
        <v>4.8206437578241461</v>
      </c>
      <c r="AZ236" s="30">
        <v>21.75304254403083</v>
      </c>
      <c r="BA236" s="26">
        <v>104.62168287235149</v>
      </c>
      <c r="BB236" s="26">
        <v>0.44641727571628254</v>
      </c>
      <c r="BC236" s="26">
        <v>0</v>
      </c>
      <c r="BD236" s="26">
        <v>0</v>
      </c>
      <c r="BE236" s="26">
        <v>105.06810014806777</v>
      </c>
      <c r="BF236" s="26">
        <v>6.9067368131191449</v>
      </c>
      <c r="BG236" s="26">
        <v>2.1854102420522126</v>
      </c>
      <c r="BH236" s="30">
        <v>15.212408260366022</v>
      </c>
      <c r="BI236" s="26">
        <v>0.7056878692332389</v>
      </c>
      <c r="BJ236" s="26">
        <v>1.6307373312790063</v>
      </c>
      <c r="BK236" s="26">
        <v>0</v>
      </c>
      <c r="BL236" s="26">
        <v>55.766377525945046</v>
      </c>
      <c r="BM236" s="26">
        <v>58.102802726457298</v>
      </c>
      <c r="BN236" s="26">
        <v>104.62168287235149</v>
      </c>
      <c r="BO236" s="26">
        <v>0</v>
      </c>
      <c r="BP236" s="26">
        <v>0.44641727571628254</v>
      </c>
      <c r="BQ236" s="26">
        <v>0</v>
      </c>
      <c r="BR236" s="26">
        <v>0</v>
      </c>
      <c r="BS236" s="26">
        <v>0</v>
      </c>
      <c r="BT236" s="26">
        <v>0</v>
      </c>
      <c r="BU236" s="26">
        <v>0</v>
      </c>
      <c r="BV236" s="26">
        <v>81.5419580698061</v>
      </c>
      <c r="BW236" s="26">
        <v>0</v>
      </c>
      <c r="BX236" s="26">
        <v>171.75844809764916</v>
      </c>
      <c r="BY236" s="26"/>
      <c r="BZ236" s="26">
        <v>0</v>
      </c>
      <c r="CA236" s="26">
        <v>0</v>
      </c>
      <c r="CB236" s="26">
        <v>186.61005821787387</v>
      </c>
      <c r="CC236" s="26">
        <v>171.75844809764916</v>
      </c>
      <c r="CD236" s="30">
        <v>1.0864680036686241</v>
      </c>
      <c r="CE236" s="26">
        <v>30.367605702231138</v>
      </c>
      <c r="CF236" s="26">
        <v>2.0664296077115276</v>
      </c>
      <c r="CG236" s="26">
        <v>0</v>
      </c>
      <c r="CH236" s="26">
        <v>2.0664296077115276</v>
      </c>
      <c r="CI236" s="26">
        <v>0.10332008370612676</v>
      </c>
      <c r="CJ236" s="26">
        <v>0</v>
      </c>
      <c r="CK236" s="26">
        <v>0.10332008370612676</v>
      </c>
      <c r="CL236" s="26"/>
      <c r="CM236" s="26">
        <v>0</v>
      </c>
      <c r="CN236" s="26"/>
      <c r="CO236" s="26">
        <v>0</v>
      </c>
      <c r="CP236" s="26">
        <v>0</v>
      </c>
      <c r="CQ236" s="26">
        <v>0</v>
      </c>
      <c r="CR236" s="26">
        <v>0</v>
      </c>
      <c r="CS236" s="26">
        <v>0</v>
      </c>
      <c r="CT236" s="26">
        <v>0</v>
      </c>
      <c r="CU236" s="26">
        <v>0</v>
      </c>
      <c r="CV236" s="26">
        <v>9999</v>
      </c>
      <c r="CW236" s="30">
        <v>9999</v>
      </c>
      <c r="CX236" s="7"/>
      <c r="CY236" s="7"/>
      <c r="CZ236" s="7"/>
      <c r="DA236" s="7"/>
      <c r="DB236" s="7"/>
      <c r="DC236" s="7"/>
      <c r="DD236" s="7"/>
      <c r="DE236" s="7"/>
      <c r="DF236" s="7"/>
      <c r="DG236" s="7"/>
      <c r="DH236" s="7"/>
      <c r="DI236" s="7"/>
      <c r="DJ236" s="7"/>
      <c r="DK236" s="7"/>
      <c r="DL236" s="7"/>
      <c r="DM236" s="7"/>
      <c r="DN236" s="7"/>
      <c r="DO236" s="7"/>
      <c r="DP236" s="7"/>
      <c r="DQ236" s="7"/>
      <c r="DR236" s="7"/>
      <c r="DS236" s="7"/>
      <c r="DT236" s="7"/>
      <c r="DU236" s="7"/>
      <c r="DV236" s="7"/>
      <c r="DW236" s="7"/>
      <c r="DX236" s="7"/>
      <c r="DY236" s="7"/>
      <c r="DZ236" s="7"/>
      <c r="EA236" s="7"/>
    </row>
    <row r="237" spans="1:131">
      <c r="A237" s="7" t="s">
        <v>470</v>
      </c>
      <c r="B237" s="7" t="s">
        <v>470</v>
      </c>
      <c r="C237" s="26">
        <v>1</v>
      </c>
      <c r="D237" s="26">
        <v>205.08199999999999</v>
      </c>
      <c r="E237" s="26">
        <v>0</v>
      </c>
      <c r="F237" s="26">
        <v>10.46115</v>
      </c>
      <c r="G237" s="26">
        <v>0</v>
      </c>
      <c r="H237" s="26">
        <v>0</v>
      </c>
      <c r="I237" s="26" t="s">
        <v>137</v>
      </c>
      <c r="J237" s="26"/>
      <c r="K237" s="26"/>
      <c r="L237" s="26">
        <v>219.27696451984414</v>
      </c>
      <c r="M237" s="26">
        <v>5.8323855918763579E-4</v>
      </c>
      <c r="N237" s="26">
        <v>5.7902900481700585E-4</v>
      </c>
      <c r="O237" s="26">
        <v>0</v>
      </c>
      <c r="P237" s="26">
        <v>0</v>
      </c>
      <c r="Q237" s="26">
        <v>0</v>
      </c>
      <c r="R237" s="26">
        <v>2.0860930552949988</v>
      </c>
      <c r="S237" s="26">
        <v>4.8206437578241461</v>
      </c>
      <c r="T237" s="26">
        <v>0</v>
      </c>
      <c r="U237" s="26">
        <v>164.85171128453001</v>
      </c>
      <c r="V237" s="26" t="s">
        <v>310</v>
      </c>
      <c r="W237" s="26" t="s">
        <v>310</v>
      </c>
      <c r="X237" s="26" t="s">
        <v>310</v>
      </c>
      <c r="Y237" s="26" t="s">
        <v>310</v>
      </c>
      <c r="Z237" s="26">
        <v>0</v>
      </c>
      <c r="AA237" s="26">
        <v>0</v>
      </c>
      <c r="AB237" s="26">
        <v>0</v>
      </c>
      <c r="AC237" s="26">
        <v>0</v>
      </c>
      <c r="AD237" s="26">
        <v>0</v>
      </c>
      <c r="AE237" s="26">
        <v>0</v>
      </c>
      <c r="AF237" s="26">
        <v>0</v>
      </c>
      <c r="AG237" s="26">
        <v>0</v>
      </c>
      <c r="AH237" s="26">
        <v>2.0860930552949988</v>
      </c>
      <c r="AI237" s="26">
        <v>4.8206437578241461</v>
      </c>
      <c r="AJ237" s="26">
        <v>0</v>
      </c>
      <c r="AK237" s="26">
        <v>164.85171128453001</v>
      </c>
      <c r="AL237" s="26">
        <v>171.75844809764916</v>
      </c>
      <c r="AM237" s="26">
        <v>105.46869499755482</v>
      </c>
      <c r="AN237" s="26">
        <v>0.20608646126454669</v>
      </c>
      <c r="AO237" s="26">
        <v>0</v>
      </c>
      <c r="AP237" s="26">
        <v>0</v>
      </c>
      <c r="AQ237" s="26">
        <v>105.67478145881937</v>
      </c>
      <c r="AR237" s="26">
        <v>2.0860930552949988</v>
      </c>
      <c r="AS237" s="30">
        <v>50.656791743106432</v>
      </c>
      <c r="AT237" s="26">
        <v>105.46869499755482</v>
      </c>
      <c r="AU237" s="26">
        <v>0.24394498729861425</v>
      </c>
      <c r="AV237" s="26">
        <v>0</v>
      </c>
      <c r="AW237" s="26">
        <v>0</v>
      </c>
      <c r="AX237" s="26">
        <v>105.71263998485344</v>
      </c>
      <c r="AY237" s="26">
        <v>4.8206437578241461</v>
      </c>
      <c r="AZ237" s="30">
        <v>21.929154132843053</v>
      </c>
      <c r="BA237" s="26">
        <v>105.46869499755482</v>
      </c>
      <c r="BB237" s="26">
        <v>0.45003144856316091</v>
      </c>
      <c r="BC237" s="26">
        <v>0</v>
      </c>
      <c r="BD237" s="26">
        <v>0</v>
      </c>
      <c r="BE237" s="26">
        <v>105.91872644611799</v>
      </c>
      <c r="BF237" s="26">
        <v>6.9067368131191449</v>
      </c>
      <c r="BG237" s="26">
        <v>2.1666465655460163</v>
      </c>
      <c r="BH237" s="30">
        <v>15.335567187811249</v>
      </c>
      <c r="BI237" s="26">
        <v>0.70002053655349572</v>
      </c>
      <c r="BJ237" s="26">
        <v>1.6176409874525544</v>
      </c>
      <c r="BK237" s="26">
        <v>0</v>
      </c>
      <c r="BL237" s="26">
        <v>55.318521430406534</v>
      </c>
      <c r="BM237" s="26">
        <v>57.636182954412597</v>
      </c>
      <c r="BN237" s="26">
        <v>105.46869499755482</v>
      </c>
      <c r="BO237" s="26">
        <v>0</v>
      </c>
      <c r="BP237" s="26">
        <v>0.45003144856316091</v>
      </c>
      <c r="BQ237" s="26">
        <v>0</v>
      </c>
      <c r="BR237" s="26">
        <v>0</v>
      </c>
      <c r="BS237" s="26">
        <v>0</v>
      </c>
      <c r="BT237" s="26">
        <v>0</v>
      </c>
      <c r="BU237" s="26">
        <v>0</v>
      </c>
      <c r="BV237" s="26">
        <v>81.5419580698061</v>
      </c>
      <c r="BW237" s="26">
        <v>0</v>
      </c>
      <c r="BX237" s="26">
        <v>171.75844809764916</v>
      </c>
      <c r="BY237" s="26"/>
      <c r="BZ237" s="26">
        <v>0</v>
      </c>
      <c r="CA237" s="26">
        <v>0</v>
      </c>
      <c r="CB237" s="26">
        <v>187.46068451592407</v>
      </c>
      <c r="CC237" s="26">
        <v>171.75844809764916</v>
      </c>
      <c r="CD237" s="30">
        <v>1.0914204604908153</v>
      </c>
      <c r="CE237" s="26">
        <v>30.122512674914478</v>
      </c>
      <c r="CF237" s="26">
        <v>2.0831593226765066</v>
      </c>
      <c r="CG237" s="26">
        <v>0</v>
      </c>
      <c r="CH237" s="26">
        <v>2.0831593226765066</v>
      </c>
      <c r="CI237" s="26">
        <v>0.10415655814692595</v>
      </c>
      <c r="CJ237" s="26">
        <v>0</v>
      </c>
      <c r="CK237" s="26">
        <v>0.10415655814692595</v>
      </c>
      <c r="CL237" s="26"/>
      <c r="CM237" s="26">
        <v>0</v>
      </c>
      <c r="CN237" s="26"/>
      <c r="CO237" s="26">
        <v>0</v>
      </c>
      <c r="CP237" s="26">
        <v>0</v>
      </c>
      <c r="CQ237" s="26">
        <v>0</v>
      </c>
      <c r="CR237" s="26">
        <v>0</v>
      </c>
      <c r="CS237" s="26">
        <v>0</v>
      </c>
      <c r="CT237" s="26">
        <v>0</v>
      </c>
      <c r="CU237" s="26">
        <v>0</v>
      </c>
      <c r="CV237" s="26">
        <v>9999</v>
      </c>
      <c r="CW237" s="30">
        <v>9999</v>
      </c>
      <c r="CX237" s="7"/>
      <c r="CY237" s="7"/>
      <c r="CZ237" s="7"/>
      <c r="DA237" s="7"/>
      <c r="DB237" s="7"/>
      <c r="DC237" s="7"/>
      <c r="DD237" s="7"/>
      <c r="DE237" s="7"/>
      <c r="DF237" s="7"/>
      <c r="DG237" s="7"/>
      <c r="DH237" s="7"/>
      <c r="DI237" s="7"/>
      <c r="DJ237" s="7"/>
      <c r="DK237" s="7"/>
      <c r="DL237" s="7"/>
      <c r="DM237" s="7"/>
      <c r="DN237" s="7"/>
      <c r="DO237" s="7"/>
      <c r="DP237" s="7"/>
      <c r="DQ237" s="7"/>
      <c r="DR237" s="7"/>
      <c r="DS237" s="7"/>
      <c r="DT237" s="7"/>
      <c r="DU237" s="7"/>
      <c r="DV237" s="7"/>
      <c r="DW237" s="7"/>
      <c r="DX237" s="7"/>
      <c r="DY237" s="7"/>
      <c r="DZ237" s="7"/>
      <c r="EA237" s="7"/>
    </row>
    <row r="238" spans="1:131">
      <c r="A238" s="7" t="s">
        <v>471</v>
      </c>
      <c r="B238" s="7" t="s">
        <v>471</v>
      </c>
      <c r="C238" s="26">
        <v>1</v>
      </c>
      <c r="D238" s="26">
        <v>178.73000000000002</v>
      </c>
      <c r="E238" s="26">
        <v>0</v>
      </c>
      <c r="F238" s="26">
        <v>10.46115</v>
      </c>
      <c r="G238" s="26">
        <v>0</v>
      </c>
      <c r="H238" s="26">
        <v>0</v>
      </c>
      <c r="I238" s="26" t="s">
        <v>137</v>
      </c>
      <c r="J238" s="26"/>
      <c r="K238" s="26"/>
      <c r="L238" s="26">
        <v>191.10098335608075</v>
      </c>
      <c r="M238" s="26">
        <v>5.0829535348595272E-4</v>
      </c>
      <c r="N238" s="26">
        <v>5.0462670556627814E-4</v>
      </c>
      <c r="O238" s="26">
        <v>0</v>
      </c>
      <c r="P238" s="26">
        <v>0</v>
      </c>
      <c r="Q238" s="26">
        <v>0</v>
      </c>
      <c r="R238" s="26">
        <v>2.0860930552949988</v>
      </c>
      <c r="S238" s="26">
        <v>4.8206437578241461</v>
      </c>
      <c r="T238" s="26">
        <v>0</v>
      </c>
      <c r="U238" s="26">
        <v>164.85171128453001</v>
      </c>
      <c r="V238" s="26" t="s">
        <v>310</v>
      </c>
      <c r="W238" s="26" t="s">
        <v>310</v>
      </c>
      <c r="X238" s="26" t="s">
        <v>310</v>
      </c>
      <c r="Y238" s="26" t="s">
        <v>310</v>
      </c>
      <c r="Z238" s="26">
        <v>0</v>
      </c>
      <c r="AA238" s="26">
        <v>0</v>
      </c>
      <c r="AB238" s="26">
        <v>0</v>
      </c>
      <c r="AC238" s="26">
        <v>0</v>
      </c>
      <c r="AD238" s="26">
        <v>0</v>
      </c>
      <c r="AE238" s="26">
        <v>0</v>
      </c>
      <c r="AF238" s="26">
        <v>0</v>
      </c>
      <c r="AG238" s="26">
        <v>0</v>
      </c>
      <c r="AH238" s="26">
        <v>2.0860930552949988</v>
      </c>
      <c r="AI238" s="26">
        <v>4.8206437578241461</v>
      </c>
      <c r="AJ238" s="26">
        <v>0</v>
      </c>
      <c r="AK238" s="26">
        <v>164.85171128453001</v>
      </c>
      <c r="AL238" s="26">
        <v>171.75844809764916</v>
      </c>
      <c r="AM238" s="26">
        <v>91.916500994299824</v>
      </c>
      <c r="AN238" s="26">
        <v>0.17960539307112497</v>
      </c>
      <c r="AO238" s="26">
        <v>0</v>
      </c>
      <c r="AP238" s="26">
        <v>0</v>
      </c>
      <c r="AQ238" s="26">
        <v>92.096106387370952</v>
      </c>
      <c r="AR238" s="26">
        <v>2.0860930552949988</v>
      </c>
      <c r="AS238" s="30">
        <v>44.147650150892936</v>
      </c>
      <c r="AT238" s="26">
        <v>91.916500994299824</v>
      </c>
      <c r="AU238" s="26">
        <v>0.21259928994198091</v>
      </c>
      <c r="AV238" s="26">
        <v>0</v>
      </c>
      <c r="AW238" s="26">
        <v>0</v>
      </c>
      <c r="AX238" s="26">
        <v>92.129100284241801</v>
      </c>
      <c r="AY238" s="26">
        <v>4.8206437578241461</v>
      </c>
      <c r="AZ238" s="30">
        <v>19.111368711847181</v>
      </c>
      <c r="BA238" s="26">
        <v>91.916500994299824</v>
      </c>
      <c r="BB238" s="26">
        <v>0.39220468301310585</v>
      </c>
      <c r="BC238" s="26">
        <v>0</v>
      </c>
      <c r="BD238" s="26">
        <v>0</v>
      </c>
      <c r="BE238" s="26">
        <v>92.308705677312929</v>
      </c>
      <c r="BF238" s="26">
        <v>6.9067368131191449</v>
      </c>
      <c r="BG238" s="26">
        <v>2.5083632134540772</v>
      </c>
      <c r="BH238" s="30">
        <v>13.365024348687392</v>
      </c>
      <c r="BI238" s="26">
        <v>0.80323175559482995</v>
      </c>
      <c r="BJ238" s="26">
        <v>1.8561464163192787</v>
      </c>
      <c r="BK238" s="26">
        <v>0</v>
      </c>
      <c r="BL238" s="26">
        <v>63.474699334138819</v>
      </c>
      <c r="BM238" s="26">
        <v>66.134077506052932</v>
      </c>
      <c r="BN238" s="26">
        <v>91.916500994299824</v>
      </c>
      <c r="BO238" s="26">
        <v>0</v>
      </c>
      <c r="BP238" s="26">
        <v>0.39220468301310585</v>
      </c>
      <c r="BQ238" s="26">
        <v>0</v>
      </c>
      <c r="BR238" s="26">
        <v>0</v>
      </c>
      <c r="BS238" s="26">
        <v>0</v>
      </c>
      <c r="BT238" s="26">
        <v>0</v>
      </c>
      <c r="BU238" s="26">
        <v>0</v>
      </c>
      <c r="BV238" s="26">
        <v>81.5419580698061</v>
      </c>
      <c r="BW238" s="26">
        <v>0</v>
      </c>
      <c r="BX238" s="26">
        <v>171.75844809764916</v>
      </c>
      <c r="BY238" s="26"/>
      <c r="BZ238" s="26">
        <v>0</v>
      </c>
      <c r="CA238" s="26">
        <v>0</v>
      </c>
      <c r="CB238" s="26">
        <v>173.85066374711903</v>
      </c>
      <c r="CC238" s="26">
        <v>171.75844809764916</v>
      </c>
      <c r="CD238" s="30">
        <v>1.0121811513357433</v>
      </c>
      <c r="CE238" s="26">
        <v>34.586049854988794</v>
      </c>
      <c r="CF238" s="26">
        <v>1.815483883236813</v>
      </c>
      <c r="CG238" s="26">
        <v>0</v>
      </c>
      <c r="CH238" s="26">
        <v>1.815483883236813</v>
      </c>
      <c r="CI238" s="26">
        <v>9.0772967094138318E-2</v>
      </c>
      <c r="CJ238" s="26">
        <v>0</v>
      </c>
      <c r="CK238" s="26">
        <v>9.0772967094138318E-2</v>
      </c>
      <c r="CL238" s="26"/>
      <c r="CM238" s="26">
        <v>0</v>
      </c>
      <c r="CN238" s="26"/>
      <c r="CO238" s="26">
        <v>0</v>
      </c>
      <c r="CP238" s="26">
        <v>0</v>
      </c>
      <c r="CQ238" s="26">
        <v>0</v>
      </c>
      <c r="CR238" s="26">
        <v>0</v>
      </c>
      <c r="CS238" s="26">
        <v>0</v>
      </c>
      <c r="CT238" s="26">
        <v>0</v>
      </c>
      <c r="CU238" s="26">
        <v>0</v>
      </c>
      <c r="CV238" s="26">
        <v>9999</v>
      </c>
      <c r="CW238" s="30">
        <v>9999</v>
      </c>
      <c r="CX238" s="7"/>
      <c r="CY238" s="7"/>
      <c r="CZ238" s="7"/>
      <c r="DA238" s="7"/>
      <c r="DB238" s="7"/>
      <c r="DC238" s="7"/>
      <c r="DD238" s="7"/>
      <c r="DE238" s="7"/>
      <c r="DF238" s="7"/>
      <c r="DG238" s="7"/>
      <c r="DH238" s="7"/>
      <c r="DI238" s="7"/>
      <c r="DJ238" s="7"/>
      <c r="DK238" s="7"/>
      <c r="DL238" s="7"/>
      <c r="DM238" s="7"/>
      <c r="DN238" s="7"/>
      <c r="DO238" s="7"/>
      <c r="DP238" s="7"/>
      <c r="DQ238" s="7"/>
      <c r="DR238" s="7"/>
      <c r="DS238" s="7"/>
      <c r="DT238" s="7"/>
      <c r="DU238" s="7"/>
      <c r="DV238" s="7"/>
      <c r="DW238" s="7"/>
      <c r="DX238" s="7"/>
      <c r="DY238" s="7"/>
      <c r="DZ238" s="7"/>
      <c r="EA238" s="7"/>
    </row>
    <row r="239" spans="1:131">
      <c r="A239" s="7" t="s">
        <v>472</v>
      </c>
      <c r="B239" s="7" t="s">
        <v>472</v>
      </c>
      <c r="C239" s="26">
        <v>1</v>
      </c>
      <c r="D239" s="26">
        <v>168.66500000000002</v>
      </c>
      <c r="E239" s="26">
        <v>0</v>
      </c>
      <c r="F239" s="26">
        <v>10.46115</v>
      </c>
      <c r="G239" s="26">
        <v>0</v>
      </c>
      <c r="H239" s="26">
        <v>0</v>
      </c>
      <c r="I239" s="26" t="s">
        <v>137</v>
      </c>
      <c r="J239" s="26"/>
      <c r="K239" s="26"/>
      <c r="L239" s="26">
        <v>180.33932388380998</v>
      </c>
      <c r="M239" s="26">
        <v>4.7967121241933769E-4</v>
      </c>
      <c r="N239" s="26">
        <v>4.7620916071356968E-4</v>
      </c>
      <c r="O239" s="26">
        <v>0</v>
      </c>
      <c r="P239" s="26">
        <v>0</v>
      </c>
      <c r="Q239" s="26">
        <v>0</v>
      </c>
      <c r="R239" s="26">
        <v>2.0860930552949988</v>
      </c>
      <c r="S239" s="26">
        <v>4.8206437578241461</v>
      </c>
      <c r="T239" s="26">
        <v>0</v>
      </c>
      <c r="U239" s="26">
        <v>164.85171128453001</v>
      </c>
      <c r="V239" s="26" t="s">
        <v>310</v>
      </c>
      <c r="W239" s="26" t="s">
        <v>310</v>
      </c>
      <c r="X239" s="26" t="s">
        <v>310</v>
      </c>
      <c r="Y239" s="26" t="s">
        <v>310</v>
      </c>
      <c r="Z239" s="26">
        <v>0</v>
      </c>
      <c r="AA239" s="26">
        <v>0</v>
      </c>
      <c r="AB239" s="26">
        <v>0</v>
      </c>
      <c r="AC239" s="26">
        <v>0</v>
      </c>
      <c r="AD239" s="26">
        <v>0</v>
      </c>
      <c r="AE239" s="26">
        <v>0</v>
      </c>
      <c r="AF239" s="26">
        <v>0</v>
      </c>
      <c r="AG239" s="26">
        <v>0</v>
      </c>
      <c r="AH239" s="26">
        <v>2.0860930552949988</v>
      </c>
      <c r="AI239" s="26">
        <v>4.8206437578241461</v>
      </c>
      <c r="AJ239" s="26">
        <v>0</v>
      </c>
      <c r="AK239" s="26">
        <v>164.85171128453001</v>
      </c>
      <c r="AL239" s="26">
        <v>171.75844809764916</v>
      </c>
      <c r="AM239" s="26">
        <v>86.740315784723123</v>
      </c>
      <c r="AN239" s="26">
        <v>0.16949109619169297</v>
      </c>
      <c r="AO239" s="26">
        <v>0</v>
      </c>
      <c r="AP239" s="26">
        <v>0</v>
      </c>
      <c r="AQ239" s="26">
        <v>86.909806880914815</v>
      </c>
      <c r="AR239" s="26">
        <v>2.0860930552949988</v>
      </c>
      <c r="AS239" s="30">
        <v>41.661519681644648</v>
      </c>
      <c r="AT239" s="26">
        <v>86.740315784723123</v>
      </c>
      <c r="AU239" s="26">
        <v>0.20062697497937779</v>
      </c>
      <c r="AV239" s="26">
        <v>0</v>
      </c>
      <c r="AW239" s="26">
        <v>0</v>
      </c>
      <c r="AX239" s="26">
        <v>86.940942759702494</v>
      </c>
      <c r="AY239" s="26">
        <v>4.8206437578241461</v>
      </c>
      <c r="AZ239" s="30">
        <v>18.035131224661228</v>
      </c>
      <c r="BA239" s="26">
        <v>86.740315784723123</v>
      </c>
      <c r="BB239" s="26">
        <v>0.37011807117107076</v>
      </c>
      <c r="BC239" s="26">
        <v>0</v>
      </c>
      <c r="BD239" s="26">
        <v>0</v>
      </c>
      <c r="BE239" s="26">
        <v>87.110433855894186</v>
      </c>
      <c r="BF239" s="26">
        <v>6.9067368131191449</v>
      </c>
      <c r="BG239" s="26">
        <v>2.6670602833874715</v>
      </c>
      <c r="BH239" s="30">
        <v>12.612386458744231</v>
      </c>
      <c r="BI239" s="26">
        <v>0.85116421117282182</v>
      </c>
      <c r="BJ239" s="26">
        <v>1.9669110306746789</v>
      </c>
      <c r="BK239" s="26">
        <v>0</v>
      </c>
      <c r="BL239" s="26">
        <v>67.262520451727582</v>
      </c>
      <c r="BM239" s="26">
        <v>70.080595693575091</v>
      </c>
      <c r="BN239" s="26">
        <v>86.740315784723123</v>
      </c>
      <c r="BO239" s="26">
        <v>0</v>
      </c>
      <c r="BP239" s="26">
        <v>0.37011807117107076</v>
      </c>
      <c r="BQ239" s="26">
        <v>0</v>
      </c>
      <c r="BR239" s="26">
        <v>0</v>
      </c>
      <c r="BS239" s="26">
        <v>0</v>
      </c>
      <c r="BT239" s="26">
        <v>0</v>
      </c>
      <c r="BU239" s="26">
        <v>0</v>
      </c>
      <c r="BV239" s="26">
        <v>81.5419580698061</v>
      </c>
      <c r="BW239" s="26">
        <v>0</v>
      </c>
      <c r="BX239" s="26">
        <v>171.75844809764916</v>
      </c>
      <c r="BY239" s="26"/>
      <c r="BZ239" s="26">
        <v>0</v>
      </c>
      <c r="CA239" s="26">
        <v>0</v>
      </c>
      <c r="CB239" s="26">
        <v>168.65239192570027</v>
      </c>
      <c r="CC239" s="26">
        <v>171.75844809764916</v>
      </c>
      <c r="CD239" s="113">
        <v>0.98191613742234662</v>
      </c>
      <c r="CE239" s="26">
        <v>36.658966923422462</v>
      </c>
      <c r="CF239" s="26">
        <v>1.7132467362285955</v>
      </c>
      <c r="CG239" s="26">
        <v>0</v>
      </c>
      <c r="CH239" s="26">
        <v>1.7132467362285955</v>
      </c>
      <c r="CI239" s="26">
        <v>8.5661178844809727E-2</v>
      </c>
      <c r="CJ239" s="26">
        <v>0</v>
      </c>
      <c r="CK239" s="26">
        <v>8.5661178844809727E-2</v>
      </c>
      <c r="CL239" s="26"/>
      <c r="CM239" s="26">
        <v>0</v>
      </c>
      <c r="CN239" s="26"/>
      <c r="CO239" s="26">
        <v>0</v>
      </c>
      <c r="CP239" s="26">
        <v>0</v>
      </c>
      <c r="CQ239" s="26">
        <v>0</v>
      </c>
      <c r="CR239" s="26">
        <v>0</v>
      </c>
      <c r="CS239" s="26">
        <v>0</v>
      </c>
      <c r="CT239" s="26">
        <v>0</v>
      </c>
      <c r="CU239" s="26">
        <v>0</v>
      </c>
      <c r="CV239" s="26">
        <v>9999</v>
      </c>
      <c r="CW239" s="30">
        <v>9999</v>
      </c>
      <c r="CX239" s="7"/>
      <c r="CY239" s="7"/>
      <c r="CZ239" s="7"/>
      <c r="DA239" s="7"/>
      <c r="DB239" s="7"/>
      <c r="DC239" s="7"/>
      <c r="DD239" s="7"/>
      <c r="DE239" s="7"/>
      <c r="DF239" s="7"/>
      <c r="DG239" s="7"/>
      <c r="DH239" s="7"/>
      <c r="DI239" s="7"/>
      <c r="DJ239" s="7"/>
      <c r="DK239" s="7"/>
      <c r="DL239" s="7"/>
      <c r="DM239" s="7"/>
      <c r="DN239" s="7"/>
      <c r="DO239" s="7"/>
      <c r="DP239" s="7"/>
      <c r="DQ239" s="7"/>
      <c r="DR239" s="7"/>
      <c r="DS239" s="7"/>
      <c r="DT239" s="7"/>
      <c r="DU239" s="7"/>
      <c r="DV239" s="7"/>
      <c r="DW239" s="7"/>
      <c r="DX239" s="7"/>
      <c r="DY239" s="7"/>
      <c r="DZ239" s="7"/>
      <c r="EA239" s="7"/>
    </row>
    <row r="240" spans="1:131">
      <c r="A240" s="7" t="s">
        <v>473</v>
      </c>
      <c r="B240" s="7" t="s">
        <v>473</v>
      </c>
      <c r="C240" s="26">
        <v>1</v>
      </c>
      <c r="D240" s="26">
        <v>228.81100000000001</v>
      </c>
      <c r="E240" s="26">
        <v>0</v>
      </c>
      <c r="F240" s="26">
        <v>10.46115</v>
      </c>
      <c r="G240" s="26">
        <v>0</v>
      </c>
      <c r="H240" s="26">
        <v>0</v>
      </c>
      <c r="I240" s="26" t="s">
        <v>137</v>
      </c>
      <c r="J240" s="26"/>
      <c r="K240" s="26"/>
      <c r="L240" s="26">
        <v>244.64839200295523</v>
      </c>
      <c r="M240" s="26">
        <v>6.5072214024771628E-4</v>
      </c>
      <c r="N240" s="26">
        <v>6.4602551965157312E-4</v>
      </c>
      <c r="O240" s="26">
        <v>0</v>
      </c>
      <c r="P240" s="26">
        <v>0</v>
      </c>
      <c r="Q240" s="26">
        <v>0</v>
      </c>
      <c r="R240" s="26">
        <v>2.0860930552949988</v>
      </c>
      <c r="S240" s="26">
        <v>4.8206437578241461</v>
      </c>
      <c r="T240" s="26">
        <v>0</v>
      </c>
      <c r="U240" s="26">
        <v>164.85171128453001</v>
      </c>
      <c r="V240" s="26" t="s">
        <v>310</v>
      </c>
      <c r="W240" s="26" t="s">
        <v>310</v>
      </c>
      <c r="X240" s="26" t="s">
        <v>310</v>
      </c>
      <c r="Y240" s="26" t="s">
        <v>310</v>
      </c>
      <c r="Z240" s="26">
        <v>0</v>
      </c>
      <c r="AA240" s="26">
        <v>0</v>
      </c>
      <c r="AB240" s="26">
        <v>0</v>
      </c>
      <c r="AC240" s="26">
        <v>0</v>
      </c>
      <c r="AD240" s="26">
        <v>0</v>
      </c>
      <c r="AE240" s="26">
        <v>0</v>
      </c>
      <c r="AF240" s="26">
        <v>0</v>
      </c>
      <c r="AG240" s="26">
        <v>0</v>
      </c>
      <c r="AH240" s="26">
        <v>2.0860930552949988</v>
      </c>
      <c r="AI240" s="26">
        <v>4.8206437578241461</v>
      </c>
      <c r="AJ240" s="26">
        <v>0</v>
      </c>
      <c r="AK240" s="26">
        <v>164.85171128453001</v>
      </c>
      <c r="AL240" s="26">
        <v>171.75844809764916</v>
      </c>
      <c r="AM240" s="26">
        <v>117.67194376437489</v>
      </c>
      <c r="AN240" s="26">
        <v>0.22993168239241965</v>
      </c>
      <c r="AO240" s="26">
        <v>0</v>
      </c>
      <c r="AP240" s="26">
        <v>0</v>
      </c>
      <c r="AQ240" s="26">
        <v>117.90187544676731</v>
      </c>
      <c r="AR240" s="26">
        <v>2.0860930552949988</v>
      </c>
      <c r="AS240" s="30">
        <v>56.518032667576549</v>
      </c>
      <c r="AT240" s="26">
        <v>117.67194376437489</v>
      </c>
      <c r="AU240" s="26">
        <v>0.27217062681650861</v>
      </c>
      <c r="AV240" s="26">
        <v>0</v>
      </c>
      <c r="AW240" s="26">
        <v>0</v>
      </c>
      <c r="AX240" s="26">
        <v>117.94411439119139</v>
      </c>
      <c r="AY240" s="26">
        <v>4.8206437578241461</v>
      </c>
      <c r="AZ240" s="30">
        <v>24.466465542026871</v>
      </c>
      <c r="BA240" s="26">
        <v>117.67194376437489</v>
      </c>
      <c r="BB240" s="26">
        <v>0.50210230920892829</v>
      </c>
      <c r="BC240" s="26">
        <v>0</v>
      </c>
      <c r="BD240" s="26">
        <v>0</v>
      </c>
      <c r="BE240" s="26">
        <v>118.17404607358381</v>
      </c>
      <c r="BF240" s="26">
        <v>6.9067368131191449</v>
      </c>
      <c r="BG240" s="26">
        <v>1.9262919046986848</v>
      </c>
      <c r="BH240" s="30">
        <v>17.109968031374187</v>
      </c>
      <c r="BI240" s="26">
        <v>0.62742443185626551</v>
      </c>
      <c r="BJ240" s="26">
        <v>1.4498824313024492</v>
      </c>
      <c r="BK240" s="26">
        <v>0</v>
      </c>
      <c r="BL240" s="26">
        <v>49.581676632638427</v>
      </c>
      <c r="BM240" s="26">
        <v>51.658983495797152</v>
      </c>
      <c r="BN240" s="26">
        <v>117.67194376437489</v>
      </c>
      <c r="BO240" s="26">
        <v>0</v>
      </c>
      <c r="BP240" s="26">
        <v>0.50210230920892829</v>
      </c>
      <c r="BQ240" s="26">
        <v>0</v>
      </c>
      <c r="BR240" s="26">
        <v>0</v>
      </c>
      <c r="BS240" s="26">
        <v>0</v>
      </c>
      <c r="BT240" s="26">
        <v>0</v>
      </c>
      <c r="BU240" s="26">
        <v>0</v>
      </c>
      <c r="BV240" s="26">
        <v>81.5419580698061</v>
      </c>
      <c r="BW240" s="26">
        <v>0</v>
      </c>
      <c r="BX240" s="26">
        <v>171.75844809764916</v>
      </c>
      <c r="BY240" s="26"/>
      <c r="BZ240" s="26">
        <v>0</v>
      </c>
      <c r="CA240" s="26">
        <v>0</v>
      </c>
      <c r="CB240" s="26">
        <v>199.71600414338991</v>
      </c>
      <c r="CC240" s="26">
        <v>171.75844809764916</v>
      </c>
      <c r="CD240" s="30">
        <v>1.1627725235957311</v>
      </c>
      <c r="CE240" s="26">
        <v>26.982975951538656</v>
      </c>
      <c r="CF240" s="26">
        <v>2.3241911419867844</v>
      </c>
      <c r="CG240" s="26">
        <v>0</v>
      </c>
      <c r="CH240" s="26">
        <v>2.3241911419867844</v>
      </c>
      <c r="CI240" s="26">
        <v>0.11620798620140374</v>
      </c>
      <c r="CJ240" s="26">
        <v>0</v>
      </c>
      <c r="CK240" s="26">
        <v>0.11620798620140374</v>
      </c>
      <c r="CL240" s="26"/>
      <c r="CM240" s="26">
        <v>0</v>
      </c>
      <c r="CN240" s="26"/>
      <c r="CO240" s="26">
        <v>0</v>
      </c>
      <c r="CP240" s="26">
        <v>0</v>
      </c>
      <c r="CQ240" s="26">
        <v>0</v>
      </c>
      <c r="CR240" s="26">
        <v>0</v>
      </c>
      <c r="CS240" s="26">
        <v>0</v>
      </c>
      <c r="CT240" s="26">
        <v>0</v>
      </c>
      <c r="CU240" s="26">
        <v>0</v>
      </c>
      <c r="CV240" s="26">
        <v>9999</v>
      </c>
      <c r="CW240" s="30">
        <v>9999</v>
      </c>
      <c r="CX240" s="7"/>
      <c r="CY240" s="7"/>
      <c r="CZ240" s="7"/>
      <c r="DA240" s="7"/>
      <c r="DB240" s="7"/>
      <c r="DC240" s="7"/>
      <c r="DD240" s="7"/>
      <c r="DE240" s="7"/>
      <c r="DF240" s="7"/>
      <c r="DG240" s="7"/>
      <c r="DH240" s="7"/>
      <c r="DI240" s="7"/>
      <c r="DJ240" s="7"/>
      <c r="DK240" s="7"/>
      <c r="DL240" s="7"/>
      <c r="DM240" s="7"/>
      <c r="DN240" s="7"/>
      <c r="DO240" s="7"/>
      <c r="DP240" s="7"/>
      <c r="DQ240" s="7"/>
      <c r="DR240" s="7"/>
      <c r="DS240" s="7"/>
      <c r="DT240" s="7"/>
      <c r="DU240" s="7"/>
      <c r="DV240" s="7"/>
      <c r="DW240" s="7"/>
      <c r="DX240" s="7"/>
      <c r="DY240" s="7"/>
      <c r="DZ240" s="7"/>
      <c r="EA240" s="7"/>
    </row>
    <row r="241" spans="1:131">
      <c r="A241" s="7" t="s">
        <v>474</v>
      </c>
      <c r="B241" s="7" t="s">
        <v>474</v>
      </c>
      <c r="C241" s="26">
        <v>1</v>
      </c>
      <c r="D241" s="26">
        <v>222.71099999999998</v>
      </c>
      <c r="E241" s="26">
        <v>0</v>
      </c>
      <c r="F241" s="26">
        <v>10.46115</v>
      </c>
      <c r="G241" s="26">
        <v>0</v>
      </c>
      <c r="H241" s="26">
        <v>0</v>
      </c>
      <c r="I241" s="26" t="s">
        <v>137</v>
      </c>
      <c r="J241" s="26"/>
      <c r="K241" s="26"/>
      <c r="L241" s="26">
        <v>238.12617414097292</v>
      </c>
      <c r="M241" s="26">
        <v>6.333741759649192E-4</v>
      </c>
      <c r="N241" s="26">
        <v>6.2880276519538614E-4</v>
      </c>
      <c r="O241" s="26">
        <v>0</v>
      </c>
      <c r="P241" s="26">
        <v>0</v>
      </c>
      <c r="Q241" s="26">
        <v>0</v>
      </c>
      <c r="R241" s="26">
        <v>2.0860930552949988</v>
      </c>
      <c r="S241" s="26">
        <v>4.8206437578241461</v>
      </c>
      <c r="T241" s="26">
        <v>0</v>
      </c>
      <c r="U241" s="26">
        <v>164.85171128453001</v>
      </c>
      <c r="V241" s="26" t="s">
        <v>310</v>
      </c>
      <c r="W241" s="26" t="s">
        <v>310</v>
      </c>
      <c r="X241" s="26" t="s">
        <v>310</v>
      </c>
      <c r="Y241" s="26" t="s">
        <v>310</v>
      </c>
      <c r="Z241" s="26">
        <v>0</v>
      </c>
      <c r="AA241" s="26">
        <v>0</v>
      </c>
      <c r="AB241" s="26">
        <v>0</v>
      </c>
      <c r="AC241" s="26">
        <v>0</v>
      </c>
      <c r="AD241" s="26">
        <v>0</v>
      </c>
      <c r="AE241" s="26">
        <v>0</v>
      </c>
      <c r="AF241" s="26">
        <v>0</v>
      </c>
      <c r="AG241" s="26">
        <v>0</v>
      </c>
      <c r="AH241" s="26">
        <v>2.0860930552949988</v>
      </c>
      <c r="AI241" s="26">
        <v>4.8206437578241461</v>
      </c>
      <c r="AJ241" s="26">
        <v>0</v>
      </c>
      <c r="AK241" s="26">
        <v>164.85171128453001</v>
      </c>
      <c r="AL241" s="26">
        <v>171.75844809764916</v>
      </c>
      <c r="AM241" s="26">
        <v>114.53486181917694</v>
      </c>
      <c r="AN241" s="26">
        <v>0.22380180549579423</v>
      </c>
      <c r="AO241" s="26">
        <v>0</v>
      </c>
      <c r="AP241" s="26">
        <v>0</v>
      </c>
      <c r="AQ241" s="26">
        <v>114.75866362467274</v>
      </c>
      <c r="AR241" s="26">
        <v>2.0860930552949988</v>
      </c>
      <c r="AS241" s="30">
        <v>55.011286928638221</v>
      </c>
      <c r="AT241" s="26">
        <v>114.53486181917694</v>
      </c>
      <c r="AU241" s="26">
        <v>0.26491467835432492</v>
      </c>
      <c r="AV241" s="26">
        <v>0</v>
      </c>
      <c r="AW241" s="26">
        <v>0</v>
      </c>
      <c r="AX241" s="26">
        <v>114.79977649753127</v>
      </c>
      <c r="AY241" s="26">
        <v>4.8206437578241461</v>
      </c>
      <c r="AZ241" s="30">
        <v>23.814200398277819</v>
      </c>
      <c r="BA241" s="26">
        <v>114.53486181917694</v>
      </c>
      <c r="BB241" s="26">
        <v>0.48871648385011912</v>
      </c>
      <c r="BC241" s="26">
        <v>0</v>
      </c>
      <c r="BD241" s="26">
        <v>0</v>
      </c>
      <c r="BE241" s="26">
        <v>115.02357830302707</v>
      </c>
      <c r="BF241" s="26">
        <v>6.9067368131191449</v>
      </c>
      <c r="BG241" s="26">
        <v>1.9831888332979339</v>
      </c>
      <c r="BH241" s="30">
        <v>16.653823855651069</v>
      </c>
      <c r="BI241" s="26">
        <v>0.64460943409828886</v>
      </c>
      <c r="BJ241" s="26">
        <v>1.4895943576596791</v>
      </c>
      <c r="BK241" s="26">
        <v>0</v>
      </c>
      <c r="BL241" s="26">
        <v>50.939706669139085</v>
      </c>
      <c r="BM241" s="26">
        <v>53.073910460897061</v>
      </c>
      <c r="BN241" s="26">
        <v>114.53486181917694</v>
      </c>
      <c r="BO241" s="26">
        <v>0</v>
      </c>
      <c r="BP241" s="26">
        <v>0.48871648385011912</v>
      </c>
      <c r="BQ241" s="26">
        <v>0</v>
      </c>
      <c r="BR241" s="26">
        <v>0</v>
      </c>
      <c r="BS241" s="26">
        <v>0</v>
      </c>
      <c r="BT241" s="26">
        <v>0</v>
      </c>
      <c r="BU241" s="26">
        <v>0</v>
      </c>
      <c r="BV241" s="26">
        <v>81.5419580698061</v>
      </c>
      <c r="BW241" s="26">
        <v>0</v>
      </c>
      <c r="BX241" s="26">
        <v>171.75844809764916</v>
      </c>
      <c r="BY241" s="26"/>
      <c r="BZ241" s="26">
        <v>0</v>
      </c>
      <c r="CA241" s="26">
        <v>0</v>
      </c>
      <c r="CB241" s="26">
        <v>196.56553637283315</v>
      </c>
      <c r="CC241" s="26">
        <v>171.75844809764916</v>
      </c>
      <c r="CD241" s="30">
        <v>1.1444300909209455</v>
      </c>
      <c r="CE241" s="26">
        <v>27.726169348142296</v>
      </c>
      <c r="CF241" s="26">
        <v>2.2622292347090811</v>
      </c>
      <c r="CG241" s="26">
        <v>0</v>
      </c>
      <c r="CH241" s="26">
        <v>2.2622292347090811</v>
      </c>
      <c r="CI241" s="26">
        <v>0.11310993271696212</v>
      </c>
      <c r="CJ241" s="26">
        <v>0</v>
      </c>
      <c r="CK241" s="26">
        <v>0.11310993271696212</v>
      </c>
      <c r="CL241" s="26"/>
      <c r="CM241" s="26">
        <v>0</v>
      </c>
      <c r="CN241" s="26"/>
      <c r="CO241" s="26">
        <v>0</v>
      </c>
      <c r="CP241" s="26">
        <v>0</v>
      </c>
      <c r="CQ241" s="26">
        <v>0</v>
      </c>
      <c r="CR241" s="26">
        <v>0</v>
      </c>
      <c r="CS241" s="26">
        <v>0</v>
      </c>
      <c r="CT241" s="26">
        <v>0</v>
      </c>
      <c r="CU241" s="26">
        <v>0</v>
      </c>
      <c r="CV241" s="26">
        <v>9999</v>
      </c>
      <c r="CW241" s="30">
        <v>9999</v>
      </c>
      <c r="CX241" s="7"/>
      <c r="CY241" s="7"/>
      <c r="CZ241" s="7"/>
      <c r="DA241" s="7"/>
      <c r="DB241" s="7"/>
      <c r="DC241" s="7"/>
      <c r="DD241" s="7"/>
      <c r="DE241" s="7"/>
      <c r="DF241" s="7"/>
      <c r="DG241" s="7"/>
      <c r="DH241" s="7"/>
      <c r="DI241" s="7"/>
      <c r="DJ241" s="7"/>
      <c r="DK241" s="7"/>
      <c r="DL241" s="7"/>
      <c r="DM241" s="7"/>
      <c r="DN241" s="7"/>
      <c r="DO241" s="7"/>
      <c r="DP241" s="7"/>
      <c r="DQ241" s="7"/>
      <c r="DR241" s="7"/>
      <c r="DS241" s="7"/>
      <c r="DT241" s="7"/>
      <c r="DU241" s="7"/>
      <c r="DV241" s="7"/>
      <c r="DW241" s="7"/>
      <c r="DX241" s="7"/>
      <c r="DY241" s="7"/>
      <c r="DZ241" s="7"/>
      <c r="EA241" s="7"/>
    </row>
    <row r="242" spans="1:131">
      <c r="A242" s="7" t="s">
        <v>475</v>
      </c>
      <c r="B242" s="7" t="s">
        <v>475</v>
      </c>
      <c r="C242" s="26">
        <v>1</v>
      </c>
      <c r="D242" s="26">
        <v>218.88020000000003</v>
      </c>
      <c r="E242" s="26">
        <v>0</v>
      </c>
      <c r="F242" s="26">
        <v>10.46115</v>
      </c>
      <c r="G242" s="26">
        <v>0</v>
      </c>
      <c r="H242" s="26">
        <v>0</v>
      </c>
      <c r="I242" s="26" t="s">
        <v>137</v>
      </c>
      <c r="J242" s="26"/>
      <c r="K242" s="26"/>
      <c r="L242" s="26">
        <v>234.03022132364811</v>
      </c>
      <c r="M242" s="26">
        <v>6.2247965439532276E-4</v>
      </c>
      <c r="N242" s="26">
        <v>6.1798687539690086E-4</v>
      </c>
      <c r="O242" s="26">
        <v>0</v>
      </c>
      <c r="P242" s="26">
        <v>0</v>
      </c>
      <c r="Q242" s="26">
        <v>0</v>
      </c>
      <c r="R242" s="26">
        <v>2.0860930552949988</v>
      </c>
      <c r="S242" s="26">
        <v>4.8206437578241461</v>
      </c>
      <c r="T242" s="26">
        <v>0</v>
      </c>
      <c r="U242" s="26">
        <v>164.85171128453001</v>
      </c>
      <c r="V242" s="26" t="s">
        <v>310</v>
      </c>
      <c r="W242" s="26" t="s">
        <v>310</v>
      </c>
      <c r="X242" s="26" t="s">
        <v>310</v>
      </c>
      <c r="Y242" s="26" t="s">
        <v>310</v>
      </c>
      <c r="Z242" s="26">
        <v>0</v>
      </c>
      <c r="AA242" s="26">
        <v>0</v>
      </c>
      <c r="AB242" s="26">
        <v>0</v>
      </c>
      <c r="AC242" s="26">
        <v>0</v>
      </c>
      <c r="AD242" s="26">
        <v>0</v>
      </c>
      <c r="AE242" s="26">
        <v>0</v>
      </c>
      <c r="AF242" s="26">
        <v>0</v>
      </c>
      <c r="AG242" s="26">
        <v>0</v>
      </c>
      <c r="AH242" s="26">
        <v>2.0860930552949988</v>
      </c>
      <c r="AI242" s="26">
        <v>4.8206437578241461</v>
      </c>
      <c r="AJ242" s="26">
        <v>0</v>
      </c>
      <c r="AK242" s="26">
        <v>164.85171128453001</v>
      </c>
      <c r="AL242" s="26">
        <v>171.75844809764916</v>
      </c>
      <c r="AM242" s="26">
        <v>112.56477435759255</v>
      </c>
      <c r="AN242" s="26">
        <v>0.21995224280471351</v>
      </c>
      <c r="AO242" s="26">
        <v>0</v>
      </c>
      <c r="AP242" s="26">
        <v>0</v>
      </c>
      <c r="AQ242" s="26">
        <v>112.78472660039726</v>
      </c>
      <c r="AR242" s="26">
        <v>2.0860930552949988</v>
      </c>
      <c r="AS242" s="30">
        <v>54.065050604584911</v>
      </c>
      <c r="AT242" s="26">
        <v>112.56477435759255</v>
      </c>
      <c r="AU242" s="26">
        <v>0.26035794272007362</v>
      </c>
      <c r="AV242" s="26">
        <v>0</v>
      </c>
      <c r="AW242" s="26">
        <v>0</v>
      </c>
      <c r="AX242" s="26">
        <v>112.82513230031263</v>
      </c>
      <c r="AY242" s="26">
        <v>4.8206437578241461</v>
      </c>
      <c r="AZ242" s="30">
        <v>23.404577888003402</v>
      </c>
      <c r="BA242" s="26">
        <v>112.56477435759255</v>
      </c>
      <c r="BB242" s="26">
        <v>0.4803101855247871</v>
      </c>
      <c r="BC242" s="26">
        <v>0</v>
      </c>
      <c r="BD242" s="26">
        <v>0</v>
      </c>
      <c r="BE242" s="26">
        <v>113.04508454311734</v>
      </c>
      <c r="BF242" s="26">
        <v>6.9067368131191449</v>
      </c>
      <c r="BG242" s="26">
        <v>2.0205412657494159</v>
      </c>
      <c r="BH242" s="30">
        <v>16.36736531329694</v>
      </c>
      <c r="BI242" s="26">
        <v>0.65589126690063326</v>
      </c>
      <c r="BJ242" s="26">
        <v>1.5156649573088141</v>
      </c>
      <c r="BK242" s="26">
        <v>0</v>
      </c>
      <c r="BL242" s="26">
        <v>51.83124381278266</v>
      </c>
      <c r="BM242" s="26">
        <v>54.00280003699212</v>
      </c>
      <c r="BN242" s="26">
        <v>112.56477435759255</v>
      </c>
      <c r="BO242" s="26">
        <v>0</v>
      </c>
      <c r="BP242" s="26">
        <v>0.4803101855247871</v>
      </c>
      <c r="BQ242" s="26">
        <v>0</v>
      </c>
      <c r="BR242" s="26">
        <v>0</v>
      </c>
      <c r="BS242" s="26">
        <v>0</v>
      </c>
      <c r="BT242" s="26">
        <v>0</v>
      </c>
      <c r="BU242" s="26">
        <v>0</v>
      </c>
      <c r="BV242" s="26">
        <v>81.5419580698061</v>
      </c>
      <c r="BW242" s="26">
        <v>0</v>
      </c>
      <c r="BX242" s="26">
        <v>171.75844809764916</v>
      </c>
      <c r="BY242" s="26"/>
      <c r="BZ242" s="26">
        <v>0</v>
      </c>
      <c r="CA242" s="26">
        <v>0</v>
      </c>
      <c r="CB242" s="26">
        <v>194.58704261292343</v>
      </c>
      <c r="CC242" s="26">
        <v>171.75844809764916</v>
      </c>
      <c r="CD242" s="30">
        <v>1.13291104320118</v>
      </c>
      <c r="CE242" s="26">
        <v>28.214070572838416</v>
      </c>
      <c r="CF242" s="26">
        <v>2.2233171569386783</v>
      </c>
      <c r="CG242" s="26">
        <v>0</v>
      </c>
      <c r="CH242" s="26">
        <v>2.2233171569386783</v>
      </c>
      <c r="CI242" s="26">
        <v>0.11116435512873282</v>
      </c>
      <c r="CJ242" s="26">
        <v>0</v>
      </c>
      <c r="CK242" s="26">
        <v>0.11116435512873282</v>
      </c>
      <c r="CL242" s="26"/>
      <c r="CM242" s="26">
        <v>0</v>
      </c>
      <c r="CN242" s="26"/>
      <c r="CO242" s="26">
        <v>0</v>
      </c>
      <c r="CP242" s="26">
        <v>0</v>
      </c>
      <c r="CQ242" s="26">
        <v>0</v>
      </c>
      <c r="CR242" s="26">
        <v>0</v>
      </c>
      <c r="CS242" s="26">
        <v>0</v>
      </c>
      <c r="CT242" s="26">
        <v>0</v>
      </c>
      <c r="CU242" s="26">
        <v>0</v>
      </c>
      <c r="CV242" s="26">
        <v>9999</v>
      </c>
      <c r="CW242" s="30">
        <v>9999</v>
      </c>
      <c r="CX242" s="7"/>
      <c r="CY242" s="7"/>
      <c r="CZ242" s="7"/>
      <c r="DA242" s="7"/>
      <c r="DB242" s="7"/>
      <c r="DC242" s="7"/>
      <c r="DD242" s="7"/>
      <c r="DE242" s="7"/>
      <c r="DF242" s="7"/>
      <c r="DG242" s="7"/>
      <c r="DH242" s="7"/>
      <c r="DI242" s="7"/>
      <c r="DJ242" s="7"/>
      <c r="DK242" s="7"/>
      <c r="DL242" s="7"/>
      <c r="DM242" s="7"/>
      <c r="DN242" s="7"/>
      <c r="DO242" s="7"/>
      <c r="DP242" s="7"/>
      <c r="DQ242" s="7"/>
      <c r="DR242" s="7"/>
      <c r="DS242" s="7"/>
      <c r="DT242" s="7"/>
      <c r="DU242" s="7"/>
      <c r="DV242" s="7"/>
      <c r="DW242" s="7"/>
      <c r="DX242" s="7"/>
      <c r="DY242" s="7"/>
      <c r="DZ242" s="7"/>
      <c r="EA242" s="7"/>
    </row>
    <row r="243" spans="1:131">
      <c r="A243" s="7" t="s">
        <v>476</v>
      </c>
      <c r="B243" s="7" t="s">
        <v>476</v>
      </c>
      <c r="C243" s="26">
        <v>1</v>
      </c>
      <c r="D243" s="26">
        <v>210.98680000000002</v>
      </c>
      <c r="E243" s="26">
        <v>0</v>
      </c>
      <c r="F243" s="26">
        <v>10.46115</v>
      </c>
      <c r="G243" s="26">
        <v>0</v>
      </c>
      <c r="H243" s="26">
        <v>0</v>
      </c>
      <c r="I243" s="26" t="s">
        <v>137</v>
      </c>
      <c r="J243" s="26"/>
      <c r="K243" s="26"/>
      <c r="L243" s="26">
        <v>225.59047141024303</v>
      </c>
      <c r="M243" s="26">
        <v>6.0003138861338345E-4</v>
      </c>
      <c r="N243" s="26">
        <v>5.9570063113059484E-4</v>
      </c>
      <c r="O243" s="26">
        <v>0</v>
      </c>
      <c r="P243" s="26">
        <v>0</v>
      </c>
      <c r="Q243" s="26">
        <v>0</v>
      </c>
      <c r="R243" s="26">
        <v>2.0860930552949988</v>
      </c>
      <c r="S243" s="26">
        <v>4.8206437578241461</v>
      </c>
      <c r="T243" s="26">
        <v>0</v>
      </c>
      <c r="U243" s="26">
        <v>164.85171128453001</v>
      </c>
      <c r="V243" s="26" t="s">
        <v>310</v>
      </c>
      <c r="W243" s="26" t="s">
        <v>310</v>
      </c>
      <c r="X243" s="26" t="s">
        <v>310</v>
      </c>
      <c r="Y243" s="26" t="s">
        <v>310</v>
      </c>
      <c r="Z243" s="26">
        <v>0</v>
      </c>
      <c r="AA243" s="26">
        <v>0</v>
      </c>
      <c r="AB243" s="26">
        <v>0</v>
      </c>
      <c r="AC243" s="26">
        <v>0</v>
      </c>
      <c r="AD243" s="26">
        <v>0</v>
      </c>
      <c r="AE243" s="26">
        <v>0</v>
      </c>
      <c r="AF243" s="26">
        <v>0</v>
      </c>
      <c r="AG243" s="26">
        <v>0</v>
      </c>
      <c r="AH243" s="26">
        <v>2.0860930552949988</v>
      </c>
      <c r="AI243" s="26">
        <v>4.8206437578241461</v>
      </c>
      <c r="AJ243" s="26">
        <v>0</v>
      </c>
      <c r="AK243" s="26">
        <v>164.85171128453001</v>
      </c>
      <c r="AL243" s="26">
        <v>171.75844809764916</v>
      </c>
      <c r="AM243" s="26">
        <v>108.50539032050638</v>
      </c>
      <c r="AN243" s="26">
        <v>0.21202018210048018</v>
      </c>
      <c r="AO243" s="26">
        <v>0</v>
      </c>
      <c r="AP243" s="26">
        <v>0</v>
      </c>
      <c r="AQ243" s="26">
        <v>108.71741050260685</v>
      </c>
      <c r="AR243" s="26">
        <v>2.0860930552949988</v>
      </c>
      <c r="AS243" s="30">
        <v>52.115321618398703</v>
      </c>
      <c r="AT243" s="26">
        <v>108.50539032050638</v>
      </c>
      <c r="AU243" s="26">
        <v>0.25096874541000802</v>
      </c>
      <c r="AV243" s="26">
        <v>0</v>
      </c>
      <c r="AW243" s="26">
        <v>0</v>
      </c>
      <c r="AX243" s="26">
        <v>108.75635906591639</v>
      </c>
      <c r="AY243" s="26">
        <v>4.8206437578241461</v>
      </c>
      <c r="AZ243" s="30">
        <v>22.56054679199212</v>
      </c>
      <c r="BA243" s="26">
        <v>108.50539032050638</v>
      </c>
      <c r="BB243" s="26">
        <v>0.4629889275104882</v>
      </c>
      <c r="BC243" s="26">
        <v>0</v>
      </c>
      <c r="BD243" s="26">
        <v>0</v>
      </c>
      <c r="BE243" s="26">
        <v>108.96837924801686</v>
      </c>
      <c r="BF243" s="26">
        <v>6.9067368131191449</v>
      </c>
      <c r="BG243" s="26">
        <v>2.1017831344358711</v>
      </c>
      <c r="BH243" s="30">
        <v>15.777114749911219</v>
      </c>
      <c r="BI243" s="26">
        <v>0.68042935234556845</v>
      </c>
      <c r="BJ243" s="26">
        <v>1.5723687405503315</v>
      </c>
      <c r="BK243" s="26">
        <v>0</v>
      </c>
      <c r="BL243" s="26">
        <v>53.770344931486861</v>
      </c>
      <c r="BM243" s="26">
        <v>56.023143024382769</v>
      </c>
      <c r="BN243" s="26">
        <v>108.50539032050638</v>
      </c>
      <c r="BO243" s="26">
        <v>0</v>
      </c>
      <c r="BP243" s="26">
        <v>0.4629889275104882</v>
      </c>
      <c r="BQ243" s="26">
        <v>0</v>
      </c>
      <c r="BR243" s="26">
        <v>0</v>
      </c>
      <c r="BS243" s="26">
        <v>0</v>
      </c>
      <c r="BT243" s="26">
        <v>0</v>
      </c>
      <c r="BU243" s="26">
        <v>0</v>
      </c>
      <c r="BV243" s="26">
        <v>81.5419580698061</v>
      </c>
      <c r="BW243" s="26">
        <v>0</v>
      </c>
      <c r="BX243" s="26">
        <v>171.75844809764916</v>
      </c>
      <c r="BY243" s="26"/>
      <c r="BZ243" s="26">
        <v>0</v>
      </c>
      <c r="CA243" s="26">
        <v>0</v>
      </c>
      <c r="CB243" s="26">
        <v>190.51033731782297</v>
      </c>
      <c r="CC243" s="26">
        <v>171.75844809764916</v>
      </c>
      <c r="CD243" s="30">
        <v>1.1091759353200075</v>
      </c>
      <c r="CE243" s="26">
        <v>29.275260022286197</v>
      </c>
      <c r="CF243" s="26">
        <v>2.1431384489213303</v>
      </c>
      <c r="CG243" s="26">
        <v>0</v>
      </c>
      <c r="CH243" s="26">
        <v>2.1431384489213303</v>
      </c>
      <c r="CI243" s="26">
        <v>0.10715547391986543</v>
      </c>
      <c r="CJ243" s="26">
        <v>0</v>
      </c>
      <c r="CK243" s="26">
        <v>0.10715547391986543</v>
      </c>
      <c r="CL243" s="26"/>
      <c r="CM243" s="26">
        <v>0</v>
      </c>
      <c r="CN243" s="26"/>
      <c r="CO243" s="26">
        <v>0</v>
      </c>
      <c r="CP243" s="26">
        <v>0</v>
      </c>
      <c r="CQ243" s="26">
        <v>0</v>
      </c>
      <c r="CR243" s="26">
        <v>0</v>
      </c>
      <c r="CS243" s="26">
        <v>0</v>
      </c>
      <c r="CT243" s="26">
        <v>0</v>
      </c>
      <c r="CU243" s="26">
        <v>0</v>
      </c>
      <c r="CV243" s="26">
        <v>9999</v>
      </c>
      <c r="CW243" s="30">
        <v>9999</v>
      </c>
      <c r="CX243" s="7"/>
      <c r="CY243" s="7"/>
      <c r="CZ243" s="7"/>
      <c r="DA243" s="7"/>
      <c r="DB243" s="7"/>
      <c r="DC243" s="7"/>
      <c r="DD243" s="7"/>
      <c r="DE243" s="7"/>
      <c r="DF243" s="7"/>
      <c r="DG243" s="7"/>
      <c r="DH243" s="7"/>
      <c r="DI243" s="7"/>
      <c r="DJ243" s="7"/>
      <c r="DK243" s="7"/>
      <c r="DL243" s="7"/>
      <c r="DM243" s="7"/>
      <c r="DN243" s="7"/>
      <c r="DO243" s="7"/>
      <c r="DP243" s="7"/>
      <c r="DQ243" s="7"/>
      <c r="DR243" s="7"/>
      <c r="DS243" s="7"/>
      <c r="DT243" s="7"/>
      <c r="DU243" s="7"/>
      <c r="DV243" s="7"/>
      <c r="DW243" s="7"/>
      <c r="DX243" s="7"/>
      <c r="DY243" s="7"/>
      <c r="DZ243" s="7"/>
      <c r="EA243" s="7"/>
    </row>
    <row r="244" spans="1:131">
      <c r="A244" s="7" t="s">
        <v>477</v>
      </c>
      <c r="B244" s="7" t="s">
        <v>477</v>
      </c>
      <c r="C244" s="26">
        <v>1</v>
      </c>
      <c r="D244" s="26">
        <v>205.21619999999999</v>
      </c>
      <c r="E244" s="26">
        <v>0</v>
      </c>
      <c r="F244" s="26">
        <v>10.46115</v>
      </c>
      <c r="G244" s="26">
        <v>0</v>
      </c>
      <c r="H244" s="26">
        <v>0</v>
      </c>
      <c r="I244" s="26" t="s">
        <v>137</v>
      </c>
      <c r="J244" s="26"/>
      <c r="K244" s="26"/>
      <c r="L244" s="26">
        <v>219.42045331280775</v>
      </c>
      <c r="M244" s="26">
        <v>5.8362021440185735E-4</v>
      </c>
      <c r="N244" s="26">
        <v>5.7940790541504187E-4</v>
      </c>
      <c r="O244" s="26">
        <v>0</v>
      </c>
      <c r="P244" s="26">
        <v>0</v>
      </c>
      <c r="Q244" s="26">
        <v>0</v>
      </c>
      <c r="R244" s="26">
        <v>2.0860930552949988</v>
      </c>
      <c r="S244" s="26">
        <v>4.8206437578241461</v>
      </c>
      <c r="T244" s="26">
        <v>0</v>
      </c>
      <c r="U244" s="26">
        <v>164.85171128453001</v>
      </c>
      <c r="V244" s="26" t="s">
        <v>310</v>
      </c>
      <c r="W244" s="26" t="s">
        <v>310</v>
      </c>
      <c r="X244" s="26" t="s">
        <v>310</v>
      </c>
      <c r="Y244" s="26" t="s">
        <v>310</v>
      </c>
      <c r="Z244" s="26">
        <v>0</v>
      </c>
      <c r="AA244" s="26">
        <v>0</v>
      </c>
      <c r="AB244" s="26">
        <v>0</v>
      </c>
      <c r="AC244" s="26">
        <v>0</v>
      </c>
      <c r="AD244" s="26">
        <v>0</v>
      </c>
      <c r="AE244" s="26">
        <v>0</v>
      </c>
      <c r="AF244" s="26">
        <v>0</v>
      </c>
      <c r="AG244" s="26">
        <v>0</v>
      </c>
      <c r="AH244" s="26">
        <v>2.0860930552949988</v>
      </c>
      <c r="AI244" s="26">
        <v>4.8206437578241461</v>
      </c>
      <c r="AJ244" s="26">
        <v>0</v>
      </c>
      <c r="AK244" s="26">
        <v>164.85171128453001</v>
      </c>
      <c r="AL244" s="26">
        <v>171.75844809764916</v>
      </c>
      <c r="AM244" s="26">
        <v>105.53771080034923</v>
      </c>
      <c r="AN244" s="26">
        <v>0.20622131855627246</v>
      </c>
      <c r="AO244" s="26">
        <v>0</v>
      </c>
      <c r="AP244" s="26">
        <v>0</v>
      </c>
      <c r="AQ244" s="26">
        <v>105.74393211890551</v>
      </c>
      <c r="AR244" s="26">
        <v>2.0860930552949988</v>
      </c>
      <c r="AS244" s="30">
        <v>50.689940149363103</v>
      </c>
      <c r="AT244" s="26">
        <v>105.53771080034923</v>
      </c>
      <c r="AU244" s="26">
        <v>0.24410461816478221</v>
      </c>
      <c r="AV244" s="26">
        <v>0</v>
      </c>
      <c r="AW244" s="26">
        <v>0</v>
      </c>
      <c r="AX244" s="26">
        <v>105.78181541851401</v>
      </c>
      <c r="AY244" s="26">
        <v>4.8206437578241461</v>
      </c>
      <c r="AZ244" s="30">
        <v>21.943503966005544</v>
      </c>
      <c r="BA244" s="26">
        <v>105.53771080034923</v>
      </c>
      <c r="BB244" s="26">
        <v>0.4503259367210547</v>
      </c>
      <c r="BC244" s="26">
        <v>0</v>
      </c>
      <c r="BD244" s="26">
        <v>0</v>
      </c>
      <c r="BE244" s="26">
        <v>105.98803673707029</v>
      </c>
      <c r="BF244" s="26">
        <v>6.9067368131191449</v>
      </c>
      <c r="BG244" s="26">
        <v>2.1651309435993991</v>
      </c>
      <c r="BH244" s="30">
        <v>15.345602359677164</v>
      </c>
      <c r="BI244" s="26">
        <v>0.69956276199181167</v>
      </c>
      <c r="BJ244" s="26">
        <v>1.6165831400676203</v>
      </c>
      <c r="BK244" s="26">
        <v>0</v>
      </c>
      <c r="BL244" s="26">
        <v>55.282346188997913</v>
      </c>
      <c r="BM244" s="26">
        <v>57.598492091057359</v>
      </c>
      <c r="BN244" s="26">
        <v>105.53771080034923</v>
      </c>
      <c r="BO244" s="26">
        <v>0</v>
      </c>
      <c r="BP244" s="26">
        <v>0.4503259367210547</v>
      </c>
      <c r="BQ244" s="26">
        <v>0</v>
      </c>
      <c r="BR244" s="26">
        <v>0</v>
      </c>
      <c r="BS244" s="26">
        <v>0</v>
      </c>
      <c r="BT244" s="26">
        <v>0</v>
      </c>
      <c r="BU244" s="26">
        <v>0</v>
      </c>
      <c r="BV244" s="26">
        <v>81.5419580698061</v>
      </c>
      <c r="BW244" s="26">
        <v>0</v>
      </c>
      <c r="BX244" s="26">
        <v>171.75844809764916</v>
      </c>
      <c r="BY244" s="26"/>
      <c r="BZ244" s="26">
        <v>0</v>
      </c>
      <c r="CA244" s="26">
        <v>0</v>
      </c>
      <c r="CB244" s="26">
        <v>187.5299948068764</v>
      </c>
      <c r="CC244" s="26">
        <v>171.75844809764916</v>
      </c>
      <c r="CD244" s="30">
        <v>1.0918239940096612</v>
      </c>
      <c r="CE244" s="26">
        <v>30.102715468805012</v>
      </c>
      <c r="CF244" s="26">
        <v>2.0845224846366155</v>
      </c>
      <c r="CG244" s="26">
        <v>0</v>
      </c>
      <c r="CH244" s="26">
        <v>2.0845224846366155</v>
      </c>
      <c r="CI244" s="26">
        <v>0.10422471532358367</v>
      </c>
      <c r="CJ244" s="26">
        <v>0</v>
      </c>
      <c r="CK244" s="26">
        <v>0.10422471532358367</v>
      </c>
      <c r="CL244" s="26"/>
      <c r="CM244" s="26">
        <v>0</v>
      </c>
      <c r="CN244" s="26"/>
      <c r="CO244" s="26">
        <v>0</v>
      </c>
      <c r="CP244" s="26">
        <v>0</v>
      </c>
      <c r="CQ244" s="26">
        <v>0</v>
      </c>
      <c r="CR244" s="26">
        <v>0</v>
      </c>
      <c r="CS244" s="26">
        <v>0</v>
      </c>
      <c r="CT244" s="26">
        <v>0</v>
      </c>
      <c r="CU244" s="26">
        <v>0</v>
      </c>
      <c r="CV244" s="26">
        <v>9999</v>
      </c>
      <c r="CW244" s="30">
        <v>9999</v>
      </c>
      <c r="CX244" s="7"/>
      <c r="CY244" s="7"/>
      <c r="CZ244" s="7"/>
      <c r="DA244" s="7"/>
      <c r="DB244" s="7"/>
      <c r="DC244" s="7"/>
      <c r="DD244" s="7"/>
      <c r="DE244" s="7"/>
      <c r="DF244" s="7"/>
      <c r="DG244" s="7"/>
      <c r="DH244" s="7"/>
      <c r="DI244" s="7"/>
      <c r="DJ244" s="7"/>
      <c r="DK244" s="7"/>
      <c r="DL244" s="7"/>
      <c r="DM244" s="7"/>
      <c r="DN244" s="7"/>
      <c r="DO244" s="7"/>
      <c r="DP244" s="7"/>
      <c r="DQ244" s="7"/>
      <c r="DR244" s="7"/>
      <c r="DS244" s="7"/>
      <c r="DT244" s="7"/>
      <c r="DU244" s="7"/>
      <c r="DV244" s="7"/>
      <c r="DW244" s="7"/>
      <c r="DX244" s="7"/>
      <c r="DY244" s="7"/>
      <c r="DZ244" s="7"/>
      <c r="EA244" s="7"/>
    </row>
    <row r="245" spans="1:131">
      <c r="A245" s="7" t="s">
        <v>478</v>
      </c>
      <c r="B245" s="7" t="s">
        <v>478</v>
      </c>
      <c r="C245" s="26">
        <v>1</v>
      </c>
      <c r="D245" s="26">
        <v>203.88640000000001</v>
      </c>
      <c r="E245" s="26">
        <v>0</v>
      </c>
      <c r="F245" s="26">
        <v>10.46115</v>
      </c>
      <c r="G245" s="26">
        <v>0</v>
      </c>
      <c r="H245" s="26">
        <v>0</v>
      </c>
      <c r="I245" s="26" t="s">
        <v>137</v>
      </c>
      <c r="J245" s="26"/>
      <c r="K245" s="26"/>
      <c r="L245" s="26">
        <v>217.99860981889563</v>
      </c>
      <c r="M245" s="26">
        <v>5.7983835818820766E-4</v>
      </c>
      <c r="N245" s="26">
        <v>5.7565334494359319E-4</v>
      </c>
      <c r="O245" s="26">
        <v>0</v>
      </c>
      <c r="P245" s="26">
        <v>0</v>
      </c>
      <c r="Q245" s="26">
        <v>0</v>
      </c>
      <c r="R245" s="26">
        <v>2.0860930552949988</v>
      </c>
      <c r="S245" s="26">
        <v>4.8206437578241461</v>
      </c>
      <c r="T245" s="26">
        <v>0</v>
      </c>
      <c r="U245" s="26">
        <v>164.85171128453001</v>
      </c>
      <c r="V245" s="26" t="s">
        <v>310</v>
      </c>
      <c r="W245" s="26" t="s">
        <v>310</v>
      </c>
      <c r="X245" s="26" t="s">
        <v>310</v>
      </c>
      <c r="Y245" s="26" t="s">
        <v>310</v>
      </c>
      <c r="Z245" s="26">
        <v>0</v>
      </c>
      <c r="AA245" s="26">
        <v>0</v>
      </c>
      <c r="AB245" s="26">
        <v>0</v>
      </c>
      <c r="AC245" s="26">
        <v>0</v>
      </c>
      <c r="AD245" s="26">
        <v>0</v>
      </c>
      <c r="AE245" s="26">
        <v>0</v>
      </c>
      <c r="AF245" s="26">
        <v>0</v>
      </c>
      <c r="AG245" s="26">
        <v>0</v>
      </c>
      <c r="AH245" s="26">
        <v>2.0860930552949988</v>
      </c>
      <c r="AI245" s="26">
        <v>4.8206437578241461</v>
      </c>
      <c r="AJ245" s="26">
        <v>0</v>
      </c>
      <c r="AK245" s="26">
        <v>164.85171128453001</v>
      </c>
      <c r="AL245" s="26">
        <v>171.75844809764916</v>
      </c>
      <c r="AM245" s="26">
        <v>104.85382693629607</v>
      </c>
      <c r="AN245" s="26">
        <v>0.20488500539280818</v>
      </c>
      <c r="AO245" s="26">
        <v>0</v>
      </c>
      <c r="AP245" s="26">
        <v>0</v>
      </c>
      <c r="AQ245" s="26">
        <v>105.05871194168888</v>
      </c>
      <c r="AR245" s="26">
        <v>2.0860930552949988</v>
      </c>
      <c r="AS245" s="30">
        <v>50.361469578274544</v>
      </c>
      <c r="AT245" s="26">
        <v>104.85382693629607</v>
      </c>
      <c r="AU245" s="26">
        <v>0.24252282140002621</v>
      </c>
      <c r="AV245" s="26">
        <v>0</v>
      </c>
      <c r="AW245" s="26">
        <v>0</v>
      </c>
      <c r="AX245" s="26">
        <v>105.0963497576961</v>
      </c>
      <c r="AY245" s="26">
        <v>4.8206437578241461</v>
      </c>
      <c r="AZ245" s="30">
        <v>21.801310164668248</v>
      </c>
      <c r="BA245" s="26">
        <v>104.85382693629607</v>
      </c>
      <c r="BB245" s="26">
        <v>0.44740782679283442</v>
      </c>
      <c r="BC245" s="26">
        <v>0</v>
      </c>
      <c r="BD245" s="26">
        <v>0</v>
      </c>
      <c r="BE245" s="26">
        <v>105.30123476308891</v>
      </c>
      <c r="BF245" s="26">
        <v>6.9067368131191449</v>
      </c>
      <c r="BG245" s="26">
        <v>2.1802374481066069</v>
      </c>
      <c r="BH245" s="30">
        <v>15.246162929369524</v>
      </c>
      <c r="BI245" s="26">
        <v>0.70412549183007789</v>
      </c>
      <c r="BJ245" s="26">
        <v>1.6271269147365628</v>
      </c>
      <c r="BK245" s="26">
        <v>0</v>
      </c>
      <c r="BL245" s="26">
        <v>55.642911994084123</v>
      </c>
      <c r="BM245" s="26">
        <v>57.974164400650771</v>
      </c>
      <c r="BN245" s="26">
        <v>104.85382693629607</v>
      </c>
      <c r="BO245" s="26">
        <v>0</v>
      </c>
      <c r="BP245" s="26">
        <v>0.44740782679283442</v>
      </c>
      <c r="BQ245" s="26">
        <v>0</v>
      </c>
      <c r="BR245" s="26">
        <v>0</v>
      </c>
      <c r="BS245" s="26">
        <v>0</v>
      </c>
      <c r="BT245" s="26">
        <v>0</v>
      </c>
      <c r="BU245" s="26">
        <v>0</v>
      </c>
      <c r="BV245" s="26">
        <v>81.5419580698061</v>
      </c>
      <c r="BW245" s="26">
        <v>0</v>
      </c>
      <c r="BX245" s="26">
        <v>171.75844809764916</v>
      </c>
      <c r="BY245" s="26"/>
      <c r="BZ245" s="26">
        <v>0</v>
      </c>
      <c r="CA245" s="26">
        <v>0</v>
      </c>
      <c r="CB245" s="26">
        <v>186.843192832895</v>
      </c>
      <c r="CC245" s="26">
        <v>171.75844809764916</v>
      </c>
      <c r="CD245" s="30">
        <v>1.0878253436865577</v>
      </c>
      <c r="CE245" s="26">
        <v>30.300038148111621</v>
      </c>
      <c r="CF245" s="26">
        <v>2.0710147888500758</v>
      </c>
      <c r="CG245" s="26">
        <v>0</v>
      </c>
      <c r="CH245" s="26">
        <v>2.0710147888500758</v>
      </c>
      <c r="CI245" s="26">
        <v>0.10354933966397541</v>
      </c>
      <c r="CJ245" s="26">
        <v>0</v>
      </c>
      <c r="CK245" s="26">
        <v>0.10354933966397541</v>
      </c>
      <c r="CL245" s="26"/>
      <c r="CM245" s="26">
        <v>0</v>
      </c>
      <c r="CN245" s="26"/>
      <c r="CO245" s="26">
        <v>0</v>
      </c>
      <c r="CP245" s="26">
        <v>0</v>
      </c>
      <c r="CQ245" s="26">
        <v>0</v>
      </c>
      <c r="CR245" s="26">
        <v>0</v>
      </c>
      <c r="CS245" s="26">
        <v>0</v>
      </c>
      <c r="CT245" s="26">
        <v>0</v>
      </c>
      <c r="CU245" s="26">
        <v>0</v>
      </c>
      <c r="CV245" s="26">
        <v>9999</v>
      </c>
      <c r="CW245" s="30">
        <v>9999</v>
      </c>
      <c r="CX245" s="7"/>
      <c r="CY245" s="7"/>
      <c r="CZ245" s="7"/>
      <c r="DA245" s="7"/>
      <c r="DB245" s="7"/>
      <c r="DC245" s="7"/>
      <c r="DD245" s="7"/>
      <c r="DE245" s="7"/>
      <c r="DF245" s="7"/>
      <c r="DG245" s="7"/>
      <c r="DH245" s="7"/>
      <c r="DI245" s="7"/>
      <c r="DJ245" s="7"/>
      <c r="DK245" s="7"/>
      <c r="DL245" s="7"/>
      <c r="DM245" s="7"/>
      <c r="DN245" s="7"/>
      <c r="DO245" s="7"/>
      <c r="DP245" s="7"/>
      <c r="DQ245" s="7"/>
      <c r="DR245" s="7"/>
      <c r="DS245" s="7"/>
      <c r="DT245" s="7"/>
      <c r="DU245" s="7"/>
      <c r="DV245" s="7"/>
      <c r="DW245" s="7"/>
      <c r="DX245" s="7"/>
      <c r="DY245" s="7"/>
      <c r="DZ245" s="7"/>
      <c r="EA245" s="7"/>
    </row>
    <row r="246" spans="1:131">
      <c r="A246" s="7" t="s">
        <v>479</v>
      </c>
      <c r="B246" s="7" t="s">
        <v>479</v>
      </c>
      <c r="C246" s="26">
        <v>1</v>
      </c>
      <c r="D246" s="26">
        <v>201.99540000000005</v>
      </c>
      <c r="E246" s="26">
        <v>0</v>
      </c>
      <c r="F246" s="26">
        <v>10.46115</v>
      </c>
      <c r="G246" s="26">
        <v>0</v>
      </c>
      <c r="H246" s="26">
        <v>0</v>
      </c>
      <c r="I246" s="26" t="s">
        <v>137</v>
      </c>
      <c r="J246" s="26"/>
      <c r="K246" s="26"/>
      <c r="L246" s="26">
        <v>215.97672228168116</v>
      </c>
      <c r="M246" s="26">
        <v>5.7446048926054066E-4</v>
      </c>
      <c r="N246" s="26">
        <v>5.7031429106217538E-4</v>
      </c>
      <c r="O246" s="26">
        <v>0</v>
      </c>
      <c r="P246" s="26">
        <v>0</v>
      </c>
      <c r="Q246" s="26">
        <v>0</v>
      </c>
      <c r="R246" s="26">
        <v>2.0860930552949988</v>
      </c>
      <c r="S246" s="26">
        <v>4.8206437578241461</v>
      </c>
      <c r="T246" s="26">
        <v>0</v>
      </c>
      <c r="U246" s="26">
        <v>164.85171128453001</v>
      </c>
      <c r="V246" s="26" t="s">
        <v>310</v>
      </c>
      <c r="W246" s="26" t="s">
        <v>310</v>
      </c>
      <c r="X246" s="26" t="s">
        <v>310</v>
      </c>
      <c r="Y246" s="26" t="s">
        <v>310</v>
      </c>
      <c r="Z246" s="26">
        <v>0</v>
      </c>
      <c r="AA246" s="26">
        <v>0</v>
      </c>
      <c r="AB246" s="26">
        <v>0</v>
      </c>
      <c r="AC246" s="26">
        <v>0</v>
      </c>
      <c r="AD246" s="26">
        <v>0</v>
      </c>
      <c r="AE246" s="26">
        <v>0</v>
      </c>
      <c r="AF246" s="26">
        <v>0</v>
      </c>
      <c r="AG246" s="26">
        <v>0</v>
      </c>
      <c r="AH246" s="26">
        <v>2.0860930552949988</v>
      </c>
      <c r="AI246" s="26">
        <v>4.8206437578241461</v>
      </c>
      <c r="AJ246" s="26">
        <v>0</v>
      </c>
      <c r="AK246" s="26">
        <v>164.85171128453001</v>
      </c>
      <c r="AL246" s="26">
        <v>171.75844809764916</v>
      </c>
      <c r="AM246" s="26">
        <v>103.88133153328461</v>
      </c>
      <c r="AN246" s="26">
        <v>0.20298474355485432</v>
      </c>
      <c r="AO246" s="26">
        <v>0</v>
      </c>
      <c r="AP246" s="26">
        <v>0</v>
      </c>
      <c r="AQ246" s="26">
        <v>104.08431627683946</v>
      </c>
      <c r="AR246" s="26">
        <v>2.0860930552949988</v>
      </c>
      <c r="AS246" s="30">
        <v>49.894378399203617</v>
      </c>
      <c r="AT246" s="26">
        <v>103.88133153328461</v>
      </c>
      <c r="AU246" s="26">
        <v>0.24027347737674928</v>
      </c>
      <c r="AV246" s="26">
        <v>0</v>
      </c>
      <c r="AW246" s="26">
        <v>0</v>
      </c>
      <c r="AX246" s="26">
        <v>104.12160501066136</v>
      </c>
      <c r="AY246" s="26">
        <v>4.8206437578241461</v>
      </c>
      <c r="AZ246" s="30">
        <v>21.599107970106022</v>
      </c>
      <c r="BA246" s="26">
        <v>103.88133153328461</v>
      </c>
      <c r="BB246" s="26">
        <v>0.44325822093160361</v>
      </c>
      <c r="BC246" s="26">
        <v>0</v>
      </c>
      <c r="BD246" s="26">
        <v>0</v>
      </c>
      <c r="BE246" s="26">
        <v>104.32458975421621</v>
      </c>
      <c r="BF246" s="26">
        <v>6.9067368131191449</v>
      </c>
      <c r="BG246" s="26">
        <v>2.2020616990589468</v>
      </c>
      <c r="BH246" s="30">
        <v>15.104758234895341</v>
      </c>
      <c r="BI246" s="26">
        <v>0.71071723255808783</v>
      </c>
      <c r="BJ246" s="26">
        <v>1.6423594249608886</v>
      </c>
      <c r="BK246" s="26">
        <v>0</v>
      </c>
      <c r="BL246" s="26">
        <v>56.163818641368223</v>
      </c>
      <c r="BM246" s="26">
        <v>58.516895298887206</v>
      </c>
      <c r="BN246" s="26">
        <v>103.88133153328461</v>
      </c>
      <c r="BO246" s="26">
        <v>0</v>
      </c>
      <c r="BP246" s="26">
        <v>0.44325822093160361</v>
      </c>
      <c r="BQ246" s="26">
        <v>0</v>
      </c>
      <c r="BR246" s="26">
        <v>0</v>
      </c>
      <c r="BS246" s="26">
        <v>0</v>
      </c>
      <c r="BT246" s="26">
        <v>0</v>
      </c>
      <c r="BU246" s="26">
        <v>0</v>
      </c>
      <c r="BV246" s="26">
        <v>81.5419580698061</v>
      </c>
      <c r="BW246" s="26">
        <v>0</v>
      </c>
      <c r="BX246" s="26">
        <v>171.75844809764916</v>
      </c>
      <c r="BY246" s="26"/>
      <c r="BZ246" s="26">
        <v>0</v>
      </c>
      <c r="CA246" s="26">
        <v>0</v>
      </c>
      <c r="CB246" s="26">
        <v>185.86654782402229</v>
      </c>
      <c r="CC246" s="26">
        <v>171.75844809764916</v>
      </c>
      <c r="CD246" s="30">
        <v>1.0821391895573735</v>
      </c>
      <c r="CE246" s="26">
        <v>30.585108706275452</v>
      </c>
      <c r="CF246" s="26">
        <v>2.0518065975939868</v>
      </c>
      <c r="CG246" s="26">
        <v>0</v>
      </c>
      <c r="CH246" s="26">
        <v>2.0518065975939868</v>
      </c>
      <c r="CI246" s="26">
        <v>0.10258894308379853</v>
      </c>
      <c r="CJ246" s="26">
        <v>0</v>
      </c>
      <c r="CK246" s="26">
        <v>0.10258894308379853</v>
      </c>
      <c r="CL246" s="26"/>
      <c r="CM246" s="26">
        <v>0</v>
      </c>
      <c r="CN246" s="26"/>
      <c r="CO246" s="26">
        <v>0</v>
      </c>
      <c r="CP246" s="26">
        <v>0</v>
      </c>
      <c r="CQ246" s="26">
        <v>0</v>
      </c>
      <c r="CR246" s="26">
        <v>0</v>
      </c>
      <c r="CS246" s="26">
        <v>0</v>
      </c>
      <c r="CT246" s="26">
        <v>0</v>
      </c>
      <c r="CU246" s="26">
        <v>0</v>
      </c>
      <c r="CV246" s="26">
        <v>9999</v>
      </c>
      <c r="CW246" s="30">
        <v>9999</v>
      </c>
      <c r="CX246" s="7"/>
      <c r="CY246" s="7"/>
      <c r="CZ246" s="7"/>
      <c r="DA246" s="7"/>
      <c r="DB246" s="7"/>
      <c r="DC246" s="7"/>
      <c r="DD246" s="7"/>
      <c r="DE246" s="7"/>
      <c r="DF246" s="7"/>
      <c r="DG246" s="7"/>
      <c r="DH246" s="7"/>
      <c r="DI246" s="7"/>
      <c r="DJ246" s="7"/>
      <c r="DK246" s="7"/>
      <c r="DL246" s="7"/>
      <c r="DM246" s="7"/>
      <c r="DN246" s="7"/>
      <c r="DO246" s="7"/>
      <c r="DP246" s="7"/>
      <c r="DQ246" s="7"/>
      <c r="DR246" s="7"/>
      <c r="DS246" s="7"/>
      <c r="DT246" s="7"/>
      <c r="DU246" s="7"/>
      <c r="DV246" s="7"/>
      <c r="DW246" s="7"/>
      <c r="DX246" s="7"/>
      <c r="DY246" s="7"/>
      <c r="DZ246" s="7"/>
      <c r="EA246" s="7"/>
    </row>
    <row r="247" spans="1:131">
      <c r="A247" s="7" t="s">
        <v>480</v>
      </c>
      <c r="B247" s="7" t="s">
        <v>480</v>
      </c>
      <c r="C247" s="26">
        <v>1</v>
      </c>
      <c r="D247" s="26">
        <v>197.13979999999998</v>
      </c>
      <c r="E247" s="26">
        <v>0</v>
      </c>
      <c r="F247" s="26">
        <v>10.46115</v>
      </c>
      <c r="G247" s="26">
        <v>0</v>
      </c>
      <c r="H247" s="26">
        <v>0</v>
      </c>
      <c r="I247" s="26" t="s">
        <v>137</v>
      </c>
      <c r="J247" s="26"/>
      <c r="K247" s="26"/>
      <c r="L247" s="26">
        <v>210.78503686354321</v>
      </c>
      <c r="M247" s="26">
        <v>5.6065150969143403E-4</v>
      </c>
      <c r="N247" s="26">
        <v>5.5660497851505028E-4</v>
      </c>
      <c r="O247" s="26">
        <v>0</v>
      </c>
      <c r="P247" s="26">
        <v>0</v>
      </c>
      <c r="Q247" s="26">
        <v>0</v>
      </c>
      <c r="R247" s="26">
        <v>2.0860930552949988</v>
      </c>
      <c r="S247" s="26">
        <v>4.8206437578241461</v>
      </c>
      <c r="T247" s="26">
        <v>0</v>
      </c>
      <c r="U247" s="26">
        <v>164.85171128453001</v>
      </c>
      <c r="V247" s="26" t="s">
        <v>310</v>
      </c>
      <c r="W247" s="26" t="s">
        <v>310</v>
      </c>
      <c r="X247" s="26" t="s">
        <v>310</v>
      </c>
      <c r="Y247" s="26" t="s">
        <v>310</v>
      </c>
      <c r="Z247" s="26">
        <v>0</v>
      </c>
      <c r="AA247" s="26">
        <v>0</v>
      </c>
      <c r="AB247" s="26">
        <v>0</v>
      </c>
      <c r="AC247" s="26">
        <v>0</v>
      </c>
      <c r="AD247" s="26">
        <v>0</v>
      </c>
      <c r="AE247" s="26">
        <v>0</v>
      </c>
      <c r="AF247" s="26">
        <v>0</v>
      </c>
      <c r="AG247" s="26">
        <v>0</v>
      </c>
      <c r="AH247" s="26">
        <v>2.0860930552949988</v>
      </c>
      <c r="AI247" s="26">
        <v>4.8206437578241461</v>
      </c>
      <c r="AJ247" s="26">
        <v>0</v>
      </c>
      <c r="AK247" s="26">
        <v>164.85171128453001</v>
      </c>
      <c r="AL247" s="26">
        <v>171.75844809764916</v>
      </c>
      <c r="AM247" s="26">
        <v>101.38421430490709</v>
      </c>
      <c r="AN247" s="26">
        <v>0.19810536154514038</v>
      </c>
      <c r="AO247" s="26">
        <v>0</v>
      </c>
      <c r="AP247" s="26">
        <v>0</v>
      </c>
      <c r="AQ247" s="26">
        <v>101.58231966645224</v>
      </c>
      <c r="AR247" s="26">
        <v>2.0860930552949988</v>
      </c>
      <c r="AS247" s="30">
        <v>48.695008791008732</v>
      </c>
      <c r="AT247" s="26">
        <v>101.38421430490709</v>
      </c>
      <c r="AU247" s="26">
        <v>0.234497742400851</v>
      </c>
      <c r="AV247" s="26">
        <v>0</v>
      </c>
      <c r="AW247" s="26">
        <v>0</v>
      </c>
      <c r="AX247" s="26">
        <v>101.61871204730794</v>
      </c>
      <c r="AY247" s="26">
        <v>4.8206437578241461</v>
      </c>
      <c r="AZ247" s="30">
        <v>21.079904915681787</v>
      </c>
      <c r="BA247" s="26">
        <v>101.38421430490709</v>
      </c>
      <c r="BB247" s="26">
        <v>0.43260310394599139</v>
      </c>
      <c r="BC247" s="26">
        <v>0</v>
      </c>
      <c r="BD247" s="26">
        <v>0</v>
      </c>
      <c r="BE247" s="26">
        <v>101.81681740885308</v>
      </c>
      <c r="BF247" s="26">
        <v>6.9067368131191449</v>
      </c>
      <c r="BG247" s="26">
        <v>2.2600185348589665</v>
      </c>
      <c r="BH247" s="30">
        <v>14.741667471019746</v>
      </c>
      <c r="BI247" s="26">
        <v>0.72822236644992033</v>
      </c>
      <c r="BJ247" s="26">
        <v>1.6828111268690784</v>
      </c>
      <c r="BK247" s="26">
        <v>0</v>
      </c>
      <c r="BL247" s="26">
        <v>57.547146806431954</v>
      </c>
      <c r="BM247" s="26">
        <v>59.958180299750964</v>
      </c>
      <c r="BN247" s="26">
        <v>101.38421430490709</v>
      </c>
      <c r="BO247" s="26">
        <v>0</v>
      </c>
      <c r="BP247" s="26">
        <v>0.43260310394599139</v>
      </c>
      <c r="BQ247" s="26">
        <v>0</v>
      </c>
      <c r="BR247" s="26">
        <v>0</v>
      </c>
      <c r="BS247" s="26">
        <v>0</v>
      </c>
      <c r="BT247" s="26">
        <v>0</v>
      </c>
      <c r="BU247" s="26">
        <v>0</v>
      </c>
      <c r="BV247" s="26">
        <v>81.5419580698061</v>
      </c>
      <c r="BW247" s="26">
        <v>0</v>
      </c>
      <c r="BX247" s="26">
        <v>171.75844809764916</v>
      </c>
      <c r="BY247" s="26"/>
      <c r="BZ247" s="26">
        <v>0</v>
      </c>
      <c r="CA247" s="26">
        <v>0</v>
      </c>
      <c r="CB247" s="26">
        <v>183.3587754786592</v>
      </c>
      <c r="CC247" s="26">
        <v>171.75844809764916</v>
      </c>
      <c r="CD247" s="30">
        <v>1.0675386131482449</v>
      </c>
      <c r="CE247" s="26">
        <v>31.342146717202155</v>
      </c>
      <c r="CF247" s="26">
        <v>2.0024849194009318</v>
      </c>
      <c r="CG247" s="26">
        <v>0</v>
      </c>
      <c r="CH247" s="26">
        <v>2.0024849194009318</v>
      </c>
      <c r="CI247" s="26">
        <v>0.10012289251018303</v>
      </c>
      <c r="CJ247" s="26">
        <v>0</v>
      </c>
      <c r="CK247" s="26">
        <v>0.10012289251018303</v>
      </c>
      <c r="CL247" s="26"/>
      <c r="CM247" s="26">
        <v>0</v>
      </c>
      <c r="CN247" s="26"/>
      <c r="CO247" s="26">
        <v>0</v>
      </c>
      <c r="CP247" s="26">
        <v>0</v>
      </c>
      <c r="CQ247" s="26">
        <v>0</v>
      </c>
      <c r="CR247" s="26">
        <v>0</v>
      </c>
      <c r="CS247" s="26">
        <v>0</v>
      </c>
      <c r="CT247" s="26">
        <v>0</v>
      </c>
      <c r="CU247" s="26">
        <v>0</v>
      </c>
      <c r="CV247" s="26">
        <v>9999</v>
      </c>
      <c r="CW247" s="30">
        <v>9999</v>
      </c>
      <c r="CX247" s="7"/>
      <c r="CY247" s="7"/>
      <c r="CZ247" s="7"/>
      <c r="DA247" s="7"/>
      <c r="DB247" s="7"/>
      <c r="DC247" s="7"/>
      <c r="DD247" s="7"/>
      <c r="DE247" s="7"/>
      <c r="DF247" s="7"/>
      <c r="DG247" s="7"/>
      <c r="DH247" s="7"/>
      <c r="DI247" s="7"/>
      <c r="DJ247" s="7"/>
      <c r="DK247" s="7"/>
      <c r="DL247" s="7"/>
      <c r="DM247" s="7"/>
      <c r="DN247" s="7"/>
      <c r="DO247" s="7"/>
      <c r="DP247" s="7"/>
      <c r="DQ247" s="7"/>
      <c r="DR247" s="7"/>
      <c r="DS247" s="7"/>
      <c r="DT247" s="7"/>
      <c r="DU247" s="7"/>
      <c r="DV247" s="7"/>
      <c r="DW247" s="7"/>
      <c r="DX247" s="7"/>
      <c r="DY247" s="7"/>
      <c r="DZ247" s="7"/>
      <c r="EA247" s="7"/>
    </row>
    <row r="248" spans="1:131">
      <c r="A248" s="7" t="s">
        <v>481</v>
      </c>
      <c r="B248" s="7" t="s">
        <v>481</v>
      </c>
      <c r="C248" s="26">
        <v>1</v>
      </c>
      <c r="D248" s="26">
        <v>196.05400000000003</v>
      </c>
      <c r="E248" s="26">
        <v>0</v>
      </c>
      <c r="F248" s="26">
        <v>10.46115</v>
      </c>
      <c r="G248" s="26">
        <v>0</v>
      </c>
      <c r="H248" s="26">
        <v>0</v>
      </c>
      <c r="I248" s="26" t="s">
        <v>137</v>
      </c>
      <c r="J248" s="26"/>
      <c r="K248" s="26"/>
      <c r="L248" s="26">
        <v>209.62408208411043</v>
      </c>
      <c r="M248" s="26">
        <v>5.5756357204909631E-4</v>
      </c>
      <c r="N248" s="26">
        <v>5.5353932822184914E-4</v>
      </c>
      <c r="O248" s="26">
        <v>0</v>
      </c>
      <c r="P248" s="26">
        <v>0</v>
      </c>
      <c r="Q248" s="26">
        <v>0</v>
      </c>
      <c r="R248" s="26">
        <v>2.0860930552949988</v>
      </c>
      <c r="S248" s="26">
        <v>4.8206437578241461</v>
      </c>
      <c r="T248" s="26">
        <v>0</v>
      </c>
      <c r="U248" s="26">
        <v>164.85171128453001</v>
      </c>
      <c r="V248" s="26" t="s">
        <v>310</v>
      </c>
      <c r="W248" s="26" t="s">
        <v>310</v>
      </c>
      <c r="X248" s="26" t="s">
        <v>310</v>
      </c>
      <c r="Y248" s="26" t="s">
        <v>310</v>
      </c>
      <c r="Z248" s="26">
        <v>0</v>
      </c>
      <c r="AA248" s="26">
        <v>0</v>
      </c>
      <c r="AB248" s="26">
        <v>0</v>
      </c>
      <c r="AC248" s="26">
        <v>0</v>
      </c>
      <c r="AD248" s="26">
        <v>0</v>
      </c>
      <c r="AE248" s="26">
        <v>0</v>
      </c>
      <c r="AF248" s="26">
        <v>0</v>
      </c>
      <c r="AG248" s="26">
        <v>0</v>
      </c>
      <c r="AH248" s="26">
        <v>2.0860930552949988</v>
      </c>
      <c r="AI248" s="26">
        <v>4.8206437578241461</v>
      </c>
      <c r="AJ248" s="26">
        <v>0</v>
      </c>
      <c r="AK248" s="26">
        <v>164.85171128453001</v>
      </c>
      <c r="AL248" s="26">
        <v>171.75844809764916</v>
      </c>
      <c r="AM248" s="26">
        <v>100.82581371866179</v>
      </c>
      <c r="AN248" s="26">
        <v>0.19701424345754118</v>
      </c>
      <c r="AO248" s="26">
        <v>0</v>
      </c>
      <c r="AP248" s="26">
        <v>0</v>
      </c>
      <c r="AQ248" s="26">
        <v>101.02282796211934</v>
      </c>
      <c r="AR248" s="26">
        <v>2.0860930552949988</v>
      </c>
      <c r="AS248" s="30">
        <v>48.426808049477678</v>
      </c>
      <c r="AT248" s="26">
        <v>100.82581371866179</v>
      </c>
      <c r="AU248" s="26">
        <v>0.23320618357458242</v>
      </c>
      <c r="AV248" s="26">
        <v>0</v>
      </c>
      <c r="AW248" s="26">
        <v>0</v>
      </c>
      <c r="AX248" s="26">
        <v>101.05901990223637</v>
      </c>
      <c r="AY248" s="26">
        <v>4.8206437578241461</v>
      </c>
      <c r="AZ248" s="30">
        <v>20.963801720094441</v>
      </c>
      <c r="BA248" s="26">
        <v>100.82581371866179</v>
      </c>
      <c r="BB248" s="26">
        <v>0.4302204270321236</v>
      </c>
      <c r="BC248" s="26">
        <v>0</v>
      </c>
      <c r="BD248" s="26">
        <v>0</v>
      </c>
      <c r="BE248" s="26">
        <v>101.25603414569392</v>
      </c>
      <c r="BF248" s="26">
        <v>6.9067368131191449</v>
      </c>
      <c r="BG248" s="26">
        <v>2.2733714894890458</v>
      </c>
      <c r="BH248" s="30">
        <v>14.660473807741022</v>
      </c>
      <c r="BI248" s="26">
        <v>0.73225545858520591</v>
      </c>
      <c r="BJ248" s="26">
        <v>1.6921309893638725</v>
      </c>
      <c r="BK248" s="26">
        <v>0</v>
      </c>
      <c r="BL248" s="26">
        <v>57.865858447114725</v>
      </c>
      <c r="BM248" s="26">
        <v>60.290244895063815</v>
      </c>
      <c r="BN248" s="26">
        <v>100.82581371866179</v>
      </c>
      <c r="BO248" s="26">
        <v>0</v>
      </c>
      <c r="BP248" s="26">
        <v>0.4302204270321236</v>
      </c>
      <c r="BQ248" s="26">
        <v>0</v>
      </c>
      <c r="BR248" s="26">
        <v>0</v>
      </c>
      <c r="BS248" s="26">
        <v>0</v>
      </c>
      <c r="BT248" s="26">
        <v>0</v>
      </c>
      <c r="BU248" s="26">
        <v>0</v>
      </c>
      <c r="BV248" s="26">
        <v>81.5419580698061</v>
      </c>
      <c r="BW248" s="26">
        <v>0</v>
      </c>
      <c r="BX248" s="26">
        <v>171.75844809764916</v>
      </c>
      <c r="BY248" s="26"/>
      <c r="BZ248" s="26">
        <v>0</v>
      </c>
      <c r="CA248" s="26">
        <v>0</v>
      </c>
      <c r="CB248" s="26">
        <v>182.79799221550002</v>
      </c>
      <c r="CC248" s="26">
        <v>171.75844809764916</v>
      </c>
      <c r="CD248" s="30">
        <v>1.0642736601321328</v>
      </c>
      <c r="CE248" s="26">
        <v>31.516564351871345</v>
      </c>
      <c r="CF248" s="26">
        <v>1.9914556999055009</v>
      </c>
      <c r="CG248" s="26">
        <v>0</v>
      </c>
      <c r="CH248" s="26">
        <v>1.9914556999055009</v>
      </c>
      <c r="CI248" s="26">
        <v>9.9571438989952424E-2</v>
      </c>
      <c r="CJ248" s="26">
        <v>0</v>
      </c>
      <c r="CK248" s="26">
        <v>9.9571438989952424E-2</v>
      </c>
      <c r="CL248" s="26"/>
      <c r="CM248" s="26">
        <v>0</v>
      </c>
      <c r="CN248" s="26"/>
      <c r="CO248" s="26">
        <v>0</v>
      </c>
      <c r="CP248" s="26">
        <v>0</v>
      </c>
      <c r="CQ248" s="26">
        <v>0</v>
      </c>
      <c r="CR248" s="26">
        <v>0</v>
      </c>
      <c r="CS248" s="26">
        <v>0</v>
      </c>
      <c r="CT248" s="26">
        <v>0</v>
      </c>
      <c r="CU248" s="26">
        <v>0</v>
      </c>
      <c r="CV248" s="26">
        <v>9999</v>
      </c>
      <c r="CW248" s="30">
        <v>9999</v>
      </c>
      <c r="CX248" s="7"/>
      <c r="CY248" s="7"/>
      <c r="CZ248" s="7"/>
      <c r="DA248" s="7"/>
      <c r="DB248" s="7"/>
      <c r="DC248" s="7"/>
      <c r="DD248" s="7"/>
      <c r="DE248" s="7"/>
      <c r="DF248" s="7"/>
      <c r="DG248" s="7"/>
      <c r="DH248" s="7"/>
      <c r="DI248" s="7"/>
      <c r="DJ248" s="7"/>
      <c r="DK248" s="7"/>
      <c r="DL248" s="7"/>
      <c r="DM248" s="7"/>
      <c r="DN248" s="7"/>
      <c r="DO248" s="7"/>
      <c r="DP248" s="7"/>
      <c r="DQ248" s="7"/>
      <c r="DR248" s="7"/>
      <c r="DS248" s="7"/>
      <c r="DT248" s="7"/>
      <c r="DU248" s="7"/>
      <c r="DV248" s="7"/>
      <c r="DW248" s="7"/>
      <c r="DX248" s="7"/>
      <c r="DY248" s="7"/>
      <c r="DZ248" s="7"/>
      <c r="EA248" s="7"/>
    </row>
    <row r="249" spans="1:131">
      <c r="A249" s="7" t="s">
        <v>482</v>
      </c>
      <c r="B249" s="7" t="s">
        <v>482</v>
      </c>
      <c r="C249" s="26">
        <v>1</v>
      </c>
      <c r="D249" s="26">
        <v>196.60299999999998</v>
      </c>
      <c r="E249" s="26">
        <v>0</v>
      </c>
      <c r="F249" s="26">
        <v>10.46115</v>
      </c>
      <c r="G249" s="26">
        <v>0</v>
      </c>
      <c r="H249" s="26">
        <v>0</v>
      </c>
      <c r="I249" s="26" t="s">
        <v>137</v>
      </c>
      <c r="J249" s="26"/>
      <c r="K249" s="26"/>
      <c r="L249" s="26">
        <v>210.21108169168878</v>
      </c>
      <c r="M249" s="26">
        <v>5.5912488883454788E-4</v>
      </c>
      <c r="N249" s="26">
        <v>5.5508937612290586E-4</v>
      </c>
      <c r="O249" s="26">
        <v>0</v>
      </c>
      <c r="P249" s="26">
        <v>0</v>
      </c>
      <c r="Q249" s="26">
        <v>0</v>
      </c>
      <c r="R249" s="26">
        <v>2.0860930552949988</v>
      </c>
      <c r="S249" s="26">
        <v>4.8206437578241461</v>
      </c>
      <c r="T249" s="26">
        <v>0</v>
      </c>
      <c r="U249" s="26">
        <v>164.85171128453001</v>
      </c>
      <c r="V249" s="26" t="s">
        <v>310</v>
      </c>
      <c r="W249" s="26" t="s">
        <v>310</v>
      </c>
      <c r="X249" s="26" t="s">
        <v>310</v>
      </c>
      <c r="Y249" s="26" t="s">
        <v>310</v>
      </c>
      <c r="Z249" s="26">
        <v>0</v>
      </c>
      <c r="AA249" s="26">
        <v>0</v>
      </c>
      <c r="AB249" s="26">
        <v>0</v>
      </c>
      <c r="AC249" s="26">
        <v>0</v>
      </c>
      <c r="AD249" s="26">
        <v>0</v>
      </c>
      <c r="AE249" s="26">
        <v>0</v>
      </c>
      <c r="AF249" s="26">
        <v>0</v>
      </c>
      <c r="AG249" s="26">
        <v>0</v>
      </c>
      <c r="AH249" s="26">
        <v>2.0860930552949988</v>
      </c>
      <c r="AI249" s="26">
        <v>4.8206437578241461</v>
      </c>
      <c r="AJ249" s="26">
        <v>0</v>
      </c>
      <c r="AK249" s="26">
        <v>164.85171128453001</v>
      </c>
      <c r="AL249" s="26">
        <v>171.75844809764916</v>
      </c>
      <c r="AM249" s="26">
        <v>101.10815109372972</v>
      </c>
      <c r="AN249" s="26">
        <v>0.19756593237823736</v>
      </c>
      <c r="AO249" s="26">
        <v>0</v>
      </c>
      <c r="AP249" s="26">
        <v>0</v>
      </c>
      <c r="AQ249" s="26">
        <v>101.30571702610796</v>
      </c>
      <c r="AR249" s="26">
        <v>2.0860930552949988</v>
      </c>
      <c r="AS249" s="30">
        <v>48.562415165982181</v>
      </c>
      <c r="AT249" s="26">
        <v>101.10815109372972</v>
      </c>
      <c r="AU249" s="26">
        <v>0.23385921893617895</v>
      </c>
      <c r="AV249" s="26">
        <v>0</v>
      </c>
      <c r="AW249" s="26">
        <v>0</v>
      </c>
      <c r="AX249" s="26">
        <v>101.34201031266589</v>
      </c>
      <c r="AY249" s="26">
        <v>4.8206437578241461</v>
      </c>
      <c r="AZ249" s="30">
        <v>21.022505583031879</v>
      </c>
      <c r="BA249" s="26">
        <v>101.10815109372972</v>
      </c>
      <c r="BB249" s="26">
        <v>0.43142515131441628</v>
      </c>
      <c r="BC249" s="26">
        <v>0</v>
      </c>
      <c r="BD249" s="26">
        <v>0</v>
      </c>
      <c r="BE249" s="26">
        <v>101.53957624504413</v>
      </c>
      <c r="BF249" s="26">
        <v>6.9067368131191449</v>
      </c>
      <c r="BG249" s="26">
        <v>2.2666015614618864</v>
      </c>
      <c r="BH249" s="30">
        <v>14.701526783556117</v>
      </c>
      <c r="BI249" s="26">
        <v>0.73021068690439106</v>
      </c>
      <c r="BJ249" s="26">
        <v>1.6874058330175263</v>
      </c>
      <c r="BK249" s="26">
        <v>0</v>
      </c>
      <c r="BL249" s="26">
        <v>57.704272121944392</v>
      </c>
      <c r="BM249" s="26">
        <v>60.12188864186632</v>
      </c>
      <c r="BN249" s="26">
        <v>101.10815109372972</v>
      </c>
      <c r="BO249" s="26">
        <v>0</v>
      </c>
      <c r="BP249" s="26">
        <v>0.43142515131441628</v>
      </c>
      <c r="BQ249" s="26">
        <v>0</v>
      </c>
      <c r="BR249" s="26">
        <v>0</v>
      </c>
      <c r="BS249" s="26">
        <v>0</v>
      </c>
      <c r="BT249" s="26">
        <v>0</v>
      </c>
      <c r="BU249" s="26">
        <v>0</v>
      </c>
      <c r="BV249" s="26">
        <v>81.5419580698061</v>
      </c>
      <c r="BW249" s="26">
        <v>0</v>
      </c>
      <c r="BX249" s="26">
        <v>171.75844809764916</v>
      </c>
      <c r="BY249" s="26"/>
      <c r="BZ249" s="26">
        <v>0</v>
      </c>
      <c r="CA249" s="26">
        <v>0</v>
      </c>
      <c r="CB249" s="26">
        <v>183.08153431485022</v>
      </c>
      <c r="CC249" s="26">
        <v>171.75844809764916</v>
      </c>
      <c r="CD249" s="30">
        <v>1.0659244790728639</v>
      </c>
      <c r="CE249" s="26">
        <v>31.428134871948004</v>
      </c>
      <c r="CF249" s="26">
        <v>1.997032271560494</v>
      </c>
      <c r="CG249" s="26">
        <v>0</v>
      </c>
      <c r="CH249" s="26">
        <v>1.997032271560494</v>
      </c>
      <c r="CI249" s="26">
        <v>9.9850263803552136E-2</v>
      </c>
      <c r="CJ249" s="26">
        <v>0</v>
      </c>
      <c r="CK249" s="26">
        <v>9.9850263803552136E-2</v>
      </c>
      <c r="CL249" s="26"/>
      <c r="CM249" s="26">
        <v>0</v>
      </c>
      <c r="CN249" s="26"/>
      <c r="CO249" s="26">
        <v>0</v>
      </c>
      <c r="CP249" s="26">
        <v>0</v>
      </c>
      <c r="CQ249" s="26">
        <v>0</v>
      </c>
      <c r="CR249" s="26">
        <v>0</v>
      </c>
      <c r="CS249" s="26">
        <v>0</v>
      </c>
      <c r="CT249" s="26">
        <v>0</v>
      </c>
      <c r="CU249" s="26">
        <v>0</v>
      </c>
      <c r="CV249" s="26">
        <v>9999</v>
      </c>
      <c r="CW249" s="30">
        <v>9999</v>
      </c>
      <c r="CX249" s="7"/>
      <c r="CY249" s="7"/>
      <c r="CZ249" s="7"/>
      <c r="DA249" s="7"/>
      <c r="DB249" s="7"/>
      <c r="DC249" s="7"/>
      <c r="DD249" s="7"/>
      <c r="DE249" s="7"/>
      <c r="DF249" s="7"/>
      <c r="DG249" s="7"/>
      <c r="DH249" s="7"/>
      <c r="DI249" s="7"/>
      <c r="DJ249" s="7"/>
      <c r="DK249" s="7"/>
      <c r="DL249" s="7"/>
      <c r="DM249" s="7"/>
      <c r="DN249" s="7"/>
      <c r="DO249" s="7"/>
      <c r="DP249" s="7"/>
      <c r="DQ249" s="7"/>
      <c r="DR249" s="7"/>
      <c r="DS249" s="7"/>
      <c r="DT249" s="7"/>
      <c r="DU249" s="7"/>
      <c r="DV249" s="7"/>
      <c r="DW249" s="7"/>
      <c r="DX249" s="7"/>
      <c r="DY249" s="7"/>
      <c r="DZ249" s="7"/>
      <c r="EA249" s="7"/>
    </row>
    <row r="250" spans="1:131">
      <c r="A250" s="7" t="s">
        <v>483</v>
      </c>
      <c r="B250" s="7" t="s">
        <v>483</v>
      </c>
      <c r="C250" s="26">
        <v>1</v>
      </c>
      <c r="D250" s="26">
        <v>157.07500000000002</v>
      </c>
      <c r="E250" s="26">
        <v>0</v>
      </c>
      <c r="F250" s="26">
        <v>10.46115</v>
      </c>
      <c r="G250" s="26">
        <v>0</v>
      </c>
      <c r="H250" s="26">
        <v>0</v>
      </c>
      <c r="I250" s="26" t="s">
        <v>137</v>
      </c>
      <c r="J250" s="26"/>
      <c r="K250" s="26"/>
      <c r="L250" s="26">
        <v>167.94710994604367</v>
      </c>
      <c r="M250" s="26">
        <v>4.4671008028202334E-4</v>
      </c>
      <c r="N250" s="26">
        <v>4.4348592724681446E-4</v>
      </c>
      <c r="O250" s="26">
        <v>0</v>
      </c>
      <c r="P250" s="26">
        <v>0</v>
      </c>
      <c r="Q250" s="26">
        <v>0</v>
      </c>
      <c r="R250" s="26">
        <v>2.0860930552949988</v>
      </c>
      <c r="S250" s="26">
        <v>4.8206437578241461</v>
      </c>
      <c r="T250" s="26">
        <v>0</v>
      </c>
      <c r="U250" s="26">
        <v>164.85171128453001</v>
      </c>
      <c r="V250" s="26" t="s">
        <v>310</v>
      </c>
      <c r="W250" s="26" t="s">
        <v>310</v>
      </c>
      <c r="X250" s="26" t="s">
        <v>310</v>
      </c>
      <c r="Y250" s="26" t="s">
        <v>310</v>
      </c>
      <c r="Z250" s="26">
        <v>0</v>
      </c>
      <c r="AA250" s="26">
        <v>0</v>
      </c>
      <c r="AB250" s="26">
        <v>0</v>
      </c>
      <c r="AC250" s="26">
        <v>0</v>
      </c>
      <c r="AD250" s="26">
        <v>0</v>
      </c>
      <c r="AE250" s="26">
        <v>0</v>
      </c>
      <c r="AF250" s="26">
        <v>0</v>
      </c>
      <c r="AG250" s="26">
        <v>0</v>
      </c>
      <c r="AH250" s="26">
        <v>2.0860930552949988</v>
      </c>
      <c r="AI250" s="26">
        <v>4.8206437578241461</v>
      </c>
      <c r="AJ250" s="26">
        <v>0</v>
      </c>
      <c r="AK250" s="26">
        <v>164.85171128453001</v>
      </c>
      <c r="AL250" s="26">
        <v>171.75844809764916</v>
      </c>
      <c r="AM250" s="26">
        <v>80.779860088846988</v>
      </c>
      <c r="AN250" s="26">
        <v>0.1578443300881047</v>
      </c>
      <c r="AO250" s="26">
        <v>0</v>
      </c>
      <c r="AP250" s="26">
        <v>0</v>
      </c>
      <c r="AQ250" s="26">
        <v>80.937704418935098</v>
      </c>
      <c r="AR250" s="26">
        <v>2.0860930552949988</v>
      </c>
      <c r="AS250" s="30">
        <v>38.798702777661816</v>
      </c>
      <c r="AT250" s="26">
        <v>80.779860088846988</v>
      </c>
      <c r="AU250" s="26">
        <v>0.18684067290122891</v>
      </c>
      <c r="AV250" s="26">
        <v>0</v>
      </c>
      <c r="AW250" s="26">
        <v>0</v>
      </c>
      <c r="AX250" s="26">
        <v>80.966700761748214</v>
      </c>
      <c r="AY250" s="26">
        <v>4.8206437578241461</v>
      </c>
      <c r="AZ250" s="30">
        <v>16.795827451538024</v>
      </c>
      <c r="BA250" s="26">
        <v>80.779860088846988</v>
      </c>
      <c r="BB250" s="26">
        <v>0.34468500298933358</v>
      </c>
      <c r="BC250" s="26">
        <v>0</v>
      </c>
      <c r="BD250" s="26">
        <v>0</v>
      </c>
      <c r="BE250" s="26">
        <v>81.124545091836325</v>
      </c>
      <c r="BF250" s="26">
        <v>6.9067368131191449</v>
      </c>
      <c r="BG250" s="26">
        <v>2.8749959323004859</v>
      </c>
      <c r="BH250" s="30">
        <v>11.745712524870301</v>
      </c>
      <c r="BI250" s="26">
        <v>0.91396856073508803</v>
      </c>
      <c r="BJ250" s="26">
        <v>2.1120423300254316</v>
      </c>
      <c r="BK250" s="26">
        <v>0</v>
      </c>
      <c r="BL250" s="26">
        <v>72.225580213214258</v>
      </c>
      <c r="BM250" s="26">
        <v>75.251591103974789</v>
      </c>
      <c r="BN250" s="26">
        <v>80.779860088846988</v>
      </c>
      <c r="BO250" s="26">
        <v>0</v>
      </c>
      <c r="BP250" s="26">
        <v>0.34468500298933358</v>
      </c>
      <c r="BQ250" s="26">
        <v>0</v>
      </c>
      <c r="BR250" s="26">
        <v>0</v>
      </c>
      <c r="BS250" s="26">
        <v>0</v>
      </c>
      <c r="BT250" s="26">
        <v>0</v>
      </c>
      <c r="BU250" s="26">
        <v>0</v>
      </c>
      <c r="BV250" s="26">
        <v>81.5419580698061</v>
      </c>
      <c r="BW250" s="26">
        <v>0</v>
      </c>
      <c r="BX250" s="26">
        <v>171.75844809764916</v>
      </c>
      <c r="BY250" s="26"/>
      <c r="BZ250" s="26">
        <v>0</v>
      </c>
      <c r="CA250" s="26">
        <v>0</v>
      </c>
      <c r="CB250" s="26">
        <v>162.66650316164242</v>
      </c>
      <c r="CC250" s="26">
        <v>171.75844809764916</v>
      </c>
      <c r="CD250" s="113">
        <v>0.94706551534025429</v>
      </c>
      <c r="CE250" s="26">
        <v>39.375043256454553</v>
      </c>
      <c r="CF250" s="26">
        <v>1.5955191124009518</v>
      </c>
      <c r="CG250" s="26">
        <v>0</v>
      </c>
      <c r="CH250" s="26">
        <v>1.5955191124009518</v>
      </c>
      <c r="CI250" s="26">
        <v>7.9774877224370724E-2</v>
      </c>
      <c r="CJ250" s="26">
        <v>0</v>
      </c>
      <c r="CK250" s="26">
        <v>7.9774877224370724E-2</v>
      </c>
      <c r="CL250" s="26"/>
      <c r="CM250" s="26">
        <v>0</v>
      </c>
      <c r="CN250" s="26"/>
      <c r="CO250" s="26">
        <v>0</v>
      </c>
      <c r="CP250" s="26">
        <v>0</v>
      </c>
      <c r="CQ250" s="26">
        <v>0</v>
      </c>
      <c r="CR250" s="26">
        <v>0</v>
      </c>
      <c r="CS250" s="26">
        <v>0</v>
      </c>
      <c r="CT250" s="26">
        <v>0</v>
      </c>
      <c r="CU250" s="26">
        <v>0</v>
      </c>
      <c r="CV250" s="26">
        <v>9999</v>
      </c>
      <c r="CW250" s="30">
        <v>9999</v>
      </c>
      <c r="CX250" s="7"/>
      <c r="CY250" s="7"/>
      <c r="CZ250" s="7"/>
      <c r="DA250" s="7"/>
      <c r="DB250" s="7"/>
      <c r="DC250" s="7"/>
      <c r="DD250" s="7"/>
      <c r="DE250" s="7"/>
      <c r="DF250" s="7"/>
      <c r="DG250" s="7"/>
      <c r="DH250" s="7"/>
      <c r="DI250" s="7"/>
      <c r="DJ250" s="7"/>
      <c r="DK250" s="7"/>
      <c r="DL250" s="7"/>
      <c r="DM250" s="7"/>
      <c r="DN250" s="7"/>
      <c r="DO250" s="7"/>
      <c r="DP250" s="7"/>
      <c r="DQ250" s="7"/>
      <c r="DR250" s="7"/>
      <c r="DS250" s="7"/>
      <c r="DT250" s="7"/>
      <c r="DU250" s="7"/>
      <c r="DV250" s="7"/>
      <c r="DW250" s="7"/>
      <c r="DX250" s="7"/>
      <c r="DY250" s="7"/>
      <c r="DZ250" s="7"/>
      <c r="EA250" s="7"/>
    </row>
    <row r="251" spans="1:131">
      <c r="A251" s="7" t="s">
        <v>484</v>
      </c>
      <c r="B251" s="7" t="s">
        <v>484</v>
      </c>
      <c r="C251" s="26">
        <v>1</v>
      </c>
      <c r="D251" s="26">
        <v>147.30280000000002</v>
      </c>
      <c r="E251" s="26">
        <v>0</v>
      </c>
      <c r="F251" s="26">
        <v>10.46115</v>
      </c>
      <c r="G251" s="26">
        <v>0</v>
      </c>
      <c r="H251" s="26">
        <v>0</v>
      </c>
      <c r="I251" s="26" t="s">
        <v>137</v>
      </c>
      <c r="J251" s="26"/>
      <c r="K251" s="26"/>
      <c r="L251" s="26">
        <v>157.49851693114806</v>
      </c>
      <c r="M251" s="26">
        <v>4.1891864150098249E-4</v>
      </c>
      <c r="N251" s="26">
        <v>4.1589507460800294E-4</v>
      </c>
      <c r="O251" s="26">
        <v>0</v>
      </c>
      <c r="P251" s="26">
        <v>0</v>
      </c>
      <c r="Q251" s="26">
        <v>0</v>
      </c>
      <c r="R251" s="26">
        <v>2.0860930552949988</v>
      </c>
      <c r="S251" s="26">
        <v>4.8206437578241461</v>
      </c>
      <c r="T251" s="26">
        <v>0</v>
      </c>
      <c r="U251" s="26">
        <v>164.85171128453001</v>
      </c>
      <c r="V251" s="26" t="s">
        <v>310</v>
      </c>
      <c r="W251" s="26" t="s">
        <v>310</v>
      </c>
      <c r="X251" s="26" t="s">
        <v>310</v>
      </c>
      <c r="Y251" s="26" t="s">
        <v>310</v>
      </c>
      <c r="Z251" s="26">
        <v>0</v>
      </c>
      <c r="AA251" s="26">
        <v>0</v>
      </c>
      <c r="AB251" s="26">
        <v>0</v>
      </c>
      <c r="AC251" s="26">
        <v>0</v>
      </c>
      <c r="AD251" s="26">
        <v>0</v>
      </c>
      <c r="AE251" s="26">
        <v>0</v>
      </c>
      <c r="AF251" s="26">
        <v>0</v>
      </c>
      <c r="AG251" s="26">
        <v>0</v>
      </c>
      <c r="AH251" s="26">
        <v>2.0860930552949988</v>
      </c>
      <c r="AI251" s="26">
        <v>4.8206437578241461</v>
      </c>
      <c r="AJ251" s="26">
        <v>0</v>
      </c>
      <c r="AK251" s="26">
        <v>164.85171128453001</v>
      </c>
      <c r="AL251" s="26">
        <v>171.75844809764916</v>
      </c>
      <c r="AM251" s="26">
        <v>75.754254812639914</v>
      </c>
      <c r="AN251" s="26">
        <v>0.14802426729971077</v>
      </c>
      <c r="AO251" s="26">
        <v>0</v>
      </c>
      <c r="AP251" s="26">
        <v>0</v>
      </c>
      <c r="AQ251" s="26">
        <v>75.902279079939632</v>
      </c>
      <c r="AR251" s="26">
        <v>2.0860930552949988</v>
      </c>
      <c r="AS251" s="30">
        <v>36.384896103882639</v>
      </c>
      <c r="AT251" s="26">
        <v>75.754254812639914</v>
      </c>
      <c r="AU251" s="26">
        <v>0.17521664346481072</v>
      </c>
      <c r="AV251" s="26">
        <v>0</v>
      </c>
      <c r="AW251" s="26">
        <v>0</v>
      </c>
      <c r="AX251" s="26">
        <v>75.929471456104721</v>
      </c>
      <c r="AY251" s="26">
        <v>4.8206437578241461</v>
      </c>
      <c r="AZ251" s="30">
        <v>15.750898691252052</v>
      </c>
      <c r="BA251" s="26">
        <v>75.754254812639914</v>
      </c>
      <c r="BB251" s="26">
        <v>0.32324091076452149</v>
      </c>
      <c r="BC251" s="26">
        <v>0</v>
      </c>
      <c r="BD251" s="26">
        <v>0</v>
      </c>
      <c r="BE251" s="26">
        <v>76.077495723404439</v>
      </c>
      <c r="BF251" s="26">
        <v>6.9067368131191449</v>
      </c>
      <c r="BG251" s="26">
        <v>3.0757442115367928</v>
      </c>
      <c r="BH251" s="30">
        <v>11.014969555361869</v>
      </c>
      <c r="BI251" s="26">
        <v>0.97460205561241176</v>
      </c>
      <c r="BJ251" s="26">
        <v>2.2521571143844152</v>
      </c>
      <c r="BK251" s="26">
        <v>0</v>
      </c>
      <c r="BL251" s="26">
        <v>77.017090048462293</v>
      </c>
      <c r="BM251" s="26">
        <v>80.243849218459133</v>
      </c>
      <c r="BN251" s="26">
        <v>75.754254812639914</v>
      </c>
      <c r="BO251" s="26">
        <v>0</v>
      </c>
      <c r="BP251" s="26">
        <v>0.32324091076452149</v>
      </c>
      <c r="BQ251" s="26">
        <v>0</v>
      </c>
      <c r="BR251" s="26">
        <v>0</v>
      </c>
      <c r="BS251" s="26">
        <v>0</v>
      </c>
      <c r="BT251" s="26">
        <v>0</v>
      </c>
      <c r="BU251" s="26">
        <v>0</v>
      </c>
      <c r="BV251" s="26">
        <v>81.5419580698061</v>
      </c>
      <c r="BW251" s="26">
        <v>0</v>
      </c>
      <c r="BX251" s="26">
        <v>171.75844809764916</v>
      </c>
      <c r="BY251" s="26"/>
      <c r="BZ251" s="26">
        <v>0</v>
      </c>
      <c r="CA251" s="26">
        <v>0</v>
      </c>
      <c r="CB251" s="26">
        <v>157.61945379321054</v>
      </c>
      <c r="CC251" s="26">
        <v>171.75844809764916</v>
      </c>
      <c r="CD251" s="113">
        <v>0.91768093819524821</v>
      </c>
      <c r="CE251" s="26">
        <v>41.997237444805272</v>
      </c>
      <c r="CF251" s="26">
        <v>1.4962561369420668</v>
      </c>
      <c r="CG251" s="26">
        <v>0</v>
      </c>
      <c r="CH251" s="26">
        <v>1.4962561369420668</v>
      </c>
      <c r="CI251" s="26">
        <v>7.481179554229532E-2</v>
      </c>
      <c r="CJ251" s="26">
        <v>0</v>
      </c>
      <c r="CK251" s="26">
        <v>7.481179554229532E-2</v>
      </c>
      <c r="CL251" s="26"/>
      <c r="CM251" s="26">
        <v>0</v>
      </c>
      <c r="CN251" s="26"/>
      <c r="CO251" s="26">
        <v>0</v>
      </c>
      <c r="CP251" s="26">
        <v>0</v>
      </c>
      <c r="CQ251" s="26">
        <v>0</v>
      </c>
      <c r="CR251" s="26">
        <v>0</v>
      </c>
      <c r="CS251" s="26">
        <v>0</v>
      </c>
      <c r="CT251" s="26">
        <v>0</v>
      </c>
      <c r="CU251" s="26">
        <v>0</v>
      </c>
      <c r="CV251" s="26">
        <v>9999</v>
      </c>
      <c r="CW251" s="30">
        <v>9999</v>
      </c>
      <c r="CX251" s="7"/>
      <c r="CY251" s="7"/>
      <c r="CZ251" s="7"/>
      <c r="DA251" s="7"/>
      <c r="DB251" s="7"/>
      <c r="DC251" s="7"/>
      <c r="DD251" s="7"/>
      <c r="DE251" s="7"/>
      <c r="DF251" s="7"/>
      <c r="DG251" s="7"/>
      <c r="DH251" s="7"/>
      <c r="DI251" s="7"/>
      <c r="DJ251" s="7"/>
      <c r="DK251" s="7"/>
      <c r="DL251" s="7"/>
      <c r="DM251" s="7"/>
      <c r="DN251" s="7"/>
      <c r="DO251" s="7"/>
      <c r="DP251" s="7"/>
      <c r="DQ251" s="7"/>
      <c r="DR251" s="7"/>
      <c r="DS251" s="7"/>
      <c r="DT251" s="7"/>
      <c r="DU251" s="7"/>
      <c r="DV251" s="7"/>
      <c r="DW251" s="7"/>
      <c r="DX251" s="7"/>
      <c r="DY251" s="7"/>
      <c r="DZ251" s="7"/>
      <c r="EA251" s="7"/>
    </row>
    <row r="252" spans="1:131">
      <c r="A252" s="7" t="s">
        <v>485</v>
      </c>
      <c r="B252" s="7" t="s">
        <v>485</v>
      </c>
      <c r="C252" s="26">
        <v>1</v>
      </c>
      <c r="D252" s="26">
        <v>203.86200000000002</v>
      </c>
      <c r="E252" s="26">
        <v>0</v>
      </c>
      <c r="F252" s="26">
        <v>10.46115</v>
      </c>
      <c r="G252" s="26">
        <v>0</v>
      </c>
      <c r="H252" s="26">
        <v>0</v>
      </c>
      <c r="I252" s="26" t="s">
        <v>137</v>
      </c>
      <c r="J252" s="26"/>
      <c r="K252" s="26"/>
      <c r="L252" s="26">
        <v>217.97252094744772</v>
      </c>
      <c r="M252" s="26">
        <v>5.797689663310765E-4</v>
      </c>
      <c r="N252" s="26">
        <v>5.7558445392576847E-4</v>
      </c>
      <c r="O252" s="26">
        <v>0</v>
      </c>
      <c r="P252" s="26">
        <v>0</v>
      </c>
      <c r="Q252" s="26">
        <v>0</v>
      </c>
      <c r="R252" s="26">
        <v>2.0860930552949988</v>
      </c>
      <c r="S252" s="26">
        <v>4.8206437578241461</v>
      </c>
      <c r="T252" s="26">
        <v>0</v>
      </c>
      <c r="U252" s="26">
        <v>164.85171128453001</v>
      </c>
      <c r="V252" s="26" t="s">
        <v>310</v>
      </c>
      <c r="W252" s="26" t="s">
        <v>310</v>
      </c>
      <c r="X252" s="26" t="s">
        <v>310</v>
      </c>
      <c r="Y252" s="26" t="s">
        <v>310</v>
      </c>
      <c r="Z252" s="26">
        <v>0</v>
      </c>
      <c r="AA252" s="26">
        <v>0</v>
      </c>
      <c r="AB252" s="26">
        <v>0</v>
      </c>
      <c r="AC252" s="26">
        <v>0</v>
      </c>
      <c r="AD252" s="26">
        <v>0</v>
      </c>
      <c r="AE252" s="26">
        <v>0</v>
      </c>
      <c r="AF252" s="26">
        <v>0</v>
      </c>
      <c r="AG252" s="26">
        <v>0</v>
      </c>
      <c r="AH252" s="26">
        <v>2.0860930552949988</v>
      </c>
      <c r="AI252" s="26">
        <v>4.8206437578241461</v>
      </c>
      <c r="AJ252" s="26">
        <v>0</v>
      </c>
      <c r="AK252" s="26">
        <v>164.85171128453001</v>
      </c>
      <c r="AL252" s="26">
        <v>171.75844809764916</v>
      </c>
      <c r="AM252" s="26">
        <v>104.84127860851531</v>
      </c>
      <c r="AN252" s="26">
        <v>0.20486048588522171</v>
      </c>
      <c r="AO252" s="26">
        <v>0</v>
      </c>
      <c r="AP252" s="26">
        <v>0</v>
      </c>
      <c r="AQ252" s="26">
        <v>105.04613909440053</v>
      </c>
      <c r="AR252" s="26">
        <v>2.0860930552949988</v>
      </c>
      <c r="AS252" s="30">
        <v>50.355442595318806</v>
      </c>
      <c r="AT252" s="26">
        <v>104.84127860851531</v>
      </c>
      <c r="AU252" s="26">
        <v>0.24249379760617745</v>
      </c>
      <c r="AV252" s="26">
        <v>0</v>
      </c>
      <c r="AW252" s="26">
        <v>0</v>
      </c>
      <c r="AX252" s="26">
        <v>105.08377240612148</v>
      </c>
      <c r="AY252" s="26">
        <v>4.8206437578241461</v>
      </c>
      <c r="AZ252" s="30">
        <v>21.798701104093258</v>
      </c>
      <c r="BA252" s="26">
        <v>104.84127860851531</v>
      </c>
      <c r="BB252" s="26">
        <v>0.44735428349139916</v>
      </c>
      <c r="BC252" s="26">
        <v>0</v>
      </c>
      <c r="BD252" s="26">
        <v>0</v>
      </c>
      <c r="BE252" s="26">
        <v>105.2886328920067</v>
      </c>
      <c r="BF252" s="26">
        <v>6.9067368131191449</v>
      </c>
      <c r="BG252" s="26">
        <v>2.1805164729308557</v>
      </c>
      <c r="BH252" s="30">
        <v>15.244338352666635</v>
      </c>
      <c r="BI252" s="26">
        <v>0.70420976777164934</v>
      </c>
      <c r="BJ252" s="26">
        <v>1.627321663619236</v>
      </c>
      <c r="BK252" s="26">
        <v>0</v>
      </c>
      <c r="BL252" s="26">
        <v>55.649571827955342</v>
      </c>
      <c r="BM252" s="26">
        <v>57.981103259346241</v>
      </c>
      <c r="BN252" s="26">
        <v>104.84127860851531</v>
      </c>
      <c r="BO252" s="26">
        <v>0</v>
      </c>
      <c r="BP252" s="26">
        <v>0.44735428349139916</v>
      </c>
      <c r="BQ252" s="26">
        <v>0</v>
      </c>
      <c r="BR252" s="26">
        <v>0</v>
      </c>
      <c r="BS252" s="26">
        <v>0</v>
      </c>
      <c r="BT252" s="26">
        <v>0</v>
      </c>
      <c r="BU252" s="26">
        <v>0</v>
      </c>
      <c r="BV252" s="26">
        <v>81.5419580698061</v>
      </c>
      <c r="BW252" s="26">
        <v>0</v>
      </c>
      <c r="BX252" s="26">
        <v>171.75844809764916</v>
      </c>
      <c r="BY252" s="26"/>
      <c r="BZ252" s="26">
        <v>0</v>
      </c>
      <c r="CA252" s="26">
        <v>0</v>
      </c>
      <c r="CB252" s="26">
        <v>186.83059096181279</v>
      </c>
      <c r="CC252" s="26">
        <v>171.75844809764916</v>
      </c>
      <c r="CD252" s="30">
        <v>1.0877519739558588</v>
      </c>
      <c r="CE252" s="26">
        <v>30.303682798393677</v>
      </c>
      <c r="CF252" s="26">
        <v>2.0707669412209646</v>
      </c>
      <c r="CG252" s="26">
        <v>0</v>
      </c>
      <c r="CH252" s="26">
        <v>2.0707669412209646</v>
      </c>
      <c r="CI252" s="26">
        <v>0.10353694745003768</v>
      </c>
      <c r="CJ252" s="26">
        <v>0</v>
      </c>
      <c r="CK252" s="26">
        <v>0.10353694745003768</v>
      </c>
      <c r="CL252" s="26"/>
      <c r="CM252" s="26">
        <v>0</v>
      </c>
      <c r="CN252" s="26"/>
      <c r="CO252" s="26">
        <v>0</v>
      </c>
      <c r="CP252" s="26">
        <v>0</v>
      </c>
      <c r="CQ252" s="26">
        <v>0</v>
      </c>
      <c r="CR252" s="26">
        <v>0</v>
      </c>
      <c r="CS252" s="26">
        <v>0</v>
      </c>
      <c r="CT252" s="26">
        <v>0</v>
      </c>
      <c r="CU252" s="26">
        <v>0</v>
      </c>
      <c r="CV252" s="26">
        <v>9999</v>
      </c>
      <c r="CW252" s="30">
        <v>9999</v>
      </c>
      <c r="CX252" s="7"/>
      <c r="CY252" s="7"/>
      <c r="CZ252" s="7"/>
      <c r="DA252" s="7"/>
      <c r="DB252" s="7"/>
      <c r="DC252" s="7"/>
      <c r="DD252" s="7"/>
      <c r="DE252" s="7"/>
      <c r="DF252" s="7"/>
      <c r="DG252" s="7"/>
      <c r="DH252" s="7"/>
      <c r="DI252" s="7"/>
      <c r="DJ252" s="7"/>
      <c r="DK252" s="7"/>
      <c r="DL252" s="7"/>
      <c r="DM252" s="7"/>
      <c r="DN252" s="7"/>
      <c r="DO252" s="7"/>
      <c r="DP252" s="7"/>
      <c r="DQ252" s="7"/>
      <c r="DR252" s="7"/>
      <c r="DS252" s="7"/>
      <c r="DT252" s="7"/>
      <c r="DU252" s="7"/>
      <c r="DV252" s="7"/>
      <c r="DW252" s="7"/>
      <c r="DX252" s="7"/>
      <c r="DY252" s="7"/>
      <c r="DZ252" s="7"/>
      <c r="EA252" s="7"/>
    </row>
    <row r="253" spans="1:131">
      <c r="A253" s="7" t="s">
        <v>486</v>
      </c>
      <c r="B253" s="7" t="s">
        <v>486</v>
      </c>
      <c r="C253" s="26">
        <v>1</v>
      </c>
      <c r="D253" s="26">
        <v>198.31100000000001</v>
      </c>
      <c r="E253" s="26">
        <v>0</v>
      </c>
      <c r="F253" s="26">
        <v>10.46115</v>
      </c>
      <c r="G253" s="26">
        <v>0</v>
      </c>
      <c r="H253" s="26">
        <v>0</v>
      </c>
      <c r="I253" s="26" t="s">
        <v>137</v>
      </c>
      <c r="J253" s="26"/>
      <c r="K253" s="26"/>
      <c r="L253" s="26">
        <v>212.03730269304384</v>
      </c>
      <c r="M253" s="26">
        <v>5.6398231883373121E-4</v>
      </c>
      <c r="N253" s="26">
        <v>5.5991174737063832E-4</v>
      </c>
      <c r="O253" s="26">
        <v>0</v>
      </c>
      <c r="P253" s="26">
        <v>0</v>
      </c>
      <c r="Q253" s="26">
        <v>0</v>
      </c>
      <c r="R253" s="26">
        <v>2.0860930552949988</v>
      </c>
      <c r="S253" s="26">
        <v>4.8206437578241461</v>
      </c>
      <c r="T253" s="26">
        <v>0</v>
      </c>
      <c r="U253" s="26">
        <v>164.85171128453001</v>
      </c>
      <c r="V253" s="26" t="s">
        <v>310</v>
      </c>
      <c r="W253" s="26" t="s">
        <v>310</v>
      </c>
      <c r="X253" s="26" t="s">
        <v>310</v>
      </c>
      <c r="Y253" s="26" t="s">
        <v>310</v>
      </c>
      <c r="Z253" s="26">
        <v>0</v>
      </c>
      <c r="AA253" s="26">
        <v>0</v>
      </c>
      <c r="AB253" s="26">
        <v>0</v>
      </c>
      <c r="AC253" s="26">
        <v>0</v>
      </c>
      <c r="AD253" s="26">
        <v>0</v>
      </c>
      <c r="AE253" s="26">
        <v>0</v>
      </c>
      <c r="AF253" s="26">
        <v>0</v>
      </c>
      <c r="AG253" s="26">
        <v>0</v>
      </c>
      <c r="AH253" s="26">
        <v>2.0860930552949988</v>
      </c>
      <c r="AI253" s="26">
        <v>4.8206437578241461</v>
      </c>
      <c r="AJ253" s="26">
        <v>0</v>
      </c>
      <c r="AK253" s="26">
        <v>164.85171128453001</v>
      </c>
      <c r="AL253" s="26">
        <v>171.75844809764916</v>
      </c>
      <c r="AM253" s="26">
        <v>101.98653403838513</v>
      </c>
      <c r="AN253" s="26">
        <v>0.19928229790929256</v>
      </c>
      <c r="AO253" s="26">
        <v>0</v>
      </c>
      <c r="AP253" s="26">
        <v>0</v>
      </c>
      <c r="AQ253" s="26">
        <v>102.18581633629442</v>
      </c>
      <c r="AR253" s="26">
        <v>2.0860930552949988</v>
      </c>
      <c r="AS253" s="30">
        <v>48.984303972884909</v>
      </c>
      <c r="AT253" s="26">
        <v>101.98653403838513</v>
      </c>
      <c r="AU253" s="26">
        <v>0.2358908845055904</v>
      </c>
      <c r="AV253" s="26">
        <v>0</v>
      </c>
      <c r="AW253" s="26">
        <v>0</v>
      </c>
      <c r="AX253" s="26">
        <v>102.22242492289072</v>
      </c>
      <c r="AY253" s="26">
        <v>4.8206437578241461</v>
      </c>
      <c r="AZ253" s="30">
        <v>21.205139823281613</v>
      </c>
      <c r="BA253" s="26">
        <v>101.98653403838513</v>
      </c>
      <c r="BB253" s="26">
        <v>0.43517318241488295</v>
      </c>
      <c r="BC253" s="26">
        <v>0</v>
      </c>
      <c r="BD253" s="26">
        <v>0</v>
      </c>
      <c r="BE253" s="26">
        <v>102.42170722080002</v>
      </c>
      <c r="BF253" s="26">
        <v>6.9067368131191449</v>
      </c>
      <c r="BG253" s="26">
        <v>2.2457792721484999</v>
      </c>
      <c r="BH253" s="30">
        <v>14.82924715275859</v>
      </c>
      <c r="BI253" s="26">
        <v>0.72392157609746299</v>
      </c>
      <c r="BJ253" s="26">
        <v>1.6728726545110695</v>
      </c>
      <c r="BK253" s="26">
        <v>0</v>
      </c>
      <c r="BL253" s="26">
        <v>57.207280544148489</v>
      </c>
      <c r="BM253" s="26">
        <v>59.604074774757038</v>
      </c>
      <c r="BN253" s="26">
        <v>101.98653403838513</v>
      </c>
      <c r="BO253" s="26">
        <v>0</v>
      </c>
      <c r="BP253" s="26">
        <v>0.43517318241488295</v>
      </c>
      <c r="BQ253" s="26">
        <v>0</v>
      </c>
      <c r="BR253" s="26">
        <v>0</v>
      </c>
      <c r="BS253" s="26">
        <v>0</v>
      </c>
      <c r="BT253" s="26">
        <v>0</v>
      </c>
      <c r="BU253" s="26">
        <v>0</v>
      </c>
      <c r="BV253" s="26">
        <v>81.5419580698061</v>
      </c>
      <c r="BW253" s="26">
        <v>0</v>
      </c>
      <c r="BX253" s="26">
        <v>171.75844809764916</v>
      </c>
      <c r="BY253" s="26"/>
      <c r="BZ253" s="26">
        <v>0</v>
      </c>
      <c r="CA253" s="26">
        <v>0</v>
      </c>
      <c r="CB253" s="26">
        <v>183.96366529060612</v>
      </c>
      <c r="CC253" s="26">
        <v>171.75844809764916</v>
      </c>
      <c r="CD253" s="30">
        <v>1.0710603602218038</v>
      </c>
      <c r="CE253" s="26">
        <v>31.156152037358201</v>
      </c>
      <c r="CF253" s="26">
        <v>2.014381605598254</v>
      </c>
      <c r="CG253" s="26">
        <v>0</v>
      </c>
      <c r="CH253" s="26">
        <v>2.014381605598254</v>
      </c>
      <c r="CI253" s="26">
        <v>0.1007177187791958</v>
      </c>
      <c r="CJ253" s="26">
        <v>0</v>
      </c>
      <c r="CK253" s="26">
        <v>0.1007177187791958</v>
      </c>
      <c r="CL253" s="26"/>
      <c r="CM253" s="26">
        <v>0</v>
      </c>
      <c r="CN253" s="26"/>
      <c r="CO253" s="26">
        <v>0</v>
      </c>
      <c r="CP253" s="26">
        <v>0</v>
      </c>
      <c r="CQ253" s="26">
        <v>0</v>
      </c>
      <c r="CR253" s="26">
        <v>0</v>
      </c>
      <c r="CS253" s="26">
        <v>0</v>
      </c>
      <c r="CT253" s="26">
        <v>0</v>
      </c>
      <c r="CU253" s="26">
        <v>0</v>
      </c>
      <c r="CV253" s="26">
        <v>9999</v>
      </c>
      <c r="CW253" s="30">
        <v>9999</v>
      </c>
      <c r="CX253" s="7"/>
      <c r="CY253" s="7"/>
      <c r="CZ253" s="7"/>
      <c r="DA253" s="7"/>
      <c r="DB253" s="7"/>
      <c r="DC253" s="7"/>
      <c r="DD253" s="7"/>
      <c r="DE253" s="7"/>
      <c r="DF253" s="7"/>
      <c r="DG253" s="7"/>
      <c r="DH253" s="7"/>
      <c r="DI253" s="7"/>
      <c r="DJ253" s="7"/>
      <c r="DK253" s="7"/>
      <c r="DL253" s="7"/>
      <c r="DM253" s="7"/>
      <c r="DN253" s="7"/>
      <c r="DO253" s="7"/>
      <c r="DP253" s="7"/>
      <c r="DQ253" s="7"/>
      <c r="DR253" s="7"/>
      <c r="DS253" s="7"/>
      <c r="DT253" s="7"/>
      <c r="DU253" s="7"/>
      <c r="DV253" s="7"/>
      <c r="DW253" s="7"/>
      <c r="DX253" s="7"/>
      <c r="DY253" s="7"/>
      <c r="DZ253" s="7"/>
      <c r="EA253" s="7"/>
    </row>
    <row r="254" spans="1:131">
      <c r="A254" s="7" t="s">
        <v>487</v>
      </c>
      <c r="B254" s="7" t="s">
        <v>487</v>
      </c>
      <c r="C254" s="26">
        <v>1</v>
      </c>
      <c r="D254" s="26">
        <v>197.51800000000003</v>
      </c>
      <c r="E254" s="26">
        <v>0</v>
      </c>
      <c r="F254" s="26">
        <v>10.46115</v>
      </c>
      <c r="G254" s="26">
        <v>0</v>
      </c>
      <c r="H254" s="26">
        <v>0</v>
      </c>
      <c r="I254" s="26" t="s">
        <v>137</v>
      </c>
      <c r="J254" s="26"/>
      <c r="K254" s="26"/>
      <c r="L254" s="26">
        <v>211.18941437098616</v>
      </c>
      <c r="M254" s="26">
        <v>5.6172708347696756E-4</v>
      </c>
      <c r="N254" s="26">
        <v>5.5767278929133406E-4</v>
      </c>
      <c r="O254" s="26">
        <v>0</v>
      </c>
      <c r="P254" s="26">
        <v>0</v>
      </c>
      <c r="Q254" s="26">
        <v>0</v>
      </c>
      <c r="R254" s="26">
        <v>2.0860930552949988</v>
      </c>
      <c r="S254" s="26">
        <v>4.8206437578241461</v>
      </c>
      <c r="T254" s="26">
        <v>0</v>
      </c>
      <c r="U254" s="26">
        <v>164.85171128453001</v>
      </c>
      <c r="V254" s="26" t="s">
        <v>310</v>
      </c>
      <c r="W254" s="26" t="s">
        <v>310</v>
      </c>
      <c r="X254" s="26" t="s">
        <v>310</v>
      </c>
      <c r="Y254" s="26" t="s">
        <v>310</v>
      </c>
      <c r="Z254" s="26">
        <v>0</v>
      </c>
      <c r="AA254" s="26">
        <v>0</v>
      </c>
      <c r="AB254" s="26">
        <v>0</v>
      </c>
      <c r="AC254" s="26">
        <v>0</v>
      </c>
      <c r="AD254" s="26">
        <v>0</v>
      </c>
      <c r="AE254" s="26">
        <v>0</v>
      </c>
      <c r="AF254" s="26">
        <v>0</v>
      </c>
      <c r="AG254" s="26">
        <v>0</v>
      </c>
      <c r="AH254" s="26">
        <v>2.0860930552949988</v>
      </c>
      <c r="AI254" s="26">
        <v>4.8206437578241461</v>
      </c>
      <c r="AJ254" s="26">
        <v>0</v>
      </c>
      <c r="AK254" s="26">
        <v>164.85171128453001</v>
      </c>
      <c r="AL254" s="26">
        <v>171.75844809764916</v>
      </c>
      <c r="AM254" s="26">
        <v>101.57871338550945</v>
      </c>
      <c r="AN254" s="26">
        <v>0.19848541391273125</v>
      </c>
      <c r="AO254" s="26">
        <v>0</v>
      </c>
      <c r="AP254" s="26">
        <v>0</v>
      </c>
      <c r="AQ254" s="26">
        <v>101.77719879942218</v>
      </c>
      <c r="AR254" s="26">
        <v>2.0860930552949988</v>
      </c>
      <c r="AS254" s="30">
        <v>48.788427026822951</v>
      </c>
      <c r="AT254" s="26">
        <v>101.57871338550945</v>
      </c>
      <c r="AU254" s="26">
        <v>0.23494761120550642</v>
      </c>
      <c r="AV254" s="26">
        <v>0</v>
      </c>
      <c r="AW254" s="26">
        <v>0</v>
      </c>
      <c r="AX254" s="26">
        <v>101.81366099671496</v>
      </c>
      <c r="AY254" s="26">
        <v>4.8206437578241461</v>
      </c>
      <c r="AZ254" s="30">
        <v>21.120345354594246</v>
      </c>
      <c r="BA254" s="26">
        <v>101.57871338550945</v>
      </c>
      <c r="BB254" s="26">
        <v>0.43343302511823767</v>
      </c>
      <c r="BC254" s="26">
        <v>0</v>
      </c>
      <c r="BD254" s="26">
        <v>0</v>
      </c>
      <c r="BE254" s="26">
        <v>102.01214641062769</v>
      </c>
      <c r="BF254" s="26">
        <v>6.9067368131191449</v>
      </c>
      <c r="BG254" s="26">
        <v>2.2554019790657023</v>
      </c>
      <c r="BH254" s="30">
        <v>14.769948409914592</v>
      </c>
      <c r="BI254" s="26">
        <v>0.72682799379025709</v>
      </c>
      <c r="BJ254" s="26">
        <v>1.679588943735481</v>
      </c>
      <c r="BK254" s="26">
        <v>0</v>
      </c>
      <c r="BL254" s="26">
        <v>57.436957705073119</v>
      </c>
      <c r="BM254" s="26">
        <v>59.843374642598867</v>
      </c>
      <c r="BN254" s="26">
        <v>101.57871338550945</v>
      </c>
      <c r="BO254" s="26">
        <v>0</v>
      </c>
      <c r="BP254" s="26">
        <v>0.43343302511823767</v>
      </c>
      <c r="BQ254" s="26">
        <v>0</v>
      </c>
      <c r="BR254" s="26">
        <v>0</v>
      </c>
      <c r="BS254" s="26">
        <v>0</v>
      </c>
      <c r="BT254" s="26">
        <v>0</v>
      </c>
      <c r="BU254" s="26">
        <v>0</v>
      </c>
      <c r="BV254" s="26">
        <v>81.5419580698061</v>
      </c>
      <c r="BW254" s="26">
        <v>0</v>
      </c>
      <c r="BX254" s="26">
        <v>171.75844809764916</v>
      </c>
      <c r="BY254" s="26"/>
      <c r="BZ254" s="26">
        <v>0</v>
      </c>
      <c r="CA254" s="26">
        <v>0</v>
      </c>
      <c r="CB254" s="26">
        <v>183.55410448043381</v>
      </c>
      <c r="CC254" s="26">
        <v>171.75844809764916</v>
      </c>
      <c r="CD254" s="30">
        <v>1.0686758439740822</v>
      </c>
      <c r="CE254" s="26">
        <v>31.281844801702121</v>
      </c>
      <c r="CF254" s="26">
        <v>2.006326557652153</v>
      </c>
      <c r="CG254" s="26">
        <v>0</v>
      </c>
      <c r="CH254" s="26">
        <v>2.006326557652153</v>
      </c>
      <c r="CI254" s="26">
        <v>0.1003149718262184</v>
      </c>
      <c r="CJ254" s="26">
        <v>0</v>
      </c>
      <c r="CK254" s="26">
        <v>0.1003149718262184</v>
      </c>
      <c r="CL254" s="26"/>
      <c r="CM254" s="26">
        <v>0</v>
      </c>
      <c r="CN254" s="26"/>
      <c r="CO254" s="26">
        <v>0</v>
      </c>
      <c r="CP254" s="26">
        <v>0</v>
      </c>
      <c r="CQ254" s="26">
        <v>0</v>
      </c>
      <c r="CR254" s="26">
        <v>0</v>
      </c>
      <c r="CS254" s="26">
        <v>0</v>
      </c>
      <c r="CT254" s="26">
        <v>0</v>
      </c>
      <c r="CU254" s="26">
        <v>0</v>
      </c>
      <c r="CV254" s="26">
        <v>9999</v>
      </c>
      <c r="CW254" s="30">
        <v>9999</v>
      </c>
      <c r="CX254" s="7"/>
      <c r="CY254" s="7"/>
      <c r="CZ254" s="7"/>
      <c r="DA254" s="7"/>
      <c r="DB254" s="7"/>
      <c r="DC254" s="7"/>
      <c r="DD254" s="7"/>
      <c r="DE254" s="7"/>
      <c r="DF254" s="7"/>
      <c r="DG254" s="7"/>
      <c r="DH254" s="7"/>
      <c r="DI254" s="7"/>
      <c r="DJ254" s="7"/>
      <c r="DK254" s="7"/>
      <c r="DL254" s="7"/>
      <c r="DM254" s="7"/>
      <c r="DN254" s="7"/>
      <c r="DO254" s="7"/>
      <c r="DP254" s="7"/>
      <c r="DQ254" s="7"/>
      <c r="DR254" s="7"/>
      <c r="DS254" s="7"/>
      <c r="DT254" s="7"/>
      <c r="DU254" s="7"/>
      <c r="DV254" s="7"/>
      <c r="DW254" s="7"/>
      <c r="DX254" s="7"/>
      <c r="DY254" s="7"/>
      <c r="DZ254" s="7"/>
      <c r="EA254" s="7"/>
    </row>
    <row r="255" spans="1:131">
      <c r="A255" s="7" t="s">
        <v>488</v>
      </c>
      <c r="B255" s="7" t="s">
        <v>488</v>
      </c>
      <c r="C255" s="26">
        <v>1</v>
      </c>
      <c r="D255" s="26">
        <v>189.28300000000002</v>
      </c>
      <c r="E255" s="26">
        <v>0</v>
      </c>
      <c r="F255" s="26">
        <v>10.46115</v>
      </c>
      <c r="G255" s="26">
        <v>0</v>
      </c>
      <c r="H255" s="26">
        <v>0</v>
      </c>
      <c r="I255" s="26" t="s">
        <v>137</v>
      </c>
      <c r="J255" s="26"/>
      <c r="K255" s="26"/>
      <c r="L255" s="26">
        <v>202.38442025731007</v>
      </c>
      <c r="M255" s="26">
        <v>5.3830733169519163E-4</v>
      </c>
      <c r="N255" s="26">
        <v>5.3442207077548161E-4</v>
      </c>
      <c r="O255" s="26">
        <v>0</v>
      </c>
      <c r="P255" s="26">
        <v>0</v>
      </c>
      <c r="Q255" s="26">
        <v>0</v>
      </c>
      <c r="R255" s="26">
        <v>2.0860930552949988</v>
      </c>
      <c r="S255" s="26">
        <v>4.8206437578241461</v>
      </c>
      <c r="T255" s="26">
        <v>0</v>
      </c>
      <c r="U255" s="26">
        <v>164.85171128453001</v>
      </c>
      <c r="V255" s="26" t="s">
        <v>310</v>
      </c>
      <c r="W255" s="26" t="s">
        <v>310</v>
      </c>
      <c r="X255" s="26" t="s">
        <v>310</v>
      </c>
      <c r="Y255" s="26" t="s">
        <v>310</v>
      </c>
      <c r="Z255" s="26">
        <v>0</v>
      </c>
      <c r="AA255" s="26">
        <v>0</v>
      </c>
      <c r="AB255" s="26">
        <v>0</v>
      </c>
      <c r="AC255" s="26">
        <v>0</v>
      </c>
      <c r="AD255" s="26">
        <v>0</v>
      </c>
      <c r="AE255" s="26">
        <v>0</v>
      </c>
      <c r="AF255" s="26">
        <v>0</v>
      </c>
      <c r="AG255" s="26">
        <v>0</v>
      </c>
      <c r="AH255" s="26">
        <v>2.0860930552949988</v>
      </c>
      <c r="AI255" s="26">
        <v>4.8206437578241461</v>
      </c>
      <c r="AJ255" s="26">
        <v>0</v>
      </c>
      <c r="AK255" s="26">
        <v>164.85171128453001</v>
      </c>
      <c r="AL255" s="26">
        <v>171.75844809764916</v>
      </c>
      <c r="AM255" s="26">
        <v>97.343652759492088</v>
      </c>
      <c r="AN255" s="26">
        <v>0.19021008010228693</v>
      </c>
      <c r="AO255" s="26">
        <v>0</v>
      </c>
      <c r="AP255" s="26">
        <v>0</v>
      </c>
      <c r="AQ255" s="26">
        <v>97.533862839594377</v>
      </c>
      <c r="AR255" s="26">
        <v>2.0860930552949988</v>
      </c>
      <c r="AS255" s="30">
        <v>46.754320279256149</v>
      </c>
      <c r="AT255" s="26">
        <v>97.343652759492088</v>
      </c>
      <c r="AU255" s="26">
        <v>0.22515208078155857</v>
      </c>
      <c r="AV255" s="26">
        <v>0</v>
      </c>
      <c r="AW255" s="26">
        <v>0</v>
      </c>
      <c r="AX255" s="26">
        <v>97.568804840273643</v>
      </c>
      <c r="AY255" s="26">
        <v>4.8206437578241461</v>
      </c>
      <c r="AZ255" s="30">
        <v>20.239787410533001</v>
      </c>
      <c r="BA255" s="26">
        <v>97.343652759492088</v>
      </c>
      <c r="BB255" s="26">
        <v>0.41536216088384548</v>
      </c>
      <c r="BC255" s="26">
        <v>0</v>
      </c>
      <c r="BD255" s="26">
        <v>0</v>
      </c>
      <c r="BE255" s="26">
        <v>97.759014920375932</v>
      </c>
      <c r="BF255" s="26">
        <v>6.9067368131191449</v>
      </c>
      <c r="BG255" s="26">
        <v>2.3600962383521948</v>
      </c>
      <c r="BH255" s="30">
        <v>14.15415377268836</v>
      </c>
      <c r="BI255" s="26">
        <v>0.75844957908245314</v>
      </c>
      <c r="BJ255" s="26">
        <v>1.7526616177297734</v>
      </c>
      <c r="BK255" s="26">
        <v>0</v>
      </c>
      <c r="BL255" s="26">
        <v>59.935826312931596</v>
      </c>
      <c r="BM255" s="26">
        <v>62.44693750974384</v>
      </c>
      <c r="BN255" s="26">
        <v>97.343652759492088</v>
      </c>
      <c r="BO255" s="26">
        <v>0</v>
      </c>
      <c r="BP255" s="26">
        <v>0.41536216088384548</v>
      </c>
      <c r="BQ255" s="26">
        <v>0</v>
      </c>
      <c r="BR255" s="26">
        <v>0</v>
      </c>
      <c r="BS255" s="26">
        <v>0</v>
      </c>
      <c r="BT255" s="26">
        <v>0</v>
      </c>
      <c r="BU255" s="26">
        <v>0</v>
      </c>
      <c r="BV255" s="26">
        <v>81.5419580698061</v>
      </c>
      <c r="BW255" s="26">
        <v>0</v>
      </c>
      <c r="BX255" s="26">
        <v>171.75844809764916</v>
      </c>
      <c r="BY255" s="26"/>
      <c r="BZ255" s="26">
        <v>0</v>
      </c>
      <c r="CA255" s="26">
        <v>0</v>
      </c>
      <c r="CB255" s="26">
        <v>179.30097299018203</v>
      </c>
      <c r="CC255" s="26">
        <v>171.75844809764916</v>
      </c>
      <c r="CD255" s="30">
        <v>1.0439135598631208</v>
      </c>
      <c r="CE255" s="26">
        <v>32.649371732937027</v>
      </c>
      <c r="CF255" s="26">
        <v>1.9226779828272442</v>
      </c>
      <c r="CG255" s="26">
        <v>0</v>
      </c>
      <c r="CH255" s="26">
        <v>1.9226779828272442</v>
      </c>
      <c r="CI255" s="26">
        <v>9.6132599622222273E-2</v>
      </c>
      <c r="CJ255" s="26">
        <v>0</v>
      </c>
      <c r="CK255" s="26">
        <v>9.6132599622222273E-2</v>
      </c>
      <c r="CL255" s="26"/>
      <c r="CM255" s="26">
        <v>0</v>
      </c>
      <c r="CN255" s="26"/>
      <c r="CO255" s="26">
        <v>0</v>
      </c>
      <c r="CP255" s="26">
        <v>0</v>
      </c>
      <c r="CQ255" s="26">
        <v>0</v>
      </c>
      <c r="CR255" s="26">
        <v>0</v>
      </c>
      <c r="CS255" s="26">
        <v>0</v>
      </c>
      <c r="CT255" s="26">
        <v>0</v>
      </c>
      <c r="CU255" s="26">
        <v>0</v>
      </c>
      <c r="CV255" s="26">
        <v>9999</v>
      </c>
      <c r="CW255" s="30">
        <v>9999</v>
      </c>
      <c r="CX255" s="7"/>
      <c r="CY255" s="7"/>
      <c r="CZ255" s="7"/>
      <c r="DA255" s="7"/>
      <c r="DB255" s="7"/>
      <c r="DC255" s="7"/>
      <c r="DD255" s="7"/>
      <c r="DE255" s="7"/>
      <c r="DF255" s="7"/>
      <c r="DG255" s="7"/>
      <c r="DH255" s="7"/>
      <c r="DI255" s="7"/>
      <c r="DJ255" s="7"/>
      <c r="DK255" s="7"/>
      <c r="DL255" s="7"/>
      <c r="DM255" s="7"/>
      <c r="DN255" s="7"/>
      <c r="DO255" s="7"/>
      <c r="DP255" s="7"/>
      <c r="DQ255" s="7"/>
      <c r="DR255" s="7"/>
      <c r="DS255" s="7"/>
      <c r="DT255" s="7"/>
      <c r="DU255" s="7"/>
      <c r="DV255" s="7"/>
      <c r="DW255" s="7"/>
      <c r="DX255" s="7"/>
      <c r="DY255" s="7"/>
      <c r="DZ255" s="7"/>
      <c r="EA255" s="7"/>
    </row>
    <row r="256" spans="1:131">
      <c r="A256" s="7" t="s">
        <v>489</v>
      </c>
      <c r="B256" s="7" t="s">
        <v>489</v>
      </c>
      <c r="C256" s="26">
        <v>1</v>
      </c>
      <c r="D256" s="26">
        <v>185.13500000000002</v>
      </c>
      <c r="E256" s="26">
        <v>0</v>
      </c>
      <c r="F256" s="26">
        <v>10.46115</v>
      </c>
      <c r="G256" s="26">
        <v>0</v>
      </c>
      <c r="H256" s="26">
        <v>0</v>
      </c>
      <c r="I256" s="26" t="s">
        <v>137</v>
      </c>
      <c r="J256" s="26"/>
      <c r="K256" s="26"/>
      <c r="L256" s="26">
        <v>197.94931211116213</v>
      </c>
      <c r="M256" s="26">
        <v>5.2651071598288962E-4</v>
      </c>
      <c r="N256" s="26">
        <v>5.2271059774527452E-4</v>
      </c>
      <c r="O256" s="26">
        <v>0</v>
      </c>
      <c r="P256" s="26">
        <v>0</v>
      </c>
      <c r="Q256" s="26">
        <v>0</v>
      </c>
      <c r="R256" s="26">
        <v>2.0860930552949988</v>
      </c>
      <c r="S256" s="26">
        <v>4.8206437578241461</v>
      </c>
      <c r="T256" s="26">
        <v>0</v>
      </c>
      <c r="U256" s="26">
        <v>164.85171128453001</v>
      </c>
      <c r="V256" s="26" t="s">
        <v>310</v>
      </c>
      <c r="W256" s="26" t="s">
        <v>310</v>
      </c>
      <c r="X256" s="26" t="s">
        <v>310</v>
      </c>
      <c r="Y256" s="26" t="s">
        <v>310</v>
      </c>
      <c r="Z256" s="26">
        <v>0</v>
      </c>
      <c r="AA256" s="26">
        <v>0</v>
      </c>
      <c r="AB256" s="26">
        <v>0</v>
      </c>
      <c r="AC256" s="26">
        <v>0</v>
      </c>
      <c r="AD256" s="26">
        <v>0</v>
      </c>
      <c r="AE256" s="26">
        <v>0</v>
      </c>
      <c r="AF256" s="26">
        <v>0</v>
      </c>
      <c r="AG256" s="26">
        <v>0</v>
      </c>
      <c r="AH256" s="26">
        <v>2.0860930552949988</v>
      </c>
      <c r="AI256" s="26">
        <v>4.8206437578241461</v>
      </c>
      <c r="AJ256" s="26">
        <v>0</v>
      </c>
      <c r="AK256" s="26">
        <v>164.85171128453001</v>
      </c>
      <c r="AL256" s="26">
        <v>171.75844809764916</v>
      </c>
      <c r="AM256" s="26">
        <v>95.210437036757611</v>
      </c>
      <c r="AN256" s="26">
        <v>0.18604176381258167</v>
      </c>
      <c r="AO256" s="26">
        <v>0</v>
      </c>
      <c r="AP256" s="26">
        <v>0</v>
      </c>
      <c r="AQ256" s="26">
        <v>95.396478800570193</v>
      </c>
      <c r="AR256" s="26">
        <v>2.0860930552949988</v>
      </c>
      <c r="AS256" s="30">
        <v>45.729733176778147</v>
      </c>
      <c r="AT256" s="26">
        <v>95.210437036757611</v>
      </c>
      <c r="AU256" s="26">
        <v>0.22021803582727373</v>
      </c>
      <c r="AV256" s="26">
        <v>0</v>
      </c>
      <c r="AW256" s="26">
        <v>0</v>
      </c>
      <c r="AX256" s="26">
        <v>95.430655072584884</v>
      </c>
      <c r="AY256" s="26">
        <v>4.8206437578241461</v>
      </c>
      <c r="AZ256" s="30">
        <v>19.796247112783671</v>
      </c>
      <c r="BA256" s="26">
        <v>95.210437036757611</v>
      </c>
      <c r="BB256" s="26">
        <v>0.40625979963985537</v>
      </c>
      <c r="BC256" s="26">
        <v>0</v>
      </c>
      <c r="BD256" s="26">
        <v>0</v>
      </c>
      <c r="BE256" s="26">
        <v>95.616696836397466</v>
      </c>
      <c r="BF256" s="26">
        <v>6.9067368131191449</v>
      </c>
      <c r="BG256" s="26">
        <v>2.4163583673087783</v>
      </c>
      <c r="BH256" s="30">
        <v>13.843975733196659</v>
      </c>
      <c r="BI256" s="26">
        <v>0.77544284807013242</v>
      </c>
      <c r="BJ256" s="26">
        <v>1.7919304776986777</v>
      </c>
      <c r="BK256" s="26">
        <v>0</v>
      </c>
      <c r="BL256" s="26">
        <v>61.278704793748517</v>
      </c>
      <c r="BM256" s="26">
        <v>63.846078119517337</v>
      </c>
      <c r="BN256" s="26">
        <v>95.210437036757611</v>
      </c>
      <c r="BO256" s="26">
        <v>0</v>
      </c>
      <c r="BP256" s="26">
        <v>0.40625979963985537</v>
      </c>
      <c r="BQ256" s="26">
        <v>0</v>
      </c>
      <c r="BR256" s="26">
        <v>0</v>
      </c>
      <c r="BS256" s="26">
        <v>0</v>
      </c>
      <c r="BT256" s="26">
        <v>0</v>
      </c>
      <c r="BU256" s="26">
        <v>0</v>
      </c>
      <c r="BV256" s="26">
        <v>81.5419580698061</v>
      </c>
      <c r="BW256" s="26">
        <v>0</v>
      </c>
      <c r="BX256" s="26">
        <v>171.75844809764916</v>
      </c>
      <c r="BY256" s="26"/>
      <c r="BZ256" s="26">
        <v>0</v>
      </c>
      <c r="CA256" s="26">
        <v>0</v>
      </c>
      <c r="CB256" s="26">
        <v>177.15865490620357</v>
      </c>
      <c r="CC256" s="26">
        <v>171.75844809764916</v>
      </c>
      <c r="CD256" s="30">
        <v>1.0314407056442676</v>
      </c>
      <c r="CE256" s="26">
        <v>33.384273312843114</v>
      </c>
      <c r="CF256" s="26">
        <v>1.8805438858784069</v>
      </c>
      <c r="CG256" s="26">
        <v>0</v>
      </c>
      <c r="CH256" s="26">
        <v>1.8805438858784069</v>
      </c>
      <c r="CI256" s="26">
        <v>9.4025923252801999E-2</v>
      </c>
      <c r="CJ256" s="26">
        <v>0</v>
      </c>
      <c r="CK256" s="26">
        <v>9.4025923252801999E-2</v>
      </c>
      <c r="CL256" s="26"/>
      <c r="CM256" s="26">
        <v>0</v>
      </c>
      <c r="CN256" s="26"/>
      <c r="CO256" s="26">
        <v>0</v>
      </c>
      <c r="CP256" s="26">
        <v>0</v>
      </c>
      <c r="CQ256" s="26">
        <v>0</v>
      </c>
      <c r="CR256" s="26">
        <v>0</v>
      </c>
      <c r="CS256" s="26">
        <v>0</v>
      </c>
      <c r="CT256" s="26">
        <v>0</v>
      </c>
      <c r="CU256" s="26">
        <v>0</v>
      </c>
      <c r="CV256" s="26">
        <v>9999</v>
      </c>
      <c r="CW256" s="30">
        <v>9999</v>
      </c>
      <c r="CX256" s="7"/>
      <c r="CY256" s="7"/>
      <c r="CZ256" s="7"/>
      <c r="DA256" s="7"/>
      <c r="DB256" s="7"/>
      <c r="DC256" s="7"/>
      <c r="DD256" s="7"/>
      <c r="DE256" s="7"/>
      <c r="DF256" s="7"/>
      <c r="DG256" s="7"/>
      <c r="DH256" s="7"/>
      <c r="DI256" s="7"/>
      <c r="DJ256" s="7"/>
      <c r="DK256" s="7"/>
      <c r="DL256" s="7"/>
      <c r="DM256" s="7"/>
      <c r="DN256" s="7"/>
      <c r="DO256" s="7"/>
      <c r="DP256" s="7"/>
      <c r="DQ256" s="7"/>
      <c r="DR256" s="7"/>
      <c r="DS256" s="7"/>
      <c r="DT256" s="7"/>
      <c r="DU256" s="7"/>
      <c r="DV256" s="7"/>
      <c r="DW256" s="7"/>
      <c r="DX256" s="7"/>
      <c r="DY256" s="7"/>
      <c r="DZ256" s="7"/>
      <c r="EA256" s="7"/>
    </row>
    <row r="257" spans="1:131">
      <c r="A257" s="7" t="s">
        <v>490</v>
      </c>
      <c r="B257" s="7" t="s">
        <v>490</v>
      </c>
      <c r="C257" s="26">
        <v>1</v>
      </c>
      <c r="D257" s="26">
        <v>186.59900000000002</v>
      </c>
      <c r="E257" s="26">
        <v>0</v>
      </c>
      <c r="F257" s="26">
        <v>10.46115</v>
      </c>
      <c r="G257" s="26">
        <v>0</v>
      </c>
      <c r="H257" s="26">
        <v>0</v>
      </c>
      <c r="I257" s="26" t="s">
        <v>137</v>
      </c>
      <c r="J257" s="26"/>
      <c r="K257" s="26"/>
      <c r="L257" s="26">
        <v>199.51464439803789</v>
      </c>
      <c r="M257" s="26">
        <v>5.3067422741076087E-4</v>
      </c>
      <c r="N257" s="26">
        <v>5.2684405881475932E-4</v>
      </c>
      <c r="O257" s="26">
        <v>0</v>
      </c>
      <c r="P257" s="26">
        <v>0</v>
      </c>
      <c r="Q257" s="26">
        <v>0</v>
      </c>
      <c r="R257" s="26">
        <v>2.0860930552949988</v>
      </c>
      <c r="S257" s="26">
        <v>4.8206437578241461</v>
      </c>
      <c r="T257" s="26">
        <v>0</v>
      </c>
      <c r="U257" s="26">
        <v>164.85171128453001</v>
      </c>
      <c r="V257" s="26" t="s">
        <v>310</v>
      </c>
      <c r="W257" s="26" t="s">
        <v>310</v>
      </c>
      <c r="X257" s="26" t="s">
        <v>310</v>
      </c>
      <c r="Y257" s="26" t="s">
        <v>310</v>
      </c>
      <c r="Z257" s="26">
        <v>0</v>
      </c>
      <c r="AA257" s="26">
        <v>0</v>
      </c>
      <c r="AB257" s="26">
        <v>0</v>
      </c>
      <c r="AC257" s="26">
        <v>0</v>
      </c>
      <c r="AD257" s="26">
        <v>0</v>
      </c>
      <c r="AE257" s="26">
        <v>0</v>
      </c>
      <c r="AF257" s="26">
        <v>0</v>
      </c>
      <c r="AG257" s="26">
        <v>0</v>
      </c>
      <c r="AH257" s="26">
        <v>2.0860930552949988</v>
      </c>
      <c r="AI257" s="26">
        <v>4.8206437578241461</v>
      </c>
      <c r="AJ257" s="26">
        <v>0</v>
      </c>
      <c r="AK257" s="26">
        <v>164.85171128453001</v>
      </c>
      <c r="AL257" s="26">
        <v>171.75844809764916</v>
      </c>
      <c r="AM257" s="26">
        <v>95.963336703605137</v>
      </c>
      <c r="AN257" s="26">
        <v>0.18751293426777171</v>
      </c>
      <c r="AO257" s="26">
        <v>0</v>
      </c>
      <c r="AP257" s="26">
        <v>0</v>
      </c>
      <c r="AQ257" s="26">
        <v>96.150849637872909</v>
      </c>
      <c r="AR257" s="26">
        <v>2.0860930552949988</v>
      </c>
      <c r="AS257" s="30">
        <v>46.091352154123356</v>
      </c>
      <c r="AT257" s="26">
        <v>95.963336703605137</v>
      </c>
      <c r="AU257" s="26">
        <v>0.2219594634581977</v>
      </c>
      <c r="AV257" s="26">
        <v>0</v>
      </c>
      <c r="AW257" s="26">
        <v>0</v>
      </c>
      <c r="AX257" s="26">
        <v>96.185296167063328</v>
      </c>
      <c r="AY257" s="26">
        <v>4.8206437578241461</v>
      </c>
      <c r="AZ257" s="30">
        <v>19.952790747283448</v>
      </c>
      <c r="BA257" s="26">
        <v>95.963336703605137</v>
      </c>
      <c r="BB257" s="26">
        <v>0.40947239772596944</v>
      </c>
      <c r="BC257" s="26">
        <v>0</v>
      </c>
      <c r="BD257" s="26">
        <v>0</v>
      </c>
      <c r="BE257" s="26">
        <v>96.3728091013311</v>
      </c>
      <c r="BF257" s="26">
        <v>6.9067368131191449</v>
      </c>
      <c r="BG257" s="26">
        <v>2.3962155233014411</v>
      </c>
      <c r="BH257" s="30">
        <v>13.953450335370208</v>
      </c>
      <c r="BI257" s="26">
        <v>0.76935895517909514</v>
      </c>
      <c r="BJ257" s="26">
        <v>1.7778715265823757</v>
      </c>
      <c r="BK257" s="26">
        <v>0</v>
      </c>
      <c r="BL257" s="26">
        <v>60.79793038542882</v>
      </c>
      <c r="BM257" s="26">
        <v>63.345160867190302</v>
      </c>
      <c r="BN257" s="26">
        <v>95.963336703605137</v>
      </c>
      <c r="BO257" s="26">
        <v>0</v>
      </c>
      <c r="BP257" s="26">
        <v>0.40947239772596944</v>
      </c>
      <c r="BQ257" s="26">
        <v>0</v>
      </c>
      <c r="BR257" s="26">
        <v>0</v>
      </c>
      <c r="BS257" s="26">
        <v>0</v>
      </c>
      <c r="BT257" s="26">
        <v>0</v>
      </c>
      <c r="BU257" s="26">
        <v>0</v>
      </c>
      <c r="BV257" s="26">
        <v>81.5419580698061</v>
      </c>
      <c r="BW257" s="26">
        <v>0</v>
      </c>
      <c r="BX257" s="26">
        <v>171.75844809764916</v>
      </c>
      <c r="BY257" s="26"/>
      <c r="BZ257" s="26">
        <v>0</v>
      </c>
      <c r="CA257" s="26">
        <v>0</v>
      </c>
      <c r="CB257" s="26">
        <v>177.91476717113721</v>
      </c>
      <c r="CC257" s="26">
        <v>171.75844809764916</v>
      </c>
      <c r="CD257" s="30">
        <v>1.0358428894862162</v>
      </c>
      <c r="CE257" s="26">
        <v>33.121165461090492</v>
      </c>
      <c r="CF257" s="26">
        <v>1.895414743625057</v>
      </c>
      <c r="CG257" s="26">
        <v>0</v>
      </c>
      <c r="CH257" s="26">
        <v>1.895414743625057</v>
      </c>
      <c r="CI257" s="26">
        <v>9.4769456089067977E-2</v>
      </c>
      <c r="CJ257" s="26">
        <v>0</v>
      </c>
      <c r="CK257" s="26">
        <v>9.4769456089067977E-2</v>
      </c>
      <c r="CL257" s="26"/>
      <c r="CM257" s="26">
        <v>0</v>
      </c>
      <c r="CN257" s="26"/>
      <c r="CO257" s="26">
        <v>0</v>
      </c>
      <c r="CP257" s="26">
        <v>0</v>
      </c>
      <c r="CQ257" s="26">
        <v>0</v>
      </c>
      <c r="CR257" s="26">
        <v>0</v>
      </c>
      <c r="CS257" s="26">
        <v>0</v>
      </c>
      <c r="CT257" s="26">
        <v>0</v>
      </c>
      <c r="CU257" s="26">
        <v>0</v>
      </c>
      <c r="CV257" s="26">
        <v>9999</v>
      </c>
      <c r="CW257" s="30">
        <v>9999</v>
      </c>
      <c r="CX257" s="7"/>
      <c r="CY257" s="7"/>
      <c r="CZ257" s="7"/>
      <c r="DA257" s="7"/>
      <c r="DB257" s="7"/>
      <c r="DC257" s="7"/>
      <c r="DD257" s="7"/>
      <c r="DE257" s="7"/>
      <c r="DF257" s="7"/>
      <c r="DG257" s="7"/>
      <c r="DH257" s="7"/>
      <c r="DI257" s="7"/>
      <c r="DJ257" s="7"/>
      <c r="DK257" s="7"/>
      <c r="DL257" s="7"/>
      <c r="DM257" s="7"/>
      <c r="DN257" s="7"/>
      <c r="DO257" s="7"/>
      <c r="DP257" s="7"/>
      <c r="DQ257" s="7"/>
      <c r="DR257" s="7"/>
      <c r="DS257" s="7"/>
      <c r="DT257" s="7"/>
      <c r="DU257" s="7"/>
      <c r="DV257" s="7"/>
      <c r="DW257" s="7"/>
      <c r="DX257" s="7"/>
      <c r="DY257" s="7"/>
      <c r="DZ257" s="7"/>
      <c r="EA257" s="7"/>
    </row>
    <row r="258" spans="1:131">
      <c r="A258" s="7" t="s">
        <v>491</v>
      </c>
      <c r="B258" s="7" t="s">
        <v>491</v>
      </c>
      <c r="C258" s="26">
        <v>1</v>
      </c>
      <c r="D258" s="26">
        <v>183.30500000000001</v>
      </c>
      <c r="E258" s="26">
        <v>0</v>
      </c>
      <c r="F258" s="26">
        <v>10.46115</v>
      </c>
      <c r="G258" s="26">
        <v>0</v>
      </c>
      <c r="H258" s="26">
        <v>0</v>
      </c>
      <c r="I258" s="26" t="s">
        <v>137</v>
      </c>
      <c r="J258" s="26"/>
      <c r="K258" s="26"/>
      <c r="L258" s="26">
        <v>195.99264675256742</v>
      </c>
      <c r="M258" s="26">
        <v>5.2130632669805047E-4</v>
      </c>
      <c r="N258" s="26">
        <v>5.1754377140841835E-4</v>
      </c>
      <c r="O258" s="26">
        <v>0</v>
      </c>
      <c r="P258" s="26">
        <v>0</v>
      </c>
      <c r="Q258" s="26">
        <v>0</v>
      </c>
      <c r="R258" s="26">
        <v>2.0860930552949988</v>
      </c>
      <c r="S258" s="26">
        <v>4.8206437578241461</v>
      </c>
      <c r="T258" s="26">
        <v>0</v>
      </c>
      <c r="U258" s="26">
        <v>164.85171128453001</v>
      </c>
      <c r="V258" s="26" t="s">
        <v>310</v>
      </c>
      <c r="W258" s="26" t="s">
        <v>310</v>
      </c>
      <c r="X258" s="26" t="s">
        <v>310</v>
      </c>
      <c r="Y258" s="26" t="s">
        <v>310</v>
      </c>
      <c r="Z258" s="26">
        <v>0</v>
      </c>
      <c r="AA258" s="26">
        <v>0</v>
      </c>
      <c r="AB258" s="26">
        <v>0</v>
      </c>
      <c r="AC258" s="26">
        <v>0</v>
      </c>
      <c r="AD258" s="26">
        <v>0</v>
      </c>
      <c r="AE258" s="26">
        <v>0</v>
      </c>
      <c r="AF258" s="26">
        <v>0</v>
      </c>
      <c r="AG258" s="26">
        <v>0</v>
      </c>
      <c r="AH258" s="26">
        <v>2.0860930552949988</v>
      </c>
      <c r="AI258" s="26">
        <v>4.8206437578241461</v>
      </c>
      <c r="AJ258" s="26">
        <v>0</v>
      </c>
      <c r="AK258" s="26">
        <v>164.85171128453001</v>
      </c>
      <c r="AL258" s="26">
        <v>171.75844809764916</v>
      </c>
      <c r="AM258" s="26">
        <v>94.269312453198253</v>
      </c>
      <c r="AN258" s="26">
        <v>0.18420280074359391</v>
      </c>
      <c r="AO258" s="26">
        <v>0</v>
      </c>
      <c r="AP258" s="26">
        <v>0</v>
      </c>
      <c r="AQ258" s="26">
        <v>94.453515253941845</v>
      </c>
      <c r="AR258" s="26">
        <v>2.0860930552949988</v>
      </c>
      <c r="AS258" s="30">
        <v>45.277709455096662</v>
      </c>
      <c r="AT258" s="26">
        <v>94.269312453198253</v>
      </c>
      <c r="AU258" s="26">
        <v>0.21804125128861854</v>
      </c>
      <c r="AV258" s="26">
        <v>0</v>
      </c>
      <c r="AW258" s="26">
        <v>0</v>
      </c>
      <c r="AX258" s="26">
        <v>94.487353704486878</v>
      </c>
      <c r="AY258" s="26">
        <v>4.8206437578241461</v>
      </c>
      <c r="AZ258" s="30">
        <v>19.600567569658963</v>
      </c>
      <c r="BA258" s="26">
        <v>94.269312453198253</v>
      </c>
      <c r="BB258" s="26">
        <v>0.40224405203221247</v>
      </c>
      <c r="BC258" s="26">
        <v>0</v>
      </c>
      <c r="BD258" s="26">
        <v>0</v>
      </c>
      <c r="BE258" s="26">
        <v>94.67155650523047</v>
      </c>
      <c r="BF258" s="26">
        <v>6.9067368131191449</v>
      </c>
      <c r="BG258" s="26">
        <v>2.4419893822082996</v>
      </c>
      <c r="BH258" s="30">
        <v>13.707132480479727</v>
      </c>
      <c r="BI258" s="26">
        <v>0.78318437400760477</v>
      </c>
      <c r="BJ258" s="26">
        <v>1.809819966660728</v>
      </c>
      <c r="BK258" s="26">
        <v>0</v>
      </c>
      <c r="BL258" s="26">
        <v>61.890472229293437</v>
      </c>
      <c r="BM258" s="26">
        <v>64.48347656996178</v>
      </c>
      <c r="BN258" s="26">
        <v>94.269312453198253</v>
      </c>
      <c r="BO258" s="26">
        <v>0</v>
      </c>
      <c r="BP258" s="26">
        <v>0.40224405203221247</v>
      </c>
      <c r="BQ258" s="26">
        <v>0</v>
      </c>
      <c r="BR258" s="26">
        <v>0</v>
      </c>
      <c r="BS258" s="26">
        <v>0</v>
      </c>
      <c r="BT258" s="26">
        <v>0</v>
      </c>
      <c r="BU258" s="26">
        <v>0</v>
      </c>
      <c r="BV258" s="26">
        <v>81.5419580698061</v>
      </c>
      <c r="BW258" s="26">
        <v>0</v>
      </c>
      <c r="BX258" s="26">
        <v>171.75844809764916</v>
      </c>
      <c r="BY258" s="26"/>
      <c r="BZ258" s="26">
        <v>0</v>
      </c>
      <c r="CA258" s="26">
        <v>0</v>
      </c>
      <c r="CB258" s="26">
        <v>176.21351457503658</v>
      </c>
      <c r="CC258" s="26">
        <v>171.75844809764916</v>
      </c>
      <c r="CD258" s="30">
        <v>1.0259379758418323</v>
      </c>
      <c r="CE258" s="26">
        <v>33.719068204070773</v>
      </c>
      <c r="CF258" s="26">
        <v>1.8619553136950928</v>
      </c>
      <c r="CG258" s="26">
        <v>0</v>
      </c>
      <c r="CH258" s="26">
        <v>1.8619553136950928</v>
      </c>
      <c r="CI258" s="26">
        <v>9.3096507207469523E-2</v>
      </c>
      <c r="CJ258" s="26">
        <v>0</v>
      </c>
      <c r="CK258" s="26">
        <v>9.3096507207469523E-2</v>
      </c>
      <c r="CL258" s="26"/>
      <c r="CM258" s="26">
        <v>0</v>
      </c>
      <c r="CN258" s="26"/>
      <c r="CO258" s="26">
        <v>0</v>
      </c>
      <c r="CP258" s="26">
        <v>0</v>
      </c>
      <c r="CQ258" s="26">
        <v>0</v>
      </c>
      <c r="CR258" s="26">
        <v>0</v>
      </c>
      <c r="CS258" s="26">
        <v>0</v>
      </c>
      <c r="CT258" s="26">
        <v>0</v>
      </c>
      <c r="CU258" s="26">
        <v>0</v>
      </c>
      <c r="CV258" s="26">
        <v>9999</v>
      </c>
      <c r="CW258" s="30">
        <v>9999</v>
      </c>
      <c r="CX258" s="7"/>
      <c r="CY258" s="7"/>
      <c r="CZ258" s="7"/>
      <c r="DA258" s="7"/>
      <c r="DB258" s="7"/>
      <c r="DC258" s="7"/>
      <c r="DD258" s="7"/>
      <c r="DE258" s="7"/>
      <c r="DF258" s="7"/>
      <c r="DG258" s="7"/>
      <c r="DH258" s="7"/>
      <c r="DI258" s="7"/>
      <c r="DJ258" s="7"/>
      <c r="DK258" s="7"/>
      <c r="DL258" s="7"/>
      <c r="DM258" s="7"/>
      <c r="DN258" s="7"/>
      <c r="DO258" s="7"/>
      <c r="DP258" s="7"/>
      <c r="DQ258" s="7"/>
      <c r="DR258" s="7"/>
      <c r="DS258" s="7"/>
      <c r="DT258" s="7"/>
      <c r="DU258" s="7"/>
      <c r="DV258" s="7"/>
      <c r="DW258" s="7"/>
      <c r="DX258" s="7"/>
      <c r="DY258" s="7"/>
      <c r="DZ258" s="7"/>
      <c r="EA258" s="7"/>
    </row>
    <row r="259" spans="1:131">
      <c r="A259" s="7" t="s">
        <v>492</v>
      </c>
      <c r="B259" s="7" t="s">
        <v>492</v>
      </c>
      <c r="C259" s="26">
        <v>1</v>
      </c>
      <c r="D259" s="26">
        <v>180.499</v>
      </c>
      <c r="E259" s="26">
        <v>0</v>
      </c>
      <c r="F259" s="26">
        <v>10.46115</v>
      </c>
      <c r="G259" s="26">
        <v>0</v>
      </c>
      <c r="H259" s="26">
        <v>0</v>
      </c>
      <c r="I259" s="26" t="s">
        <v>137</v>
      </c>
      <c r="J259" s="26"/>
      <c r="K259" s="26"/>
      <c r="L259" s="26">
        <v>192.99242653605558</v>
      </c>
      <c r="M259" s="26">
        <v>5.1332626312796379E-4</v>
      </c>
      <c r="N259" s="26">
        <v>5.0962130435857234E-4</v>
      </c>
      <c r="O259" s="26">
        <v>0</v>
      </c>
      <c r="P259" s="26">
        <v>0</v>
      </c>
      <c r="Q259" s="26">
        <v>0</v>
      </c>
      <c r="R259" s="26">
        <v>2.0860930552949988</v>
      </c>
      <c r="S259" s="26">
        <v>4.8206437578241461</v>
      </c>
      <c r="T259" s="26">
        <v>0</v>
      </c>
      <c r="U259" s="26">
        <v>164.85171128453001</v>
      </c>
      <c r="V259" s="26" t="s">
        <v>310</v>
      </c>
      <c r="W259" s="26" t="s">
        <v>310</v>
      </c>
      <c r="X259" s="26" t="s">
        <v>310</v>
      </c>
      <c r="Y259" s="26" t="s">
        <v>310</v>
      </c>
      <c r="Z259" s="26">
        <v>0</v>
      </c>
      <c r="AA259" s="26">
        <v>0</v>
      </c>
      <c r="AB259" s="26">
        <v>0</v>
      </c>
      <c r="AC259" s="26">
        <v>0</v>
      </c>
      <c r="AD259" s="26">
        <v>0</v>
      </c>
      <c r="AE259" s="26">
        <v>0</v>
      </c>
      <c r="AF259" s="26">
        <v>0</v>
      </c>
      <c r="AG259" s="26">
        <v>0</v>
      </c>
      <c r="AH259" s="26">
        <v>2.0860930552949988</v>
      </c>
      <c r="AI259" s="26">
        <v>4.8206437578241461</v>
      </c>
      <c r="AJ259" s="26">
        <v>0</v>
      </c>
      <c r="AK259" s="26">
        <v>164.85171128453001</v>
      </c>
      <c r="AL259" s="26">
        <v>171.75844809764916</v>
      </c>
      <c r="AM259" s="26">
        <v>92.826254758407089</v>
      </c>
      <c r="AN259" s="26">
        <v>0.18138305737114632</v>
      </c>
      <c r="AO259" s="26">
        <v>0</v>
      </c>
      <c r="AP259" s="26">
        <v>0</v>
      </c>
      <c r="AQ259" s="26">
        <v>93.007637815778239</v>
      </c>
      <c r="AR259" s="26">
        <v>2.0860930552949988</v>
      </c>
      <c r="AS259" s="30">
        <v>44.584606415184979</v>
      </c>
      <c r="AT259" s="26">
        <v>92.826254758407089</v>
      </c>
      <c r="AU259" s="26">
        <v>0.21470351499601412</v>
      </c>
      <c r="AV259" s="26">
        <v>0</v>
      </c>
      <c r="AW259" s="26">
        <v>0</v>
      </c>
      <c r="AX259" s="26">
        <v>93.040958273403106</v>
      </c>
      <c r="AY259" s="26">
        <v>4.8206437578241461</v>
      </c>
      <c r="AZ259" s="30">
        <v>19.300525603534378</v>
      </c>
      <c r="BA259" s="26">
        <v>92.826254758407089</v>
      </c>
      <c r="BB259" s="26">
        <v>0.39608657236716044</v>
      </c>
      <c r="BC259" s="26">
        <v>0</v>
      </c>
      <c r="BD259" s="26">
        <v>0</v>
      </c>
      <c r="BE259" s="26">
        <v>93.222341330774256</v>
      </c>
      <c r="BF259" s="26">
        <v>6.9067368131191449</v>
      </c>
      <c r="BG259" s="26">
        <v>2.4822996896333551</v>
      </c>
      <c r="BH259" s="30">
        <v>13.497306159647076</v>
      </c>
      <c r="BI259" s="26">
        <v>0.79535959577318438</v>
      </c>
      <c r="BJ259" s="26">
        <v>1.8379550523202055</v>
      </c>
      <c r="BK259" s="26">
        <v>0</v>
      </c>
      <c r="BL259" s="26">
        <v>62.852608668140178</v>
      </c>
      <c r="BM259" s="26">
        <v>65.485923316233581</v>
      </c>
      <c r="BN259" s="26">
        <v>92.826254758407089</v>
      </c>
      <c r="BO259" s="26">
        <v>0</v>
      </c>
      <c r="BP259" s="26">
        <v>0.39608657236716044</v>
      </c>
      <c r="BQ259" s="26">
        <v>0</v>
      </c>
      <c r="BR259" s="26">
        <v>0</v>
      </c>
      <c r="BS259" s="26">
        <v>0</v>
      </c>
      <c r="BT259" s="26">
        <v>0</v>
      </c>
      <c r="BU259" s="26">
        <v>0</v>
      </c>
      <c r="BV259" s="26">
        <v>81.5419580698061</v>
      </c>
      <c r="BW259" s="26">
        <v>0</v>
      </c>
      <c r="BX259" s="26">
        <v>171.75844809764916</v>
      </c>
      <c r="BY259" s="26"/>
      <c r="BZ259" s="26">
        <v>0</v>
      </c>
      <c r="CA259" s="26">
        <v>0</v>
      </c>
      <c r="CB259" s="26">
        <v>174.76429940058034</v>
      </c>
      <c r="CC259" s="26">
        <v>171.75844809764916</v>
      </c>
      <c r="CD259" s="30">
        <v>1.0175004568114301</v>
      </c>
      <c r="CE259" s="26">
        <v>34.245605488787383</v>
      </c>
      <c r="CF259" s="26">
        <v>1.8334528363473448</v>
      </c>
      <c r="CG259" s="26">
        <v>0</v>
      </c>
      <c r="CH259" s="26">
        <v>1.8334528363473448</v>
      </c>
      <c r="CI259" s="26">
        <v>9.167140260462639E-2</v>
      </c>
      <c r="CJ259" s="26">
        <v>0</v>
      </c>
      <c r="CK259" s="26">
        <v>9.167140260462639E-2</v>
      </c>
      <c r="CL259" s="26"/>
      <c r="CM259" s="26">
        <v>0</v>
      </c>
      <c r="CN259" s="26"/>
      <c r="CO259" s="26">
        <v>0</v>
      </c>
      <c r="CP259" s="26">
        <v>0</v>
      </c>
      <c r="CQ259" s="26">
        <v>0</v>
      </c>
      <c r="CR259" s="26">
        <v>0</v>
      </c>
      <c r="CS259" s="26">
        <v>0</v>
      </c>
      <c r="CT259" s="26">
        <v>0</v>
      </c>
      <c r="CU259" s="26">
        <v>0</v>
      </c>
      <c r="CV259" s="26">
        <v>9999</v>
      </c>
      <c r="CW259" s="30">
        <v>9999</v>
      </c>
      <c r="CX259" s="7"/>
      <c r="CY259" s="7"/>
      <c r="CZ259" s="7"/>
      <c r="DA259" s="7"/>
      <c r="DB259" s="7"/>
      <c r="DC259" s="7"/>
      <c r="DD259" s="7"/>
      <c r="DE259" s="7"/>
      <c r="DF259" s="7"/>
      <c r="DG259" s="7"/>
      <c r="DH259" s="7"/>
      <c r="DI259" s="7"/>
      <c r="DJ259" s="7"/>
      <c r="DK259" s="7"/>
      <c r="DL259" s="7"/>
      <c r="DM259" s="7"/>
      <c r="DN259" s="7"/>
      <c r="DO259" s="7"/>
      <c r="DP259" s="7"/>
      <c r="DQ259" s="7"/>
      <c r="DR259" s="7"/>
      <c r="DS259" s="7"/>
      <c r="DT259" s="7"/>
      <c r="DU259" s="7"/>
      <c r="DV259" s="7"/>
      <c r="DW259" s="7"/>
      <c r="DX259" s="7"/>
      <c r="DY259" s="7"/>
      <c r="DZ259" s="7"/>
      <c r="EA259" s="7"/>
    </row>
    <row r="260" spans="1:131">
      <c r="A260" s="7" t="s">
        <v>493</v>
      </c>
      <c r="B260" s="7" t="s">
        <v>493</v>
      </c>
      <c r="C260" s="26">
        <v>1</v>
      </c>
      <c r="D260" s="26">
        <v>177.20500000000001</v>
      </c>
      <c r="E260" s="26">
        <v>0</v>
      </c>
      <c r="F260" s="26">
        <v>10.46115</v>
      </c>
      <c r="G260" s="26">
        <v>0</v>
      </c>
      <c r="H260" s="26">
        <v>0</v>
      </c>
      <c r="I260" s="26" t="s">
        <v>137</v>
      </c>
      <c r="J260" s="26"/>
      <c r="K260" s="26"/>
      <c r="L260" s="26">
        <v>189.47042889058517</v>
      </c>
      <c r="M260" s="26">
        <v>5.039583624152535E-4</v>
      </c>
      <c r="N260" s="26">
        <v>5.0032101695223136E-4</v>
      </c>
      <c r="O260" s="26">
        <v>0</v>
      </c>
      <c r="P260" s="26">
        <v>0</v>
      </c>
      <c r="Q260" s="26">
        <v>0</v>
      </c>
      <c r="R260" s="26">
        <v>2.0860930552949988</v>
      </c>
      <c r="S260" s="26">
        <v>4.8206437578241461</v>
      </c>
      <c r="T260" s="26">
        <v>0</v>
      </c>
      <c r="U260" s="26">
        <v>164.85171128453001</v>
      </c>
      <c r="V260" s="26" t="s">
        <v>310</v>
      </c>
      <c r="W260" s="26" t="s">
        <v>310</v>
      </c>
      <c r="X260" s="26" t="s">
        <v>310</v>
      </c>
      <c r="Y260" s="26" t="s">
        <v>310</v>
      </c>
      <c r="Z260" s="26">
        <v>0</v>
      </c>
      <c r="AA260" s="26">
        <v>0</v>
      </c>
      <c r="AB260" s="26">
        <v>0</v>
      </c>
      <c r="AC260" s="26">
        <v>0</v>
      </c>
      <c r="AD260" s="26">
        <v>0</v>
      </c>
      <c r="AE260" s="26">
        <v>0</v>
      </c>
      <c r="AF260" s="26">
        <v>0</v>
      </c>
      <c r="AG260" s="26">
        <v>0</v>
      </c>
      <c r="AH260" s="26">
        <v>2.0860930552949988</v>
      </c>
      <c r="AI260" s="26">
        <v>4.8206437578241461</v>
      </c>
      <c r="AJ260" s="26">
        <v>0</v>
      </c>
      <c r="AK260" s="26">
        <v>164.85171128453001</v>
      </c>
      <c r="AL260" s="26">
        <v>171.75844809764916</v>
      </c>
      <c r="AM260" s="26">
        <v>91.132230508000305</v>
      </c>
      <c r="AN260" s="26">
        <v>0.17807292384696857</v>
      </c>
      <c r="AO260" s="26">
        <v>0</v>
      </c>
      <c r="AP260" s="26">
        <v>0</v>
      </c>
      <c r="AQ260" s="26">
        <v>91.310303431847274</v>
      </c>
      <c r="AR260" s="26">
        <v>2.0860930552949988</v>
      </c>
      <c r="AS260" s="30">
        <v>43.770963716158334</v>
      </c>
      <c r="AT260" s="26">
        <v>91.132230508000305</v>
      </c>
      <c r="AU260" s="26">
        <v>0.21078530282643496</v>
      </c>
      <c r="AV260" s="26">
        <v>0</v>
      </c>
      <c r="AW260" s="26">
        <v>0</v>
      </c>
      <c r="AX260" s="26">
        <v>91.343015810826742</v>
      </c>
      <c r="AY260" s="26">
        <v>4.8206437578241461</v>
      </c>
      <c r="AZ260" s="30">
        <v>18.948302425909912</v>
      </c>
      <c r="BA260" s="26">
        <v>91.132230508000305</v>
      </c>
      <c r="BB260" s="26">
        <v>0.38885822667340353</v>
      </c>
      <c r="BC260" s="26">
        <v>0</v>
      </c>
      <c r="BD260" s="26">
        <v>0</v>
      </c>
      <c r="BE260" s="26">
        <v>91.521088734673711</v>
      </c>
      <c r="BF260" s="26">
        <v>6.9067368131191449</v>
      </c>
      <c r="BG260" s="26">
        <v>2.5312494283586719</v>
      </c>
      <c r="BH260" s="30">
        <v>13.250988304756607</v>
      </c>
      <c r="BI260" s="26">
        <v>0.81014424918858929</v>
      </c>
      <c r="BJ260" s="26">
        <v>1.8721201376301158</v>
      </c>
      <c r="BK260" s="26">
        <v>0</v>
      </c>
      <c r="BL260" s="26">
        <v>64.020953201041905</v>
      </c>
      <c r="BM260" s="26">
        <v>66.703217587860621</v>
      </c>
      <c r="BN260" s="26">
        <v>91.132230508000305</v>
      </c>
      <c r="BO260" s="26">
        <v>0</v>
      </c>
      <c r="BP260" s="26">
        <v>0.38885822667340353</v>
      </c>
      <c r="BQ260" s="26">
        <v>0</v>
      </c>
      <c r="BR260" s="26">
        <v>0</v>
      </c>
      <c r="BS260" s="26">
        <v>0</v>
      </c>
      <c r="BT260" s="26">
        <v>0</v>
      </c>
      <c r="BU260" s="26">
        <v>0</v>
      </c>
      <c r="BV260" s="26">
        <v>81.5419580698061</v>
      </c>
      <c r="BW260" s="26">
        <v>0</v>
      </c>
      <c r="BX260" s="26">
        <v>171.75844809764916</v>
      </c>
      <c r="BY260" s="26"/>
      <c r="BZ260" s="26">
        <v>0</v>
      </c>
      <c r="CA260" s="26">
        <v>0</v>
      </c>
      <c r="CB260" s="26">
        <v>173.06304680447982</v>
      </c>
      <c r="CC260" s="26">
        <v>171.75844809764916</v>
      </c>
      <c r="CD260" s="30">
        <v>1.0075955431670467</v>
      </c>
      <c r="CE260" s="26">
        <v>34.884991892970277</v>
      </c>
      <c r="CF260" s="26">
        <v>1.7999934064173866</v>
      </c>
      <c r="CG260" s="26">
        <v>0</v>
      </c>
      <c r="CH260" s="26">
        <v>1.7999934064173866</v>
      </c>
      <c r="CI260" s="26">
        <v>8.9998453723027949E-2</v>
      </c>
      <c r="CJ260" s="26">
        <v>0</v>
      </c>
      <c r="CK260" s="26">
        <v>8.9998453723027949E-2</v>
      </c>
      <c r="CL260" s="26"/>
      <c r="CM260" s="26">
        <v>0</v>
      </c>
      <c r="CN260" s="26"/>
      <c r="CO260" s="26">
        <v>0</v>
      </c>
      <c r="CP260" s="26">
        <v>0</v>
      </c>
      <c r="CQ260" s="26">
        <v>0</v>
      </c>
      <c r="CR260" s="26">
        <v>0</v>
      </c>
      <c r="CS260" s="26">
        <v>0</v>
      </c>
      <c r="CT260" s="26">
        <v>0</v>
      </c>
      <c r="CU260" s="26">
        <v>0</v>
      </c>
      <c r="CV260" s="26">
        <v>9999</v>
      </c>
      <c r="CW260" s="30">
        <v>9999</v>
      </c>
      <c r="CX260" s="7"/>
      <c r="CY260" s="7"/>
      <c r="CZ260" s="7"/>
      <c r="DA260" s="7"/>
      <c r="DB260" s="7"/>
      <c r="DC260" s="7"/>
      <c r="DD260" s="7"/>
      <c r="DE260" s="7"/>
      <c r="DF260" s="7"/>
      <c r="DG260" s="7"/>
      <c r="DH260" s="7"/>
      <c r="DI260" s="7"/>
      <c r="DJ260" s="7"/>
      <c r="DK260" s="7"/>
      <c r="DL260" s="7"/>
      <c r="DM260" s="7"/>
      <c r="DN260" s="7"/>
      <c r="DO260" s="7"/>
      <c r="DP260" s="7"/>
      <c r="DQ260" s="7"/>
      <c r="DR260" s="7"/>
      <c r="DS260" s="7"/>
      <c r="DT260" s="7"/>
      <c r="DU260" s="7"/>
      <c r="DV260" s="7"/>
      <c r="DW260" s="7"/>
      <c r="DX260" s="7"/>
      <c r="DY260" s="7"/>
      <c r="DZ260" s="7"/>
      <c r="EA260" s="7"/>
    </row>
    <row r="261" spans="1:131">
      <c r="A261" s="7" t="s">
        <v>494</v>
      </c>
      <c r="B261" s="7" t="s">
        <v>494</v>
      </c>
      <c r="C261" s="26">
        <v>1</v>
      </c>
      <c r="D261" s="26">
        <v>179.70600000000002</v>
      </c>
      <c r="E261" s="26">
        <v>0</v>
      </c>
      <c r="F261" s="26">
        <v>10.46115</v>
      </c>
      <c r="G261" s="26">
        <v>0</v>
      </c>
      <c r="H261" s="26">
        <v>0</v>
      </c>
      <c r="I261" s="26" t="s">
        <v>137</v>
      </c>
      <c r="J261" s="26"/>
      <c r="K261" s="26"/>
      <c r="L261" s="26">
        <v>192.14453821399789</v>
      </c>
      <c r="M261" s="26">
        <v>5.1107102777120026E-4</v>
      </c>
      <c r="N261" s="26">
        <v>5.0738234627926808E-4</v>
      </c>
      <c r="O261" s="26">
        <v>0</v>
      </c>
      <c r="P261" s="26">
        <v>0</v>
      </c>
      <c r="Q261" s="26">
        <v>0</v>
      </c>
      <c r="R261" s="26">
        <v>2.0860930552949988</v>
      </c>
      <c r="S261" s="26">
        <v>4.8206437578241461</v>
      </c>
      <c r="T261" s="26">
        <v>0</v>
      </c>
      <c r="U261" s="26">
        <v>164.85171128453001</v>
      </c>
      <c r="V261" s="26" t="s">
        <v>310</v>
      </c>
      <c r="W261" s="26" t="s">
        <v>310</v>
      </c>
      <c r="X261" s="26" t="s">
        <v>310</v>
      </c>
      <c r="Y261" s="26" t="s">
        <v>310</v>
      </c>
      <c r="Z261" s="26">
        <v>0</v>
      </c>
      <c r="AA261" s="26">
        <v>0</v>
      </c>
      <c r="AB261" s="26">
        <v>0</v>
      </c>
      <c r="AC261" s="26">
        <v>0</v>
      </c>
      <c r="AD261" s="26">
        <v>0</v>
      </c>
      <c r="AE261" s="26">
        <v>0</v>
      </c>
      <c r="AF261" s="26">
        <v>0</v>
      </c>
      <c r="AG261" s="26">
        <v>0</v>
      </c>
      <c r="AH261" s="26">
        <v>2.0860930552949988</v>
      </c>
      <c r="AI261" s="26">
        <v>4.8206437578241461</v>
      </c>
      <c r="AJ261" s="26">
        <v>0</v>
      </c>
      <c r="AK261" s="26">
        <v>164.85171128453001</v>
      </c>
      <c r="AL261" s="26">
        <v>171.75844809764916</v>
      </c>
      <c r="AM261" s="26">
        <v>92.418434105531389</v>
      </c>
      <c r="AN261" s="26">
        <v>0.18058617337458496</v>
      </c>
      <c r="AO261" s="26">
        <v>0</v>
      </c>
      <c r="AP261" s="26">
        <v>0</v>
      </c>
      <c r="AQ261" s="26">
        <v>92.599020278905968</v>
      </c>
      <c r="AR261" s="26">
        <v>2.0860930552949988</v>
      </c>
      <c r="AS261" s="30">
        <v>44.388729469123007</v>
      </c>
      <c r="AT261" s="26">
        <v>92.418434105531389</v>
      </c>
      <c r="AU261" s="26">
        <v>0.21376024169593019</v>
      </c>
      <c r="AV261" s="26">
        <v>0</v>
      </c>
      <c r="AW261" s="26">
        <v>0</v>
      </c>
      <c r="AX261" s="26">
        <v>92.632194347227326</v>
      </c>
      <c r="AY261" s="26">
        <v>4.8206437578241461</v>
      </c>
      <c r="AZ261" s="30">
        <v>19.215731134847008</v>
      </c>
      <c r="BA261" s="26">
        <v>92.418434105531389</v>
      </c>
      <c r="BB261" s="26">
        <v>0.39434641507051515</v>
      </c>
      <c r="BC261" s="26">
        <v>0</v>
      </c>
      <c r="BD261" s="26">
        <v>0</v>
      </c>
      <c r="BE261" s="26">
        <v>92.812780520601905</v>
      </c>
      <c r="BF261" s="26">
        <v>6.9067368131191449</v>
      </c>
      <c r="BG261" s="26">
        <v>2.4939198832603817</v>
      </c>
      <c r="BH261" s="30">
        <v>13.438007416803075</v>
      </c>
      <c r="BI261" s="26">
        <v>0.79886932922364295</v>
      </c>
      <c r="BJ261" s="26">
        <v>1.8460655124967709</v>
      </c>
      <c r="BK261" s="26">
        <v>0</v>
      </c>
      <c r="BL261" s="26">
        <v>63.129962338434069</v>
      </c>
      <c r="BM261" s="26">
        <v>65.774897180154497</v>
      </c>
      <c r="BN261" s="26">
        <v>92.418434105531389</v>
      </c>
      <c r="BO261" s="26">
        <v>0</v>
      </c>
      <c r="BP261" s="26">
        <v>0.39434641507051515</v>
      </c>
      <c r="BQ261" s="26">
        <v>0</v>
      </c>
      <c r="BR261" s="26">
        <v>0</v>
      </c>
      <c r="BS261" s="26">
        <v>0</v>
      </c>
      <c r="BT261" s="26">
        <v>0</v>
      </c>
      <c r="BU261" s="26">
        <v>0</v>
      </c>
      <c r="BV261" s="26">
        <v>81.5419580698061</v>
      </c>
      <c r="BW261" s="26">
        <v>0</v>
      </c>
      <c r="BX261" s="26">
        <v>171.75844809764916</v>
      </c>
      <c r="BY261" s="26"/>
      <c r="BZ261" s="26">
        <v>0</v>
      </c>
      <c r="CA261" s="26">
        <v>0</v>
      </c>
      <c r="CB261" s="26">
        <v>174.354738590408</v>
      </c>
      <c r="CC261" s="26">
        <v>171.75844809764916</v>
      </c>
      <c r="CD261" s="30">
        <v>1.0151159405637082</v>
      </c>
      <c r="CE261" s="26">
        <v>34.397389625180523</v>
      </c>
      <c r="CF261" s="26">
        <v>1.8253977884012473</v>
      </c>
      <c r="CG261" s="26">
        <v>0</v>
      </c>
      <c r="CH261" s="26">
        <v>1.8253977884012473</v>
      </c>
      <c r="CI261" s="26">
        <v>9.1268655651649003E-2</v>
      </c>
      <c r="CJ261" s="26">
        <v>0</v>
      </c>
      <c r="CK261" s="26">
        <v>9.1268655651649003E-2</v>
      </c>
      <c r="CL261" s="26"/>
      <c r="CM261" s="26">
        <v>0</v>
      </c>
      <c r="CN261" s="26"/>
      <c r="CO261" s="26">
        <v>0</v>
      </c>
      <c r="CP261" s="26">
        <v>0</v>
      </c>
      <c r="CQ261" s="26">
        <v>0</v>
      </c>
      <c r="CR261" s="26">
        <v>0</v>
      </c>
      <c r="CS261" s="26">
        <v>0</v>
      </c>
      <c r="CT261" s="26">
        <v>0</v>
      </c>
      <c r="CU261" s="26">
        <v>0</v>
      </c>
      <c r="CV261" s="26">
        <v>9999</v>
      </c>
      <c r="CW261" s="30">
        <v>9999</v>
      </c>
      <c r="CX261" s="7"/>
      <c r="CY261" s="7"/>
      <c r="CZ261" s="7"/>
      <c r="DA261" s="7"/>
      <c r="DB261" s="7"/>
      <c r="DC261" s="7"/>
      <c r="DD261" s="7"/>
      <c r="DE261" s="7"/>
      <c r="DF261" s="7"/>
      <c r="DG261" s="7"/>
      <c r="DH261" s="7"/>
      <c r="DI261" s="7"/>
      <c r="DJ261" s="7"/>
      <c r="DK261" s="7"/>
      <c r="DL261" s="7"/>
      <c r="DM261" s="7"/>
      <c r="DN261" s="7"/>
      <c r="DO261" s="7"/>
      <c r="DP261" s="7"/>
      <c r="DQ261" s="7"/>
      <c r="DR261" s="7"/>
      <c r="DS261" s="7"/>
      <c r="DT261" s="7"/>
      <c r="DU261" s="7"/>
      <c r="DV261" s="7"/>
      <c r="DW261" s="7"/>
      <c r="DX261" s="7"/>
      <c r="DY261" s="7"/>
      <c r="DZ261" s="7"/>
      <c r="EA261" s="7"/>
    </row>
    <row r="262" spans="1:131">
      <c r="A262" s="7" t="s">
        <v>495</v>
      </c>
      <c r="B262" s="7" t="s">
        <v>495</v>
      </c>
      <c r="C262" s="26">
        <v>1</v>
      </c>
      <c r="D262" s="26">
        <v>142.49599999999998</v>
      </c>
      <c r="E262" s="26">
        <v>0</v>
      </c>
      <c r="F262" s="26">
        <v>10.46115</v>
      </c>
      <c r="G262" s="26">
        <v>0</v>
      </c>
      <c r="H262" s="26">
        <v>0</v>
      </c>
      <c r="I262" s="26" t="s">
        <v>137</v>
      </c>
      <c r="J262" s="26"/>
      <c r="K262" s="26"/>
      <c r="L262" s="26">
        <v>152.35900925590596</v>
      </c>
      <c r="M262" s="26">
        <v>4.0524844564613835E-4</v>
      </c>
      <c r="N262" s="26">
        <v>4.0232354409652749E-4</v>
      </c>
      <c r="O262" s="26">
        <v>0</v>
      </c>
      <c r="P262" s="26">
        <v>0</v>
      </c>
      <c r="Q262" s="26">
        <v>0</v>
      </c>
      <c r="R262" s="26">
        <v>2.0860930552949988</v>
      </c>
      <c r="S262" s="26">
        <v>4.8206437578241461</v>
      </c>
      <c r="T262" s="26">
        <v>0</v>
      </c>
      <c r="U262" s="26">
        <v>164.85171128453001</v>
      </c>
      <c r="V262" s="26" t="s">
        <v>310</v>
      </c>
      <c r="W262" s="26" t="s">
        <v>310</v>
      </c>
      <c r="X262" s="26" t="s">
        <v>310</v>
      </c>
      <c r="Y262" s="26" t="s">
        <v>310</v>
      </c>
      <c r="Z262" s="26">
        <v>0</v>
      </c>
      <c r="AA262" s="26">
        <v>0</v>
      </c>
      <c r="AB262" s="26">
        <v>0</v>
      </c>
      <c r="AC262" s="26">
        <v>0</v>
      </c>
      <c r="AD262" s="26">
        <v>0</v>
      </c>
      <c r="AE262" s="26">
        <v>0</v>
      </c>
      <c r="AF262" s="26">
        <v>0</v>
      </c>
      <c r="AG262" s="26">
        <v>0</v>
      </c>
      <c r="AH262" s="26">
        <v>2.0860930552949988</v>
      </c>
      <c r="AI262" s="26">
        <v>4.8206437578241461</v>
      </c>
      <c r="AJ262" s="26">
        <v>0</v>
      </c>
      <c r="AK262" s="26">
        <v>164.85171128453001</v>
      </c>
      <c r="AL262" s="26">
        <v>171.75844809764916</v>
      </c>
      <c r="AM262" s="26">
        <v>73.282234239823907</v>
      </c>
      <c r="AN262" s="26">
        <v>0.14319392430516986</v>
      </c>
      <c r="AO262" s="26">
        <v>0</v>
      </c>
      <c r="AP262" s="26">
        <v>0</v>
      </c>
      <c r="AQ262" s="26">
        <v>73.425428164129073</v>
      </c>
      <c r="AR262" s="26">
        <v>2.0860930552949988</v>
      </c>
      <c r="AS262" s="30">
        <v>35.197580461599223</v>
      </c>
      <c r="AT262" s="26">
        <v>73.282234239823907</v>
      </c>
      <c r="AU262" s="26">
        <v>0.16949895607660995</v>
      </c>
      <c r="AV262" s="26">
        <v>0</v>
      </c>
      <c r="AW262" s="26">
        <v>0</v>
      </c>
      <c r="AX262" s="26">
        <v>73.451733195900516</v>
      </c>
      <c r="AY262" s="26">
        <v>4.8206437578241461</v>
      </c>
      <c r="AZ262" s="30">
        <v>15.236913757977796</v>
      </c>
      <c r="BA262" s="26">
        <v>73.282234239823907</v>
      </c>
      <c r="BB262" s="26">
        <v>0.31269288038177978</v>
      </c>
      <c r="BC262" s="26">
        <v>0</v>
      </c>
      <c r="BD262" s="26">
        <v>0</v>
      </c>
      <c r="BE262" s="26">
        <v>73.594927120205682</v>
      </c>
      <c r="BF262" s="26">
        <v>6.9067368131191449</v>
      </c>
      <c r="BG262" s="26">
        <v>3.1845920807986774</v>
      </c>
      <c r="BH262" s="30">
        <v>10.655527944892047</v>
      </c>
      <c r="BI262" s="26">
        <v>1.0074781865979678</v>
      </c>
      <c r="BJ262" s="26">
        <v>2.3281288526607398</v>
      </c>
      <c r="BK262" s="26">
        <v>0</v>
      </c>
      <c r="BL262" s="26">
        <v>79.615098051809412</v>
      </c>
      <c r="BM262" s="26">
        <v>82.950705091068144</v>
      </c>
      <c r="BN262" s="26">
        <v>73.282234239823907</v>
      </c>
      <c r="BO262" s="26">
        <v>0</v>
      </c>
      <c r="BP262" s="26">
        <v>0.31269288038177978</v>
      </c>
      <c r="BQ262" s="26">
        <v>0</v>
      </c>
      <c r="BR262" s="26">
        <v>0</v>
      </c>
      <c r="BS262" s="26">
        <v>0</v>
      </c>
      <c r="BT262" s="26">
        <v>0</v>
      </c>
      <c r="BU262" s="26">
        <v>0</v>
      </c>
      <c r="BV262" s="26">
        <v>81.5419580698061</v>
      </c>
      <c r="BW262" s="26">
        <v>0</v>
      </c>
      <c r="BX262" s="26">
        <v>171.75844809764916</v>
      </c>
      <c r="BY262" s="26"/>
      <c r="BZ262" s="26">
        <v>0</v>
      </c>
      <c r="CA262" s="26">
        <v>0</v>
      </c>
      <c r="CB262" s="26">
        <v>155.13688519001178</v>
      </c>
      <c r="CC262" s="26">
        <v>171.75844809764916</v>
      </c>
      <c r="CD262" s="113">
        <v>0.90322710124751715</v>
      </c>
      <c r="CE262" s="26">
        <v>43.419019246764748</v>
      </c>
      <c r="CF262" s="26">
        <v>1.4474301540072325</v>
      </c>
      <c r="CG262" s="26">
        <v>0</v>
      </c>
      <c r="CH262" s="26">
        <v>1.4474301540072325</v>
      </c>
      <c r="CI262" s="26">
        <v>7.2370529396555347E-2</v>
      </c>
      <c r="CJ262" s="26">
        <v>0</v>
      </c>
      <c r="CK262" s="26">
        <v>7.2370529396555347E-2</v>
      </c>
      <c r="CL262" s="26"/>
      <c r="CM262" s="26">
        <v>0</v>
      </c>
      <c r="CN262" s="26"/>
      <c r="CO262" s="26">
        <v>0</v>
      </c>
      <c r="CP262" s="26">
        <v>0</v>
      </c>
      <c r="CQ262" s="26">
        <v>0</v>
      </c>
      <c r="CR262" s="26">
        <v>0</v>
      </c>
      <c r="CS262" s="26">
        <v>0</v>
      </c>
      <c r="CT262" s="26">
        <v>0</v>
      </c>
      <c r="CU262" s="26">
        <v>0</v>
      </c>
      <c r="CV262" s="26">
        <v>9999</v>
      </c>
      <c r="CW262" s="30">
        <v>9999</v>
      </c>
      <c r="CX262" s="7"/>
      <c r="CY262" s="7"/>
      <c r="CZ262" s="7"/>
      <c r="DA262" s="7"/>
      <c r="DB262" s="7"/>
      <c r="DC262" s="7"/>
      <c r="DD262" s="7"/>
      <c r="DE262" s="7"/>
      <c r="DF262" s="7"/>
      <c r="DG262" s="7"/>
      <c r="DH262" s="7"/>
      <c r="DI262" s="7"/>
      <c r="DJ262" s="7"/>
      <c r="DK262" s="7"/>
      <c r="DL262" s="7"/>
      <c r="DM262" s="7"/>
      <c r="DN262" s="7"/>
      <c r="DO262" s="7"/>
      <c r="DP262" s="7"/>
      <c r="DQ262" s="7"/>
      <c r="DR262" s="7"/>
      <c r="DS262" s="7"/>
      <c r="DT262" s="7"/>
      <c r="DU262" s="7"/>
      <c r="DV262" s="7"/>
      <c r="DW262" s="7"/>
      <c r="DX262" s="7"/>
      <c r="DY262" s="7"/>
      <c r="DZ262" s="7"/>
      <c r="EA262" s="7"/>
    </row>
    <row r="263" spans="1:131">
      <c r="A263" s="7" t="s">
        <v>496</v>
      </c>
      <c r="B263" s="7" t="s">
        <v>496</v>
      </c>
      <c r="C263" s="26">
        <v>1</v>
      </c>
      <c r="D263" s="26">
        <v>133.95600000000002</v>
      </c>
      <c r="E263" s="26">
        <v>0</v>
      </c>
      <c r="F263" s="26">
        <v>10.46115</v>
      </c>
      <c r="G263" s="26">
        <v>0</v>
      </c>
      <c r="H263" s="26">
        <v>0</v>
      </c>
      <c r="I263" s="26" t="s">
        <v>137</v>
      </c>
      <c r="J263" s="26"/>
      <c r="K263" s="26"/>
      <c r="L263" s="26">
        <v>143.22790424913083</v>
      </c>
      <c r="M263" s="26">
        <v>3.8096129565022265E-4</v>
      </c>
      <c r="N263" s="26">
        <v>3.7821168785786581E-4</v>
      </c>
      <c r="O263" s="26">
        <v>0</v>
      </c>
      <c r="P263" s="26">
        <v>0</v>
      </c>
      <c r="Q263" s="26">
        <v>0</v>
      </c>
      <c r="R263" s="26">
        <v>2.0860930552949988</v>
      </c>
      <c r="S263" s="26">
        <v>4.8206437578241461</v>
      </c>
      <c r="T263" s="26">
        <v>0</v>
      </c>
      <c r="U263" s="26">
        <v>164.85171128453001</v>
      </c>
      <c r="V263" s="26" t="s">
        <v>310</v>
      </c>
      <c r="W263" s="26" t="s">
        <v>310</v>
      </c>
      <c r="X263" s="26" t="s">
        <v>310</v>
      </c>
      <c r="Y263" s="26" t="s">
        <v>310</v>
      </c>
      <c r="Z263" s="26">
        <v>0</v>
      </c>
      <c r="AA263" s="26">
        <v>0</v>
      </c>
      <c r="AB263" s="26">
        <v>0</v>
      </c>
      <c r="AC263" s="26">
        <v>0</v>
      </c>
      <c r="AD263" s="26">
        <v>0</v>
      </c>
      <c r="AE263" s="26">
        <v>0</v>
      </c>
      <c r="AF263" s="26">
        <v>0</v>
      </c>
      <c r="AG263" s="26">
        <v>0</v>
      </c>
      <c r="AH263" s="26">
        <v>2.0860930552949988</v>
      </c>
      <c r="AI263" s="26">
        <v>4.8206437578241461</v>
      </c>
      <c r="AJ263" s="26">
        <v>0</v>
      </c>
      <c r="AK263" s="26">
        <v>164.85171128453001</v>
      </c>
      <c r="AL263" s="26">
        <v>171.75844809764916</v>
      </c>
      <c r="AM263" s="26">
        <v>68.890319516546853</v>
      </c>
      <c r="AN263" s="26">
        <v>0.13461209664989435</v>
      </c>
      <c r="AO263" s="26">
        <v>0</v>
      </c>
      <c r="AP263" s="26">
        <v>0</v>
      </c>
      <c r="AQ263" s="26">
        <v>69.024931613196742</v>
      </c>
      <c r="AR263" s="26">
        <v>2.0860930552949988</v>
      </c>
      <c r="AS263" s="30">
        <v>33.088136427085601</v>
      </c>
      <c r="AT263" s="26">
        <v>68.890319516546853</v>
      </c>
      <c r="AU263" s="26">
        <v>0.15934062822955289</v>
      </c>
      <c r="AV263" s="26">
        <v>0</v>
      </c>
      <c r="AW263" s="26">
        <v>0</v>
      </c>
      <c r="AX263" s="26">
        <v>69.049660144776411</v>
      </c>
      <c r="AY263" s="26">
        <v>4.8206437578241461</v>
      </c>
      <c r="AZ263" s="30">
        <v>14.323742556729142</v>
      </c>
      <c r="BA263" s="26">
        <v>68.890319516546853</v>
      </c>
      <c r="BB263" s="26">
        <v>0.29395272487944724</v>
      </c>
      <c r="BC263" s="26">
        <v>0</v>
      </c>
      <c r="BD263" s="26">
        <v>0</v>
      </c>
      <c r="BE263" s="26">
        <v>69.184272241426299</v>
      </c>
      <c r="BF263" s="26">
        <v>6.9067368131191449</v>
      </c>
      <c r="BG263" s="26">
        <v>3.3972446242851162</v>
      </c>
      <c r="BH263" s="30">
        <v>10.01692609887969</v>
      </c>
      <c r="BI263" s="26">
        <v>1.0717072148874554</v>
      </c>
      <c r="BJ263" s="26">
        <v>2.4765523678576895</v>
      </c>
      <c r="BK263" s="26">
        <v>0</v>
      </c>
      <c r="BL263" s="26">
        <v>84.690741825604164</v>
      </c>
      <c r="BM263" s="26">
        <v>88.239001408349324</v>
      </c>
      <c r="BN263" s="26">
        <v>68.890319516546853</v>
      </c>
      <c r="BO263" s="26">
        <v>0</v>
      </c>
      <c r="BP263" s="26">
        <v>0.29395272487944724</v>
      </c>
      <c r="BQ263" s="26">
        <v>0</v>
      </c>
      <c r="BR263" s="26">
        <v>0</v>
      </c>
      <c r="BS263" s="26">
        <v>0</v>
      </c>
      <c r="BT263" s="26">
        <v>0</v>
      </c>
      <c r="BU263" s="26">
        <v>0</v>
      </c>
      <c r="BV263" s="26">
        <v>81.5419580698061</v>
      </c>
      <c r="BW263" s="26">
        <v>0</v>
      </c>
      <c r="BX263" s="26">
        <v>171.75844809764916</v>
      </c>
      <c r="BY263" s="26"/>
      <c r="BZ263" s="26">
        <v>0</v>
      </c>
      <c r="CA263" s="26">
        <v>0</v>
      </c>
      <c r="CB263" s="26">
        <v>150.7262303112324</v>
      </c>
      <c r="CC263" s="26">
        <v>171.75844809764916</v>
      </c>
      <c r="CD263" s="113">
        <v>0.87754769550281797</v>
      </c>
      <c r="CE263" s="26">
        <v>46.196708130522239</v>
      </c>
      <c r="CF263" s="26">
        <v>1.3606834838184458</v>
      </c>
      <c r="CG263" s="26">
        <v>0</v>
      </c>
      <c r="CH263" s="26">
        <v>1.3606834838184458</v>
      </c>
      <c r="CI263" s="26">
        <v>6.8033254518337125E-2</v>
      </c>
      <c r="CJ263" s="26">
        <v>0</v>
      </c>
      <c r="CK263" s="26">
        <v>6.8033254518337125E-2</v>
      </c>
      <c r="CL263" s="26"/>
      <c r="CM263" s="26">
        <v>0</v>
      </c>
      <c r="CN263" s="26"/>
      <c r="CO263" s="26">
        <v>0</v>
      </c>
      <c r="CP263" s="26">
        <v>0</v>
      </c>
      <c r="CQ263" s="26">
        <v>0</v>
      </c>
      <c r="CR263" s="26">
        <v>0</v>
      </c>
      <c r="CS263" s="26">
        <v>0</v>
      </c>
      <c r="CT263" s="26">
        <v>0</v>
      </c>
      <c r="CU263" s="26">
        <v>0</v>
      </c>
      <c r="CV263" s="26">
        <v>9999</v>
      </c>
      <c r="CW263" s="30">
        <v>9999</v>
      </c>
      <c r="CX263" s="7"/>
      <c r="CY263" s="7"/>
      <c r="CZ263" s="7"/>
      <c r="DA263" s="7"/>
      <c r="DB263" s="7"/>
      <c r="DC263" s="7"/>
      <c r="DD263" s="7"/>
      <c r="DE263" s="7"/>
      <c r="DF263" s="7"/>
      <c r="DG263" s="7"/>
      <c r="DH263" s="7"/>
      <c r="DI263" s="7"/>
      <c r="DJ263" s="7"/>
      <c r="DK263" s="7"/>
      <c r="DL263" s="7"/>
      <c r="DM263" s="7"/>
      <c r="DN263" s="7"/>
      <c r="DO263" s="7"/>
      <c r="DP263" s="7"/>
      <c r="DQ263" s="7"/>
      <c r="DR263" s="7"/>
      <c r="DS263" s="7"/>
      <c r="DT263" s="7"/>
      <c r="DU263" s="7"/>
      <c r="DV263" s="7"/>
      <c r="DW263" s="7"/>
      <c r="DX263" s="7"/>
      <c r="DY263" s="7"/>
      <c r="DZ263" s="7"/>
      <c r="EA263" s="7"/>
    </row>
    <row r="264" spans="1:131">
      <c r="A264" s="7" t="s">
        <v>497</v>
      </c>
      <c r="B264" s="7" t="s">
        <v>497</v>
      </c>
      <c r="C264" s="26">
        <v>1</v>
      </c>
      <c r="D264" s="26">
        <v>204.10599999999999</v>
      </c>
      <c r="E264" s="26">
        <v>0</v>
      </c>
      <c r="F264" s="26">
        <v>10.46115</v>
      </c>
      <c r="G264" s="26">
        <v>0</v>
      </c>
      <c r="H264" s="26">
        <v>0</v>
      </c>
      <c r="I264" s="26" t="s">
        <v>137</v>
      </c>
      <c r="J264" s="26"/>
      <c r="K264" s="26"/>
      <c r="L264" s="26">
        <v>218.233409661927</v>
      </c>
      <c r="M264" s="26">
        <v>5.8046288490238825E-4</v>
      </c>
      <c r="N264" s="26">
        <v>5.762733641040159E-4</v>
      </c>
      <c r="O264" s="26">
        <v>0</v>
      </c>
      <c r="P264" s="26">
        <v>0</v>
      </c>
      <c r="Q264" s="26">
        <v>0</v>
      </c>
      <c r="R264" s="26">
        <v>2.0860930552949988</v>
      </c>
      <c r="S264" s="26">
        <v>4.8206437578241461</v>
      </c>
      <c r="T264" s="26">
        <v>0</v>
      </c>
      <c r="U264" s="26">
        <v>164.85171128453001</v>
      </c>
      <c r="V264" s="26" t="s">
        <v>310</v>
      </c>
      <c r="W264" s="26" t="s">
        <v>310</v>
      </c>
      <c r="X264" s="26" t="s">
        <v>310</v>
      </c>
      <c r="Y264" s="26" t="s">
        <v>310</v>
      </c>
      <c r="Z264" s="26">
        <v>0</v>
      </c>
      <c r="AA264" s="26">
        <v>0</v>
      </c>
      <c r="AB264" s="26">
        <v>0</v>
      </c>
      <c r="AC264" s="26">
        <v>0</v>
      </c>
      <c r="AD264" s="26">
        <v>0</v>
      </c>
      <c r="AE264" s="26">
        <v>0</v>
      </c>
      <c r="AF264" s="26">
        <v>0</v>
      </c>
      <c r="AG264" s="26">
        <v>0</v>
      </c>
      <c r="AH264" s="26">
        <v>2.0860930552949988</v>
      </c>
      <c r="AI264" s="26">
        <v>4.8206437578241461</v>
      </c>
      <c r="AJ264" s="26">
        <v>0</v>
      </c>
      <c r="AK264" s="26">
        <v>164.85171128453001</v>
      </c>
      <c r="AL264" s="26">
        <v>171.75844809764916</v>
      </c>
      <c r="AM264" s="26">
        <v>104.96676188632316</v>
      </c>
      <c r="AN264" s="26">
        <v>0.20510568096108669</v>
      </c>
      <c r="AO264" s="26">
        <v>0</v>
      </c>
      <c r="AP264" s="26">
        <v>0</v>
      </c>
      <c r="AQ264" s="26">
        <v>105.17186756728424</v>
      </c>
      <c r="AR264" s="26">
        <v>2.0860930552949988</v>
      </c>
      <c r="AS264" s="30">
        <v>50.415712424876304</v>
      </c>
      <c r="AT264" s="26">
        <v>104.96676188632316</v>
      </c>
      <c r="AU264" s="26">
        <v>0.24278403554466479</v>
      </c>
      <c r="AV264" s="26">
        <v>0</v>
      </c>
      <c r="AW264" s="26">
        <v>0</v>
      </c>
      <c r="AX264" s="26">
        <v>105.20954592186781</v>
      </c>
      <c r="AY264" s="26">
        <v>4.8206437578241461</v>
      </c>
      <c r="AZ264" s="30">
        <v>21.824791709843204</v>
      </c>
      <c r="BA264" s="26">
        <v>104.96676188632316</v>
      </c>
      <c r="BB264" s="26">
        <v>0.44788971650575149</v>
      </c>
      <c r="BC264" s="26">
        <v>0</v>
      </c>
      <c r="BD264" s="26">
        <v>0</v>
      </c>
      <c r="BE264" s="26">
        <v>105.4146516028289</v>
      </c>
      <c r="BF264" s="26">
        <v>6.9067368131191449</v>
      </c>
      <c r="BG264" s="26">
        <v>2.1777292267486805</v>
      </c>
      <c r="BH264" s="30">
        <v>15.262584119695548</v>
      </c>
      <c r="BI264" s="26">
        <v>0.70336791509051177</v>
      </c>
      <c r="BJ264" s="26">
        <v>1.6253762701181971</v>
      </c>
      <c r="BK264" s="26">
        <v>0</v>
      </c>
      <c r="BL264" s="26">
        <v>55.583045143164007</v>
      </c>
      <c r="BM264" s="26">
        <v>57.911789328372727</v>
      </c>
      <c r="BN264" s="26">
        <v>104.96676188632316</v>
      </c>
      <c r="BO264" s="26">
        <v>0</v>
      </c>
      <c r="BP264" s="26">
        <v>0.44788971650575149</v>
      </c>
      <c r="BQ264" s="26">
        <v>0</v>
      </c>
      <c r="BR264" s="26">
        <v>0</v>
      </c>
      <c r="BS264" s="26">
        <v>0</v>
      </c>
      <c r="BT264" s="26">
        <v>0</v>
      </c>
      <c r="BU264" s="26">
        <v>0</v>
      </c>
      <c r="BV264" s="26">
        <v>81.5419580698061</v>
      </c>
      <c r="BW264" s="26">
        <v>0</v>
      </c>
      <c r="BX264" s="26">
        <v>171.75844809764916</v>
      </c>
      <c r="BY264" s="26"/>
      <c r="BZ264" s="26">
        <v>0</v>
      </c>
      <c r="CA264" s="26">
        <v>0</v>
      </c>
      <c r="CB264" s="26">
        <v>186.95660967263501</v>
      </c>
      <c r="CC264" s="26">
        <v>171.75844809764916</v>
      </c>
      <c r="CD264" s="30">
        <v>1.0884856712628499</v>
      </c>
      <c r="CE264" s="26">
        <v>30.267275508785961</v>
      </c>
      <c r="CF264" s="26">
        <v>2.0732454175120756</v>
      </c>
      <c r="CG264" s="26">
        <v>0</v>
      </c>
      <c r="CH264" s="26">
        <v>2.0732454175120756</v>
      </c>
      <c r="CI264" s="26">
        <v>0.1036608695894153</v>
      </c>
      <c r="CJ264" s="26">
        <v>0</v>
      </c>
      <c r="CK264" s="26">
        <v>0.1036608695894153</v>
      </c>
      <c r="CL264" s="26"/>
      <c r="CM264" s="26">
        <v>0</v>
      </c>
      <c r="CN264" s="26"/>
      <c r="CO264" s="26">
        <v>0</v>
      </c>
      <c r="CP264" s="26">
        <v>0</v>
      </c>
      <c r="CQ264" s="26">
        <v>0</v>
      </c>
      <c r="CR264" s="26">
        <v>0</v>
      </c>
      <c r="CS264" s="26">
        <v>0</v>
      </c>
      <c r="CT264" s="26">
        <v>0</v>
      </c>
      <c r="CU264" s="26">
        <v>0</v>
      </c>
      <c r="CV264" s="26">
        <v>9999</v>
      </c>
      <c r="CW264" s="30">
        <v>9999</v>
      </c>
      <c r="CX264" s="7"/>
      <c r="CY264" s="7"/>
      <c r="CZ264" s="7"/>
      <c r="DA264" s="7"/>
      <c r="DB264" s="7"/>
      <c r="DC264" s="7"/>
      <c r="DD264" s="7"/>
      <c r="DE264" s="7"/>
      <c r="DF264" s="7"/>
      <c r="DG264" s="7"/>
      <c r="DH264" s="7"/>
      <c r="DI264" s="7"/>
      <c r="DJ264" s="7"/>
      <c r="DK264" s="7"/>
      <c r="DL264" s="7"/>
      <c r="DM264" s="7"/>
      <c r="DN264" s="7"/>
      <c r="DO264" s="7"/>
      <c r="DP264" s="7"/>
      <c r="DQ264" s="7"/>
      <c r="DR264" s="7"/>
      <c r="DS264" s="7"/>
      <c r="DT264" s="7"/>
      <c r="DU264" s="7"/>
      <c r="DV264" s="7"/>
      <c r="DW264" s="7"/>
      <c r="DX264" s="7"/>
      <c r="DY264" s="7"/>
      <c r="DZ264" s="7"/>
      <c r="EA264" s="7"/>
    </row>
    <row r="265" spans="1:131">
      <c r="A265" s="7" t="s">
        <v>498</v>
      </c>
      <c r="B265" s="7" t="s">
        <v>498</v>
      </c>
      <c r="C265" s="26">
        <v>1</v>
      </c>
      <c r="D265" s="26">
        <v>198.494</v>
      </c>
      <c r="E265" s="26">
        <v>0</v>
      </c>
      <c r="F265" s="26">
        <v>10.46115</v>
      </c>
      <c r="G265" s="26">
        <v>0</v>
      </c>
      <c r="H265" s="26">
        <v>0</v>
      </c>
      <c r="I265" s="26" t="s">
        <v>137</v>
      </c>
      <c r="J265" s="26"/>
      <c r="K265" s="26"/>
      <c r="L265" s="26">
        <v>212.2329692289033</v>
      </c>
      <c r="M265" s="26">
        <v>5.645027577622151E-4</v>
      </c>
      <c r="N265" s="26">
        <v>5.6042843000432389E-4</v>
      </c>
      <c r="O265" s="26">
        <v>0</v>
      </c>
      <c r="P265" s="26">
        <v>0</v>
      </c>
      <c r="Q265" s="26">
        <v>0</v>
      </c>
      <c r="R265" s="26">
        <v>2.0860930552949988</v>
      </c>
      <c r="S265" s="26">
        <v>4.8206437578241461</v>
      </c>
      <c r="T265" s="26">
        <v>0</v>
      </c>
      <c r="U265" s="26">
        <v>164.85171128453001</v>
      </c>
      <c r="V265" s="26" t="s">
        <v>310</v>
      </c>
      <c r="W265" s="26" t="s">
        <v>310</v>
      </c>
      <c r="X265" s="26" t="s">
        <v>310</v>
      </c>
      <c r="Y265" s="26" t="s">
        <v>310</v>
      </c>
      <c r="Z265" s="26">
        <v>0</v>
      </c>
      <c r="AA265" s="26">
        <v>0</v>
      </c>
      <c r="AB265" s="26">
        <v>0</v>
      </c>
      <c r="AC265" s="26">
        <v>0</v>
      </c>
      <c r="AD265" s="26">
        <v>0</v>
      </c>
      <c r="AE265" s="26">
        <v>0</v>
      </c>
      <c r="AF265" s="26">
        <v>0</v>
      </c>
      <c r="AG265" s="26">
        <v>0</v>
      </c>
      <c r="AH265" s="26">
        <v>2.0860930552949988</v>
      </c>
      <c r="AI265" s="26">
        <v>4.8206437578241461</v>
      </c>
      <c r="AJ265" s="26">
        <v>0</v>
      </c>
      <c r="AK265" s="26">
        <v>164.85171128453001</v>
      </c>
      <c r="AL265" s="26">
        <v>171.75844809764916</v>
      </c>
      <c r="AM265" s="26">
        <v>102.08064649674107</v>
      </c>
      <c r="AN265" s="26">
        <v>0.19946619421619133</v>
      </c>
      <c r="AO265" s="26">
        <v>0</v>
      </c>
      <c r="AP265" s="26">
        <v>0</v>
      </c>
      <c r="AQ265" s="26">
        <v>102.28011269095725</v>
      </c>
      <c r="AR265" s="26">
        <v>2.0860930552949988</v>
      </c>
      <c r="AS265" s="30">
        <v>49.029506345053051</v>
      </c>
      <c r="AT265" s="26">
        <v>102.08064649674107</v>
      </c>
      <c r="AU265" s="26">
        <v>0.23610856295945584</v>
      </c>
      <c r="AV265" s="26">
        <v>0</v>
      </c>
      <c r="AW265" s="26">
        <v>0</v>
      </c>
      <c r="AX265" s="26">
        <v>102.31675505970053</v>
      </c>
      <c r="AY265" s="26">
        <v>4.8206437578241461</v>
      </c>
      <c r="AZ265" s="30">
        <v>21.224707777594084</v>
      </c>
      <c r="BA265" s="26">
        <v>102.08064649674107</v>
      </c>
      <c r="BB265" s="26">
        <v>0.4355747571756472</v>
      </c>
      <c r="BC265" s="26">
        <v>0</v>
      </c>
      <c r="BD265" s="26">
        <v>0</v>
      </c>
      <c r="BE265" s="26">
        <v>102.51622125391671</v>
      </c>
      <c r="BF265" s="26">
        <v>6.9067368131191449</v>
      </c>
      <c r="BG265" s="26">
        <v>2.2435695663427779</v>
      </c>
      <c r="BH265" s="30">
        <v>14.842931478030282</v>
      </c>
      <c r="BI265" s="26">
        <v>0.7232541622289036</v>
      </c>
      <c r="BJ265" s="26">
        <v>1.6713303625739051</v>
      </c>
      <c r="BK265" s="26">
        <v>0</v>
      </c>
      <c r="BL265" s="26">
        <v>57.154538736640063</v>
      </c>
      <c r="BM265" s="26">
        <v>59.54912326144288</v>
      </c>
      <c r="BN265" s="26">
        <v>102.08064649674107</v>
      </c>
      <c r="BO265" s="26">
        <v>0</v>
      </c>
      <c r="BP265" s="26">
        <v>0.4355747571756472</v>
      </c>
      <c r="BQ265" s="26">
        <v>0</v>
      </c>
      <c r="BR265" s="26">
        <v>0</v>
      </c>
      <c r="BS265" s="26">
        <v>0</v>
      </c>
      <c r="BT265" s="26">
        <v>0</v>
      </c>
      <c r="BU265" s="26">
        <v>0</v>
      </c>
      <c r="BV265" s="26">
        <v>81.5419580698061</v>
      </c>
      <c r="BW265" s="26">
        <v>0</v>
      </c>
      <c r="BX265" s="26">
        <v>171.75844809764916</v>
      </c>
      <c r="BY265" s="26"/>
      <c r="BZ265" s="26">
        <v>0</v>
      </c>
      <c r="CA265" s="26">
        <v>0</v>
      </c>
      <c r="CB265" s="26">
        <v>184.05817932372281</v>
      </c>
      <c r="CC265" s="26">
        <v>171.75844809764916</v>
      </c>
      <c r="CD265" s="30">
        <v>1.0716106332020474</v>
      </c>
      <c r="CE265" s="26">
        <v>31.127288638161072</v>
      </c>
      <c r="CF265" s="26">
        <v>2.016240462816584</v>
      </c>
      <c r="CG265" s="26">
        <v>0</v>
      </c>
      <c r="CH265" s="26">
        <v>2.016240462816584</v>
      </c>
      <c r="CI265" s="26">
        <v>0.10081066038372906</v>
      </c>
      <c r="CJ265" s="26">
        <v>0</v>
      </c>
      <c r="CK265" s="26">
        <v>0.10081066038372906</v>
      </c>
      <c r="CL265" s="26"/>
      <c r="CM265" s="26">
        <v>0</v>
      </c>
      <c r="CN265" s="26"/>
      <c r="CO265" s="26">
        <v>0</v>
      </c>
      <c r="CP265" s="26">
        <v>0</v>
      </c>
      <c r="CQ265" s="26">
        <v>0</v>
      </c>
      <c r="CR265" s="26">
        <v>0</v>
      </c>
      <c r="CS265" s="26">
        <v>0</v>
      </c>
      <c r="CT265" s="26">
        <v>0</v>
      </c>
      <c r="CU265" s="26">
        <v>0</v>
      </c>
      <c r="CV265" s="26">
        <v>9999</v>
      </c>
      <c r="CW265" s="30">
        <v>9999</v>
      </c>
      <c r="CX265" s="7"/>
      <c r="CY265" s="7"/>
      <c r="CZ265" s="7"/>
      <c r="DA265" s="7"/>
      <c r="DB265" s="7"/>
      <c r="DC265" s="7"/>
      <c r="DD265" s="7"/>
      <c r="DE265" s="7"/>
      <c r="DF265" s="7"/>
      <c r="DG265" s="7"/>
      <c r="DH265" s="7"/>
      <c r="DI265" s="7"/>
      <c r="DJ265" s="7"/>
      <c r="DK265" s="7"/>
      <c r="DL265" s="7"/>
      <c r="DM265" s="7"/>
      <c r="DN265" s="7"/>
      <c r="DO265" s="7"/>
      <c r="DP265" s="7"/>
      <c r="DQ265" s="7"/>
      <c r="DR265" s="7"/>
      <c r="DS265" s="7"/>
      <c r="DT265" s="7"/>
      <c r="DU265" s="7"/>
      <c r="DV265" s="7"/>
      <c r="DW265" s="7"/>
      <c r="DX265" s="7"/>
      <c r="DY265" s="7"/>
      <c r="DZ265" s="7"/>
      <c r="EA265" s="7"/>
    </row>
    <row r="266" spans="1:131">
      <c r="A266" s="7" t="s">
        <v>499</v>
      </c>
      <c r="B266" s="7" t="s">
        <v>499</v>
      </c>
      <c r="C266" s="26">
        <v>1</v>
      </c>
      <c r="D266" s="26">
        <v>197.39600000000002</v>
      </c>
      <c r="E266" s="26">
        <v>0</v>
      </c>
      <c r="F266" s="26">
        <v>10.46115</v>
      </c>
      <c r="G266" s="26">
        <v>0</v>
      </c>
      <c r="H266" s="26">
        <v>0</v>
      </c>
      <c r="I266" s="26" t="s">
        <v>137</v>
      </c>
      <c r="J266" s="26"/>
      <c r="K266" s="26"/>
      <c r="L266" s="26">
        <v>211.05897001374652</v>
      </c>
      <c r="M266" s="26">
        <v>5.6138012419131164E-4</v>
      </c>
      <c r="N266" s="26">
        <v>5.5732833420221023E-4</v>
      </c>
      <c r="O266" s="26">
        <v>0</v>
      </c>
      <c r="P266" s="26">
        <v>0</v>
      </c>
      <c r="Q266" s="26">
        <v>0</v>
      </c>
      <c r="R266" s="26">
        <v>2.0860930552949988</v>
      </c>
      <c r="S266" s="26">
        <v>4.8206437578241461</v>
      </c>
      <c r="T266" s="26">
        <v>0</v>
      </c>
      <c r="U266" s="26">
        <v>164.85171128453001</v>
      </c>
      <c r="V266" s="26" t="s">
        <v>310</v>
      </c>
      <c r="W266" s="26" t="s">
        <v>310</v>
      </c>
      <c r="X266" s="26" t="s">
        <v>310</v>
      </c>
      <c r="Y266" s="26" t="s">
        <v>310</v>
      </c>
      <c r="Z266" s="26">
        <v>0</v>
      </c>
      <c r="AA266" s="26">
        <v>0</v>
      </c>
      <c r="AB266" s="26">
        <v>0</v>
      </c>
      <c r="AC266" s="26">
        <v>0</v>
      </c>
      <c r="AD266" s="26">
        <v>0</v>
      </c>
      <c r="AE266" s="26">
        <v>0</v>
      </c>
      <c r="AF266" s="26">
        <v>0</v>
      </c>
      <c r="AG266" s="26">
        <v>0</v>
      </c>
      <c r="AH266" s="26">
        <v>2.0860930552949988</v>
      </c>
      <c r="AI266" s="26">
        <v>4.8206437578241461</v>
      </c>
      <c r="AJ266" s="26">
        <v>0</v>
      </c>
      <c r="AK266" s="26">
        <v>164.85171128453001</v>
      </c>
      <c r="AL266" s="26">
        <v>171.75844809764916</v>
      </c>
      <c r="AM266" s="26">
        <v>101.51597174660552</v>
      </c>
      <c r="AN266" s="26">
        <v>0.19836281637479869</v>
      </c>
      <c r="AO266" s="26">
        <v>0</v>
      </c>
      <c r="AP266" s="26">
        <v>0</v>
      </c>
      <c r="AQ266" s="26">
        <v>101.71433456298031</v>
      </c>
      <c r="AR266" s="26">
        <v>2.0860930552949988</v>
      </c>
      <c r="AS266" s="30">
        <v>48.758292112044195</v>
      </c>
      <c r="AT266" s="26">
        <v>101.51597174660552</v>
      </c>
      <c r="AU266" s="26">
        <v>0.23480249223626279</v>
      </c>
      <c r="AV266" s="26">
        <v>0</v>
      </c>
      <c r="AW266" s="26">
        <v>0</v>
      </c>
      <c r="AX266" s="26">
        <v>101.75077423884179</v>
      </c>
      <c r="AY266" s="26">
        <v>4.8206437578241461</v>
      </c>
      <c r="AZ266" s="30">
        <v>21.107300051719271</v>
      </c>
      <c r="BA266" s="26">
        <v>101.51597174660552</v>
      </c>
      <c r="BB266" s="26">
        <v>0.43316530861106151</v>
      </c>
      <c r="BC266" s="26">
        <v>0</v>
      </c>
      <c r="BD266" s="26">
        <v>0</v>
      </c>
      <c r="BE266" s="26">
        <v>101.94913705521658</v>
      </c>
      <c r="BF266" s="26">
        <v>6.9067368131191449</v>
      </c>
      <c r="BG266" s="26">
        <v>2.2568892577662765</v>
      </c>
      <c r="BH266" s="30">
        <v>14.760825526400133</v>
      </c>
      <c r="BI266" s="26">
        <v>0.72727720763067116</v>
      </c>
      <c r="BJ266" s="26">
        <v>1.6806270085956385</v>
      </c>
      <c r="BK266" s="26">
        <v>0</v>
      </c>
      <c r="BL266" s="26">
        <v>57.472456442838919</v>
      </c>
      <c r="BM266" s="26">
        <v>59.880360659065239</v>
      </c>
      <c r="BN266" s="26">
        <v>101.51597174660552</v>
      </c>
      <c r="BO266" s="26">
        <v>0</v>
      </c>
      <c r="BP266" s="26">
        <v>0.43316530861106151</v>
      </c>
      <c r="BQ266" s="26">
        <v>0</v>
      </c>
      <c r="BR266" s="26">
        <v>0</v>
      </c>
      <c r="BS266" s="26">
        <v>0</v>
      </c>
      <c r="BT266" s="26">
        <v>0</v>
      </c>
      <c r="BU266" s="26">
        <v>0</v>
      </c>
      <c r="BV266" s="26">
        <v>81.5419580698061</v>
      </c>
      <c r="BW266" s="26">
        <v>0</v>
      </c>
      <c r="BX266" s="26">
        <v>171.75844809764916</v>
      </c>
      <c r="BY266" s="26"/>
      <c r="BZ266" s="26">
        <v>0</v>
      </c>
      <c r="CA266" s="26">
        <v>0</v>
      </c>
      <c r="CB266" s="26">
        <v>183.4910951250227</v>
      </c>
      <c r="CC266" s="26">
        <v>171.75844809764916</v>
      </c>
      <c r="CD266" s="30">
        <v>1.0683089953205867</v>
      </c>
      <c r="CE266" s="26">
        <v>31.301271785484666</v>
      </c>
      <c r="CF266" s="26">
        <v>2.0050873195065968</v>
      </c>
      <c r="CG266" s="26">
        <v>0</v>
      </c>
      <c r="CH266" s="26">
        <v>2.0050873195065968</v>
      </c>
      <c r="CI266" s="26">
        <v>0.10025301075652958</v>
      </c>
      <c r="CJ266" s="26">
        <v>0</v>
      </c>
      <c r="CK266" s="26">
        <v>0.10025301075652958</v>
      </c>
      <c r="CL266" s="26"/>
      <c r="CM266" s="26">
        <v>0</v>
      </c>
      <c r="CN266" s="26"/>
      <c r="CO266" s="26">
        <v>0</v>
      </c>
      <c r="CP266" s="26">
        <v>0</v>
      </c>
      <c r="CQ266" s="26">
        <v>0</v>
      </c>
      <c r="CR266" s="26">
        <v>0</v>
      </c>
      <c r="CS266" s="26">
        <v>0</v>
      </c>
      <c r="CT266" s="26">
        <v>0</v>
      </c>
      <c r="CU266" s="26">
        <v>0</v>
      </c>
      <c r="CV266" s="26">
        <v>9999</v>
      </c>
      <c r="CW266" s="30">
        <v>9999</v>
      </c>
      <c r="CX266" s="7"/>
      <c r="CY266" s="7"/>
      <c r="CZ266" s="7"/>
      <c r="DA266" s="7"/>
      <c r="DB266" s="7"/>
      <c r="DC266" s="7"/>
      <c r="DD266" s="7"/>
      <c r="DE266" s="7"/>
      <c r="DF266" s="7"/>
      <c r="DG266" s="7"/>
      <c r="DH266" s="7"/>
      <c r="DI266" s="7"/>
      <c r="DJ266" s="7"/>
      <c r="DK266" s="7"/>
      <c r="DL266" s="7"/>
      <c r="DM266" s="7"/>
      <c r="DN266" s="7"/>
      <c r="DO266" s="7"/>
      <c r="DP266" s="7"/>
      <c r="DQ266" s="7"/>
      <c r="DR266" s="7"/>
      <c r="DS266" s="7"/>
      <c r="DT266" s="7"/>
      <c r="DU266" s="7"/>
      <c r="DV266" s="7"/>
      <c r="DW266" s="7"/>
      <c r="DX266" s="7"/>
      <c r="DY266" s="7"/>
      <c r="DZ266" s="7"/>
      <c r="EA266" s="7"/>
    </row>
    <row r="267" spans="1:131">
      <c r="A267" s="7" t="s">
        <v>500</v>
      </c>
      <c r="B267" s="7" t="s">
        <v>500</v>
      </c>
      <c r="C267" s="26">
        <v>1</v>
      </c>
      <c r="D267" s="26">
        <v>189.34399999999999</v>
      </c>
      <c r="E267" s="26">
        <v>0</v>
      </c>
      <c r="F267" s="26">
        <v>10.46115</v>
      </c>
      <c r="G267" s="26">
        <v>0</v>
      </c>
      <c r="H267" s="26">
        <v>0</v>
      </c>
      <c r="I267" s="26" t="s">
        <v>137</v>
      </c>
      <c r="J267" s="26"/>
      <c r="K267" s="26"/>
      <c r="L267" s="26">
        <v>202.44964243592989</v>
      </c>
      <c r="M267" s="26">
        <v>5.3848081133801948E-4</v>
      </c>
      <c r="N267" s="26">
        <v>5.3459429832004347E-4</v>
      </c>
      <c r="O267" s="26">
        <v>0</v>
      </c>
      <c r="P267" s="26">
        <v>0</v>
      </c>
      <c r="Q267" s="26">
        <v>0</v>
      </c>
      <c r="R267" s="26">
        <v>2.0860930552949988</v>
      </c>
      <c r="S267" s="26">
        <v>4.8206437578241461</v>
      </c>
      <c r="T267" s="26">
        <v>0</v>
      </c>
      <c r="U267" s="26">
        <v>164.85171128453001</v>
      </c>
      <c r="V267" s="26" t="s">
        <v>310</v>
      </c>
      <c r="W267" s="26" t="s">
        <v>310</v>
      </c>
      <c r="X267" s="26" t="s">
        <v>310</v>
      </c>
      <c r="Y267" s="26" t="s">
        <v>310</v>
      </c>
      <c r="Z267" s="26">
        <v>0</v>
      </c>
      <c r="AA267" s="26">
        <v>0</v>
      </c>
      <c r="AB267" s="26">
        <v>0</v>
      </c>
      <c r="AC267" s="26">
        <v>0</v>
      </c>
      <c r="AD267" s="26">
        <v>0</v>
      </c>
      <c r="AE267" s="26">
        <v>0</v>
      </c>
      <c r="AF267" s="26">
        <v>0</v>
      </c>
      <c r="AG267" s="26">
        <v>0</v>
      </c>
      <c r="AH267" s="26">
        <v>2.0860930552949988</v>
      </c>
      <c r="AI267" s="26">
        <v>4.8206437578241461</v>
      </c>
      <c r="AJ267" s="26">
        <v>0</v>
      </c>
      <c r="AK267" s="26">
        <v>164.85171128453001</v>
      </c>
      <c r="AL267" s="26">
        <v>171.75844809764916</v>
      </c>
      <c r="AM267" s="26">
        <v>97.375023578944152</v>
      </c>
      <c r="AN267" s="26">
        <v>0.19027137887125312</v>
      </c>
      <c r="AO267" s="26">
        <v>0</v>
      </c>
      <c r="AP267" s="26">
        <v>0</v>
      </c>
      <c r="AQ267" s="26">
        <v>97.565294957815411</v>
      </c>
      <c r="AR267" s="26">
        <v>2.0860930552949988</v>
      </c>
      <c r="AS267" s="30">
        <v>46.769387736645569</v>
      </c>
      <c r="AT267" s="26">
        <v>97.375023578944152</v>
      </c>
      <c r="AU267" s="26">
        <v>0.22522464026618039</v>
      </c>
      <c r="AV267" s="26">
        <v>0</v>
      </c>
      <c r="AW267" s="26">
        <v>0</v>
      </c>
      <c r="AX267" s="26">
        <v>97.600248219210329</v>
      </c>
      <c r="AY267" s="26">
        <v>4.8206437578241461</v>
      </c>
      <c r="AZ267" s="30">
        <v>20.246310061970508</v>
      </c>
      <c r="BA267" s="26">
        <v>97.375023578944152</v>
      </c>
      <c r="BB267" s="26">
        <v>0.4154960191374335</v>
      </c>
      <c r="BC267" s="26">
        <v>0</v>
      </c>
      <c r="BD267" s="26">
        <v>0</v>
      </c>
      <c r="BE267" s="26">
        <v>97.790519598081588</v>
      </c>
      <c r="BF267" s="26">
        <v>6.9067368131191449</v>
      </c>
      <c r="BG267" s="26">
        <v>2.359287246342912</v>
      </c>
      <c r="BH267" s="30">
        <v>14.158715214445605</v>
      </c>
      <c r="BI267" s="26">
        <v>0.75820523321290345</v>
      </c>
      <c r="BJ267" s="26">
        <v>1.752096971590041</v>
      </c>
      <c r="BK267" s="26">
        <v>0</v>
      </c>
      <c r="BL267" s="26">
        <v>59.916517090536971</v>
      </c>
      <c r="BM267" s="26">
        <v>62.426819295339932</v>
      </c>
      <c r="BN267" s="26">
        <v>97.375023578944152</v>
      </c>
      <c r="BO267" s="26">
        <v>0</v>
      </c>
      <c r="BP267" s="26">
        <v>0.4154960191374335</v>
      </c>
      <c r="BQ267" s="26">
        <v>0</v>
      </c>
      <c r="BR267" s="26">
        <v>0</v>
      </c>
      <c r="BS267" s="26">
        <v>0</v>
      </c>
      <c r="BT267" s="26">
        <v>0</v>
      </c>
      <c r="BU267" s="26">
        <v>0</v>
      </c>
      <c r="BV267" s="26">
        <v>81.5419580698061</v>
      </c>
      <c r="BW267" s="26">
        <v>0</v>
      </c>
      <c r="BX267" s="26">
        <v>171.75844809764916</v>
      </c>
      <c r="BY267" s="26"/>
      <c r="BZ267" s="26">
        <v>0</v>
      </c>
      <c r="CA267" s="26">
        <v>0</v>
      </c>
      <c r="CB267" s="26">
        <v>179.3324776678877</v>
      </c>
      <c r="CC267" s="26">
        <v>171.75844809764916</v>
      </c>
      <c r="CD267" s="30">
        <v>1.0440969841898693</v>
      </c>
      <c r="CE267" s="26">
        <v>32.638804598049333</v>
      </c>
      <c r="CF267" s="26">
        <v>1.9232976019000216</v>
      </c>
      <c r="CG267" s="26">
        <v>0</v>
      </c>
      <c r="CH267" s="26">
        <v>1.9232976019000216</v>
      </c>
      <c r="CI267" s="26">
        <v>9.6163580157066678E-2</v>
      </c>
      <c r="CJ267" s="26">
        <v>0</v>
      </c>
      <c r="CK267" s="26">
        <v>9.6163580157066678E-2</v>
      </c>
      <c r="CL267" s="26"/>
      <c r="CM267" s="26">
        <v>0</v>
      </c>
      <c r="CN267" s="26"/>
      <c r="CO267" s="26">
        <v>0</v>
      </c>
      <c r="CP267" s="26">
        <v>0</v>
      </c>
      <c r="CQ267" s="26">
        <v>0</v>
      </c>
      <c r="CR267" s="26">
        <v>0</v>
      </c>
      <c r="CS267" s="26">
        <v>0</v>
      </c>
      <c r="CT267" s="26">
        <v>0</v>
      </c>
      <c r="CU267" s="26">
        <v>0</v>
      </c>
      <c r="CV267" s="26">
        <v>9999</v>
      </c>
      <c r="CW267" s="30">
        <v>9999</v>
      </c>
      <c r="CX267" s="7"/>
      <c r="CY267" s="7"/>
      <c r="CZ267" s="7"/>
      <c r="DA267" s="7"/>
      <c r="DB267" s="7"/>
      <c r="DC267" s="7"/>
      <c r="DD267" s="7"/>
      <c r="DE267" s="7"/>
      <c r="DF267" s="7"/>
      <c r="DG267" s="7"/>
      <c r="DH267" s="7"/>
      <c r="DI267" s="7"/>
      <c r="DJ267" s="7"/>
      <c r="DK267" s="7"/>
      <c r="DL267" s="7"/>
      <c r="DM267" s="7"/>
      <c r="DN267" s="7"/>
      <c r="DO267" s="7"/>
      <c r="DP267" s="7"/>
      <c r="DQ267" s="7"/>
      <c r="DR267" s="7"/>
      <c r="DS267" s="7"/>
      <c r="DT267" s="7"/>
      <c r="DU267" s="7"/>
      <c r="DV267" s="7"/>
      <c r="DW267" s="7"/>
      <c r="DX267" s="7"/>
      <c r="DY267" s="7"/>
      <c r="DZ267" s="7"/>
      <c r="EA267" s="7"/>
    </row>
    <row r="268" spans="1:131">
      <c r="A268" s="7" t="s">
        <v>501</v>
      </c>
      <c r="B268" s="7" t="s">
        <v>501</v>
      </c>
      <c r="C268" s="26">
        <v>1</v>
      </c>
      <c r="D268" s="26">
        <v>185.13500000000002</v>
      </c>
      <c r="E268" s="26">
        <v>0</v>
      </c>
      <c r="F268" s="26">
        <v>10.46115</v>
      </c>
      <c r="G268" s="26">
        <v>0</v>
      </c>
      <c r="H268" s="26">
        <v>0</v>
      </c>
      <c r="I268" s="26" t="s">
        <v>137</v>
      </c>
      <c r="J268" s="26"/>
      <c r="K268" s="26"/>
      <c r="L268" s="26">
        <v>197.94931211116213</v>
      </c>
      <c r="M268" s="26">
        <v>5.2651071598288962E-4</v>
      </c>
      <c r="N268" s="26">
        <v>5.2271059774527452E-4</v>
      </c>
      <c r="O268" s="26">
        <v>0</v>
      </c>
      <c r="P268" s="26">
        <v>0</v>
      </c>
      <c r="Q268" s="26">
        <v>0</v>
      </c>
      <c r="R268" s="26">
        <v>2.0860930552949988</v>
      </c>
      <c r="S268" s="26">
        <v>4.8206437578241461</v>
      </c>
      <c r="T268" s="26">
        <v>0</v>
      </c>
      <c r="U268" s="26">
        <v>164.85171128453001</v>
      </c>
      <c r="V268" s="26" t="s">
        <v>310</v>
      </c>
      <c r="W268" s="26" t="s">
        <v>310</v>
      </c>
      <c r="X268" s="26" t="s">
        <v>310</v>
      </c>
      <c r="Y268" s="26" t="s">
        <v>310</v>
      </c>
      <c r="Z268" s="26">
        <v>0</v>
      </c>
      <c r="AA268" s="26">
        <v>0</v>
      </c>
      <c r="AB268" s="26">
        <v>0</v>
      </c>
      <c r="AC268" s="26">
        <v>0</v>
      </c>
      <c r="AD268" s="26">
        <v>0</v>
      </c>
      <c r="AE268" s="26">
        <v>0</v>
      </c>
      <c r="AF268" s="26">
        <v>0</v>
      </c>
      <c r="AG268" s="26">
        <v>0</v>
      </c>
      <c r="AH268" s="26">
        <v>2.0860930552949988</v>
      </c>
      <c r="AI268" s="26">
        <v>4.8206437578241461</v>
      </c>
      <c r="AJ268" s="26">
        <v>0</v>
      </c>
      <c r="AK268" s="26">
        <v>164.85171128453001</v>
      </c>
      <c r="AL268" s="26">
        <v>171.75844809764916</v>
      </c>
      <c r="AM268" s="26">
        <v>95.210437036757611</v>
      </c>
      <c r="AN268" s="26">
        <v>0.18604176381258167</v>
      </c>
      <c r="AO268" s="26">
        <v>0</v>
      </c>
      <c r="AP268" s="26">
        <v>0</v>
      </c>
      <c r="AQ268" s="26">
        <v>95.396478800570193</v>
      </c>
      <c r="AR268" s="26">
        <v>2.0860930552949988</v>
      </c>
      <c r="AS268" s="30">
        <v>45.729733176778147</v>
      </c>
      <c r="AT268" s="26">
        <v>95.210437036757611</v>
      </c>
      <c r="AU268" s="26">
        <v>0.22021803582727373</v>
      </c>
      <c r="AV268" s="26">
        <v>0</v>
      </c>
      <c r="AW268" s="26">
        <v>0</v>
      </c>
      <c r="AX268" s="26">
        <v>95.430655072584884</v>
      </c>
      <c r="AY268" s="26">
        <v>4.8206437578241461</v>
      </c>
      <c r="AZ268" s="30">
        <v>19.796247112783671</v>
      </c>
      <c r="BA268" s="26">
        <v>95.210437036757611</v>
      </c>
      <c r="BB268" s="26">
        <v>0.40625979963985537</v>
      </c>
      <c r="BC268" s="26">
        <v>0</v>
      </c>
      <c r="BD268" s="26">
        <v>0</v>
      </c>
      <c r="BE268" s="26">
        <v>95.616696836397466</v>
      </c>
      <c r="BF268" s="26">
        <v>6.9067368131191449</v>
      </c>
      <c r="BG268" s="26">
        <v>2.4163583673087783</v>
      </c>
      <c r="BH268" s="30">
        <v>13.843975733196659</v>
      </c>
      <c r="BI268" s="26">
        <v>0.77544284807013242</v>
      </c>
      <c r="BJ268" s="26">
        <v>1.7919304776986777</v>
      </c>
      <c r="BK268" s="26">
        <v>0</v>
      </c>
      <c r="BL268" s="26">
        <v>61.278704793748517</v>
      </c>
      <c r="BM268" s="26">
        <v>63.846078119517337</v>
      </c>
      <c r="BN268" s="26">
        <v>95.210437036757611</v>
      </c>
      <c r="BO268" s="26">
        <v>0</v>
      </c>
      <c r="BP268" s="26">
        <v>0.40625979963985537</v>
      </c>
      <c r="BQ268" s="26">
        <v>0</v>
      </c>
      <c r="BR268" s="26">
        <v>0</v>
      </c>
      <c r="BS268" s="26">
        <v>0</v>
      </c>
      <c r="BT268" s="26">
        <v>0</v>
      </c>
      <c r="BU268" s="26">
        <v>0</v>
      </c>
      <c r="BV268" s="26">
        <v>81.5419580698061</v>
      </c>
      <c r="BW268" s="26">
        <v>0</v>
      </c>
      <c r="BX268" s="26">
        <v>171.75844809764916</v>
      </c>
      <c r="BY268" s="26"/>
      <c r="BZ268" s="26">
        <v>0</v>
      </c>
      <c r="CA268" s="26">
        <v>0</v>
      </c>
      <c r="CB268" s="26">
        <v>177.15865490620357</v>
      </c>
      <c r="CC268" s="26">
        <v>171.75844809764916</v>
      </c>
      <c r="CD268" s="30">
        <v>1.0314407056442676</v>
      </c>
      <c r="CE268" s="26">
        <v>33.384273312843114</v>
      </c>
      <c r="CF268" s="26">
        <v>1.8805438858784069</v>
      </c>
      <c r="CG268" s="26">
        <v>0</v>
      </c>
      <c r="CH268" s="26">
        <v>1.8805438858784069</v>
      </c>
      <c r="CI268" s="26">
        <v>9.4025923252801999E-2</v>
      </c>
      <c r="CJ268" s="26">
        <v>0</v>
      </c>
      <c r="CK268" s="26">
        <v>9.4025923252801999E-2</v>
      </c>
      <c r="CL268" s="26"/>
      <c r="CM268" s="26">
        <v>0</v>
      </c>
      <c r="CN268" s="26"/>
      <c r="CO268" s="26">
        <v>0</v>
      </c>
      <c r="CP268" s="26">
        <v>0</v>
      </c>
      <c r="CQ268" s="26">
        <v>0</v>
      </c>
      <c r="CR268" s="26">
        <v>0</v>
      </c>
      <c r="CS268" s="26">
        <v>0</v>
      </c>
      <c r="CT268" s="26">
        <v>0</v>
      </c>
      <c r="CU268" s="26">
        <v>0</v>
      </c>
      <c r="CV268" s="26">
        <v>9999</v>
      </c>
      <c r="CW268" s="30">
        <v>9999</v>
      </c>
      <c r="CX268" s="7"/>
      <c r="CY268" s="7"/>
      <c r="CZ268" s="7"/>
      <c r="DA268" s="7"/>
      <c r="DB268" s="7"/>
      <c r="DC268" s="7"/>
      <c r="DD268" s="7"/>
      <c r="DE268" s="7"/>
      <c r="DF268" s="7"/>
      <c r="DG268" s="7"/>
      <c r="DH268" s="7"/>
      <c r="DI268" s="7"/>
      <c r="DJ268" s="7"/>
      <c r="DK268" s="7"/>
      <c r="DL268" s="7"/>
      <c r="DM268" s="7"/>
      <c r="DN268" s="7"/>
      <c r="DO268" s="7"/>
      <c r="DP268" s="7"/>
      <c r="DQ268" s="7"/>
      <c r="DR268" s="7"/>
      <c r="DS268" s="7"/>
      <c r="DT268" s="7"/>
      <c r="DU268" s="7"/>
      <c r="DV268" s="7"/>
      <c r="DW268" s="7"/>
      <c r="DX268" s="7"/>
      <c r="DY268" s="7"/>
      <c r="DZ268" s="7"/>
      <c r="EA268" s="7"/>
    </row>
    <row r="269" spans="1:131">
      <c r="A269" s="7" t="s">
        <v>502</v>
      </c>
      <c r="B269" s="7" t="s">
        <v>502</v>
      </c>
      <c r="C269" s="26">
        <v>1</v>
      </c>
      <c r="D269" s="26">
        <v>186.172</v>
      </c>
      <c r="E269" s="26">
        <v>0</v>
      </c>
      <c r="F269" s="26">
        <v>10.46115</v>
      </c>
      <c r="G269" s="26">
        <v>0</v>
      </c>
      <c r="H269" s="26">
        <v>0</v>
      </c>
      <c r="I269" s="26" t="s">
        <v>137</v>
      </c>
      <c r="J269" s="26"/>
      <c r="K269" s="26"/>
      <c r="L269" s="26">
        <v>199.05808914769909</v>
      </c>
      <c r="M269" s="26">
        <v>5.2945986991096501E-4</v>
      </c>
      <c r="N269" s="26">
        <v>5.2563846600282621E-4</v>
      </c>
      <c r="O269" s="26">
        <v>0</v>
      </c>
      <c r="P269" s="26">
        <v>0</v>
      </c>
      <c r="Q269" s="26">
        <v>0</v>
      </c>
      <c r="R269" s="26">
        <v>2.0860930552949988</v>
      </c>
      <c r="S269" s="26">
        <v>4.8206437578241461</v>
      </c>
      <c r="T269" s="26">
        <v>0</v>
      </c>
      <c r="U269" s="26">
        <v>164.85171128453001</v>
      </c>
      <c r="V269" s="26" t="s">
        <v>310</v>
      </c>
      <c r="W269" s="26" t="s">
        <v>310</v>
      </c>
      <c r="X269" s="26" t="s">
        <v>310</v>
      </c>
      <c r="Y269" s="26" t="s">
        <v>310</v>
      </c>
      <c r="Z269" s="26">
        <v>0</v>
      </c>
      <c r="AA269" s="26">
        <v>0</v>
      </c>
      <c r="AB269" s="26">
        <v>0</v>
      </c>
      <c r="AC269" s="26">
        <v>0</v>
      </c>
      <c r="AD269" s="26">
        <v>0</v>
      </c>
      <c r="AE269" s="26">
        <v>0</v>
      </c>
      <c r="AF269" s="26">
        <v>0</v>
      </c>
      <c r="AG269" s="26">
        <v>0</v>
      </c>
      <c r="AH269" s="26">
        <v>2.0860930552949988</v>
      </c>
      <c r="AI269" s="26">
        <v>4.8206437578241461</v>
      </c>
      <c r="AJ269" s="26">
        <v>0</v>
      </c>
      <c r="AK269" s="26">
        <v>164.85171128453001</v>
      </c>
      <c r="AL269" s="26">
        <v>171.75844809764916</v>
      </c>
      <c r="AM269" s="26">
        <v>95.743740967441155</v>
      </c>
      <c r="AN269" s="26">
        <v>0.18708384288500793</v>
      </c>
      <c r="AO269" s="26">
        <v>0</v>
      </c>
      <c r="AP269" s="26">
        <v>0</v>
      </c>
      <c r="AQ269" s="26">
        <v>95.930824810326158</v>
      </c>
      <c r="AR269" s="26">
        <v>2.0860930552949988</v>
      </c>
      <c r="AS269" s="30">
        <v>45.98587995239761</v>
      </c>
      <c r="AT269" s="26">
        <v>95.743740967441155</v>
      </c>
      <c r="AU269" s="26">
        <v>0.22145154706584491</v>
      </c>
      <c r="AV269" s="26">
        <v>0</v>
      </c>
      <c r="AW269" s="26">
        <v>0</v>
      </c>
      <c r="AX269" s="26">
        <v>95.965192514506995</v>
      </c>
      <c r="AY269" s="26">
        <v>4.8206437578241461</v>
      </c>
      <c r="AZ269" s="30">
        <v>19.907132187220988</v>
      </c>
      <c r="BA269" s="26">
        <v>95.743740967441155</v>
      </c>
      <c r="BB269" s="26">
        <v>0.40853538995085281</v>
      </c>
      <c r="BC269" s="26">
        <v>0</v>
      </c>
      <c r="BD269" s="26">
        <v>0</v>
      </c>
      <c r="BE269" s="26">
        <v>96.152276357391997</v>
      </c>
      <c r="BF269" s="26">
        <v>6.9067368131191449</v>
      </c>
      <c r="BG269" s="26">
        <v>2.4020577950486026</v>
      </c>
      <c r="BH269" s="30">
        <v>13.921520243069573</v>
      </c>
      <c r="BI269" s="26">
        <v>0.77112353993868044</v>
      </c>
      <c r="BJ269" s="26">
        <v>1.7819492135699502</v>
      </c>
      <c r="BK269" s="26">
        <v>0</v>
      </c>
      <c r="BL269" s="26">
        <v>60.937375179890822</v>
      </c>
      <c r="BM269" s="26">
        <v>63.490447933399466</v>
      </c>
      <c r="BN269" s="26">
        <v>95.743740967441155</v>
      </c>
      <c r="BO269" s="26">
        <v>0</v>
      </c>
      <c r="BP269" s="26">
        <v>0.40853538995085281</v>
      </c>
      <c r="BQ269" s="26">
        <v>0</v>
      </c>
      <c r="BR269" s="26">
        <v>0</v>
      </c>
      <c r="BS269" s="26">
        <v>0</v>
      </c>
      <c r="BT269" s="26">
        <v>0</v>
      </c>
      <c r="BU269" s="26">
        <v>0</v>
      </c>
      <c r="BV269" s="26">
        <v>81.5419580698061</v>
      </c>
      <c r="BW269" s="26">
        <v>0</v>
      </c>
      <c r="BX269" s="26">
        <v>171.75844809764916</v>
      </c>
      <c r="BY269" s="26"/>
      <c r="BZ269" s="26">
        <v>0</v>
      </c>
      <c r="CA269" s="26">
        <v>0</v>
      </c>
      <c r="CB269" s="26">
        <v>177.6942344271981</v>
      </c>
      <c r="CC269" s="26">
        <v>171.75844809764916</v>
      </c>
      <c r="CD269" s="30">
        <v>1.0345589191989804</v>
      </c>
      <c r="CE269" s="26">
        <v>33.197477801502323</v>
      </c>
      <c r="CF269" s="26">
        <v>1.8910774101156149</v>
      </c>
      <c r="CG269" s="26">
        <v>0</v>
      </c>
      <c r="CH269" s="26">
        <v>1.8910774101156149</v>
      </c>
      <c r="CI269" s="26">
        <v>9.4552592345157088E-2</v>
      </c>
      <c r="CJ269" s="26">
        <v>0</v>
      </c>
      <c r="CK269" s="26">
        <v>9.4552592345157088E-2</v>
      </c>
      <c r="CL269" s="26"/>
      <c r="CM269" s="26">
        <v>0</v>
      </c>
      <c r="CN269" s="26"/>
      <c r="CO269" s="26">
        <v>0</v>
      </c>
      <c r="CP269" s="26">
        <v>0</v>
      </c>
      <c r="CQ269" s="26">
        <v>0</v>
      </c>
      <c r="CR269" s="26">
        <v>0</v>
      </c>
      <c r="CS269" s="26">
        <v>0</v>
      </c>
      <c r="CT269" s="26">
        <v>0</v>
      </c>
      <c r="CU269" s="26">
        <v>0</v>
      </c>
      <c r="CV269" s="26">
        <v>9999</v>
      </c>
      <c r="CW269" s="30">
        <v>9999</v>
      </c>
      <c r="CX269" s="7"/>
      <c r="CY269" s="7"/>
      <c r="CZ269" s="7"/>
      <c r="DA269" s="7"/>
      <c r="DB269" s="7"/>
      <c r="DC269" s="7"/>
      <c r="DD269" s="7"/>
      <c r="DE269" s="7"/>
      <c r="DF269" s="7"/>
      <c r="DG269" s="7"/>
      <c r="DH269" s="7"/>
      <c r="DI269" s="7"/>
      <c r="DJ269" s="7"/>
      <c r="DK269" s="7"/>
      <c r="DL269" s="7"/>
      <c r="DM269" s="7"/>
      <c r="DN269" s="7"/>
      <c r="DO269" s="7"/>
      <c r="DP269" s="7"/>
      <c r="DQ269" s="7"/>
      <c r="DR269" s="7"/>
      <c r="DS269" s="7"/>
      <c r="DT269" s="7"/>
      <c r="DU269" s="7"/>
      <c r="DV269" s="7"/>
      <c r="DW269" s="7"/>
      <c r="DX269" s="7"/>
      <c r="DY269" s="7"/>
      <c r="DZ269" s="7"/>
      <c r="EA269" s="7"/>
    </row>
    <row r="270" spans="1:131">
      <c r="A270" s="7" t="s">
        <v>503</v>
      </c>
      <c r="B270" s="7" t="s">
        <v>503</v>
      </c>
      <c r="C270" s="26">
        <v>1</v>
      </c>
      <c r="D270" s="26">
        <v>183.18299999999999</v>
      </c>
      <c r="E270" s="26">
        <v>0</v>
      </c>
      <c r="F270" s="26">
        <v>10.46115</v>
      </c>
      <c r="G270" s="26">
        <v>0</v>
      </c>
      <c r="H270" s="26">
        <v>0</v>
      </c>
      <c r="I270" s="26" t="s">
        <v>137</v>
      </c>
      <c r="J270" s="26"/>
      <c r="K270" s="26"/>
      <c r="L270" s="26">
        <v>195.86220239532778</v>
      </c>
      <c r="M270" s="26">
        <v>5.2095936741239455E-4</v>
      </c>
      <c r="N270" s="26">
        <v>5.1719931631929463E-4</v>
      </c>
      <c r="O270" s="26">
        <v>0</v>
      </c>
      <c r="P270" s="26">
        <v>0</v>
      </c>
      <c r="Q270" s="26">
        <v>0</v>
      </c>
      <c r="R270" s="26">
        <v>2.0860930552949988</v>
      </c>
      <c r="S270" s="26">
        <v>4.8206437578241461</v>
      </c>
      <c r="T270" s="26">
        <v>0</v>
      </c>
      <c r="U270" s="26">
        <v>164.85171128453001</v>
      </c>
      <c r="V270" s="26" t="s">
        <v>310</v>
      </c>
      <c r="W270" s="26" t="s">
        <v>310</v>
      </c>
      <c r="X270" s="26" t="s">
        <v>310</v>
      </c>
      <c r="Y270" s="26" t="s">
        <v>310</v>
      </c>
      <c r="Z270" s="26">
        <v>0</v>
      </c>
      <c r="AA270" s="26">
        <v>0</v>
      </c>
      <c r="AB270" s="26">
        <v>0</v>
      </c>
      <c r="AC270" s="26">
        <v>0</v>
      </c>
      <c r="AD270" s="26">
        <v>0</v>
      </c>
      <c r="AE270" s="26">
        <v>0</v>
      </c>
      <c r="AF270" s="26">
        <v>0</v>
      </c>
      <c r="AG270" s="26">
        <v>0</v>
      </c>
      <c r="AH270" s="26">
        <v>2.0860930552949988</v>
      </c>
      <c r="AI270" s="26">
        <v>4.8206437578241461</v>
      </c>
      <c r="AJ270" s="26">
        <v>0</v>
      </c>
      <c r="AK270" s="26">
        <v>164.85171128453001</v>
      </c>
      <c r="AL270" s="26">
        <v>171.75844809764916</v>
      </c>
      <c r="AM270" s="26">
        <v>94.206570814294196</v>
      </c>
      <c r="AN270" s="26">
        <v>0.18408020320566149</v>
      </c>
      <c r="AO270" s="26">
        <v>0</v>
      </c>
      <c r="AP270" s="26">
        <v>0</v>
      </c>
      <c r="AQ270" s="26">
        <v>94.390651017499863</v>
      </c>
      <c r="AR270" s="26">
        <v>2.0860930552949988</v>
      </c>
      <c r="AS270" s="30">
        <v>45.247574540317849</v>
      </c>
      <c r="AT270" s="26">
        <v>94.206570814294196</v>
      </c>
      <c r="AU270" s="26">
        <v>0.21789613231937491</v>
      </c>
      <c r="AV270" s="26">
        <v>0</v>
      </c>
      <c r="AW270" s="26">
        <v>0</v>
      </c>
      <c r="AX270" s="26">
        <v>94.424466946613578</v>
      </c>
      <c r="AY270" s="26">
        <v>4.8206437578241461</v>
      </c>
      <c r="AZ270" s="30">
        <v>19.587522266783964</v>
      </c>
      <c r="BA270" s="26">
        <v>94.206570814294196</v>
      </c>
      <c r="BB270" s="26">
        <v>0.40197633552503642</v>
      </c>
      <c r="BC270" s="26">
        <v>0</v>
      </c>
      <c r="BD270" s="26">
        <v>0</v>
      </c>
      <c r="BE270" s="26">
        <v>94.608547149819245</v>
      </c>
      <c r="BF270" s="26">
        <v>6.9067368131191449</v>
      </c>
      <c r="BG270" s="26">
        <v>2.443716324826124</v>
      </c>
      <c r="BH270" s="30">
        <v>13.698009596965251</v>
      </c>
      <c r="BI270" s="26">
        <v>0.78370597532229525</v>
      </c>
      <c r="BJ270" s="26">
        <v>1.8110253079638654</v>
      </c>
      <c r="BK270" s="26">
        <v>0</v>
      </c>
      <c r="BL270" s="26">
        <v>61.931691325017241</v>
      </c>
      <c r="BM270" s="26">
        <v>64.52642260830342</v>
      </c>
      <c r="BN270" s="26">
        <v>94.206570814294196</v>
      </c>
      <c r="BO270" s="26">
        <v>0</v>
      </c>
      <c r="BP270" s="26">
        <v>0.40197633552503642</v>
      </c>
      <c r="BQ270" s="26">
        <v>0</v>
      </c>
      <c r="BR270" s="26">
        <v>0</v>
      </c>
      <c r="BS270" s="26">
        <v>0</v>
      </c>
      <c r="BT270" s="26">
        <v>0</v>
      </c>
      <c r="BU270" s="26">
        <v>0</v>
      </c>
      <c r="BV270" s="26">
        <v>81.5419580698061</v>
      </c>
      <c r="BW270" s="26">
        <v>0</v>
      </c>
      <c r="BX270" s="26">
        <v>171.75844809764916</v>
      </c>
      <c r="BY270" s="26"/>
      <c r="BZ270" s="26">
        <v>0</v>
      </c>
      <c r="CA270" s="26">
        <v>0</v>
      </c>
      <c r="CB270" s="26">
        <v>176.15050521962536</v>
      </c>
      <c r="CC270" s="26">
        <v>171.75844809764916</v>
      </c>
      <c r="CD270" s="30">
        <v>1.0255711271883361</v>
      </c>
      <c r="CE270" s="26">
        <v>33.74162570201451</v>
      </c>
      <c r="CF270" s="26">
        <v>1.8607160755495409</v>
      </c>
      <c r="CG270" s="26">
        <v>0</v>
      </c>
      <c r="CH270" s="26">
        <v>1.8607160755495409</v>
      </c>
      <c r="CI270" s="26">
        <v>9.3034546137780699E-2</v>
      </c>
      <c r="CJ270" s="26">
        <v>0</v>
      </c>
      <c r="CK270" s="26">
        <v>9.3034546137780699E-2</v>
      </c>
      <c r="CL270" s="26"/>
      <c r="CM270" s="26">
        <v>0</v>
      </c>
      <c r="CN270" s="26"/>
      <c r="CO270" s="26">
        <v>0</v>
      </c>
      <c r="CP270" s="26">
        <v>0</v>
      </c>
      <c r="CQ270" s="26">
        <v>0</v>
      </c>
      <c r="CR270" s="26">
        <v>0</v>
      </c>
      <c r="CS270" s="26">
        <v>0</v>
      </c>
      <c r="CT270" s="26">
        <v>0</v>
      </c>
      <c r="CU270" s="26">
        <v>0</v>
      </c>
      <c r="CV270" s="26">
        <v>9999</v>
      </c>
      <c r="CW270" s="30">
        <v>9999</v>
      </c>
      <c r="CX270" s="7"/>
      <c r="CY270" s="7"/>
      <c r="CZ270" s="7"/>
      <c r="DA270" s="7"/>
      <c r="DB270" s="7"/>
      <c r="DC270" s="7"/>
      <c r="DD270" s="7"/>
      <c r="DE270" s="7"/>
      <c r="DF270" s="7"/>
      <c r="DG270" s="7"/>
      <c r="DH270" s="7"/>
      <c r="DI270" s="7"/>
      <c r="DJ270" s="7"/>
      <c r="DK270" s="7"/>
      <c r="DL270" s="7"/>
      <c r="DM270" s="7"/>
      <c r="DN270" s="7"/>
      <c r="DO270" s="7"/>
      <c r="DP270" s="7"/>
      <c r="DQ270" s="7"/>
      <c r="DR270" s="7"/>
      <c r="DS270" s="7"/>
      <c r="DT270" s="7"/>
      <c r="DU270" s="7"/>
      <c r="DV270" s="7"/>
      <c r="DW270" s="7"/>
      <c r="DX270" s="7"/>
      <c r="DY270" s="7"/>
      <c r="DZ270" s="7"/>
      <c r="EA270" s="7"/>
    </row>
    <row r="271" spans="1:131">
      <c r="A271" s="7" t="s">
        <v>504</v>
      </c>
      <c r="B271" s="7" t="s">
        <v>504</v>
      </c>
      <c r="C271" s="26">
        <v>1</v>
      </c>
      <c r="D271" s="26">
        <v>180.316</v>
      </c>
      <c r="E271" s="26">
        <v>0</v>
      </c>
      <c r="F271" s="26">
        <v>10.46115</v>
      </c>
      <c r="G271" s="26">
        <v>0</v>
      </c>
      <c r="H271" s="26">
        <v>0</v>
      </c>
      <c r="I271" s="26" t="s">
        <v>137</v>
      </c>
      <c r="J271" s="26"/>
      <c r="K271" s="26"/>
      <c r="L271" s="26">
        <v>192.79676000019612</v>
      </c>
      <c r="M271" s="26">
        <v>5.128058241994799E-4</v>
      </c>
      <c r="N271" s="26">
        <v>5.0910462172488677E-4</v>
      </c>
      <c r="O271" s="26">
        <v>0</v>
      </c>
      <c r="P271" s="26">
        <v>0</v>
      </c>
      <c r="Q271" s="26">
        <v>0</v>
      </c>
      <c r="R271" s="26">
        <v>2.0860930552949988</v>
      </c>
      <c r="S271" s="26">
        <v>4.8206437578241461</v>
      </c>
      <c r="T271" s="26">
        <v>0</v>
      </c>
      <c r="U271" s="26">
        <v>164.85171128453001</v>
      </c>
      <c r="V271" s="26" t="s">
        <v>310</v>
      </c>
      <c r="W271" s="26" t="s">
        <v>310</v>
      </c>
      <c r="X271" s="26" t="s">
        <v>310</v>
      </c>
      <c r="Y271" s="26" t="s">
        <v>310</v>
      </c>
      <c r="Z271" s="26">
        <v>0</v>
      </c>
      <c r="AA271" s="26">
        <v>0</v>
      </c>
      <c r="AB271" s="26">
        <v>0</v>
      </c>
      <c r="AC271" s="26">
        <v>0</v>
      </c>
      <c r="AD271" s="26">
        <v>0</v>
      </c>
      <c r="AE271" s="26">
        <v>0</v>
      </c>
      <c r="AF271" s="26">
        <v>0</v>
      </c>
      <c r="AG271" s="26">
        <v>0</v>
      </c>
      <c r="AH271" s="26">
        <v>2.0860930552949988</v>
      </c>
      <c r="AI271" s="26">
        <v>4.8206437578241461</v>
      </c>
      <c r="AJ271" s="26">
        <v>0</v>
      </c>
      <c r="AK271" s="26">
        <v>164.85171128453001</v>
      </c>
      <c r="AL271" s="26">
        <v>171.75844809764916</v>
      </c>
      <c r="AM271" s="26">
        <v>92.73214230005118</v>
      </c>
      <c r="AN271" s="26">
        <v>0.18119916106424755</v>
      </c>
      <c r="AO271" s="26">
        <v>0</v>
      </c>
      <c r="AP271" s="26">
        <v>0</v>
      </c>
      <c r="AQ271" s="26">
        <v>92.913341461115422</v>
      </c>
      <c r="AR271" s="26">
        <v>2.0860930552949988</v>
      </c>
      <c r="AS271" s="30">
        <v>44.539404043016837</v>
      </c>
      <c r="AT271" s="26">
        <v>92.73214230005118</v>
      </c>
      <c r="AU271" s="26">
        <v>0.21448583654214862</v>
      </c>
      <c r="AV271" s="26">
        <v>0</v>
      </c>
      <c r="AW271" s="26">
        <v>0</v>
      </c>
      <c r="AX271" s="26">
        <v>92.946628136593333</v>
      </c>
      <c r="AY271" s="26">
        <v>4.8206437578241461</v>
      </c>
      <c r="AZ271" s="30">
        <v>19.280957649221911</v>
      </c>
      <c r="BA271" s="26">
        <v>92.73214230005118</v>
      </c>
      <c r="BB271" s="26">
        <v>0.39568499760639619</v>
      </c>
      <c r="BC271" s="26">
        <v>0</v>
      </c>
      <c r="BD271" s="26">
        <v>0</v>
      </c>
      <c r="BE271" s="26">
        <v>93.127827297657575</v>
      </c>
      <c r="BF271" s="26">
        <v>6.9067368131191449</v>
      </c>
      <c r="BG271" s="26">
        <v>2.484972201116538</v>
      </c>
      <c r="BH271" s="30">
        <v>13.483621834375386</v>
      </c>
      <c r="BI271" s="26">
        <v>0.79616679428039661</v>
      </c>
      <c r="BJ271" s="26">
        <v>1.8398203652961731</v>
      </c>
      <c r="BK271" s="26">
        <v>0</v>
      </c>
      <c r="BL271" s="26">
        <v>62.916396836612577</v>
      </c>
      <c r="BM271" s="26">
        <v>65.55238399618915</v>
      </c>
      <c r="BN271" s="26">
        <v>92.73214230005118</v>
      </c>
      <c r="BO271" s="26">
        <v>0</v>
      </c>
      <c r="BP271" s="26">
        <v>0.39568499760639619</v>
      </c>
      <c r="BQ271" s="26">
        <v>0</v>
      </c>
      <c r="BR271" s="26">
        <v>0</v>
      </c>
      <c r="BS271" s="26">
        <v>0</v>
      </c>
      <c r="BT271" s="26">
        <v>0</v>
      </c>
      <c r="BU271" s="26">
        <v>0</v>
      </c>
      <c r="BV271" s="26">
        <v>81.5419580698061</v>
      </c>
      <c r="BW271" s="26">
        <v>0</v>
      </c>
      <c r="BX271" s="26">
        <v>171.75844809764916</v>
      </c>
      <c r="BY271" s="26"/>
      <c r="BZ271" s="26">
        <v>0</v>
      </c>
      <c r="CA271" s="26">
        <v>0</v>
      </c>
      <c r="CB271" s="26">
        <v>174.66978536746367</v>
      </c>
      <c r="CC271" s="26">
        <v>171.75844809764916</v>
      </c>
      <c r="CD271" s="30">
        <v>1.0169501838311867</v>
      </c>
      <c r="CE271" s="26">
        <v>34.280514102231813</v>
      </c>
      <c r="CF271" s="26">
        <v>1.8315939791290177</v>
      </c>
      <c r="CG271" s="26">
        <v>0</v>
      </c>
      <c r="CH271" s="26">
        <v>1.8315939791290177</v>
      </c>
      <c r="CI271" s="26">
        <v>9.157846100009312E-2</v>
      </c>
      <c r="CJ271" s="26">
        <v>0</v>
      </c>
      <c r="CK271" s="26">
        <v>9.157846100009312E-2</v>
      </c>
      <c r="CL271" s="26"/>
      <c r="CM271" s="26">
        <v>0</v>
      </c>
      <c r="CN271" s="26"/>
      <c r="CO271" s="26">
        <v>0</v>
      </c>
      <c r="CP271" s="26">
        <v>0</v>
      </c>
      <c r="CQ271" s="26">
        <v>0</v>
      </c>
      <c r="CR271" s="26">
        <v>0</v>
      </c>
      <c r="CS271" s="26">
        <v>0</v>
      </c>
      <c r="CT271" s="26">
        <v>0</v>
      </c>
      <c r="CU271" s="26">
        <v>0</v>
      </c>
      <c r="CV271" s="26">
        <v>9999</v>
      </c>
      <c r="CW271" s="30">
        <v>9999</v>
      </c>
      <c r="CX271" s="7"/>
      <c r="CY271" s="7"/>
      <c r="CZ271" s="7"/>
      <c r="DA271" s="7"/>
      <c r="DB271" s="7"/>
      <c r="DC271" s="7"/>
      <c r="DD271" s="7"/>
      <c r="DE271" s="7"/>
      <c r="DF271" s="7"/>
      <c r="DG271" s="7"/>
      <c r="DH271" s="7"/>
      <c r="DI271" s="7"/>
      <c r="DJ271" s="7"/>
      <c r="DK271" s="7"/>
      <c r="DL271" s="7"/>
      <c r="DM271" s="7"/>
      <c r="DN271" s="7"/>
      <c r="DO271" s="7"/>
      <c r="DP271" s="7"/>
      <c r="DQ271" s="7"/>
      <c r="DR271" s="7"/>
      <c r="DS271" s="7"/>
      <c r="DT271" s="7"/>
      <c r="DU271" s="7"/>
      <c r="DV271" s="7"/>
      <c r="DW271" s="7"/>
      <c r="DX271" s="7"/>
      <c r="DY271" s="7"/>
      <c r="DZ271" s="7"/>
      <c r="EA271" s="7"/>
    </row>
    <row r="272" spans="1:131">
      <c r="A272" s="7" t="s">
        <v>505</v>
      </c>
      <c r="B272" s="7" t="s">
        <v>505</v>
      </c>
      <c r="C272" s="26">
        <v>1</v>
      </c>
      <c r="D272" s="26">
        <v>177.38800000000001</v>
      </c>
      <c r="E272" s="26">
        <v>0</v>
      </c>
      <c r="F272" s="26">
        <v>10.46115</v>
      </c>
      <c r="G272" s="26">
        <v>0</v>
      </c>
      <c r="H272" s="26">
        <v>0</v>
      </c>
      <c r="I272" s="26" t="s">
        <v>137</v>
      </c>
      <c r="J272" s="26"/>
      <c r="K272" s="26"/>
      <c r="L272" s="26">
        <v>189.66609542644463</v>
      </c>
      <c r="M272" s="26">
        <v>5.044788013437374E-4</v>
      </c>
      <c r="N272" s="26">
        <v>5.0083769958591704E-4</v>
      </c>
      <c r="O272" s="26">
        <v>0</v>
      </c>
      <c r="P272" s="26">
        <v>0</v>
      </c>
      <c r="Q272" s="26">
        <v>0</v>
      </c>
      <c r="R272" s="26">
        <v>2.0860930552949988</v>
      </c>
      <c r="S272" s="26">
        <v>4.8206437578241461</v>
      </c>
      <c r="T272" s="26">
        <v>0</v>
      </c>
      <c r="U272" s="26">
        <v>164.85171128453001</v>
      </c>
      <c r="V272" s="26" t="s">
        <v>310</v>
      </c>
      <c r="W272" s="26" t="s">
        <v>310</v>
      </c>
      <c r="X272" s="26" t="s">
        <v>310</v>
      </c>
      <c r="Y272" s="26" t="s">
        <v>310</v>
      </c>
      <c r="Z272" s="26">
        <v>0</v>
      </c>
      <c r="AA272" s="26">
        <v>0</v>
      </c>
      <c r="AB272" s="26">
        <v>0</v>
      </c>
      <c r="AC272" s="26">
        <v>0</v>
      </c>
      <c r="AD272" s="26">
        <v>0</v>
      </c>
      <c r="AE272" s="26">
        <v>0</v>
      </c>
      <c r="AF272" s="26">
        <v>0</v>
      </c>
      <c r="AG272" s="26">
        <v>0</v>
      </c>
      <c r="AH272" s="26">
        <v>2.0860930552949988</v>
      </c>
      <c r="AI272" s="26">
        <v>4.8206437578241461</v>
      </c>
      <c r="AJ272" s="26">
        <v>0</v>
      </c>
      <c r="AK272" s="26">
        <v>164.85171128453001</v>
      </c>
      <c r="AL272" s="26">
        <v>171.75844809764916</v>
      </c>
      <c r="AM272" s="26">
        <v>91.226342966356171</v>
      </c>
      <c r="AN272" s="26">
        <v>0.17825682015386732</v>
      </c>
      <c r="AO272" s="26">
        <v>0</v>
      </c>
      <c r="AP272" s="26">
        <v>0</v>
      </c>
      <c r="AQ272" s="26">
        <v>91.404599786510033</v>
      </c>
      <c r="AR272" s="26">
        <v>2.0860930552949988</v>
      </c>
      <c r="AS272" s="30">
        <v>43.816166088326447</v>
      </c>
      <c r="AT272" s="26">
        <v>91.226342966356171</v>
      </c>
      <c r="AU272" s="26">
        <v>0.21100298128030051</v>
      </c>
      <c r="AV272" s="26">
        <v>0</v>
      </c>
      <c r="AW272" s="26">
        <v>0</v>
      </c>
      <c r="AX272" s="26">
        <v>91.437345947636473</v>
      </c>
      <c r="AY272" s="26">
        <v>4.8206437578241461</v>
      </c>
      <c r="AZ272" s="30">
        <v>18.967870380222369</v>
      </c>
      <c r="BA272" s="26">
        <v>91.226342966356171</v>
      </c>
      <c r="BB272" s="26">
        <v>0.38925980143416783</v>
      </c>
      <c r="BC272" s="26">
        <v>0</v>
      </c>
      <c r="BD272" s="26">
        <v>0</v>
      </c>
      <c r="BE272" s="26">
        <v>91.615602767790335</v>
      </c>
      <c r="BF272" s="26">
        <v>6.9067368131191449</v>
      </c>
      <c r="BG272" s="26">
        <v>2.5284823055387102</v>
      </c>
      <c r="BH272" s="30">
        <v>13.26467263002829</v>
      </c>
      <c r="BI272" s="26">
        <v>0.80930847451611143</v>
      </c>
      <c r="BJ272" s="26">
        <v>1.8701887894826297</v>
      </c>
      <c r="BK272" s="26">
        <v>0</v>
      </c>
      <c r="BL272" s="26">
        <v>63.954906825662569</v>
      </c>
      <c r="BM272" s="26">
        <v>66.634404089661317</v>
      </c>
      <c r="BN272" s="26">
        <v>91.226342966356171</v>
      </c>
      <c r="BO272" s="26">
        <v>0</v>
      </c>
      <c r="BP272" s="26">
        <v>0.38925980143416783</v>
      </c>
      <c r="BQ272" s="26">
        <v>0</v>
      </c>
      <c r="BR272" s="26">
        <v>0</v>
      </c>
      <c r="BS272" s="26">
        <v>0</v>
      </c>
      <c r="BT272" s="26">
        <v>0</v>
      </c>
      <c r="BU272" s="26">
        <v>0</v>
      </c>
      <c r="BV272" s="26">
        <v>81.5419580698061</v>
      </c>
      <c r="BW272" s="26">
        <v>0</v>
      </c>
      <c r="BX272" s="26">
        <v>171.75844809764916</v>
      </c>
      <c r="BY272" s="26"/>
      <c r="BZ272" s="26">
        <v>0</v>
      </c>
      <c r="CA272" s="26">
        <v>0</v>
      </c>
      <c r="CB272" s="26">
        <v>173.15756083759644</v>
      </c>
      <c r="CC272" s="26">
        <v>171.75844809764916</v>
      </c>
      <c r="CD272" s="30">
        <v>1.0081458161472898</v>
      </c>
      <c r="CE272" s="26">
        <v>34.848847456741161</v>
      </c>
      <c r="CF272" s="26">
        <v>1.8018522636357168</v>
      </c>
      <c r="CG272" s="26">
        <v>0</v>
      </c>
      <c r="CH272" s="26">
        <v>1.8018522636357168</v>
      </c>
      <c r="CI272" s="26">
        <v>9.0091395327561177E-2</v>
      </c>
      <c r="CJ272" s="26">
        <v>0</v>
      </c>
      <c r="CK272" s="26">
        <v>9.0091395327561177E-2</v>
      </c>
      <c r="CL272" s="26"/>
      <c r="CM272" s="26">
        <v>0</v>
      </c>
      <c r="CN272" s="26"/>
      <c r="CO272" s="26">
        <v>0</v>
      </c>
      <c r="CP272" s="26">
        <v>0</v>
      </c>
      <c r="CQ272" s="26">
        <v>0</v>
      </c>
      <c r="CR272" s="26">
        <v>0</v>
      </c>
      <c r="CS272" s="26">
        <v>0</v>
      </c>
      <c r="CT272" s="26">
        <v>0</v>
      </c>
      <c r="CU272" s="26">
        <v>0</v>
      </c>
      <c r="CV272" s="26">
        <v>9999</v>
      </c>
      <c r="CW272" s="30">
        <v>9999</v>
      </c>
      <c r="CX272" s="7"/>
      <c r="CY272" s="7"/>
      <c r="CZ272" s="7"/>
      <c r="DA272" s="7"/>
      <c r="DB272" s="7"/>
      <c r="DC272" s="7"/>
      <c r="DD272" s="7"/>
      <c r="DE272" s="7"/>
      <c r="DF272" s="7"/>
      <c r="DG272" s="7"/>
      <c r="DH272" s="7"/>
      <c r="DI272" s="7"/>
      <c r="DJ272" s="7"/>
      <c r="DK272" s="7"/>
      <c r="DL272" s="7"/>
      <c r="DM272" s="7"/>
      <c r="DN272" s="7"/>
      <c r="DO272" s="7"/>
      <c r="DP272" s="7"/>
      <c r="DQ272" s="7"/>
      <c r="DR272" s="7"/>
      <c r="DS272" s="7"/>
      <c r="DT272" s="7"/>
      <c r="DU272" s="7"/>
      <c r="DV272" s="7"/>
      <c r="DW272" s="7"/>
      <c r="DX272" s="7"/>
      <c r="DY272" s="7"/>
      <c r="DZ272" s="7"/>
      <c r="EA272" s="7"/>
    </row>
    <row r="273" spans="1:131">
      <c r="A273" s="7" t="s">
        <v>506</v>
      </c>
      <c r="B273" s="7" t="s">
        <v>506</v>
      </c>
      <c r="C273" s="26">
        <v>1</v>
      </c>
      <c r="D273" s="26">
        <v>179.523</v>
      </c>
      <c r="E273" s="26">
        <v>0</v>
      </c>
      <c r="F273" s="26">
        <v>10.46115</v>
      </c>
      <c r="G273" s="26">
        <v>0</v>
      </c>
      <c r="H273" s="26">
        <v>0</v>
      </c>
      <c r="I273" s="26" t="s">
        <v>137</v>
      </c>
      <c r="J273" s="26"/>
      <c r="K273" s="26"/>
      <c r="L273" s="26">
        <v>191.9488716781384</v>
      </c>
      <c r="M273" s="26">
        <v>5.1055058884271625E-4</v>
      </c>
      <c r="N273" s="26">
        <v>5.068656636455824E-4</v>
      </c>
      <c r="O273" s="26">
        <v>0</v>
      </c>
      <c r="P273" s="26">
        <v>0</v>
      </c>
      <c r="Q273" s="26">
        <v>0</v>
      </c>
      <c r="R273" s="26">
        <v>2.0860930552949988</v>
      </c>
      <c r="S273" s="26">
        <v>4.8206437578241461</v>
      </c>
      <c r="T273" s="26">
        <v>0</v>
      </c>
      <c r="U273" s="26">
        <v>164.85171128453001</v>
      </c>
      <c r="V273" s="26" t="s">
        <v>310</v>
      </c>
      <c r="W273" s="26" t="s">
        <v>310</v>
      </c>
      <c r="X273" s="26" t="s">
        <v>310</v>
      </c>
      <c r="Y273" s="26" t="s">
        <v>310</v>
      </c>
      <c r="Z273" s="26">
        <v>0</v>
      </c>
      <c r="AA273" s="26">
        <v>0</v>
      </c>
      <c r="AB273" s="26">
        <v>0</v>
      </c>
      <c r="AC273" s="26">
        <v>0</v>
      </c>
      <c r="AD273" s="26">
        <v>0</v>
      </c>
      <c r="AE273" s="26">
        <v>0</v>
      </c>
      <c r="AF273" s="26">
        <v>0</v>
      </c>
      <c r="AG273" s="26">
        <v>0</v>
      </c>
      <c r="AH273" s="26">
        <v>2.0860930552949988</v>
      </c>
      <c r="AI273" s="26">
        <v>4.8206437578241461</v>
      </c>
      <c r="AJ273" s="26">
        <v>0</v>
      </c>
      <c r="AK273" s="26">
        <v>164.85171128453001</v>
      </c>
      <c r="AL273" s="26">
        <v>171.75844809764916</v>
      </c>
      <c r="AM273" s="26">
        <v>92.324321647175466</v>
      </c>
      <c r="AN273" s="26">
        <v>0.18040227706768622</v>
      </c>
      <c r="AO273" s="26">
        <v>0</v>
      </c>
      <c r="AP273" s="26">
        <v>0</v>
      </c>
      <c r="AQ273" s="26">
        <v>92.504723924243152</v>
      </c>
      <c r="AR273" s="26">
        <v>2.0860930552949988</v>
      </c>
      <c r="AS273" s="30">
        <v>44.343527096954872</v>
      </c>
      <c r="AT273" s="26">
        <v>92.324321647175466</v>
      </c>
      <c r="AU273" s="26">
        <v>0.21354256324206469</v>
      </c>
      <c r="AV273" s="26">
        <v>0</v>
      </c>
      <c r="AW273" s="26">
        <v>0</v>
      </c>
      <c r="AX273" s="26">
        <v>92.537864210417524</v>
      </c>
      <c r="AY273" s="26">
        <v>4.8206437578241461</v>
      </c>
      <c r="AZ273" s="30">
        <v>19.196163180534537</v>
      </c>
      <c r="BA273" s="26">
        <v>92.324321647175466</v>
      </c>
      <c r="BB273" s="26">
        <v>0.39394484030975091</v>
      </c>
      <c r="BC273" s="26">
        <v>0</v>
      </c>
      <c r="BD273" s="26">
        <v>0</v>
      </c>
      <c r="BE273" s="26">
        <v>92.718266487485209</v>
      </c>
      <c r="BF273" s="26">
        <v>6.9067368131191449</v>
      </c>
      <c r="BG273" s="26">
        <v>2.4966160451785506</v>
      </c>
      <c r="BH273" s="30">
        <v>13.424323091531383</v>
      </c>
      <c r="BI273" s="26">
        <v>0.79968367104752036</v>
      </c>
      <c r="BJ273" s="26">
        <v>1.8479473325910594</v>
      </c>
      <c r="BK273" s="26">
        <v>0</v>
      </c>
      <c r="BL273" s="26">
        <v>63.19431500136826</v>
      </c>
      <c r="BM273" s="26">
        <v>65.841946005006847</v>
      </c>
      <c r="BN273" s="26">
        <v>92.324321647175466</v>
      </c>
      <c r="BO273" s="26">
        <v>0</v>
      </c>
      <c r="BP273" s="26">
        <v>0.39394484030975091</v>
      </c>
      <c r="BQ273" s="26">
        <v>0</v>
      </c>
      <c r="BR273" s="26">
        <v>0</v>
      </c>
      <c r="BS273" s="26">
        <v>0</v>
      </c>
      <c r="BT273" s="26">
        <v>0</v>
      </c>
      <c r="BU273" s="26">
        <v>0</v>
      </c>
      <c r="BV273" s="26">
        <v>81.5419580698061</v>
      </c>
      <c r="BW273" s="26">
        <v>0</v>
      </c>
      <c r="BX273" s="26">
        <v>171.75844809764916</v>
      </c>
      <c r="BY273" s="26"/>
      <c r="BZ273" s="26">
        <v>0</v>
      </c>
      <c r="CA273" s="26">
        <v>0</v>
      </c>
      <c r="CB273" s="26">
        <v>174.26022455729131</v>
      </c>
      <c r="CC273" s="26">
        <v>171.75844809764916</v>
      </c>
      <c r="CD273" s="30">
        <v>1.0145656675834647</v>
      </c>
      <c r="CE273" s="26">
        <v>34.432607162982407</v>
      </c>
      <c r="CF273" s="26">
        <v>1.8235389311829167</v>
      </c>
      <c r="CG273" s="26">
        <v>0</v>
      </c>
      <c r="CH273" s="26">
        <v>1.8235389311829167</v>
      </c>
      <c r="CI273" s="26">
        <v>9.1175714047115761E-2</v>
      </c>
      <c r="CJ273" s="26">
        <v>0</v>
      </c>
      <c r="CK273" s="26">
        <v>9.1175714047115761E-2</v>
      </c>
      <c r="CL273" s="26"/>
      <c r="CM273" s="26">
        <v>0</v>
      </c>
      <c r="CN273" s="26"/>
      <c r="CO273" s="26">
        <v>0</v>
      </c>
      <c r="CP273" s="26">
        <v>0</v>
      </c>
      <c r="CQ273" s="26">
        <v>0</v>
      </c>
      <c r="CR273" s="26">
        <v>0</v>
      </c>
      <c r="CS273" s="26">
        <v>0</v>
      </c>
      <c r="CT273" s="26">
        <v>0</v>
      </c>
      <c r="CU273" s="26">
        <v>0</v>
      </c>
      <c r="CV273" s="26">
        <v>9999</v>
      </c>
      <c r="CW273" s="30">
        <v>9999</v>
      </c>
      <c r="CX273" s="7"/>
      <c r="CY273" s="7"/>
      <c r="CZ273" s="7"/>
      <c r="DA273" s="7"/>
      <c r="DB273" s="7"/>
      <c r="DC273" s="7"/>
      <c r="DD273" s="7"/>
      <c r="DE273" s="7"/>
      <c r="DF273" s="7"/>
      <c r="DG273" s="7"/>
      <c r="DH273" s="7"/>
      <c r="DI273" s="7"/>
      <c r="DJ273" s="7"/>
      <c r="DK273" s="7"/>
      <c r="DL273" s="7"/>
      <c r="DM273" s="7"/>
      <c r="DN273" s="7"/>
      <c r="DO273" s="7"/>
      <c r="DP273" s="7"/>
      <c r="DQ273" s="7"/>
      <c r="DR273" s="7"/>
      <c r="DS273" s="7"/>
      <c r="DT273" s="7"/>
      <c r="DU273" s="7"/>
      <c r="DV273" s="7"/>
      <c r="DW273" s="7"/>
      <c r="DX273" s="7"/>
      <c r="DY273" s="7"/>
      <c r="DZ273" s="7"/>
      <c r="EA273" s="7"/>
    </row>
    <row r="274" spans="1:131">
      <c r="A274" s="7" t="s">
        <v>507</v>
      </c>
      <c r="B274" s="7" t="s">
        <v>507</v>
      </c>
      <c r="C274" s="26">
        <v>1</v>
      </c>
      <c r="D274" s="26">
        <v>136.82299999999998</v>
      </c>
      <c r="E274" s="26">
        <v>0</v>
      </c>
      <c r="F274" s="26">
        <v>10.46115</v>
      </c>
      <c r="G274" s="26">
        <v>0</v>
      </c>
      <c r="H274" s="26">
        <v>0</v>
      </c>
      <c r="I274" s="26" t="s">
        <v>137</v>
      </c>
      <c r="J274" s="26"/>
      <c r="K274" s="26"/>
      <c r="L274" s="26">
        <v>146.29334664426244</v>
      </c>
      <c r="M274" s="26">
        <v>3.8911483886313713E-4</v>
      </c>
      <c r="N274" s="26">
        <v>3.8630638245227362E-4</v>
      </c>
      <c r="O274" s="26">
        <v>0</v>
      </c>
      <c r="P274" s="26">
        <v>0</v>
      </c>
      <c r="Q274" s="26">
        <v>0</v>
      </c>
      <c r="R274" s="26">
        <v>2.0860930552949988</v>
      </c>
      <c r="S274" s="26">
        <v>4.8206437578241461</v>
      </c>
      <c r="T274" s="26">
        <v>0</v>
      </c>
      <c r="U274" s="26">
        <v>164.85171128453001</v>
      </c>
      <c r="V274" s="26" t="s">
        <v>310</v>
      </c>
      <c r="W274" s="26" t="s">
        <v>310</v>
      </c>
      <c r="X274" s="26" t="s">
        <v>310</v>
      </c>
      <c r="Y274" s="26" t="s">
        <v>310</v>
      </c>
      <c r="Z274" s="26">
        <v>0</v>
      </c>
      <c r="AA274" s="26">
        <v>0</v>
      </c>
      <c r="AB274" s="26">
        <v>0</v>
      </c>
      <c r="AC274" s="26">
        <v>0</v>
      </c>
      <c r="AD274" s="26">
        <v>0</v>
      </c>
      <c r="AE274" s="26">
        <v>0</v>
      </c>
      <c r="AF274" s="26">
        <v>0</v>
      </c>
      <c r="AG274" s="26">
        <v>0</v>
      </c>
      <c r="AH274" s="26">
        <v>2.0860930552949988</v>
      </c>
      <c r="AI274" s="26">
        <v>4.8206437578241461</v>
      </c>
      <c r="AJ274" s="26">
        <v>0</v>
      </c>
      <c r="AK274" s="26">
        <v>164.85171128453001</v>
      </c>
      <c r="AL274" s="26">
        <v>171.75844809764916</v>
      </c>
      <c r="AM274" s="26">
        <v>70.364748030789883</v>
      </c>
      <c r="AN274" s="26">
        <v>0.13749313879130826</v>
      </c>
      <c r="AO274" s="26">
        <v>0</v>
      </c>
      <c r="AP274" s="26">
        <v>0</v>
      </c>
      <c r="AQ274" s="26">
        <v>70.502241169581197</v>
      </c>
      <c r="AR274" s="26">
        <v>2.0860930552949988</v>
      </c>
      <c r="AS274" s="30">
        <v>33.796306924386613</v>
      </c>
      <c r="AT274" s="26">
        <v>70.364748030789883</v>
      </c>
      <c r="AU274" s="26">
        <v>0.16275092400677915</v>
      </c>
      <c r="AV274" s="26">
        <v>0</v>
      </c>
      <c r="AW274" s="26">
        <v>0</v>
      </c>
      <c r="AX274" s="26">
        <v>70.527498954796656</v>
      </c>
      <c r="AY274" s="26">
        <v>4.8206437578241461</v>
      </c>
      <c r="AZ274" s="30">
        <v>14.630307174291191</v>
      </c>
      <c r="BA274" s="26">
        <v>70.364748030789883</v>
      </c>
      <c r="BB274" s="26">
        <v>0.30024406279808741</v>
      </c>
      <c r="BC274" s="26">
        <v>0</v>
      </c>
      <c r="BD274" s="26">
        <v>0</v>
      </c>
      <c r="BE274" s="26">
        <v>70.664992093587969</v>
      </c>
      <c r="BF274" s="26">
        <v>6.9067368131191449</v>
      </c>
      <c r="BG274" s="26">
        <v>3.3228941114054829</v>
      </c>
      <c r="BH274" s="30">
        <v>10.231313861469555</v>
      </c>
      <c r="BI274" s="26">
        <v>1.0492505768581599</v>
      </c>
      <c r="BJ274" s="26">
        <v>2.4246584930073514</v>
      </c>
      <c r="BK274" s="26">
        <v>0</v>
      </c>
      <c r="BL274" s="26">
        <v>82.916125300502372</v>
      </c>
      <c r="BM274" s="26">
        <v>86.3900343703679</v>
      </c>
      <c r="BN274" s="26">
        <v>70.364748030789883</v>
      </c>
      <c r="BO274" s="26">
        <v>0</v>
      </c>
      <c r="BP274" s="26">
        <v>0.30024406279808741</v>
      </c>
      <c r="BQ274" s="26">
        <v>0</v>
      </c>
      <c r="BR274" s="26">
        <v>0</v>
      </c>
      <c r="BS274" s="26">
        <v>0</v>
      </c>
      <c r="BT274" s="26">
        <v>0</v>
      </c>
      <c r="BU274" s="26">
        <v>0</v>
      </c>
      <c r="BV274" s="26">
        <v>81.5419580698061</v>
      </c>
      <c r="BW274" s="26">
        <v>0</v>
      </c>
      <c r="BX274" s="26">
        <v>171.75844809764916</v>
      </c>
      <c r="BY274" s="26"/>
      <c r="BZ274" s="26">
        <v>0</v>
      </c>
      <c r="CA274" s="26">
        <v>0</v>
      </c>
      <c r="CB274" s="26">
        <v>152.20695016339408</v>
      </c>
      <c r="CC274" s="26">
        <v>171.75844809764916</v>
      </c>
      <c r="CD274" s="113">
        <v>0.88616863885996722</v>
      </c>
      <c r="CE274" s="26">
        <v>45.225534262852975</v>
      </c>
      <c r="CF274" s="26">
        <v>1.3898055802389653</v>
      </c>
      <c r="CG274" s="26">
        <v>0</v>
      </c>
      <c r="CH274" s="26">
        <v>1.3898055802389653</v>
      </c>
      <c r="CI274" s="26">
        <v>6.9489339656024648E-2</v>
      </c>
      <c r="CJ274" s="26">
        <v>0</v>
      </c>
      <c r="CK274" s="26">
        <v>6.9489339656024648E-2</v>
      </c>
      <c r="CL274" s="26"/>
      <c r="CM274" s="26">
        <v>0</v>
      </c>
      <c r="CN274" s="26"/>
      <c r="CO274" s="26">
        <v>0</v>
      </c>
      <c r="CP274" s="26">
        <v>0</v>
      </c>
      <c r="CQ274" s="26">
        <v>0</v>
      </c>
      <c r="CR274" s="26">
        <v>0</v>
      </c>
      <c r="CS274" s="26">
        <v>0</v>
      </c>
      <c r="CT274" s="26">
        <v>0</v>
      </c>
      <c r="CU274" s="26">
        <v>0</v>
      </c>
      <c r="CV274" s="26">
        <v>9999</v>
      </c>
      <c r="CW274" s="30">
        <v>9999</v>
      </c>
      <c r="CX274" s="7"/>
      <c r="CY274" s="7"/>
      <c r="CZ274" s="7"/>
      <c r="DA274" s="7"/>
      <c r="DB274" s="7"/>
      <c r="DC274" s="7"/>
      <c r="DD274" s="7"/>
      <c r="DE274" s="7"/>
      <c r="DF274" s="7"/>
      <c r="DG274" s="7"/>
      <c r="DH274" s="7"/>
      <c r="DI274" s="7"/>
      <c r="DJ274" s="7"/>
      <c r="DK274" s="7"/>
      <c r="DL274" s="7"/>
      <c r="DM274" s="7"/>
      <c r="DN274" s="7"/>
      <c r="DO274" s="7"/>
      <c r="DP274" s="7"/>
      <c r="DQ274" s="7"/>
      <c r="DR274" s="7"/>
      <c r="DS274" s="7"/>
      <c r="DT274" s="7"/>
      <c r="DU274" s="7"/>
      <c r="DV274" s="7"/>
      <c r="DW274" s="7"/>
      <c r="DX274" s="7"/>
      <c r="DY274" s="7"/>
      <c r="DZ274" s="7"/>
      <c r="EA274" s="7"/>
    </row>
    <row r="275" spans="1:131">
      <c r="A275" s="7" t="s">
        <v>508</v>
      </c>
      <c r="B275" s="7" t="s">
        <v>508</v>
      </c>
      <c r="C275" s="26">
        <v>1</v>
      </c>
      <c r="D275" s="26">
        <v>128.46599999999998</v>
      </c>
      <c r="E275" s="26">
        <v>0</v>
      </c>
      <c r="F275" s="26">
        <v>10.46115</v>
      </c>
      <c r="G275" s="26">
        <v>0</v>
      </c>
      <c r="H275" s="26">
        <v>0</v>
      </c>
      <c r="I275" s="26" t="s">
        <v>137</v>
      </c>
      <c r="J275" s="26"/>
      <c r="K275" s="26"/>
      <c r="L275" s="26">
        <v>137.35790817334674</v>
      </c>
      <c r="M275" s="26">
        <v>3.6534812779570521E-4</v>
      </c>
      <c r="N275" s="26">
        <v>3.6271120884729747E-4</v>
      </c>
      <c r="O275" s="26">
        <v>0</v>
      </c>
      <c r="P275" s="26">
        <v>0</v>
      </c>
      <c r="Q275" s="26">
        <v>0</v>
      </c>
      <c r="R275" s="26">
        <v>2.0860930552949988</v>
      </c>
      <c r="S275" s="26">
        <v>4.8206437578241461</v>
      </c>
      <c r="T275" s="26">
        <v>0</v>
      </c>
      <c r="U275" s="26">
        <v>164.85171128453001</v>
      </c>
      <c r="V275" s="26" t="s">
        <v>310</v>
      </c>
      <c r="W275" s="26" t="s">
        <v>310</v>
      </c>
      <c r="X275" s="26" t="s">
        <v>310</v>
      </c>
      <c r="Y275" s="26" t="s">
        <v>310</v>
      </c>
      <c r="Z275" s="26">
        <v>0</v>
      </c>
      <c r="AA275" s="26">
        <v>0</v>
      </c>
      <c r="AB275" s="26">
        <v>0</v>
      </c>
      <c r="AC275" s="26">
        <v>0</v>
      </c>
      <c r="AD275" s="26">
        <v>0</v>
      </c>
      <c r="AE275" s="26">
        <v>0</v>
      </c>
      <c r="AF275" s="26">
        <v>0</v>
      </c>
      <c r="AG275" s="26">
        <v>0</v>
      </c>
      <c r="AH275" s="26">
        <v>2.0860930552949988</v>
      </c>
      <c r="AI275" s="26">
        <v>4.8206437578241461</v>
      </c>
      <c r="AJ275" s="26">
        <v>0</v>
      </c>
      <c r="AK275" s="26">
        <v>164.85171128453001</v>
      </c>
      <c r="AL275" s="26">
        <v>171.75844809764916</v>
      </c>
      <c r="AM275" s="26">
        <v>66.066945765868667</v>
      </c>
      <c r="AN275" s="26">
        <v>0.1290952074429314</v>
      </c>
      <c r="AO275" s="26">
        <v>0</v>
      </c>
      <c r="AP275" s="26">
        <v>0</v>
      </c>
      <c r="AQ275" s="26">
        <v>66.196040973311597</v>
      </c>
      <c r="AR275" s="26">
        <v>2.0860930552949988</v>
      </c>
      <c r="AS275" s="30">
        <v>31.732065262041093</v>
      </c>
      <c r="AT275" s="26">
        <v>66.066945765868667</v>
      </c>
      <c r="AU275" s="26">
        <v>0.15281027461358757</v>
      </c>
      <c r="AV275" s="26">
        <v>0</v>
      </c>
      <c r="AW275" s="26">
        <v>0</v>
      </c>
      <c r="AX275" s="26">
        <v>66.219756040482253</v>
      </c>
      <c r="AY275" s="26">
        <v>4.8206437578241461</v>
      </c>
      <c r="AZ275" s="30">
        <v>13.736703927354988</v>
      </c>
      <c r="BA275" s="26">
        <v>66.066945765868667</v>
      </c>
      <c r="BB275" s="26">
        <v>0.281905482056519</v>
      </c>
      <c r="BC275" s="26">
        <v>0</v>
      </c>
      <c r="BD275" s="26">
        <v>0</v>
      </c>
      <c r="BE275" s="26">
        <v>66.348851247925182</v>
      </c>
      <c r="BF275" s="26">
        <v>6.9067368131191449</v>
      </c>
      <c r="BG275" s="26">
        <v>3.5488796491887573</v>
      </c>
      <c r="BH275" s="30">
        <v>9.6063963407288782</v>
      </c>
      <c r="BI275" s="26">
        <v>1.1175066685151247</v>
      </c>
      <c r="BJ275" s="26">
        <v>2.5823879391336599</v>
      </c>
      <c r="BK275" s="26">
        <v>0</v>
      </c>
      <c r="BL275" s="26">
        <v>88.310004296783845</v>
      </c>
      <c r="BM275" s="26">
        <v>92.009898904432646</v>
      </c>
      <c r="BN275" s="26">
        <v>66.066945765868667</v>
      </c>
      <c r="BO275" s="26">
        <v>0</v>
      </c>
      <c r="BP275" s="26">
        <v>0.281905482056519</v>
      </c>
      <c r="BQ275" s="26">
        <v>0</v>
      </c>
      <c r="BR275" s="26">
        <v>0</v>
      </c>
      <c r="BS275" s="26">
        <v>0</v>
      </c>
      <c r="BT275" s="26">
        <v>0</v>
      </c>
      <c r="BU275" s="26">
        <v>0</v>
      </c>
      <c r="BV275" s="26">
        <v>81.5419580698061</v>
      </c>
      <c r="BW275" s="26">
        <v>0</v>
      </c>
      <c r="BX275" s="26">
        <v>171.75844809764916</v>
      </c>
      <c r="BY275" s="26"/>
      <c r="BZ275" s="26">
        <v>0</v>
      </c>
      <c r="CA275" s="26">
        <v>0</v>
      </c>
      <c r="CB275" s="26">
        <v>147.89080931773128</v>
      </c>
      <c r="CC275" s="26">
        <v>171.75844809764916</v>
      </c>
      <c r="CD275" s="113">
        <v>0.86103950609551094</v>
      </c>
      <c r="CE275" s="26">
        <v>48.177380057401834</v>
      </c>
      <c r="CF275" s="26">
        <v>1.3049177672685075</v>
      </c>
      <c r="CG275" s="26">
        <v>0</v>
      </c>
      <c r="CH275" s="26">
        <v>1.3049177672685075</v>
      </c>
      <c r="CI275" s="26">
        <v>6.5245006382339696E-2</v>
      </c>
      <c r="CJ275" s="26">
        <v>0</v>
      </c>
      <c r="CK275" s="26">
        <v>6.5245006382339696E-2</v>
      </c>
      <c r="CL275" s="26"/>
      <c r="CM275" s="26">
        <v>0</v>
      </c>
      <c r="CN275" s="26"/>
      <c r="CO275" s="26">
        <v>0</v>
      </c>
      <c r="CP275" s="26">
        <v>0</v>
      </c>
      <c r="CQ275" s="26">
        <v>0</v>
      </c>
      <c r="CR275" s="26">
        <v>0</v>
      </c>
      <c r="CS275" s="26">
        <v>0</v>
      </c>
      <c r="CT275" s="26">
        <v>0</v>
      </c>
      <c r="CU275" s="26">
        <v>0</v>
      </c>
      <c r="CV275" s="26">
        <v>9999</v>
      </c>
      <c r="CW275" s="30">
        <v>9999</v>
      </c>
      <c r="CX275" s="7"/>
      <c r="CY275" s="7"/>
      <c r="CZ275" s="7"/>
      <c r="DA275" s="7"/>
      <c r="DB275" s="7"/>
      <c r="DC275" s="7"/>
      <c r="DD275" s="7"/>
      <c r="DE275" s="7"/>
      <c r="DF275" s="7"/>
      <c r="DG275" s="7"/>
      <c r="DH275" s="7"/>
      <c r="DI275" s="7"/>
      <c r="DJ275" s="7"/>
      <c r="DK275" s="7"/>
      <c r="DL275" s="7"/>
      <c r="DM275" s="7"/>
      <c r="DN275" s="7"/>
      <c r="DO275" s="7"/>
      <c r="DP275" s="7"/>
      <c r="DQ275" s="7"/>
      <c r="DR275" s="7"/>
      <c r="DS275" s="7"/>
      <c r="DT275" s="7"/>
      <c r="DU275" s="7"/>
      <c r="DV275" s="7"/>
      <c r="DW275" s="7"/>
      <c r="DX275" s="7"/>
      <c r="DY275" s="7"/>
      <c r="DZ275" s="7"/>
      <c r="EA275" s="7"/>
    </row>
    <row r="276" spans="1:131">
      <c r="A276" s="7" t="s">
        <v>509</v>
      </c>
      <c r="B276" s="7" t="s">
        <v>509</v>
      </c>
      <c r="C276" s="26">
        <v>1</v>
      </c>
      <c r="D276" s="26">
        <v>194.71200000000002</v>
      </c>
      <c r="E276" s="26">
        <v>0</v>
      </c>
      <c r="F276" s="26">
        <v>10.46115</v>
      </c>
      <c r="G276" s="26">
        <v>0</v>
      </c>
      <c r="H276" s="26">
        <v>0</v>
      </c>
      <c r="I276" s="26" t="s">
        <v>137</v>
      </c>
      <c r="J276" s="26"/>
      <c r="K276" s="26"/>
      <c r="L276" s="26">
        <v>208.18919415447431</v>
      </c>
      <c r="M276" s="26">
        <v>5.5374701990688099E-4</v>
      </c>
      <c r="N276" s="26">
        <v>5.4975032224148805E-4</v>
      </c>
      <c r="O276" s="26">
        <v>0</v>
      </c>
      <c r="P276" s="26">
        <v>0</v>
      </c>
      <c r="Q276" s="26">
        <v>0</v>
      </c>
      <c r="R276" s="26">
        <v>2.0860930552949988</v>
      </c>
      <c r="S276" s="26">
        <v>4.8206437578241461</v>
      </c>
      <c r="T276" s="26">
        <v>0</v>
      </c>
      <c r="U276" s="26">
        <v>164.85171128453001</v>
      </c>
      <c r="V276" s="26" t="s">
        <v>310</v>
      </c>
      <c r="W276" s="26" t="s">
        <v>310</v>
      </c>
      <c r="X276" s="26" t="s">
        <v>310</v>
      </c>
      <c r="Y276" s="26" t="s">
        <v>310</v>
      </c>
      <c r="Z276" s="26">
        <v>0</v>
      </c>
      <c r="AA276" s="26">
        <v>0</v>
      </c>
      <c r="AB276" s="26">
        <v>0</v>
      </c>
      <c r="AC276" s="26">
        <v>0</v>
      </c>
      <c r="AD276" s="26">
        <v>0</v>
      </c>
      <c r="AE276" s="26">
        <v>0</v>
      </c>
      <c r="AF276" s="26">
        <v>0</v>
      </c>
      <c r="AG276" s="26">
        <v>0</v>
      </c>
      <c r="AH276" s="26">
        <v>2.0860930552949988</v>
      </c>
      <c r="AI276" s="26">
        <v>4.8206437578241461</v>
      </c>
      <c r="AJ276" s="26">
        <v>0</v>
      </c>
      <c r="AK276" s="26">
        <v>164.85171128453001</v>
      </c>
      <c r="AL276" s="26">
        <v>171.75844809764916</v>
      </c>
      <c r="AM276" s="26">
        <v>100.13565569071839</v>
      </c>
      <c r="AN276" s="26">
        <v>0.19566567054028358</v>
      </c>
      <c r="AO276" s="26">
        <v>0</v>
      </c>
      <c r="AP276" s="26">
        <v>0</v>
      </c>
      <c r="AQ276" s="26">
        <v>100.33132136125867</v>
      </c>
      <c r="AR276" s="26">
        <v>2.0860930552949988</v>
      </c>
      <c r="AS276" s="30">
        <v>48.095323986911318</v>
      </c>
      <c r="AT276" s="26">
        <v>100.13565569071839</v>
      </c>
      <c r="AU276" s="26">
        <v>0.23160987491290203</v>
      </c>
      <c r="AV276" s="26">
        <v>0</v>
      </c>
      <c r="AW276" s="26">
        <v>0</v>
      </c>
      <c r="AX276" s="26">
        <v>100.3672655656313</v>
      </c>
      <c r="AY276" s="26">
        <v>4.8206437578241461</v>
      </c>
      <c r="AZ276" s="30">
        <v>20.820303388469682</v>
      </c>
      <c r="BA276" s="26">
        <v>100.13565569071839</v>
      </c>
      <c r="BB276" s="26">
        <v>0.42727554545318558</v>
      </c>
      <c r="BC276" s="26">
        <v>0</v>
      </c>
      <c r="BD276" s="26">
        <v>0</v>
      </c>
      <c r="BE276" s="26">
        <v>100.56293123617158</v>
      </c>
      <c r="BF276" s="26">
        <v>6.9067368131191449</v>
      </c>
      <c r="BG276" s="26">
        <v>2.2900809198947116</v>
      </c>
      <c r="BH276" s="30">
        <v>14.560122089081956</v>
      </c>
      <c r="BI276" s="26">
        <v>0.73730233204663298</v>
      </c>
      <c r="BJ276" s="26">
        <v>1.70379354630811</v>
      </c>
      <c r="BK276" s="26">
        <v>0</v>
      </c>
      <c r="BL276" s="26">
        <v>58.264683286035954</v>
      </c>
      <c r="BM276" s="26">
        <v>60.705779164390705</v>
      </c>
      <c r="BN276" s="26">
        <v>100.13565569071839</v>
      </c>
      <c r="BO276" s="26">
        <v>0</v>
      </c>
      <c r="BP276" s="26">
        <v>0.42727554545318558</v>
      </c>
      <c r="BQ276" s="26">
        <v>0</v>
      </c>
      <c r="BR276" s="26">
        <v>0</v>
      </c>
      <c r="BS276" s="26">
        <v>0</v>
      </c>
      <c r="BT276" s="26">
        <v>0</v>
      </c>
      <c r="BU276" s="26">
        <v>0</v>
      </c>
      <c r="BV276" s="26">
        <v>81.5419580698061</v>
      </c>
      <c r="BW276" s="26">
        <v>0</v>
      </c>
      <c r="BX276" s="26">
        <v>171.75844809764916</v>
      </c>
      <c r="BY276" s="26"/>
      <c r="BZ276" s="26">
        <v>0</v>
      </c>
      <c r="CA276" s="26">
        <v>0</v>
      </c>
      <c r="CB276" s="26">
        <v>182.10488930597768</v>
      </c>
      <c r="CC276" s="26">
        <v>171.75844809764916</v>
      </c>
      <c r="CD276" s="30">
        <v>1.0602383249436806</v>
      </c>
      <c r="CE276" s="26">
        <v>31.734824610275897</v>
      </c>
      <c r="CF276" s="26">
        <v>1.9778240803044029</v>
      </c>
      <c r="CG276" s="26">
        <v>0</v>
      </c>
      <c r="CH276" s="26">
        <v>1.9778240803044029</v>
      </c>
      <c r="CI276" s="26">
        <v>9.8889867223375283E-2</v>
      </c>
      <c r="CJ276" s="26">
        <v>0</v>
      </c>
      <c r="CK276" s="26">
        <v>9.8889867223375283E-2</v>
      </c>
      <c r="CL276" s="26"/>
      <c r="CM276" s="26">
        <v>0</v>
      </c>
      <c r="CN276" s="26"/>
      <c r="CO276" s="26">
        <v>0</v>
      </c>
      <c r="CP276" s="26">
        <v>0</v>
      </c>
      <c r="CQ276" s="26">
        <v>0</v>
      </c>
      <c r="CR276" s="26">
        <v>0</v>
      </c>
      <c r="CS276" s="26">
        <v>0</v>
      </c>
      <c r="CT276" s="26">
        <v>0</v>
      </c>
      <c r="CU276" s="26">
        <v>0</v>
      </c>
      <c r="CV276" s="26">
        <v>9999</v>
      </c>
      <c r="CW276" s="30">
        <v>9999</v>
      </c>
      <c r="CX276" s="7"/>
      <c r="CY276" s="7"/>
      <c r="CZ276" s="7"/>
      <c r="DA276" s="7"/>
      <c r="DB276" s="7"/>
      <c r="DC276" s="7"/>
      <c r="DD276" s="7"/>
      <c r="DE276" s="7"/>
      <c r="DF276" s="7"/>
      <c r="DG276" s="7"/>
      <c r="DH276" s="7"/>
      <c r="DI276" s="7"/>
      <c r="DJ276" s="7"/>
      <c r="DK276" s="7"/>
      <c r="DL276" s="7"/>
      <c r="DM276" s="7"/>
      <c r="DN276" s="7"/>
      <c r="DO276" s="7"/>
      <c r="DP276" s="7"/>
      <c r="DQ276" s="7"/>
      <c r="DR276" s="7"/>
      <c r="DS276" s="7"/>
      <c r="DT276" s="7"/>
      <c r="DU276" s="7"/>
      <c r="DV276" s="7"/>
      <c r="DW276" s="7"/>
      <c r="DX276" s="7"/>
      <c r="DY276" s="7"/>
      <c r="DZ276" s="7"/>
      <c r="EA276" s="7"/>
    </row>
    <row r="277" spans="1:131">
      <c r="A277" s="7" t="s">
        <v>510</v>
      </c>
      <c r="B277" s="7" t="s">
        <v>510</v>
      </c>
      <c r="C277" s="26">
        <v>1</v>
      </c>
      <c r="D277" s="26">
        <v>189.83199999999999</v>
      </c>
      <c r="E277" s="26">
        <v>0</v>
      </c>
      <c r="F277" s="26">
        <v>10.46115</v>
      </c>
      <c r="G277" s="26">
        <v>0</v>
      </c>
      <c r="H277" s="26">
        <v>0</v>
      </c>
      <c r="I277" s="26" t="s">
        <v>137</v>
      </c>
      <c r="J277" s="26"/>
      <c r="K277" s="26"/>
      <c r="L277" s="26">
        <v>202.97141986488845</v>
      </c>
      <c r="M277" s="26">
        <v>5.398686484806433E-4</v>
      </c>
      <c r="N277" s="26">
        <v>5.3597211867653833E-4</v>
      </c>
      <c r="O277" s="26">
        <v>0</v>
      </c>
      <c r="P277" s="26">
        <v>0</v>
      </c>
      <c r="Q277" s="26">
        <v>0</v>
      </c>
      <c r="R277" s="26">
        <v>2.0860930552949988</v>
      </c>
      <c r="S277" s="26">
        <v>4.8206437578241461</v>
      </c>
      <c r="T277" s="26">
        <v>0</v>
      </c>
      <c r="U277" s="26">
        <v>164.85171128453001</v>
      </c>
      <c r="V277" s="26" t="s">
        <v>310</v>
      </c>
      <c r="W277" s="26" t="s">
        <v>310</v>
      </c>
      <c r="X277" s="26" t="s">
        <v>310</v>
      </c>
      <c r="Y277" s="26" t="s">
        <v>310</v>
      </c>
      <c r="Z277" s="26">
        <v>0</v>
      </c>
      <c r="AA277" s="26">
        <v>0</v>
      </c>
      <c r="AB277" s="26">
        <v>0</v>
      </c>
      <c r="AC277" s="26">
        <v>0</v>
      </c>
      <c r="AD277" s="26">
        <v>0</v>
      </c>
      <c r="AE277" s="26">
        <v>0</v>
      </c>
      <c r="AF277" s="26">
        <v>0</v>
      </c>
      <c r="AG277" s="26">
        <v>0</v>
      </c>
      <c r="AH277" s="26">
        <v>2.0860930552949988</v>
      </c>
      <c r="AI277" s="26">
        <v>4.8206437578241461</v>
      </c>
      <c r="AJ277" s="26">
        <v>0</v>
      </c>
      <c r="AK277" s="26">
        <v>164.85171128453001</v>
      </c>
      <c r="AL277" s="26">
        <v>171.75844809764916</v>
      </c>
      <c r="AM277" s="26">
        <v>97.625990134559999</v>
      </c>
      <c r="AN277" s="26">
        <v>0.19076176902298322</v>
      </c>
      <c r="AO277" s="26">
        <v>0</v>
      </c>
      <c r="AP277" s="26">
        <v>0</v>
      </c>
      <c r="AQ277" s="26">
        <v>97.816751903582983</v>
      </c>
      <c r="AR277" s="26">
        <v>2.0860930552949988</v>
      </c>
      <c r="AS277" s="30">
        <v>46.889927395760644</v>
      </c>
      <c r="AT277" s="26">
        <v>97.625990134559999</v>
      </c>
      <c r="AU277" s="26">
        <v>0.22580511614315502</v>
      </c>
      <c r="AV277" s="26">
        <v>0</v>
      </c>
      <c r="AW277" s="26">
        <v>0</v>
      </c>
      <c r="AX277" s="26">
        <v>97.851795250703148</v>
      </c>
      <c r="AY277" s="26">
        <v>4.8206437578241461</v>
      </c>
      <c r="AZ277" s="30">
        <v>20.298491273470432</v>
      </c>
      <c r="BA277" s="26">
        <v>97.625990134559999</v>
      </c>
      <c r="BB277" s="26">
        <v>0.41656688516613827</v>
      </c>
      <c r="BC277" s="26">
        <v>0</v>
      </c>
      <c r="BD277" s="26">
        <v>0</v>
      </c>
      <c r="BE277" s="26">
        <v>98.042557019726132</v>
      </c>
      <c r="BF277" s="26">
        <v>6.9067368131191449</v>
      </c>
      <c r="BG277" s="26">
        <v>2.3528340273074311</v>
      </c>
      <c r="BH277" s="30">
        <v>14.195206748503455</v>
      </c>
      <c r="BI277" s="26">
        <v>0.75625611950284466</v>
      </c>
      <c r="BJ277" s="26">
        <v>1.747592866264617</v>
      </c>
      <c r="BK277" s="26">
        <v>0</v>
      </c>
      <c r="BL277" s="26">
        <v>59.762490054314519</v>
      </c>
      <c r="BM277" s="26">
        <v>62.266339040081988</v>
      </c>
      <c r="BN277" s="26">
        <v>97.625990134559999</v>
      </c>
      <c r="BO277" s="26">
        <v>0</v>
      </c>
      <c r="BP277" s="26">
        <v>0.41656688516613827</v>
      </c>
      <c r="BQ277" s="26">
        <v>0</v>
      </c>
      <c r="BR277" s="26">
        <v>0</v>
      </c>
      <c r="BS277" s="26">
        <v>0</v>
      </c>
      <c r="BT277" s="26">
        <v>0</v>
      </c>
      <c r="BU277" s="26">
        <v>0</v>
      </c>
      <c r="BV277" s="26">
        <v>81.5419580698061</v>
      </c>
      <c r="BW277" s="26">
        <v>0</v>
      </c>
      <c r="BX277" s="26">
        <v>171.75844809764916</v>
      </c>
      <c r="BY277" s="26"/>
      <c r="BZ277" s="26">
        <v>0</v>
      </c>
      <c r="CA277" s="26">
        <v>0</v>
      </c>
      <c r="CB277" s="26">
        <v>179.58451508953223</v>
      </c>
      <c r="CC277" s="26">
        <v>171.75844809764916</v>
      </c>
      <c r="CD277" s="30">
        <v>1.0455643788038522</v>
      </c>
      <c r="CE277" s="26">
        <v>32.554512002788385</v>
      </c>
      <c r="CF277" s="26">
        <v>1.9282545544822418</v>
      </c>
      <c r="CG277" s="26">
        <v>0</v>
      </c>
      <c r="CH277" s="26">
        <v>1.9282545544822418</v>
      </c>
      <c r="CI277" s="26">
        <v>9.6411424435822027E-2</v>
      </c>
      <c r="CJ277" s="26">
        <v>0</v>
      </c>
      <c r="CK277" s="26">
        <v>9.6411424435822027E-2</v>
      </c>
      <c r="CL277" s="26"/>
      <c r="CM277" s="26">
        <v>0</v>
      </c>
      <c r="CN277" s="26"/>
      <c r="CO277" s="26">
        <v>0</v>
      </c>
      <c r="CP277" s="26">
        <v>0</v>
      </c>
      <c r="CQ277" s="26">
        <v>0</v>
      </c>
      <c r="CR277" s="26">
        <v>0</v>
      </c>
      <c r="CS277" s="26">
        <v>0</v>
      </c>
      <c r="CT277" s="26">
        <v>0</v>
      </c>
      <c r="CU277" s="26">
        <v>0</v>
      </c>
      <c r="CV277" s="26">
        <v>9999</v>
      </c>
      <c r="CW277" s="30">
        <v>9999</v>
      </c>
      <c r="CX277" s="7"/>
      <c r="CY277" s="7"/>
      <c r="CZ277" s="7"/>
      <c r="DA277" s="7"/>
      <c r="DB277" s="7"/>
      <c r="DC277" s="7"/>
      <c r="DD277" s="7"/>
      <c r="DE277" s="7"/>
      <c r="DF277" s="7"/>
      <c r="DG277" s="7"/>
      <c r="DH277" s="7"/>
      <c r="DI277" s="7"/>
      <c r="DJ277" s="7"/>
      <c r="DK277" s="7"/>
      <c r="DL277" s="7"/>
      <c r="DM277" s="7"/>
      <c r="DN277" s="7"/>
      <c r="DO277" s="7"/>
      <c r="DP277" s="7"/>
      <c r="DQ277" s="7"/>
      <c r="DR277" s="7"/>
      <c r="DS277" s="7"/>
      <c r="DT277" s="7"/>
      <c r="DU277" s="7"/>
      <c r="DV277" s="7"/>
      <c r="DW277" s="7"/>
      <c r="DX277" s="7"/>
      <c r="DY277" s="7"/>
      <c r="DZ277" s="7"/>
      <c r="EA277" s="7"/>
    </row>
    <row r="278" spans="1:131">
      <c r="A278" s="7" t="s">
        <v>511</v>
      </c>
      <c r="B278" s="7" t="s">
        <v>511</v>
      </c>
      <c r="C278" s="26">
        <v>1</v>
      </c>
      <c r="D278" s="26">
        <v>187.392</v>
      </c>
      <c r="E278" s="26">
        <v>0</v>
      </c>
      <c r="F278" s="26">
        <v>10.46115</v>
      </c>
      <c r="G278" s="26">
        <v>0</v>
      </c>
      <c r="H278" s="26">
        <v>0</v>
      </c>
      <c r="I278" s="26" t="s">
        <v>137</v>
      </c>
      <c r="J278" s="26"/>
      <c r="K278" s="26"/>
      <c r="L278" s="26">
        <v>200.36253272009554</v>
      </c>
      <c r="M278" s="26">
        <v>5.3292946276752441E-4</v>
      </c>
      <c r="N278" s="26">
        <v>5.2908301689406358E-4</v>
      </c>
      <c r="O278" s="26">
        <v>0</v>
      </c>
      <c r="P278" s="26">
        <v>0</v>
      </c>
      <c r="Q278" s="26">
        <v>0</v>
      </c>
      <c r="R278" s="26">
        <v>2.0860930552949988</v>
      </c>
      <c r="S278" s="26">
        <v>4.8206437578241461</v>
      </c>
      <c r="T278" s="26">
        <v>0</v>
      </c>
      <c r="U278" s="26">
        <v>164.85171128453001</v>
      </c>
      <c r="V278" s="26" t="s">
        <v>310</v>
      </c>
      <c r="W278" s="26" t="s">
        <v>310</v>
      </c>
      <c r="X278" s="26" t="s">
        <v>310</v>
      </c>
      <c r="Y278" s="26" t="s">
        <v>310</v>
      </c>
      <c r="Z278" s="26">
        <v>0</v>
      </c>
      <c r="AA278" s="26">
        <v>0</v>
      </c>
      <c r="AB278" s="26">
        <v>0</v>
      </c>
      <c r="AC278" s="26">
        <v>0</v>
      </c>
      <c r="AD278" s="26">
        <v>0</v>
      </c>
      <c r="AE278" s="26">
        <v>0</v>
      </c>
      <c r="AF278" s="26">
        <v>0</v>
      </c>
      <c r="AG278" s="26">
        <v>0</v>
      </c>
      <c r="AH278" s="26">
        <v>2.0860930552949988</v>
      </c>
      <c r="AI278" s="26">
        <v>4.8206437578241461</v>
      </c>
      <c r="AJ278" s="26">
        <v>0</v>
      </c>
      <c r="AK278" s="26">
        <v>164.85171128453001</v>
      </c>
      <c r="AL278" s="26">
        <v>171.75844809764916</v>
      </c>
      <c r="AM278" s="26">
        <v>96.371157356480808</v>
      </c>
      <c r="AN278" s="26">
        <v>0.18830981826433302</v>
      </c>
      <c r="AO278" s="26">
        <v>0</v>
      </c>
      <c r="AP278" s="26">
        <v>0</v>
      </c>
      <c r="AQ278" s="26">
        <v>96.559467174745137</v>
      </c>
      <c r="AR278" s="26">
        <v>2.0860930552949988</v>
      </c>
      <c r="AS278" s="30">
        <v>46.287229100185307</v>
      </c>
      <c r="AT278" s="26">
        <v>96.371157356480808</v>
      </c>
      <c r="AU278" s="26">
        <v>0.22290273675828165</v>
      </c>
      <c r="AV278" s="26">
        <v>0</v>
      </c>
      <c r="AW278" s="26">
        <v>0</v>
      </c>
      <c r="AX278" s="26">
        <v>96.594060093239094</v>
      </c>
      <c r="AY278" s="26">
        <v>4.8206437578241461</v>
      </c>
      <c r="AZ278" s="30">
        <v>20.037585215970815</v>
      </c>
      <c r="BA278" s="26">
        <v>96.371157356480808</v>
      </c>
      <c r="BB278" s="26">
        <v>0.41121255502261467</v>
      </c>
      <c r="BC278" s="26">
        <v>0</v>
      </c>
      <c r="BD278" s="26">
        <v>0</v>
      </c>
      <c r="BE278" s="26">
        <v>96.782369911503423</v>
      </c>
      <c r="BF278" s="26">
        <v>6.9067368131191449</v>
      </c>
      <c r="BG278" s="26">
        <v>2.3854362276429431</v>
      </c>
      <c r="BH278" s="30">
        <v>14.012749078214206</v>
      </c>
      <c r="BI278" s="26">
        <v>0.76610320439220458</v>
      </c>
      <c r="BJ278" s="26">
        <v>1.7703479817107708</v>
      </c>
      <c r="BK278" s="26">
        <v>0</v>
      </c>
      <c r="BL278" s="26">
        <v>60.540647476896737</v>
      </c>
      <c r="BM278" s="26">
        <v>63.077098662999724</v>
      </c>
      <c r="BN278" s="26">
        <v>96.371157356480808</v>
      </c>
      <c r="BO278" s="26">
        <v>0</v>
      </c>
      <c r="BP278" s="26">
        <v>0.41121255502261467</v>
      </c>
      <c r="BQ278" s="26">
        <v>0</v>
      </c>
      <c r="BR278" s="26">
        <v>0</v>
      </c>
      <c r="BS278" s="26">
        <v>0</v>
      </c>
      <c r="BT278" s="26">
        <v>0</v>
      </c>
      <c r="BU278" s="26">
        <v>0</v>
      </c>
      <c r="BV278" s="26">
        <v>81.5419580698061</v>
      </c>
      <c r="BW278" s="26">
        <v>0</v>
      </c>
      <c r="BX278" s="26">
        <v>171.75844809764916</v>
      </c>
      <c r="BY278" s="26"/>
      <c r="BZ278" s="26">
        <v>0</v>
      </c>
      <c r="CA278" s="26">
        <v>0</v>
      </c>
      <c r="CB278" s="26">
        <v>178.32432798130952</v>
      </c>
      <c r="CC278" s="26">
        <v>171.75844809764916</v>
      </c>
      <c r="CD278" s="30">
        <v>1.038227405733938</v>
      </c>
      <c r="CE278" s="26">
        <v>32.980365218429647</v>
      </c>
      <c r="CF278" s="26">
        <v>1.9034697915711569</v>
      </c>
      <c r="CG278" s="26">
        <v>0</v>
      </c>
      <c r="CH278" s="26">
        <v>1.9034697915711569</v>
      </c>
      <c r="CI278" s="26">
        <v>9.517220304204535E-2</v>
      </c>
      <c r="CJ278" s="26">
        <v>0</v>
      </c>
      <c r="CK278" s="26">
        <v>9.517220304204535E-2</v>
      </c>
      <c r="CL278" s="26"/>
      <c r="CM278" s="26">
        <v>0</v>
      </c>
      <c r="CN278" s="26"/>
      <c r="CO278" s="26">
        <v>0</v>
      </c>
      <c r="CP278" s="26">
        <v>0</v>
      </c>
      <c r="CQ278" s="26">
        <v>0</v>
      </c>
      <c r="CR278" s="26">
        <v>0</v>
      </c>
      <c r="CS278" s="26">
        <v>0</v>
      </c>
      <c r="CT278" s="26">
        <v>0</v>
      </c>
      <c r="CU278" s="26">
        <v>0</v>
      </c>
      <c r="CV278" s="26">
        <v>9999</v>
      </c>
      <c r="CW278" s="30">
        <v>9999</v>
      </c>
      <c r="CX278" s="7"/>
      <c r="CY278" s="7"/>
      <c r="CZ278" s="7"/>
      <c r="DA278" s="7"/>
      <c r="DB278" s="7"/>
      <c r="DC278" s="7"/>
      <c r="DD278" s="7"/>
      <c r="DE278" s="7"/>
      <c r="DF278" s="7"/>
      <c r="DG278" s="7"/>
      <c r="DH278" s="7"/>
      <c r="DI278" s="7"/>
      <c r="DJ278" s="7"/>
      <c r="DK278" s="7"/>
      <c r="DL278" s="7"/>
      <c r="DM278" s="7"/>
      <c r="DN278" s="7"/>
      <c r="DO278" s="7"/>
      <c r="DP278" s="7"/>
      <c r="DQ278" s="7"/>
      <c r="DR278" s="7"/>
      <c r="DS278" s="7"/>
      <c r="DT278" s="7"/>
      <c r="DU278" s="7"/>
      <c r="DV278" s="7"/>
      <c r="DW278" s="7"/>
      <c r="DX278" s="7"/>
      <c r="DY278" s="7"/>
      <c r="DZ278" s="7"/>
      <c r="EA278" s="7"/>
    </row>
    <row r="279" spans="1:131">
      <c r="A279" s="7" t="s">
        <v>512</v>
      </c>
      <c r="B279" s="7" t="s">
        <v>512</v>
      </c>
      <c r="C279" s="26">
        <v>1</v>
      </c>
      <c r="D279" s="26">
        <v>179.40100000000001</v>
      </c>
      <c r="E279" s="26">
        <v>0</v>
      </c>
      <c r="F279" s="26">
        <v>10.46115</v>
      </c>
      <c r="G279" s="26">
        <v>0</v>
      </c>
      <c r="H279" s="26">
        <v>0</v>
      </c>
      <c r="I279" s="26" t="s">
        <v>137</v>
      </c>
      <c r="J279" s="26"/>
      <c r="K279" s="26"/>
      <c r="L279" s="26">
        <v>191.81842732089879</v>
      </c>
      <c r="M279" s="26">
        <v>5.1020362955706043E-4</v>
      </c>
      <c r="N279" s="26">
        <v>5.0652120855645868E-4</v>
      </c>
      <c r="O279" s="26">
        <v>0</v>
      </c>
      <c r="P279" s="26">
        <v>0</v>
      </c>
      <c r="Q279" s="26">
        <v>0</v>
      </c>
      <c r="R279" s="26">
        <v>2.0860930552949988</v>
      </c>
      <c r="S279" s="26">
        <v>4.8206437578241461</v>
      </c>
      <c r="T279" s="26">
        <v>0</v>
      </c>
      <c r="U279" s="26">
        <v>164.85171128453001</v>
      </c>
      <c r="V279" s="26" t="s">
        <v>310</v>
      </c>
      <c r="W279" s="26" t="s">
        <v>310</v>
      </c>
      <c r="X279" s="26" t="s">
        <v>310</v>
      </c>
      <c r="Y279" s="26" t="s">
        <v>310</v>
      </c>
      <c r="Z279" s="26">
        <v>0</v>
      </c>
      <c r="AA279" s="26">
        <v>0</v>
      </c>
      <c r="AB279" s="26">
        <v>0</v>
      </c>
      <c r="AC279" s="26">
        <v>0</v>
      </c>
      <c r="AD279" s="26">
        <v>0</v>
      </c>
      <c r="AE279" s="26">
        <v>0</v>
      </c>
      <c r="AF279" s="26">
        <v>0</v>
      </c>
      <c r="AG279" s="26">
        <v>0</v>
      </c>
      <c r="AH279" s="26">
        <v>2.0860930552949988</v>
      </c>
      <c r="AI279" s="26">
        <v>4.8206437578241461</v>
      </c>
      <c r="AJ279" s="26">
        <v>0</v>
      </c>
      <c r="AK279" s="26">
        <v>164.85171128453001</v>
      </c>
      <c r="AL279" s="26">
        <v>171.75844809764916</v>
      </c>
      <c r="AM279" s="26">
        <v>92.261580008271451</v>
      </c>
      <c r="AN279" s="26">
        <v>0.18027967952975368</v>
      </c>
      <c r="AO279" s="26">
        <v>0</v>
      </c>
      <c r="AP279" s="26">
        <v>0</v>
      </c>
      <c r="AQ279" s="26">
        <v>92.441859687801198</v>
      </c>
      <c r="AR279" s="26">
        <v>2.0860930552949988</v>
      </c>
      <c r="AS279" s="30">
        <v>44.313392182176074</v>
      </c>
      <c r="AT279" s="26">
        <v>92.261580008271451</v>
      </c>
      <c r="AU279" s="26">
        <v>0.21339744427282101</v>
      </c>
      <c r="AV279" s="26">
        <v>0</v>
      </c>
      <c r="AW279" s="26">
        <v>0</v>
      </c>
      <c r="AX279" s="26">
        <v>92.474977452544266</v>
      </c>
      <c r="AY279" s="26">
        <v>4.8206437578241461</v>
      </c>
      <c r="AZ279" s="30">
        <v>19.183117877659544</v>
      </c>
      <c r="BA279" s="26">
        <v>92.261580008271451</v>
      </c>
      <c r="BB279" s="26">
        <v>0.39367712380257469</v>
      </c>
      <c r="BC279" s="26">
        <v>0</v>
      </c>
      <c r="BD279" s="26">
        <v>0</v>
      </c>
      <c r="BE279" s="26">
        <v>92.655257132074013</v>
      </c>
      <c r="BF279" s="26">
        <v>6.9067368131191449</v>
      </c>
      <c r="BG279" s="26">
        <v>2.4984165422908537</v>
      </c>
      <c r="BH279" s="30">
        <v>13.415200208016911</v>
      </c>
      <c r="BI279" s="26">
        <v>0.80022748857288417</v>
      </c>
      <c r="BJ279" s="26">
        <v>1.8492040121779962</v>
      </c>
      <c r="BK279" s="26">
        <v>0</v>
      </c>
      <c r="BL279" s="26">
        <v>63.23728971405194</v>
      </c>
      <c r="BM279" s="26">
        <v>65.886721214802833</v>
      </c>
      <c r="BN279" s="26">
        <v>92.261580008271451</v>
      </c>
      <c r="BO279" s="26">
        <v>0</v>
      </c>
      <c r="BP279" s="26">
        <v>0.39367712380257469</v>
      </c>
      <c r="BQ279" s="26">
        <v>0</v>
      </c>
      <c r="BR279" s="26">
        <v>0</v>
      </c>
      <c r="BS279" s="26">
        <v>0</v>
      </c>
      <c r="BT279" s="26">
        <v>0</v>
      </c>
      <c r="BU279" s="26">
        <v>0</v>
      </c>
      <c r="BV279" s="26">
        <v>81.5419580698061</v>
      </c>
      <c r="BW279" s="26">
        <v>0</v>
      </c>
      <c r="BX279" s="26">
        <v>171.75844809764916</v>
      </c>
      <c r="BY279" s="26"/>
      <c r="BZ279" s="26">
        <v>0</v>
      </c>
      <c r="CA279" s="26">
        <v>0</v>
      </c>
      <c r="CB279" s="26">
        <v>174.19721520188011</v>
      </c>
      <c r="CC279" s="26">
        <v>171.75844809764916</v>
      </c>
      <c r="CD279" s="30">
        <v>1.0141988189299687</v>
      </c>
      <c r="CE279" s="26">
        <v>34.456125437121429</v>
      </c>
      <c r="CF279" s="26">
        <v>1.8222996930373627</v>
      </c>
      <c r="CG279" s="26">
        <v>0</v>
      </c>
      <c r="CH279" s="26">
        <v>1.8222996930373627</v>
      </c>
      <c r="CI279" s="26">
        <v>9.1113752977426909E-2</v>
      </c>
      <c r="CJ279" s="26">
        <v>0</v>
      </c>
      <c r="CK279" s="26">
        <v>9.1113752977426909E-2</v>
      </c>
      <c r="CL279" s="26"/>
      <c r="CM279" s="26">
        <v>0</v>
      </c>
      <c r="CN279" s="26"/>
      <c r="CO279" s="26">
        <v>0</v>
      </c>
      <c r="CP279" s="26">
        <v>0</v>
      </c>
      <c r="CQ279" s="26">
        <v>0</v>
      </c>
      <c r="CR279" s="26">
        <v>0</v>
      </c>
      <c r="CS279" s="26">
        <v>0</v>
      </c>
      <c r="CT279" s="26">
        <v>0</v>
      </c>
      <c r="CU279" s="26">
        <v>0</v>
      </c>
      <c r="CV279" s="26">
        <v>9999</v>
      </c>
      <c r="CW279" s="30">
        <v>9999</v>
      </c>
      <c r="CX279" s="7"/>
      <c r="CY279" s="7"/>
      <c r="CZ279" s="7"/>
      <c r="DA279" s="7"/>
      <c r="DB279" s="7"/>
      <c r="DC279" s="7"/>
      <c r="DD279" s="7"/>
      <c r="DE279" s="7"/>
      <c r="DF279" s="7"/>
      <c r="DG279" s="7"/>
      <c r="DH279" s="7"/>
      <c r="DI279" s="7"/>
      <c r="DJ279" s="7"/>
      <c r="DK279" s="7"/>
      <c r="DL279" s="7"/>
      <c r="DM279" s="7"/>
      <c r="DN279" s="7"/>
      <c r="DO279" s="7"/>
      <c r="DP279" s="7"/>
      <c r="DQ279" s="7"/>
      <c r="DR279" s="7"/>
      <c r="DS279" s="7"/>
      <c r="DT279" s="7"/>
      <c r="DU279" s="7"/>
      <c r="DV279" s="7"/>
      <c r="DW279" s="7"/>
      <c r="DX279" s="7"/>
      <c r="DY279" s="7"/>
      <c r="DZ279" s="7"/>
      <c r="EA279" s="7"/>
    </row>
    <row r="280" spans="1:131">
      <c r="A280" s="7" t="s">
        <v>513</v>
      </c>
      <c r="B280" s="7" t="s">
        <v>513</v>
      </c>
      <c r="C280" s="26">
        <v>1</v>
      </c>
      <c r="D280" s="26">
        <v>175.31399999999999</v>
      </c>
      <c r="E280" s="26">
        <v>0</v>
      </c>
      <c r="F280" s="26">
        <v>10.46115</v>
      </c>
      <c r="G280" s="26">
        <v>0</v>
      </c>
      <c r="H280" s="26">
        <v>0</v>
      </c>
      <c r="I280" s="26" t="s">
        <v>137</v>
      </c>
      <c r="J280" s="26"/>
      <c r="K280" s="26"/>
      <c r="L280" s="26">
        <v>187.44854135337064</v>
      </c>
      <c r="M280" s="26">
        <v>4.9858049348758639E-4</v>
      </c>
      <c r="N280" s="26">
        <v>4.9498196307081344E-4</v>
      </c>
      <c r="O280" s="26">
        <v>0</v>
      </c>
      <c r="P280" s="26">
        <v>0</v>
      </c>
      <c r="Q280" s="26">
        <v>0</v>
      </c>
      <c r="R280" s="26">
        <v>2.0860930552949988</v>
      </c>
      <c r="S280" s="26">
        <v>4.8206437578241461</v>
      </c>
      <c r="T280" s="26">
        <v>0</v>
      </c>
      <c r="U280" s="26">
        <v>164.85171128453001</v>
      </c>
      <c r="V280" s="26" t="s">
        <v>310</v>
      </c>
      <c r="W280" s="26" t="s">
        <v>310</v>
      </c>
      <c r="X280" s="26" t="s">
        <v>310</v>
      </c>
      <c r="Y280" s="26" t="s">
        <v>310</v>
      </c>
      <c r="Z280" s="26">
        <v>0</v>
      </c>
      <c r="AA280" s="26">
        <v>0</v>
      </c>
      <c r="AB280" s="26">
        <v>0</v>
      </c>
      <c r="AC280" s="26">
        <v>0</v>
      </c>
      <c r="AD280" s="26">
        <v>0</v>
      </c>
      <c r="AE280" s="26">
        <v>0</v>
      </c>
      <c r="AF280" s="26">
        <v>0</v>
      </c>
      <c r="AG280" s="26">
        <v>0</v>
      </c>
      <c r="AH280" s="26">
        <v>2.0860930552949988</v>
      </c>
      <c r="AI280" s="26">
        <v>4.8206437578241461</v>
      </c>
      <c r="AJ280" s="26">
        <v>0</v>
      </c>
      <c r="AK280" s="26">
        <v>164.85171128453001</v>
      </c>
      <c r="AL280" s="26">
        <v>171.75844809764916</v>
      </c>
      <c r="AM280" s="26">
        <v>90.15973510498894</v>
      </c>
      <c r="AN280" s="26">
        <v>0.17617266200901469</v>
      </c>
      <c r="AO280" s="26">
        <v>0</v>
      </c>
      <c r="AP280" s="26">
        <v>0</v>
      </c>
      <c r="AQ280" s="26">
        <v>90.335907766997948</v>
      </c>
      <c r="AR280" s="26">
        <v>2.0860930552949988</v>
      </c>
      <c r="AS280" s="30">
        <v>43.30387253708745</v>
      </c>
      <c r="AT280" s="26">
        <v>90.15973510498894</v>
      </c>
      <c r="AU280" s="26">
        <v>0.20853595880315803</v>
      </c>
      <c r="AV280" s="26">
        <v>0</v>
      </c>
      <c r="AW280" s="26">
        <v>0</v>
      </c>
      <c r="AX280" s="26">
        <v>90.368271063792093</v>
      </c>
      <c r="AY280" s="26">
        <v>4.8206437578241461</v>
      </c>
      <c r="AZ280" s="30">
        <v>18.746100231347704</v>
      </c>
      <c r="BA280" s="26">
        <v>90.15973510498894</v>
      </c>
      <c r="BB280" s="26">
        <v>0.38470862081217272</v>
      </c>
      <c r="BC280" s="26">
        <v>0</v>
      </c>
      <c r="BD280" s="26">
        <v>0</v>
      </c>
      <c r="BE280" s="26">
        <v>90.544443725801102</v>
      </c>
      <c r="BF280" s="26">
        <v>6.9067368131191449</v>
      </c>
      <c r="BG280" s="26">
        <v>2.5601812989193524</v>
      </c>
      <c r="BH280" s="30">
        <v>13.109583610282439</v>
      </c>
      <c r="BI280" s="26">
        <v>0.81888275709563407</v>
      </c>
      <c r="BJ280" s="26">
        <v>1.8923135002837463</v>
      </c>
      <c r="BK280" s="26">
        <v>0</v>
      </c>
      <c r="BL280" s="26">
        <v>64.711506280106732</v>
      </c>
      <c r="BM280" s="26">
        <v>67.422702537486131</v>
      </c>
      <c r="BN280" s="26">
        <v>90.15973510498894</v>
      </c>
      <c r="BO280" s="26">
        <v>0</v>
      </c>
      <c r="BP280" s="26">
        <v>0.38470862081217272</v>
      </c>
      <c r="BQ280" s="26">
        <v>0</v>
      </c>
      <c r="BR280" s="26">
        <v>0</v>
      </c>
      <c r="BS280" s="26">
        <v>0</v>
      </c>
      <c r="BT280" s="26">
        <v>0</v>
      </c>
      <c r="BU280" s="26">
        <v>0</v>
      </c>
      <c r="BV280" s="26">
        <v>81.5419580698061</v>
      </c>
      <c r="BW280" s="26">
        <v>0</v>
      </c>
      <c r="BX280" s="26">
        <v>171.75844809764916</v>
      </c>
      <c r="BY280" s="26"/>
      <c r="BZ280" s="26">
        <v>0</v>
      </c>
      <c r="CA280" s="26">
        <v>0</v>
      </c>
      <c r="CB280" s="26">
        <v>172.0864017956072</v>
      </c>
      <c r="CC280" s="26">
        <v>171.75844809764916</v>
      </c>
      <c r="CD280" s="30">
        <v>1.0019093890378632</v>
      </c>
      <c r="CE280" s="26">
        <v>35.262902892411603</v>
      </c>
      <c r="CF280" s="26">
        <v>1.7807852151613002</v>
      </c>
      <c r="CG280" s="26">
        <v>0</v>
      </c>
      <c r="CH280" s="26">
        <v>1.7807852151613002</v>
      </c>
      <c r="CI280" s="26">
        <v>8.903805714285104E-2</v>
      </c>
      <c r="CJ280" s="26">
        <v>0</v>
      </c>
      <c r="CK280" s="26">
        <v>8.903805714285104E-2</v>
      </c>
      <c r="CL280" s="26"/>
      <c r="CM280" s="26">
        <v>0</v>
      </c>
      <c r="CN280" s="26"/>
      <c r="CO280" s="26">
        <v>0</v>
      </c>
      <c r="CP280" s="26">
        <v>0</v>
      </c>
      <c r="CQ280" s="26">
        <v>0</v>
      </c>
      <c r="CR280" s="26">
        <v>0</v>
      </c>
      <c r="CS280" s="26">
        <v>0</v>
      </c>
      <c r="CT280" s="26">
        <v>0</v>
      </c>
      <c r="CU280" s="26">
        <v>0</v>
      </c>
      <c r="CV280" s="26">
        <v>9999</v>
      </c>
      <c r="CW280" s="30">
        <v>9999</v>
      </c>
      <c r="CX280" s="7"/>
      <c r="CY280" s="7"/>
      <c r="CZ280" s="7"/>
      <c r="DA280" s="7"/>
      <c r="DB280" s="7"/>
      <c r="DC280" s="7"/>
      <c r="DD280" s="7"/>
      <c r="DE280" s="7"/>
      <c r="DF280" s="7"/>
      <c r="DG280" s="7"/>
      <c r="DH280" s="7"/>
      <c r="DI280" s="7"/>
      <c r="DJ280" s="7"/>
      <c r="DK280" s="7"/>
      <c r="DL280" s="7"/>
      <c r="DM280" s="7"/>
      <c r="DN280" s="7"/>
      <c r="DO280" s="7"/>
      <c r="DP280" s="7"/>
      <c r="DQ280" s="7"/>
      <c r="DR280" s="7"/>
      <c r="DS280" s="7"/>
      <c r="DT280" s="7"/>
      <c r="DU280" s="7"/>
      <c r="DV280" s="7"/>
      <c r="DW280" s="7"/>
      <c r="DX280" s="7"/>
      <c r="DY280" s="7"/>
      <c r="DZ280" s="7"/>
      <c r="EA280" s="7"/>
    </row>
    <row r="281" spans="1:131">
      <c r="A281" s="7" t="s">
        <v>514</v>
      </c>
      <c r="B281" s="7" t="s">
        <v>514</v>
      </c>
      <c r="C281" s="26">
        <v>1</v>
      </c>
      <c r="D281" s="26">
        <v>174.52100000000002</v>
      </c>
      <c r="E281" s="26">
        <v>0</v>
      </c>
      <c r="F281" s="26">
        <v>10.46115</v>
      </c>
      <c r="G281" s="26">
        <v>0</v>
      </c>
      <c r="H281" s="26">
        <v>0</v>
      </c>
      <c r="I281" s="26" t="s">
        <v>137</v>
      </c>
      <c r="J281" s="26"/>
      <c r="K281" s="26"/>
      <c r="L281" s="26">
        <v>186.60065303131296</v>
      </c>
      <c r="M281" s="26">
        <v>4.9632525813082275E-4</v>
      </c>
      <c r="N281" s="26">
        <v>4.9274300499150918E-4</v>
      </c>
      <c r="O281" s="26">
        <v>0</v>
      </c>
      <c r="P281" s="26">
        <v>0</v>
      </c>
      <c r="Q281" s="26">
        <v>0</v>
      </c>
      <c r="R281" s="26">
        <v>2.0860930552949988</v>
      </c>
      <c r="S281" s="26">
        <v>4.8206437578241461</v>
      </c>
      <c r="T281" s="26">
        <v>0</v>
      </c>
      <c r="U281" s="26">
        <v>164.85171128453001</v>
      </c>
      <c r="V281" s="26" t="s">
        <v>310</v>
      </c>
      <c r="W281" s="26" t="s">
        <v>310</v>
      </c>
      <c r="X281" s="26" t="s">
        <v>310</v>
      </c>
      <c r="Y281" s="26" t="s">
        <v>310</v>
      </c>
      <c r="Z281" s="26">
        <v>0</v>
      </c>
      <c r="AA281" s="26">
        <v>0</v>
      </c>
      <c r="AB281" s="26">
        <v>0</v>
      </c>
      <c r="AC281" s="26">
        <v>0</v>
      </c>
      <c r="AD281" s="26">
        <v>0</v>
      </c>
      <c r="AE281" s="26">
        <v>0</v>
      </c>
      <c r="AF281" s="26">
        <v>0</v>
      </c>
      <c r="AG281" s="26">
        <v>0</v>
      </c>
      <c r="AH281" s="26">
        <v>2.0860930552949988</v>
      </c>
      <c r="AI281" s="26">
        <v>4.8206437578241461</v>
      </c>
      <c r="AJ281" s="26">
        <v>0</v>
      </c>
      <c r="AK281" s="26">
        <v>164.85171128453001</v>
      </c>
      <c r="AL281" s="26">
        <v>171.75844809764916</v>
      </c>
      <c r="AM281" s="26">
        <v>89.751914452113141</v>
      </c>
      <c r="AN281" s="26">
        <v>0.17537577801245338</v>
      </c>
      <c r="AO281" s="26">
        <v>0</v>
      </c>
      <c r="AP281" s="26">
        <v>0</v>
      </c>
      <c r="AQ281" s="26">
        <v>89.927290230125593</v>
      </c>
      <c r="AR281" s="26">
        <v>2.0860930552949988</v>
      </c>
      <c r="AS281" s="30">
        <v>43.107995591025436</v>
      </c>
      <c r="AT281" s="26">
        <v>89.751914452113141</v>
      </c>
      <c r="AU281" s="26">
        <v>0.20759268550307414</v>
      </c>
      <c r="AV281" s="26">
        <v>0</v>
      </c>
      <c r="AW281" s="26">
        <v>0</v>
      </c>
      <c r="AX281" s="26">
        <v>89.959507137616214</v>
      </c>
      <c r="AY281" s="26">
        <v>4.8206437578241461</v>
      </c>
      <c r="AZ281" s="30">
        <v>18.661305762660316</v>
      </c>
      <c r="BA281" s="26">
        <v>89.751914452113141</v>
      </c>
      <c r="BB281" s="26">
        <v>0.38296846351552749</v>
      </c>
      <c r="BC281" s="26">
        <v>0</v>
      </c>
      <c r="BD281" s="26">
        <v>0</v>
      </c>
      <c r="BE281" s="26">
        <v>90.134882915628666</v>
      </c>
      <c r="BF281" s="26">
        <v>6.9067368131191449</v>
      </c>
      <c r="BG281" s="26">
        <v>2.5725006108193611</v>
      </c>
      <c r="BH281" s="30">
        <v>13.050284867438425</v>
      </c>
      <c r="BI281" s="26">
        <v>0.82260365043441186</v>
      </c>
      <c r="BJ281" s="26">
        <v>1.9009119188449799</v>
      </c>
      <c r="BK281" s="26">
        <v>0</v>
      </c>
      <c r="BL281" s="26">
        <v>65.005546679142526</v>
      </c>
      <c r="BM281" s="26">
        <v>67.729062248421926</v>
      </c>
      <c r="BN281" s="26">
        <v>89.751914452113141</v>
      </c>
      <c r="BO281" s="26">
        <v>0</v>
      </c>
      <c r="BP281" s="26">
        <v>0.38296846351552749</v>
      </c>
      <c r="BQ281" s="26">
        <v>0</v>
      </c>
      <c r="BR281" s="26">
        <v>0</v>
      </c>
      <c r="BS281" s="26">
        <v>0</v>
      </c>
      <c r="BT281" s="26">
        <v>0</v>
      </c>
      <c r="BU281" s="26">
        <v>0</v>
      </c>
      <c r="BV281" s="26">
        <v>81.5419580698061</v>
      </c>
      <c r="BW281" s="26">
        <v>0</v>
      </c>
      <c r="BX281" s="26">
        <v>171.75844809764916</v>
      </c>
      <c r="BY281" s="26"/>
      <c r="BZ281" s="26">
        <v>0</v>
      </c>
      <c r="CA281" s="26">
        <v>0</v>
      </c>
      <c r="CB281" s="26">
        <v>171.67684098543475</v>
      </c>
      <c r="CC281" s="26">
        <v>171.75844809764916</v>
      </c>
      <c r="CD281" s="113">
        <v>0.99952487279014057</v>
      </c>
      <c r="CE281" s="26">
        <v>35.423818981912255</v>
      </c>
      <c r="CF281" s="26">
        <v>1.7727301672151923</v>
      </c>
      <c r="CG281" s="26">
        <v>0</v>
      </c>
      <c r="CH281" s="26">
        <v>1.7727301672151923</v>
      </c>
      <c r="CI281" s="26">
        <v>8.8635310189873667E-2</v>
      </c>
      <c r="CJ281" s="26">
        <v>0</v>
      </c>
      <c r="CK281" s="26">
        <v>8.8635310189873667E-2</v>
      </c>
      <c r="CL281" s="26"/>
      <c r="CM281" s="26">
        <v>0</v>
      </c>
      <c r="CN281" s="26"/>
      <c r="CO281" s="26">
        <v>0</v>
      </c>
      <c r="CP281" s="26">
        <v>0</v>
      </c>
      <c r="CQ281" s="26">
        <v>0</v>
      </c>
      <c r="CR281" s="26">
        <v>0</v>
      </c>
      <c r="CS281" s="26">
        <v>0</v>
      </c>
      <c r="CT281" s="26">
        <v>0</v>
      </c>
      <c r="CU281" s="26">
        <v>0</v>
      </c>
      <c r="CV281" s="26">
        <v>9999</v>
      </c>
      <c r="CW281" s="30">
        <v>9999</v>
      </c>
      <c r="CX281" s="7"/>
      <c r="CY281" s="7"/>
      <c r="CZ281" s="7"/>
      <c r="DA281" s="7"/>
      <c r="DB281" s="7"/>
      <c r="DC281" s="7"/>
      <c r="DD281" s="7"/>
      <c r="DE281" s="7"/>
      <c r="DF281" s="7"/>
      <c r="DG281" s="7"/>
      <c r="DH281" s="7"/>
      <c r="DI281" s="7"/>
      <c r="DJ281" s="7"/>
      <c r="DK281" s="7"/>
      <c r="DL281" s="7"/>
      <c r="DM281" s="7"/>
      <c r="DN281" s="7"/>
      <c r="DO281" s="7"/>
      <c r="DP281" s="7"/>
      <c r="DQ281" s="7"/>
      <c r="DR281" s="7"/>
      <c r="DS281" s="7"/>
      <c r="DT281" s="7"/>
      <c r="DU281" s="7"/>
      <c r="DV281" s="7"/>
      <c r="DW281" s="7"/>
      <c r="DX281" s="7"/>
      <c r="DY281" s="7"/>
      <c r="DZ281" s="7"/>
      <c r="EA281" s="7"/>
    </row>
    <row r="282" spans="1:131">
      <c r="A282" s="7" t="s">
        <v>515</v>
      </c>
      <c r="B282" s="7" t="s">
        <v>515</v>
      </c>
      <c r="C282" s="26">
        <v>1</v>
      </c>
      <c r="D282" s="26">
        <v>172.63</v>
      </c>
      <c r="E282" s="26">
        <v>0</v>
      </c>
      <c r="F282" s="26">
        <v>10.46115</v>
      </c>
      <c r="G282" s="26">
        <v>0</v>
      </c>
      <c r="H282" s="26">
        <v>0</v>
      </c>
      <c r="I282" s="26" t="s">
        <v>137</v>
      </c>
      <c r="J282" s="26"/>
      <c r="K282" s="26"/>
      <c r="L282" s="26">
        <v>184.57876549409843</v>
      </c>
      <c r="M282" s="26">
        <v>4.9094738920315564E-4</v>
      </c>
      <c r="N282" s="26">
        <v>4.8740395111009115E-4</v>
      </c>
      <c r="O282" s="26">
        <v>0</v>
      </c>
      <c r="P282" s="26">
        <v>0</v>
      </c>
      <c r="Q282" s="26">
        <v>0</v>
      </c>
      <c r="R282" s="26">
        <v>2.0860930552949988</v>
      </c>
      <c r="S282" s="26">
        <v>4.8206437578241461</v>
      </c>
      <c r="T282" s="26">
        <v>0</v>
      </c>
      <c r="U282" s="26">
        <v>164.85171128453001</v>
      </c>
      <c r="V282" s="26" t="s">
        <v>310</v>
      </c>
      <c r="W282" s="26" t="s">
        <v>310</v>
      </c>
      <c r="X282" s="26" t="s">
        <v>310</v>
      </c>
      <c r="Y282" s="26" t="s">
        <v>310</v>
      </c>
      <c r="Z282" s="26">
        <v>0</v>
      </c>
      <c r="AA282" s="26">
        <v>0</v>
      </c>
      <c r="AB282" s="26">
        <v>0</v>
      </c>
      <c r="AC282" s="26">
        <v>0</v>
      </c>
      <c r="AD282" s="26">
        <v>0</v>
      </c>
      <c r="AE282" s="26">
        <v>0</v>
      </c>
      <c r="AF282" s="26">
        <v>0</v>
      </c>
      <c r="AG282" s="26">
        <v>0</v>
      </c>
      <c r="AH282" s="26">
        <v>2.0860930552949988</v>
      </c>
      <c r="AI282" s="26">
        <v>4.8206437578241461</v>
      </c>
      <c r="AJ282" s="26">
        <v>0</v>
      </c>
      <c r="AK282" s="26">
        <v>164.85171128453001</v>
      </c>
      <c r="AL282" s="26">
        <v>171.75844809764916</v>
      </c>
      <c r="AM282" s="26">
        <v>88.779419049101733</v>
      </c>
      <c r="AN282" s="26">
        <v>0.17347551617449949</v>
      </c>
      <c r="AO282" s="26">
        <v>0</v>
      </c>
      <c r="AP282" s="26">
        <v>0</v>
      </c>
      <c r="AQ282" s="26">
        <v>88.952894565276239</v>
      </c>
      <c r="AR282" s="26">
        <v>2.0860930552949988</v>
      </c>
      <c r="AS282" s="30">
        <v>42.640904411954537</v>
      </c>
      <c r="AT282" s="26">
        <v>88.779419049101733</v>
      </c>
      <c r="AU282" s="26">
        <v>0.20534334147979721</v>
      </c>
      <c r="AV282" s="26">
        <v>0</v>
      </c>
      <c r="AW282" s="26">
        <v>0</v>
      </c>
      <c r="AX282" s="26">
        <v>88.984762390581537</v>
      </c>
      <c r="AY282" s="26">
        <v>4.8206437578241461</v>
      </c>
      <c r="AZ282" s="30">
        <v>18.459103568098101</v>
      </c>
      <c r="BA282" s="26">
        <v>88.779419049101733</v>
      </c>
      <c r="BB282" s="26">
        <v>0.37881885765429668</v>
      </c>
      <c r="BC282" s="26">
        <v>0</v>
      </c>
      <c r="BD282" s="26">
        <v>0</v>
      </c>
      <c r="BE282" s="26">
        <v>89.158237906756042</v>
      </c>
      <c r="BF282" s="26">
        <v>6.9067368131191449</v>
      </c>
      <c r="BG282" s="26">
        <v>2.60233417359238</v>
      </c>
      <c r="BH282" s="30">
        <v>12.908880172964253</v>
      </c>
      <c r="BI282" s="26">
        <v>0.83161450314235075</v>
      </c>
      <c r="BJ282" s="26">
        <v>1.9217346289100665</v>
      </c>
      <c r="BK282" s="26">
        <v>0</v>
      </c>
      <c r="BL282" s="26">
        <v>65.717621572094274</v>
      </c>
      <c r="BM282" s="26">
        <v>68.470970704146708</v>
      </c>
      <c r="BN282" s="26">
        <v>88.779419049101733</v>
      </c>
      <c r="BO282" s="26">
        <v>0</v>
      </c>
      <c r="BP282" s="26">
        <v>0.37881885765429668</v>
      </c>
      <c r="BQ282" s="26">
        <v>0</v>
      </c>
      <c r="BR282" s="26">
        <v>0</v>
      </c>
      <c r="BS282" s="26">
        <v>0</v>
      </c>
      <c r="BT282" s="26">
        <v>0</v>
      </c>
      <c r="BU282" s="26">
        <v>0</v>
      </c>
      <c r="BV282" s="26">
        <v>81.5419580698061</v>
      </c>
      <c r="BW282" s="26">
        <v>0</v>
      </c>
      <c r="BX282" s="26">
        <v>171.75844809764916</v>
      </c>
      <c r="BY282" s="26"/>
      <c r="BZ282" s="26">
        <v>0</v>
      </c>
      <c r="CA282" s="26">
        <v>0</v>
      </c>
      <c r="CB282" s="26">
        <v>170.70019597656216</v>
      </c>
      <c r="CC282" s="26">
        <v>171.75844809764916</v>
      </c>
      <c r="CD282" s="113">
        <v>0.99383871866095719</v>
      </c>
      <c r="CE282" s="26">
        <v>35.813507975605361</v>
      </c>
      <c r="CF282" s="26">
        <v>1.753521975959107</v>
      </c>
      <c r="CG282" s="26">
        <v>0</v>
      </c>
      <c r="CH282" s="26">
        <v>1.753521975959107</v>
      </c>
      <c r="CI282" s="26">
        <v>8.7674913609696745E-2</v>
      </c>
      <c r="CJ282" s="26">
        <v>0</v>
      </c>
      <c r="CK282" s="26">
        <v>8.7674913609696745E-2</v>
      </c>
      <c r="CL282" s="26"/>
      <c r="CM282" s="26">
        <v>0</v>
      </c>
      <c r="CN282" s="26"/>
      <c r="CO282" s="26">
        <v>0</v>
      </c>
      <c r="CP282" s="26">
        <v>0</v>
      </c>
      <c r="CQ282" s="26">
        <v>0</v>
      </c>
      <c r="CR282" s="26">
        <v>0</v>
      </c>
      <c r="CS282" s="26">
        <v>0</v>
      </c>
      <c r="CT282" s="26">
        <v>0</v>
      </c>
      <c r="CU282" s="26">
        <v>0</v>
      </c>
      <c r="CV282" s="26">
        <v>9999</v>
      </c>
      <c r="CW282" s="30">
        <v>9999</v>
      </c>
      <c r="CX282" s="7"/>
      <c r="CY282" s="7"/>
      <c r="CZ282" s="7"/>
      <c r="DA282" s="7"/>
      <c r="DB282" s="7"/>
      <c r="DC282" s="7"/>
      <c r="DD282" s="7"/>
      <c r="DE282" s="7"/>
      <c r="DF282" s="7"/>
      <c r="DG282" s="7"/>
      <c r="DH282" s="7"/>
      <c r="DI282" s="7"/>
      <c r="DJ282" s="7"/>
      <c r="DK282" s="7"/>
      <c r="DL282" s="7"/>
      <c r="DM282" s="7"/>
      <c r="DN282" s="7"/>
      <c r="DO282" s="7"/>
      <c r="DP282" s="7"/>
      <c r="DQ282" s="7"/>
      <c r="DR282" s="7"/>
      <c r="DS282" s="7"/>
      <c r="DT282" s="7"/>
      <c r="DU282" s="7"/>
      <c r="DV282" s="7"/>
      <c r="DW282" s="7"/>
      <c r="DX282" s="7"/>
      <c r="DY282" s="7"/>
      <c r="DZ282" s="7"/>
      <c r="EA282" s="7"/>
    </row>
    <row r="283" spans="1:131">
      <c r="A283" s="7" t="s">
        <v>516</v>
      </c>
      <c r="B283" s="7" t="s">
        <v>516</v>
      </c>
      <c r="C283" s="26">
        <v>1</v>
      </c>
      <c r="D283" s="26">
        <v>169.09200000000001</v>
      </c>
      <c r="E283" s="26">
        <v>0</v>
      </c>
      <c r="F283" s="26">
        <v>10.46115</v>
      </c>
      <c r="G283" s="26">
        <v>0</v>
      </c>
      <c r="H283" s="26">
        <v>0</v>
      </c>
      <c r="I283" s="26" t="s">
        <v>137</v>
      </c>
      <c r="J283" s="26"/>
      <c r="K283" s="26"/>
      <c r="L283" s="26">
        <v>180.79587913414875</v>
      </c>
      <c r="M283" s="26">
        <v>4.8088556991913344E-4</v>
      </c>
      <c r="N283" s="26">
        <v>4.7741475352550274E-4</v>
      </c>
      <c r="O283" s="26">
        <v>0</v>
      </c>
      <c r="P283" s="26">
        <v>0</v>
      </c>
      <c r="Q283" s="26">
        <v>0</v>
      </c>
      <c r="R283" s="26">
        <v>2.0860930552949988</v>
      </c>
      <c r="S283" s="26">
        <v>4.8206437578241461</v>
      </c>
      <c r="T283" s="26">
        <v>0</v>
      </c>
      <c r="U283" s="26">
        <v>164.85171128453001</v>
      </c>
      <c r="V283" s="26" t="s">
        <v>310</v>
      </c>
      <c r="W283" s="26" t="s">
        <v>310</v>
      </c>
      <c r="X283" s="26" t="s">
        <v>310</v>
      </c>
      <c r="Y283" s="26" t="s">
        <v>310</v>
      </c>
      <c r="Z283" s="26">
        <v>0</v>
      </c>
      <c r="AA283" s="26">
        <v>0</v>
      </c>
      <c r="AB283" s="26">
        <v>0</v>
      </c>
      <c r="AC283" s="26">
        <v>0</v>
      </c>
      <c r="AD283" s="26">
        <v>0</v>
      </c>
      <c r="AE283" s="26">
        <v>0</v>
      </c>
      <c r="AF283" s="26">
        <v>0</v>
      </c>
      <c r="AG283" s="26">
        <v>0</v>
      </c>
      <c r="AH283" s="26">
        <v>2.0860930552949988</v>
      </c>
      <c r="AI283" s="26">
        <v>4.8206437578241461</v>
      </c>
      <c r="AJ283" s="26">
        <v>0</v>
      </c>
      <c r="AK283" s="26">
        <v>164.85171128453001</v>
      </c>
      <c r="AL283" s="26">
        <v>171.75844809764916</v>
      </c>
      <c r="AM283" s="26">
        <v>86.959911520886962</v>
      </c>
      <c r="AN283" s="26">
        <v>0.16992018757445679</v>
      </c>
      <c r="AO283" s="26">
        <v>0</v>
      </c>
      <c r="AP283" s="26">
        <v>0</v>
      </c>
      <c r="AQ283" s="26">
        <v>87.129831708461424</v>
      </c>
      <c r="AR283" s="26">
        <v>2.0860930552949988</v>
      </c>
      <c r="AS283" s="30">
        <v>41.766991883370331</v>
      </c>
      <c r="AT283" s="26">
        <v>86.959911520886962</v>
      </c>
      <c r="AU283" s="26">
        <v>0.20113489137173071</v>
      </c>
      <c r="AV283" s="26">
        <v>0</v>
      </c>
      <c r="AW283" s="26">
        <v>0</v>
      </c>
      <c r="AX283" s="26">
        <v>87.161046412258699</v>
      </c>
      <c r="AY283" s="26">
        <v>4.8206437578241461</v>
      </c>
      <c r="AZ283" s="30">
        <v>18.08078978472366</v>
      </c>
      <c r="BA283" s="26">
        <v>86.959911520886962</v>
      </c>
      <c r="BB283" s="26">
        <v>0.3710550789461875</v>
      </c>
      <c r="BC283" s="26">
        <v>0</v>
      </c>
      <c r="BD283" s="26">
        <v>0</v>
      </c>
      <c r="BE283" s="26">
        <v>87.330966599833161</v>
      </c>
      <c r="BF283" s="26">
        <v>6.9067368131191449</v>
      </c>
      <c r="BG283" s="26">
        <v>2.6599439317666365</v>
      </c>
      <c r="BH283" s="30">
        <v>12.644316551044849</v>
      </c>
      <c r="BI283" s="26">
        <v>0.84901480659915307</v>
      </c>
      <c r="BJ283" s="26">
        <v>1.9619440836275206</v>
      </c>
      <c r="BK283" s="26">
        <v>0</v>
      </c>
      <c r="BL283" s="26">
        <v>67.092665602102002</v>
      </c>
      <c r="BM283" s="26">
        <v>69.903624492328689</v>
      </c>
      <c r="BN283" s="26">
        <v>86.959911520886962</v>
      </c>
      <c r="BO283" s="26">
        <v>0</v>
      </c>
      <c r="BP283" s="26">
        <v>0.3710550789461875</v>
      </c>
      <c r="BQ283" s="26">
        <v>0</v>
      </c>
      <c r="BR283" s="26">
        <v>0</v>
      </c>
      <c r="BS283" s="26">
        <v>0</v>
      </c>
      <c r="BT283" s="26">
        <v>0</v>
      </c>
      <c r="BU283" s="26">
        <v>0</v>
      </c>
      <c r="BV283" s="26">
        <v>81.5419580698061</v>
      </c>
      <c r="BW283" s="26">
        <v>0</v>
      </c>
      <c r="BX283" s="26">
        <v>171.75844809764916</v>
      </c>
      <c r="BY283" s="26"/>
      <c r="BZ283" s="26">
        <v>0</v>
      </c>
      <c r="CA283" s="26">
        <v>0</v>
      </c>
      <c r="CB283" s="26">
        <v>168.87292466963925</v>
      </c>
      <c r="CC283" s="26">
        <v>171.75844809764916</v>
      </c>
      <c r="CD283" s="113">
        <v>0.98320010770958166</v>
      </c>
      <c r="CE283" s="26">
        <v>36.566012423720736</v>
      </c>
      <c r="CF283" s="26">
        <v>1.7175840697380369</v>
      </c>
      <c r="CG283" s="26">
        <v>0</v>
      </c>
      <c r="CH283" s="26">
        <v>1.7175840697380369</v>
      </c>
      <c r="CI283" s="26">
        <v>8.5878042588720643E-2</v>
      </c>
      <c r="CJ283" s="26">
        <v>0</v>
      </c>
      <c r="CK283" s="26">
        <v>8.5878042588720643E-2</v>
      </c>
      <c r="CL283" s="26"/>
      <c r="CM283" s="26">
        <v>0</v>
      </c>
      <c r="CN283" s="26"/>
      <c r="CO283" s="26">
        <v>0</v>
      </c>
      <c r="CP283" s="26">
        <v>0</v>
      </c>
      <c r="CQ283" s="26">
        <v>0</v>
      </c>
      <c r="CR283" s="26">
        <v>0</v>
      </c>
      <c r="CS283" s="26">
        <v>0</v>
      </c>
      <c r="CT283" s="26">
        <v>0</v>
      </c>
      <c r="CU283" s="26">
        <v>0</v>
      </c>
      <c r="CV283" s="26">
        <v>9999</v>
      </c>
      <c r="CW283" s="30">
        <v>9999</v>
      </c>
      <c r="CX283" s="7"/>
      <c r="CY283" s="7"/>
      <c r="CZ283" s="7"/>
      <c r="DA283" s="7"/>
      <c r="DB283" s="7"/>
      <c r="DC283" s="7"/>
      <c r="DD283" s="7"/>
      <c r="DE283" s="7"/>
      <c r="DF283" s="7"/>
      <c r="DG283" s="7"/>
      <c r="DH283" s="7"/>
      <c r="DI283" s="7"/>
      <c r="DJ283" s="7"/>
      <c r="DK283" s="7"/>
      <c r="DL283" s="7"/>
      <c r="DM283" s="7"/>
      <c r="DN283" s="7"/>
      <c r="DO283" s="7"/>
      <c r="DP283" s="7"/>
      <c r="DQ283" s="7"/>
      <c r="DR283" s="7"/>
      <c r="DS283" s="7"/>
      <c r="DT283" s="7"/>
      <c r="DU283" s="7"/>
      <c r="DV283" s="7"/>
      <c r="DW283" s="7"/>
      <c r="DX283" s="7"/>
      <c r="DY283" s="7"/>
      <c r="DZ283" s="7"/>
      <c r="EA283" s="7"/>
    </row>
    <row r="284" spans="1:131">
      <c r="A284" s="7" t="s">
        <v>517</v>
      </c>
      <c r="B284" s="7" t="s">
        <v>517</v>
      </c>
      <c r="C284" s="26">
        <v>1</v>
      </c>
      <c r="D284" s="26">
        <v>167.32300000000001</v>
      </c>
      <c r="E284" s="26">
        <v>0</v>
      </c>
      <c r="F284" s="26">
        <v>10.46115</v>
      </c>
      <c r="G284" s="26">
        <v>0</v>
      </c>
      <c r="H284" s="26">
        <v>0</v>
      </c>
      <c r="I284" s="26" t="s">
        <v>137</v>
      </c>
      <c r="J284" s="26"/>
      <c r="K284" s="26"/>
      <c r="L284" s="26">
        <v>178.90443595417386</v>
      </c>
      <c r="M284" s="26">
        <v>4.7585466027712231E-4</v>
      </c>
      <c r="N284" s="26">
        <v>4.7242015473320854E-4</v>
      </c>
      <c r="O284" s="26">
        <v>0</v>
      </c>
      <c r="P284" s="26">
        <v>0</v>
      </c>
      <c r="Q284" s="26">
        <v>0</v>
      </c>
      <c r="R284" s="26">
        <v>2.0860930552949988</v>
      </c>
      <c r="S284" s="26">
        <v>4.8206437578241461</v>
      </c>
      <c r="T284" s="26">
        <v>0</v>
      </c>
      <c r="U284" s="26">
        <v>164.85171128453001</v>
      </c>
      <c r="V284" s="26" t="s">
        <v>310</v>
      </c>
      <c r="W284" s="26" t="s">
        <v>310</v>
      </c>
      <c r="X284" s="26" t="s">
        <v>310</v>
      </c>
      <c r="Y284" s="26" t="s">
        <v>310</v>
      </c>
      <c r="Z284" s="26">
        <v>0</v>
      </c>
      <c r="AA284" s="26">
        <v>0</v>
      </c>
      <c r="AB284" s="26">
        <v>0</v>
      </c>
      <c r="AC284" s="26">
        <v>0</v>
      </c>
      <c r="AD284" s="26">
        <v>0</v>
      </c>
      <c r="AE284" s="26">
        <v>0</v>
      </c>
      <c r="AF284" s="26">
        <v>0</v>
      </c>
      <c r="AG284" s="26">
        <v>0</v>
      </c>
      <c r="AH284" s="26">
        <v>2.0860930552949988</v>
      </c>
      <c r="AI284" s="26">
        <v>4.8206437578241461</v>
      </c>
      <c r="AJ284" s="26">
        <v>0</v>
      </c>
      <c r="AK284" s="26">
        <v>164.85171128453001</v>
      </c>
      <c r="AL284" s="26">
        <v>171.75844809764916</v>
      </c>
      <c r="AM284" s="26">
        <v>86.050157756779612</v>
      </c>
      <c r="AN284" s="26">
        <v>0.16814252327443535</v>
      </c>
      <c r="AO284" s="26">
        <v>0</v>
      </c>
      <c r="AP284" s="26">
        <v>0</v>
      </c>
      <c r="AQ284" s="26">
        <v>86.218300280054052</v>
      </c>
      <c r="AR284" s="26">
        <v>2.0860930552949988</v>
      </c>
      <c r="AS284" s="30">
        <v>41.330035619078238</v>
      </c>
      <c r="AT284" s="26">
        <v>86.050157756779612</v>
      </c>
      <c r="AU284" s="26">
        <v>0.19903066631769747</v>
      </c>
      <c r="AV284" s="26">
        <v>0</v>
      </c>
      <c r="AW284" s="26">
        <v>0</v>
      </c>
      <c r="AX284" s="26">
        <v>86.249188423097308</v>
      </c>
      <c r="AY284" s="26">
        <v>4.8206437578241461</v>
      </c>
      <c r="AZ284" s="30">
        <v>17.891632893036444</v>
      </c>
      <c r="BA284" s="26">
        <v>86.050157756779612</v>
      </c>
      <c r="BB284" s="26">
        <v>0.36717318959213285</v>
      </c>
      <c r="BC284" s="26">
        <v>0</v>
      </c>
      <c r="BD284" s="26">
        <v>0</v>
      </c>
      <c r="BE284" s="26">
        <v>86.417330946371749</v>
      </c>
      <c r="BF284" s="26">
        <v>6.9067368131191449</v>
      </c>
      <c r="BG284" s="26">
        <v>2.6896624180286066</v>
      </c>
      <c r="BH284" s="30">
        <v>12.512034740085152</v>
      </c>
      <c r="BI284" s="26">
        <v>0.85799090189312888</v>
      </c>
      <c r="BJ284" s="26">
        <v>1.9826864745955113</v>
      </c>
      <c r="BK284" s="26">
        <v>0</v>
      </c>
      <c r="BL284" s="26">
        <v>67.801993820279534</v>
      </c>
      <c r="BM284" s="26">
        <v>70.642671196768191</v>
      </c>
      <c r="BN284" s="26">
        <v>86.050157756779612</v>
      </c>
      <c r="BO284" s="26">
        <v>0</v>
      </c>
      <c r="BP284" s="26">
        <v>0.36717318959213285</v>
      </c>
      <c r="BQ284" s="26">
        <v>0</v>
      </c>
      <c r="BR284" s="26">
        <v>0</v>
      </c>
      <c r="BS284" s="26">
        <v>0</v>
      </c>
      <c r="BT284" s="26">
        <v>0</v>
      </c>
      <c r="BU284" s="26">
        <v>0</v>
      </c>
      <c r="BV284" s="26">
        <v>81.5419580698061</v>
      </c>
      <c r="BW284" s="26">
        <v>0</v>
      </c>
      <c r="BX284" s="26">
        <v>171.75844809764916</v>
      </c>
      <c r="BY284" s="26"/>
      <c r="BZ284" s="26">
        <v>0</v>
      </c>
      <c r="CA284" s="26">
        <v>0</v>
      </c>
      <c r="CB284" s="26">
        <v>167.95928901617785</v>
      </c>
      <c r="CC284" s="26">
        <v>171.75844809764916</v>
      </c>
      <c r="CD284" s="113">
        <v>0.97788080223389418</v>
      </c>
      <c r="CE284" s="26">
        <v>36.954198276467082</v>
      </c>
      <c r="CF284" s="26">
        <v>1.6996151166274995</v>
      </c>
      <c r="CG284" s="26">
        <v>0</v>
      </c>
      <c r="CH284" s="26">
        <v>1.6996151166274995</v>
      </c>
      <c r="CI284" s="26">
        <v>8.4979607078232572E-2</v>
      </c>
      <c r="CJ284" s="26">
        <v>0</v>
      </c>
      <c r="CK284" s="26">
        <v>8.4979607078232572E-2</v>
      </c>
      <c r="CL284" s="26"/>
      <c r="CM284" s="26">
        <v>0</v>
      </c>
      <c r="CN284" s="26"/>
      <c r="CO284" s="26">
        <v>0</v>
      </c>
      <c r="CP284" s="26">
        <v>0</v>
      </c>
      <c r="CQ284" s="26">
        <v>0</v>
      </c>
      <c r="CR284" s="26">
        <v>0</v>
      </c>
      <c r="CS284" s="26">
        <v>0</v>
      </c>
      <c r="CT284" s="26">
        <v>0</v>
      </c>
      <c r="CU284" s="26">
        <v>0</v>
      </c>
      <c r="CV284" s="26">
        <v>9999</v>
      </c>
      <c r="CW284" s="30">
        <v>9999</v>
      </c>
      <c r="CX284" s="7"/>
      <c r="CY284" s="7"/>
      <c r="CZ284" s="7"/>
      <c r="DA284" s="7"/>
      <c r="DB284" s="7"/>
      <c r="DC284" s="7"/>
      <c r="DD284" s="7"/>
      <c r="DE284" s="7"/>
      <c r="DF284" s="7"/>
      <c r="DG284" s="7"/>
      <c r="DH284" s="7"/>
      <c r="DI284" s="7"/>
      <c r="DJ284" s="7"/>
      <c r="DK284" s="7"/>
      <c r="DL284" s="7"/>
      <c r="DM284" s="7"/>
      <c r="DN284" s="7"/>
      <c r="DO284" s="7"/>
      <c r="DP284" s="7"/>
      <c r="DQ284" s="7"/>
      <c r="DR284" s="7"/>
      <c r="DS284" s="7"/>
      <c r="DT284" s="7"/>
      <c r="DU284" s="7"/>
      <c r="DV284" s="7"/>
      <c r="DW284" s="7"/>
      <c r="DX284" s="7"/>
      <c r="DY284" s="7"/>
      <c r="DZ284" s="7"/>
      <c r="EA284" s="7"/>
    </row>
    <row r="285" spans="1:131">
      <c r="A285" s="7" t="s">
        <v>518</v>
      </c>
      <c r="B285" s="7" t="s">
        <v>518</v>
      </c>
      <c r="C285" s="26">
        <v>1</v>
      </c>
      <c r="D285" s="26">
        <v>168.60400000000001</v>
      </c>
      <c r="E285" s="26">
        <v>0</v>
      </c>
      <c r="F285" s="26">
        <v>10.46115</v>
      </c>
      <c r="G285" s="26">
        <v>0</v>
      </c>
      <c r="H285" s="26">
        <v>0</v>
      </c>
      <c r="I285" s="26" t="s">
        <v>137</v>
      </c>
      <c r="J285" s="26"/>
      <c r="K285" s="26"/>
      <c r="L285" s="26">
        <v>180.27410170519016</v>
      </c>
      <c r="M285" s="26">
        <v>4.7949773277650967E-4</v>
      </c>
      <c r="N285" s="26">
        <v>4.7603693316900777E-4</v>
      </c>
      <c r="O285" s="26">
        <v>0</v>
      </c>
      <c r="P285" s="26">
        <v>0</v>
      </c>
      <c r="Q285" s="26">
        <v>0</v>
      </c>
      <c r="R285" s="26">
        <v>2.0860930552949988</v>
      </c>
      <c r="S285" s="26">
        <v>4.8206437578241461</v>
      </c>
      <c r="T285" s="26">
        <v>0</v>
      </c>
      <c r="U285" s="26">
        <v>164.85171128453001</v>
      </c>
      <c r="V285" s="26" t="s">
        <v>310</v>
      </c>
      <c r="W285" s="26" t="s">
        <v>310</v>
      </c>
      <c r="X285" s="26" t="s">
        <v>310</v>
      </c>
      <c r="Y285" s="26" t="s">
        <v>310</v>
      </c>
      <c r="Z285" s="26">
        <v>0</v>
      </c>
      <c r="AA285" s="26">
        <v>0</v>
      </c>
      <c r="AB285" s="26">
        <v>0</v>
      </c>
      <c r="AC285" s="26">
        <v>0</v>
      </c>
      <c r="AD285" s="26">
        <v>0</v>
      </c>
      <c r="AE285" s="26">
        <v>0</v>
      </c>
      <c r="AF285" s="26">
        <v>0</v>
      </c>
      <c r="AG285" s="26">
        <v>0</v>
      </c>
      <c r="AH285" s="26">
        <v>2.0860930552949988</v>
      </c>
      <c r="AI285" s="26">
        <v>4.8206437578241461</v>
      </c>
      <c r="AJ285" s="26">
        <v>0</v>
      </c>
      <c r="AK285" s="26">
        <v>164.85171128453001</v>
      </c>
      <c r="AL285" s="26">
        <v>171.75844809764916</v>
      </c>
      <c r="AM285" s="26">
        <v>86.708944965271101</v>
      </c>
      <c r="AN285" s="26">
        <v>0.16942979742272671</v>
      </c>
      <c r="AO285" s="26">
        <v>0</v>
      </c>
      <c r="AP285" s="26">
        <v>0</v>
      </c>
      <c r="AQ285" s="26">
        <v>86.878374762693824</v>
      </c>
      <c r="AR285" s="26">
        <v>2.0860930552949988</v>
      </c>
      <c r="AS285" s="30">
        <v>41.646452224255249</v>
      </c>
      <c r="AT285" s="26">
        <v>86.708944965271101</v>
      </c>
      <c r="AU285" s="26">
        <v>0.200554415494756</v>
      </c>
      <c r="AV285" s="26">
        <v>0</v>
      </c>
      <c r="AW285" s="26">
        <v>0</v>
      </c>
      <c r="AX285" s="26">
        <v>86.909499380765851</v>
      </c>
      <c r="AY285" s="26">
        <v>4.8206437578241461</v>
      </c>
      <c r="AZ285" s="30">
        <v>18.028608573223728</v>
      </c>
      <c r="BA285" s="26">
        <v>86.708944965271101</v>
      </c>
      <c r="BB285" s="26">
        <v>0.36998421291748274</v>
      </c>
      <c r="BC285" s="26">
        <v>0</v>
      </c>
      <c r="BD285" s="26">
        <v>0</v>
      </c>
      <c r="BE285" s="26">
        <v>87.078929178188574</v>
      </c>
      <c r="BF285" s="26">
        <v>6.9067368131191449</v>
      </c>
      <c r="BG285" s="26">
        <v>2.668079847512598</v>
      </c>
      <c r="BH285" s="30">
        <v>12.607825016986993</v>
      </c>
      <c r="BI285" s="26">
        <v>0.85147215770363682</v>
      </c>
      <c r="BJ285" s="26">
        <v>1.9676226482689894</v>
      </c>
      <c r="BK285" s="26">
        <v>0</v>
      </c>
      <c r="BL285" s="26">
        <v>67.286855661731821</v>
      </c>
      <c r="BM285" s="26">
        <v>70.10595046770446</v>
      </c>
      <c r="BN285" s="26">
        <v>86.708944965271101</v>
      </c>
      <c r="BO285" s="26">
        <v>0</v>
      </c>
      <c r="BP285" s="26">
        <v>0.36998421291748274</v>
      </c>
      <c r="BQ285" s="26">
        <v>0</v>
      </c>
      <c r="BR285" s="26">
        <v>0</v>
      </c>
      <c r="BS285" s="26">
        <v>0</v>
      </c>
      <c r="BT285" s="26">
        <v>0</v>
      </c>
      <c r="BU285" s="26">
        <v>0</v>
      </c>
      <c r="BV285" s="26">
        <v>81.5419580698061</v>
      </c>
      <c r="BW285" s="26">
        <v>0</v>
      </c>
      <c r="BX285" s="26">
        <v>171.75844809764916</v>
      </c>
      <c r="BY285" s="26"/>
      <c r="BZ285" s="26">
        <v>0</v>
      </c>
      <c r="CA285" s="26">
        <v>0</v>
      </c>
      <c r="CB285" s="26">
        <v>168.62088724799469</v>
      </c>
      <c r="CC285" s="26">
        <v>171.75844809764916</v>
      </c>
      <c r="CD285" s="113">
        <v>0.98173271309559873</v>
      </c>
      <c r="CE285" s="26">
        <v>36.672284572439047</v>
      </c>
      <c r="CF285" s="26">
        <v>1.7126271171558207</v>
      </c>
      <c r="CG285" s="26">
        <v>0</v>
      </c>
      <c r="CH285" s="26">
        <v>1.7126271171558207</v>
      </c>
      <c r="CI285" s="26">
        <v>8.5630198309965322E-2</v>
      </c>
      <c r="CJ285" s="26">
        <v>0</v>
      </c>
      <c r="CK285" s="26">
        <v>8.5630198309965322E-2</v>
      </c>
      <c r="CL285" s="26"/>
      <c r="CM285" s="26">
        <v>0</v>
      </c>
      <c r="CN285" s="26"/>
      <c r="CO285" s="26">
        <v>0</v>
      </c>
      <c r="CP285" s="26">
        <v>0</v>
      </c>
      <c r="CQ285" s="26">
        <v>0</v>
      </c>
      <c r="CR285" s="26">
        <v>0</v>
      </c>
      <c r="CS285" s="26">
        <v>0</v>
      </c>
      <c r="CT285" s="26">
        <v>0</v>
      </c>
      <c r="CU285" s="26">
        <v>0</v>
      </c>
      <c r="CV285" s="26">
        <v>9999</v>
      </c>
      <c r="CW285" s="30">
        <v>9999</v>
      </c>
      <c r="CX285" s="7"/>
      <c r="CY285" s="7"/>
      <c r="CZ285" s="7"/>
      <c r="DA285" s="7"/>
      <c r="DB285" s="7"/>
      <c r="DC285" s="7"/>
      <c r="DD285" s="7"/>
      <c r="DE285" s="7"/>
      <c r="DF285" s="7"/>
      <c r="DG285" s="7"/>
      <c r="DH285" s="7"/>
      <c r="DI285" s="7"/>
      <c r="DJ285" s="7"/>
      <c r="DK285" s="7"/>
      <c r="DL285" s="7"/>
      <c r="DM285" s="7"/>
      <c r="DN285" s="7"/>
      <c r="DO285" s="7"/>
      <c r="DP285" s="7"/>
      <c r="DQ285" s="7"/>
      <c r="DR285" s="7"/>
      <c r="DS285" s="7"/>
      <c r="DT285" s="7"/>
      <c r="DU285" s="7"/>
      <c r="DV285" s="7"/>
      <c r="DW285" s="7"/>
      <c r="DX285" s="7"/>
      <c r="DY285" s="7"/>
      <c r="DZ285" s="7"/>
      <c r="EA285" s="7"/>
    </row>
    <row r="286" spans="1:131">
      <c r="A286" s="7" t="s">
        <v>519</v>
      </c>
      <c r="B286" s="7" t="s">
        <v>519</v>
      </c>
      <c r="C286" s="26">
        <v>1</v>
      </c>
      <c r="D286" s="26">
        <v>134.13899999999998</v>
      </c>
      <c r="E286" s="26">
        <v>0</v>
      </c>
      <c r="F286" s="26">
        <v>10.46115</v>
      </c>
      <c r="G286" s="26">
        <v>0</v>
      </c>
      <c r="H286" s="26">
        <v>0</v>
      </c>
      <c r="I286" s="26" t="s">
        <v>137</v>
      </c>
      <c r="J286" s="26"/>
      <c r="K286" s="26"/>
      <c r="L286" s="26">
        <v>143.42357078499026</v>
      </c>
      <c r="M286" s="26">
        <v>3.8148173457870643E-4</v>
      </c>
      <c r="N286" s="26">
        <v>3.7872837049155133E-4</v>
      </c>
      <c r="O286" s="26">
        <v>0</v>
      </c>
      <c r="P286" s="26">
        <v>0</v>
      </c>
      <c r="Q286" s="26">
        <v>0</v>
      </c>
      <c r="R286" s="26">
        <v>2.0860930552949988</v>
      </c>
      <c r="S286" s="26">
        <v>4.8206437578241461</v>
      </c>
      <c r="T286" s="26">
        <v>0</v>
      </c>
      <c r="U286" s="26">
        <v>164.85171128453001</v>
      </c>
      <c r="V286" s="26" t="s">
        <v>310</v>
      </c>
      <c r="W286" s="26" t="s">
        <v>310</v>
      </c>
      <c r="X286" s="26" t="s">
        <v>310</v>
      </c>
      <c r="Y286" s="26" t="s">
        <v>310</v>
      </c>
      <c r="Z286" s="26">
        <v>0</v>
      </c>
      <c r="AA286" s="26">
        <v>0</v>
      </c>
      <c r="AB286" s="26">
        <v>0</v>
      </c>
      <c r="AC286" s="26">
        <v>0</v>
      </c>
      <c r="AD286" s="26">
        <v>0</v>
      </c>
      <c r="AE286" s="26">
        <v>0</v>
      </c>
      <c r="AF286" s="26">
        <v>0</v>
      </c>
      <c r="AG286" s="26">
        <v>0</v>
      </c>
      <c r="AH286" s="26">
        <v>2.0860930552949988</v>
      </c>
      <c r="AI286" s="26">
        <v>4.8206437578241461</v>
      </c>
      <c r="AJ286" s="26">
        <v>0</v>
      </c>
      <c r="AK286" s="26">
        <v>164.85171128453001</v>
      </c>
      <c r="AL286" s="26">
        <v>171.75844809764916</v>
      </c>
      <c r="AM286" s="26">
        <v>68.984431974902762</v>
      </c>
      <c r="AN286" s="26">
        <v>0.13479599295679306</v>
      </c>
      <c r="AO286" s="26">
        <v>0</v>
      </c>
      <c r="AP286" s="26">
        <v>0</v>
      </c>
      <c r="AQ286" s="26">
        <v>69.119227967859558</v>
      </c>
      <c r="AR286" s="26">
        <v>2.0860930552949988</v>
      </c>
      <c r="AS286" s="30">
        <v>33.133338799253735</v>
      </c>
      <c r="AT286" s="26">
        <v>68.984431974902762</v>
      </c>
      <c r="AU286" s="26">
        <v>0.15955830668341839</v>
      </c>
      <c r="AV286" s="26">
        <v>0</v>
      </c>
      <c r="AW286" s="26">
        <v>0</v>
      </c>
      <c r="AX286" s="26">
        <v>69.143990281586184</v>
      </c>
      <c r="AY286" s="26">
        <v>4.8206437578241461</v>
      </c>
      <c r="AZ286" s="30">
        <v>14.343310511041606</v>
      </c>
      <c r="BA286" s="26">
        <v>68.984431974902762</v>
      </c>
      <c r="BB286" s="26">
        <v>0.29435429964021143</v>
      </c>
      <c r="BC286" s="26">
        <v>0</v>
      </c>
      <c r="BD286" s="26">
        <v>0</v>
      </c>
      <c r="BE286" s="26">
        <v>69.278786274542981</v>
      </c>
      <c r="BF286" s="26">
        <v>6.9067368131191449</v>
      </c>
      <c r="BG286" s="26">
        <v>3.3924038881558563</v>
      </c>
      <c r="BH286" s="30">
        <v>10.03061042415138</v>
      </c>
      <c r="BI286" s="26">
        <v>1.0702451313746488</v>
      </c>
      <c r="BJ286" s="26">
        <v>2.4731737152412405</v>
      </c>
      <c r="BK286" s="26">
        <v>0</v>
      </c>
      <c r="BL286" s="26">
        <v>84.575201932254117</v>
      </c>
      <c r="BM286" s="26">
        <v>88.11862077887001</v>
      </c>
      <c r="BN286" s="26">
        <v>68.984431974902762</v>
      </c>
      <c r="BO286" s="26">
        <v>0</v>
      </c>
      <c r="BP286" s="26">
        <v>0.29435429964021143</v>
      </c>
      <c r="BQ286" s="26">
        <v>0</v>
      </c>
      <c r="BR286" s="26">
        <v>0</v>
      </c>
      <c r="BS286" s="26">
        <v>0</v>
      </c>
      <c r="BT286" s="26">
        <v>0</v>
      </c>
      <c r="BU286" s="26">
        <v>0</v>
      </c>
      <c r="BV286" s="26">
        <v>81.5419580698061</v>
      </c>
      <c r="BW286" s="26">
        <v>0</v>
      </c>
      <c r="BX286" s="26">
        <v>171.75844809764916</v>
      </c>
      <c r="BY286" s="26"/>
      <c r="BZ286" s="26">
        <v>0</v>
      </c>
      <c r="CA286" s="26">
        <v>0</v>
      </c>
      <c r="CB286" s="26">
        <v>150.82074434434907</v>
      </c>
      <c r="CC286" s="26">
        <v>171.75844809764916</v>
      </c>
      <c r="CD286" s="113">
        <v>0.87809796848306132</v>
      </c>
      <c r="CE286" s="26">
        <v>46.133477948954749</v>
      </c>
      <c r="CF286" s="26">
        <v>1.3625423410367761</v>
      </c>
      <c r="CG286" s="26">
        <v>0</v>
      </c>
      <c r="CH286" s="26">
        <v>1.3625423410367761</v>
      </c>
      <c r="CI286" s="26">
        <v>6.8126196122870353E-2</v>
      </c>
      <c r="CJ286" s="26">
        <v>0</v>
      </c>
      <c r="CK286" s="26">
        <v>6.8126196122870353E-2</v>
      </c>
      <c r="CL286" s="26"/>
      <c r="CM286" s="26">
        <v>0</v>
      </c>
      <c r="CN286" s="26"/>
      <c r="CO286" s="26">
        <v>0</v>
      </c>
      <c r="CP286" s="26">
        <v>0</v>
      </c>
      <c r="CQ286" s="26">
        <v>0</v>
      </c>
      <c r="CR286" s="26">
        <v>0</v>
      </c>
      <c r="CS286" s="26">
        <v>0</v>
      </c>
      <c r="CT286" s="26">
        <v>0</v>
      </c>
      <c r="CU286" s="26">
        <v>0</v>
      </c>
      <c r="CV286" s="26">
        <v>9999</v>
      </c>
      <c r="CW286" s="30">
        <v>9999</v>
      </c>
      <c r="CX286" s="7"/>
      <c r="CY286" s="7"/>
      <c r="CZ286" s="7"/>
      <c r="DA286" s="7"/>
      <c r="DB286" s="7"/>
      <c r="DC286" s="7"/>
      <c r="DD286" s="7"/>
      <c r="DE286" s="7"/>
      <c r="DF286" s="7"/>
      <c r="DG286" s="7"/>
      <c r="DH286" s="7"/>
      <c r="DI286" s="7"/>
      <c r="DJ286" s="7"/>
      <c r="DK286" s="7"/>
      <c r="DL286" s="7"/>
      <c r="DM286" s="7"/>
      <c r="DN286" s="7"/>
      <c r="DO286" s="7"/>
      <c r="DP286" s="7"/>
      <c r="DQ286" s="7"/>
      <c r="DR286" s="7"/>
      <c r="DS286" s="7"/>
      <c r="DT286" s="7"/>
      <c r="DU286" s="7"/>
      <c r="DV286" s="7"/>
      <c r="DW286" s="7"/>
      <c r="DX286" s="7"/>
      <c r="DY286" s="7"/>
      <c r="DZ286" s="7"/>
      <c r="EA286" s="7"/>
    </row>
    <row r="287" spans="1:131">
      <c r="A287" s="7" t="s">
        <v>520</v>
      </c>
      <c r="B287" s="7" t="s">
        <v>520</v>
      </c>
      <c r="C287" s="26">
        <v>1</v>
      </c>
      <c r="D287" s="26">
        <v>125.965</v>
      </c>
      <c r="E287" s="26">
        <v>0</v>
      </c>
      <c r="F287" s="26">
        <v>10.46115</v>
      </c>
      <c r="G287" s="26">
        <v>0</v>
      </c>
      <c r="H287" s="26">
        <v>0</v>
      </c>
      <c r="I287" s="26" t="s">
        <v>137</v>
      </c>
      <c r="J287" s="26"/>
      <c r="K287" s="26"/>
      <c r="L287" s="26">
        <v>134.68379884993402</v>
      </c>
      <c r="M287" s="26">
        <v>3.5823546243975846E-4</v>
      </c>
      <c r="N287" s="26">
        <v>3.5564987952026086E-4</v>
      </c>
      <c r="O287" s="26">
        <v>0</v>
      </c>
      <c r="P287" s="26">
        <v>0</v>
      </c>
      <c r="Q287" s="26">
        <v>0</v>
      </c>
      <c r="R287" s="26">
        <v>2.0860930552949988</v>
      </c>
      <c r="S287" s="26">
        <v>4.8206437578241461</v>
      </c>
      <c r="T287" s="26">
        <v>0</v>
      </c>
      <c r="U287" s="26">
        <v>164.85171128453001</v>
      </c>
      <c r="V287" s="26" t="s">
        <v>310</v>
      </c>
      <c r="W287" s="26" t="s">
        <v>310</v>
      </c>
      <c r="X287" s="26" t="s">
        <v>310</v>
      </c>
      <c r="Y287" s="26" t="s">
        <v>310</v>
      </c>
      <c r="Z287" s="26">
        <v>0</v>
      </c>
      <c r="AA287" s="26">
        <v>0</v>
      </c>
      <c r="AB287" s="26">
        <v>0</v>
      </c>
      <c r="AC287" s="26">
        <v>0</v>
      </c>
      <c r="AD287" s="26">
        <v>0</v>
      </c>
      <c r="AE287" s="26">
        <v>0</v>
      </c>
      <c r="AF287" s="26">
        <v>0</v>
      </c>
      <c r="AG287" s="26">
        <v>0</v>
      </c>
      <c r="AH287" s="26">
        <v>2.0860930552949988</v>
      </c>
      <c r="AI287" s="26">
        <v>4.8206437578241461</v>
      </c>
      <c r="AJ287" s="26">
        <v>0</v>
      </c>
      <c r="AK287" s="26">
        <v>164.85171128453001</v>
      </c>
      <c r="AL287" s="26">
        <v>171.75844809764916</v>
      </c>
      <c r="AM287" s="26">
        <v>64.78074216833754</v>
      </c>
      <c r="AN287" s="26">
        <v>0.12658195791531499</v>
      </c>
      <c r="AO287" s="26">
        <v>0</v>
      </c>
      <c r="AP287" s="26">
        <v>0</v>
      </c>
      <c r="AQ287" s="26">
        <v>64.90732412625286</v>
      </c>
      <c r="AR287" s="26">
        <v>2.0860930552949988</v>
      </c>
      <c r="AS287" s="30">
        <v>31.114299509076396</v>
      </c>
      <c r="AT287" s="26">
        <v>64.78074216833754</v>
      </c>
      <c r="AU287" s="26">
        <v>0.1498353357440923</v>
      </c>
      <c r="AV287" s="26">
        <v>0</v>
      </c>
      <c r="AW287" s="26">
        <v>0</v>
      </c>
      <c r="AX287" s="26">
        <v>64.930577504081626</v>
      </c>
      <c r="AY287" s="26">
        <v>4.8206437578241461</v>
      </c>
      <c r="AZ287" s="30">
        <v>13.469275218417883</v>
      </c>
      <c r="BA287" s="26">
        <v>64.78074216833754</v>
      </c>
      <c r="BB287" s="26">
        <v>0.27641729365940726</v>
      </c>
      <c r="BC287" s="26">
        <v>0</v>
      </c>
      <c r="BD287" s="26">
        <v>0</v>
      </c>
      <c r="BE287" s="26">
        <v>65.057159461996946</v>
      </c>
      <c r="BF287" s="26">
        <v>6.9067368131191449</v>
      </c>
      <c r="BG287" s="26">
        <v>3.6223400263866252</v>
      </c>
      <c r="BH287" s="30">
        <v>9.4193772286824036</v>
      </c>
      <c r="BI287" s="26">
        <v>1.1396944522483548</v>
      </c>
      <c r="BJ287" s="26">
        <v>2.6336605325982991</v>
      </c>
      <c r="BK287" s="26">
        <v>0</v>
      </c>
      <c r="BL287" s="26">
        <v>90.063374842143716</v>
      </c>
      <c r="BM287" s="26">
        <v>93.836729826990393</v>
      </c>
      <c r="BN287" s="26">
        <v>64.78074216833754</v>
      </c>
      <c r="BO287" s="26">
        <v>0</v>
      </c>
      <c r="BP287" s="26">
        <v>0.27641729365940726</v>
      </c>
      <c r="BQ287" s="26">
        <v>0</v>
      </c>
      <c r="BR287" s="26">
        <v>0</v>
      </c>
      <c r="BS287" s="26">
        <v>0</v>
      </c>
      <c r="BT287" s="26">
        <v>0</v>
      </c>
      <c r="BU287" s="26">
        <v>0</v>
      </c>
      <c r="BV287" s="26">
        <v>81.5419580698061</v>
      </c>
      <c r="BW287" s="26">
        <v>0</v>
      </c>
      <c r="BX287" s="26">
        <v>171.75844809764916</v>
      </c>
      <c r="BY287" s="26"/>
      <c r="BZ287" s="26">
        <v>0</v>
      </c>
      <c r="CA287" s="26">
        <v>0</v>
      </c>
      <c r="CB287" s="26">
        <v>146.59911753180305</v>
      </c>
      <c r="CC287" s="26">
        <v>171.75844809764916</v>
      </c>
      <c r="CD287" s="113">
        <v>0.85351910869884906</v>
      </c>
      <c r="CE287" s="26">
        <v>49.136926883382628</v>
      </c>
      <c r="CF287" s="26">
        <v>1.2795133852846485</v>
      </c>
      <c r="CG287" s="26">
        <v>0</v>
      </c>
      <c r="CH287" s="26">
        <v>1.2795133852846485</v>
      </c>
      <c r="CI287" s="26">
        <v>6.3974804453718656E-2</v>
      </c>
      <c r="CJ287" s="26">
        <v>0</v>
      </c>
      <c r="CK287" s="26">
        <v>6.3974804453718656E-2</v>
      </c>
      <c r="CL287" s="26"/>
      <c r="CM287" s="26">
        <v>0</v>
      </c>
      <c r="CN287" s="26"/>
      <c r="CO287" s="26">
        <v>0</v>
      </c>
      <c r="CP287" s="26">
        <v>0</v>
      </c>
      <c r="CQ287" s="26">
        <v>0</v>
      </c>
      <c r="CR287" s="26">
        <v>0</v>
      </c>
      <c r="CS287" s="26">
        <v>0</v>
      </c>
      <c r="CT287" s="26">
        <v>0</v>
      </c>
      <c r="CU287" s="26">
        <v>0</v>
      </c>
      <c r="CV287" s="26">
        <v>9999</v>
      </c>
      <c r="CW287" s="30">
        <v>9999</v>
      </c>
      <c r="CX287" s="7"/>
      <c r="CY287" s="7"/>
      <c r="CZ287" s="7"/>
      <c r="DA287" s="7"/>
      <c r="DB287" s="7"/>
      <c r="DC287" s="7"/>
      <c r="DD287" s="7"/>
      <c r="DE287" s="7"/>
      <c r="DF287" s="7"/>
      <c r="DG287" s="7"/>
      <c r="DH287" s="7"/>
      <c r="DI287" s="7"/>
      <c r="DJ287" s="7"/>
      <c r="DK287" s="7"/>
      <c r="DL287" s="7"/>
      <c r="DM287" s="7"/>
      <c r="DN287" s="7"/>
      <c r="DO287" s="7"/>
      <c r="DP287" s="7"/>
      <c r="DQ287" s="7"/>
      <c r="DR287" s="7"/>
      <c r="DS287" s="7"/>
      <c r="DT287" s="7"/>
      <c r="DU287" s="7"/>
      <c r="DV287" s="7"/>
      <c r="DW287" s="7"/>
      <c r="DX287" s="7"/>
      <c r="DY287" s="7"/>
      <c r="DZ287" s="7"/>
      <c r="EA287" s="7"/>
    </row>
    <row r="288" spans="1:131">
      <c r="A288" s="7" t="s">
        <v>521</v>
      </c>
      <c r="B288" s="7" t="s">
        <v>521</v>
      </c>
      <c r="C288" s="26">
        <v>1</v>
      </c>
      <c r="D288" s="26">
        <v>190.95708173793977</v>
      </c>
      <c r="E288" s="26">
        <v>0</v>
      </c>
      <c r="F288" s="26">
        <v>10.46115</v>
      </c>
      <c r="G288" s="26">
        <v>0</v>
      </c>
      <c r="H288" s="26">
        <v>0</v>
      </c>
      <c r="I288" s="26" t="s">
        <v>137</v>
      </c>
      <c r="J288" s="26"/>
      <c r="K288" s="26"/>
      <c r="L288" s="26">
        <v>204.17437530872138</v>
      </c>
      <c r="M288" s="26">
        <v>5.4306830057982466E-4</v>
      </c>
      <c r="N288" s="26">
        <v>5.3914867712173133E-4</v>
      </c>
      <c r="O288" s="26">
        <v>0</v>
      </c>
      <c r="P288" s="26">
        <v>0</v>
      </c>
      <c r="Q288" s="26">
        <v>0</v>
      </c>
      <c r="R288" s="26">
        <v>2.0860930552949988</v>
      </c>
      <c r="S288" s="26">
        <v>4.8206437578241461</v>
      </c>
      <c r="T288" s="26">
        <v>0</v>
      </c>
      <c r="U288" s="26">
        <v>164.85171128453001</v>
      </c>
      <c r="V288" s="26" t="s">
        <v>310</v>
      </c>
      <c r="W288" s="26" t="s">
        <v>310</v>
      </c>
      <c r="X288" s="26" t="s">
        <v>310</v>
      </c>
      <c r="Y288" s="26" t="s">
        <v>310</v>
      </c>
      <c r="Z288" s="26">
        <v>0</v>
      </c>
      <c r="AA288" s="26">
        <v>0</v>
      </c>
      <c r="AB288" s="26">
        <v>0</v>
      </c>
      <c r="AC288" s="26">
        <v>0</v>
      </c>
      <c r="AD288" s="26">
        <v>0</v>
      </c>
      <c r="AE288" s="26">
        <v>0</v>
      </c>
      <c r="AF288" s="26">
        <v>0</v>
      </c>
      <c r="AG288" s="26">
        <v>0</v>
      </c>
      <c r="AH288" s="26">
        <v>2.0860930552949988</v>
      </c>
      <c r="AI288" s="26">
        <v>4.8206437578241461</v>
      </c>
      <c r="AJ288" s="26">
        <v>0</v>
      </c>
      <c r="AK288" s="26">
        <v>164.85171128453001</v>
      </c>
      <c r="AL288" s="26">
        <v>171.75844809764916</v>
      </c>
      <c r="AM288" s="26">
        <v>98.204592365209635</v>
      </c>
      <c r="AN288" s="26">
        <v>0.19189236124465731</v>
      </c>
      <c r="AO288" s="26">
        <v>0</v>
      </c>
      <c r="AP288" s="26">
        <v>0</v>
      </c>
      <c r="AQ288" s="26">
        <v>98.39648472645429</v>
      </c>
      <c r="AR288" s="26">
        <v>2.0860930552949988</v>
      </c>
      <c r="AS288" s="30">
        <v>47.16783102110459</v>
      </c>
      <c r="AT288" s="26">
        <v>98.204592365209635</v>
      </c>
      <c r="AU288" s="26">
        <v>0.22714340058680021</v>
      </c>
      <c r="AV288" s="26">
        <v>0</v>
      </c>
      <c r="AW288" s="26">
        <v>0</v>
      </c>
      <c r="AX288" s="26">
        <v>98.431735765796432</v>
      </c>
      <c r="AY288" s="26">
        <v>4.8206437578241461</v>
      </c>
      <c r="AZ288" s="30">
        <v>20.418794814704324</v>
      </c>
      <c r="BA288" s="26">
        <v>98.204592365209635</v>
      </c>
      <c r="BB288" s="26">
        <v>0.41903576183145752</v>
      </c>
      <c r="BC288" s="26">
        <v>0</v>
      </c>
      <c r="BD288" s="26">
        <v>0</v>
      </c>
      <c r="BE288" s="26">
        <v>98.623628127041087</v>
      </c>
      <c r="BF288" s="26">
        <v>6.9067368131191449</v>
      </c>
      <c r="BG288" s="26">
        <v>2.3380818393141527</v>
      </c>
      <c r="BH288" s="30">
        <v>14.27933781112209</v>
      </c>
      <c r="BI288" s="26">
        <v>0.75180040651480518</v>
      </c>
      <c r="BJ288" s="26">
        <v>1.7372963912593775</v>
      </c>
      <c r="BK288" s="26">
        <v>0</v>
      </c>
      <c r="BL288" s="26">
        <v>59.410381163866603</v>
      </c>
      <c r="BM288" s="26">
        <v>61.899477961640798</v>
      </c>
      <c r="BN288" s="26">
        <v>98.204592365209635</v>
      </c>
      <c r="BO288" s="26">
        <v>0</v>
      </c>
      <c r="BP288" s="26">
        <v>0.41903576183145752</v>
      </c>
      <c r="BQ288" s="26">
        <v>0</v>
      </c>
      <c r="BR288" s="26">
        <v>0</v>
      </c>
      <c r="BS288" s="26">
        <v>0</v>
      </c>
      <c r="BT288" s="26">
        <v>0</v>
      </c>
      <c r="BU288" s="26">
        <v>0</v>
      </c>
      <c r="BV288" s="26">
        <v>81.5419580698061</v>
      </c>
      <c r="BW288" s="26">
        <v>0</v>
      </c>
      <c r="BX288" s="26">
        <v>171.75844809764916</v>
      </c>
      <c r="BY288" s="26"/>
      <c r="BZ288" s="26">
        <v>0</v>
      </c>
      <c r="CA288" s="26">
        <v>0</v>
      </c>
      <c r="CB288" s="26">
        <v>180.16558619684719</v>
      </c>
      <c r="CC288" s="26">
        <v>171.75844809764916</v>
      </c>
      <c r="CD288" s="30">
        <v>1.0489474502844736</v>
      </c>
      <c r="CE288" s="26">
        <v>32.36181744137749</v>
      </c>
      <c r="CF288" s="26">
        <v>1.9396827856832335</v>
      </c>
      <c r="CG288" s="26">
        <v>0</v>
      </c>
      <c r="CH288" s="26">
        <v>1.9396827856832335</v>
      </c>
      <c r="CI288" s="26">
        <v>9.6982828271642646E-2</v>
      </c>
      <c r="CJ288" s="26">
        <v>0</v>
      </c>
      <c r="CK288" s="26">
        <v>9.6982828271642646E-2</v>
      </c>
      <c r="CL288" s="26"/>
      <c r="CM288" s="26">
        <v>0</v>
      </c>
      <c r="CN288" s="26"/>
      <c r="CO288" s="26">
        <v>0</v>
      </c>
      <c r="CP288" s="26">
        <v>0</v>
      </c>
      <c r="CQ288" s="26">
        <v>0</v>
      </c>
      <c r="CR288" s="26">
        <v>0</v>
      </c>
      <c r="CS288" s="26">
        <v>0</v>
      </c>
      <c r="CT288" s="26">
        <v>0</v>
      </c>
      <c r="CU288" s="26">
        <v>0</v>
      </c>
      <c r="CV288" s="26">
        <v>9999</v>
      </c>
      <c r="CW288" s="30">
        <v>9999</v>
      </c>
      <c r="CX288" s="7"/>
      <c r="CY288" s="7"/>
      <c r="CZ288" s="7"/>
      <c r="DA288" s="7"/>
      <c r="DB288" s="7"/>
      <c r="DC288" s="7"/>
      <c r="DD288" s="7"/>
      <c r="DE288" s="7"/>
      <c r="DF288" s="7"/>
      <c r="DG288" s="7"/>
      <c r="DH288" s="7"/>
      <c r="DI288" s="7"/>
      <c r="DJ288" s="7"/>
      <c r="DK288" s="7"/>
      <c r="DL288" s="7"/>
      <c r="DM288" s="7"/>
      <c r="DN288" s="7"/>
      <c r="DO288" s="7"/>
      <c r="DP288" s="7"/>
      <c r="DQ288" s="7"/>
      <c r="DR288" s="7"/>
      <c r="DS288" s="7"/>
      <c r="DT288" s="7"/>
      <c r="DU288" s="7"/>
      <c r="DV288" s="7"/>
      <c r="DW288" s="7"/>
      <c r="DX288" s="7"/>
      <c r="DY288" s="7"/>
      <c r="DZ288" s="7"/>
      <c r="EA288" s="7"/>
    </row>
    <row r="289" spans="1:131">
      <c r="A289" s="7" t="s">
        <v>522</v>
      </c>
      <c r="B289" s="7" t="s">
        <v>522</v>
      </c>
      <c r="C289" s="26">
        <v>1</v>
      </c>
      <c r="D289" s="26">
        <v>185.79567692307697</v>
      </c>
      <c r="E289" s="26">
        <v>0</v>
      </c>
      <c r="F289" s="26">
        <v>10.46115</v>
      </c>
      <c r="G289" s="26">
        <v>0</v>
      </c>
      <c r="H289" s="26">
        <v>0</v>
      </c>
      <c r="I289" s="26" t="s">
        <v>137</v>
      </c>
      <c r="J289" s="26"/>
      <c r="K289" s="26"/>
      <c r="L289" s="26">
        <v>198.65571847652146</v>
      </c>
      <c r="M289" s="26">
        <v>5.283896339605957E-4</v>
      </c>
      <c r="N289" s="26">
        <v>5.2457595453560615E-4</v>
      </c>
      <c r="O289" s="26">
        <v>0</v>
      </c>
      <c r="P289" s="26">
        <v>0</v>
      </c>
      <c r="Q289" s="26">
        <v>0</v>
      </c>
      <c r="R289" s="26">
        <v>2.0860930552949988</v>
      </c>
      <c r="S289" s="26">
        <v>4.8206437578241461</v>
      </c>
      <c r="T289" s="26">
        <v>0</v>
      </c>
      <c r="U289" s="26">
        <v>164.85171128453001</v>
      </c>
      <c r="V289" s="26" t="s">
        <v>310</v>
      </c>
      <c r="W289" s="26" t="s">
        <v>310</v>
      </c>
      <c r="X289" s="26" t="s">
        <v>310</v>
      </c>
      <c r="Y289" s="26" t="s">
        <v>310</v>
      </c>
      <c r="Z289" s="26">
        <v>0</v>
      </c>
      <c r="AA289" s="26">
        <v>0</v>
      </c>
      <c r="AB289" s="26">
        <v>0</v>
      </c>
      <c r="AC289" s="26">
        <v>0</v>
      </c>
      <c r="AD289" s="26">
        <v>0</v>
      </c>
      <c r="AE289" s="26">
        <v>0</v>
      </c>
      <c r="AF289" s="26">
        <v>0</v>
      </c>
      <c r="AG289" s="26">
        <v>0</v>
      </c>
      <c r="AH289" s="26">
        <v>2.0860930552949988</v>
      </c>
      <c r="AI289" s="26">
        <v>4.8206437578241461</v>
      </c>
      <c r="AJ289" s="26">
        <v>0</v>
      </c>
      <c r="AK289" s="26">
        <v>164.85171128453001</v>
      </c>
      <c r="AL289" s="26">
        <v>171.75844809764916</v>
      </c>
      <c r="AM289" s="26">
        <v>95.550207142822089</v>
      </c>
      <c r="AN289" s="26">
        <v>0.18670567663338541</v>
      </c>
      <c r="AO289" s="26">
        <v>0</v>
      </c>
      <c r="AP289" s="26">
        <v>0</v>
      </c>
      <c r="AQ289" s="26">
        <v>95.736912819455469</v>
      </c>
      <c r="AR289" s="26">
        <v>2.0860930552949988</v>
      </c>
      <c r="AS289" s="30">
        <v>45.892925330656986</v>
      </c>
      <c r="AT289" s="26">
        <v>95.550207142822089</v>
      </c>
      <c r="AU289" s="26">
        <v>0.22100391086071636</v>
      </c>
      <c r="AV289" s="26">
        <v>0</v>
      </c>
      <c r="AW289" s="26">
        <v>0</v>
      </c>
      <c r="AX289" s="26">
        <v>95.771211053682805</v>
      </c>
      <c r="AY289" s="26">
        <v>4.8206437578241461</v>
      </c>
      <c r="AZ289" s="30">
        <v>19.86689244527587</v>
      </c>
      <c r="BA289" s="26">
        <v>95.550207142822089</v>
      </c>
      <c r="BB289" s="26">
        <v>0.4077095874941018</v>
      </c>
      <c r="BC289" s="26">
        <v>0</v>
      </c>
      <c r="BD289" s="26">
        <v>0</v>
      </c>
      <c r="BE289" s="26">
        <v>95.957916730316185</v>
      </c>
      <c r="BF289" s="26">
        <v>6.9067368131191449</v>
      </c>
      <c r="BG289" s="26">
        <v>2.4072289605467434</v>
      </c>
      <c r="BH289" s="30">
        <v>13.893379656228818</v>
      </c>
      <c r="BI289" s="26">
        <v>0.77268542548975083</v>
      </c>
      <c r="BJ289" s="26">
        <v>1.7855584935170226</v>
      </c>
      <c r="BK289" s="26">
        <v>0</v>
      </c>
      <c r="BL289" s="26">
        <v>61.060801843562892</v>
      </c>
      <c r="BM289" s="26">
        <v>63.619045762569677</v>
      </c>
      <c r="BN289" s="26">
        <v>95.550207142822089</v>
      </c>
      <c r="BO289" s="26">
        <v>0</v>
      </c>
      <c r="BP289" s="26">
        <v>0.4077095874941018</v>
      </c>
      <c r="BQ289" s="26">
        <v>0</v>
      </c>
      <c r="BR289" s="26">
        <v>0</v>
      </c>
      <c r="BS289" s="26">
        <v>0</v>
      </c>
      <c r="BT289" s="26">
        <v>0</v>
      </c>
      <c r="BU289" s="26">
        <v>0</v>
      </c>
      <c r="BV289" s="26">
        <v>81.5419580698061</v>
      </c>
      <c r="BW289" s="26">
        <v>0</v>
      </c>
      <c r="BX289" s="26">
        <v>171.75844809764916</v>
      </c>
      <c r="BY289" s="26"/>
      <c r="BZ289" s="26">
        <v>0</v>
      </c>
      <c r="CA289" s="26">
        <v>0</v>
      </c>
      <c r="CB289" s="26">
        <v>177.49987480012229</v>
      </c>
      <c r="CC289" s="26">
        <v>171.75844809764916</v>
      </c>
      <c r="CD289" s="30">
        <v>1.0334273321985825</v>
      </c>
      <c r="CE289" s="26">
        <v>33.26502408467752</v>
      </c>
      <c r="CF289" s="26">
        <v>1.8872548370666378</v>
      </c>
      <c r="CG289" s="26">
        <v>0</v>
      </c>
      <c r="CH289" s="26">
        <v>1.8872548370666378</v>
      </c>
      <c r="CI289" s="26">
        <v>9.43614662763477E-2</v>
      </c>
      <c r="CJ289" s="26">
        <v>0</v>
      </c>
      <c r="CK289" s="26">
        <v>9.43614662763477E-2</v>
      </c>
      <c r="CL289" s="26"/>
      <c r="CM289" s="26">
        <v>0</v>
      </c>
      <c r="CN289" s="26"/>
      <c r="CO289" s="26">
        <v>0</v>
      </c>
      <c r="CP289" s="26">
        <v>0</v>
      </c>
      <c r="CQ289" s="26">
        <v>0</v>
      </c>
      <c r="CR289" s="26">
        <v>0</v>
      </c>
      <c r="CS289" s="26">
        <v>0</v>
      </c>
      <c r="CT289" s="26">
        <v>0</v>
      </c>
      <c r="CU289" s="26">
        <v>0</v>
      </c>
      <c r="CV289" s="26">
        <v>9999</v>
      </c>
      <c r="CW289" s="30">
        <v>9999</v>
      </c>
      <c r="CX289" s="7"/>
      <c r="CY289" s="7"/>
      <c r="CZ289" s="7"/>
      <c r="DA289" s="7"/>
      <c r="DB289" s="7"/>
      <c r="DC289" s="7"/>
      <c r="DD289" s="7"/>
      <c r="DE289" s="7"/>
      <c r="DF289" s="7"/>
      <c r="DG289" s="7"/>
      <c r="DH289" s="7"/>
      <c r="DI289" s="7"/>
      <c r="DJ289" s="7"/>
      <c r="DK289" s="7"/>
      <c r="DL289" s="7"/>
      <c r="DM289" s="7"/>
      <c r="DN289" s="7"/>
      <c r="DO289" s="7"/>
      <c r="DP289" s="7"/>
      <c r="DQ289" s="7"/>
      <c r="DR289" s="7"/>
      <c r="DS289" s="7"/>
      <c r="DT289" s="7"/>
      <c r="DU289" s="7"/>
      <c r="DV289" s="7"/>
      <c r="DW289" s="7"/>
      <c r="DX289" s="7"/>
      <c r="DY289" s="7"/>
      <c r="DZ289" s="7"/>
      <c r="EA289" s="7"/>
    </row>
    <row r="290" spans="1:131">
      <c r="A290" s="7" t="s">
        <v>523</v>
      </c>
      <c r="B290" s="7" t="s">
        <v>523</v>
      </c>
      <c r="C290" s="26">
        <v>1</v>
      </c>
      <c r="D290" s="26">
        <v>183.53158777964876</v>
      </c>
      <c r="E290" s="26">
        <v>0</v>
      </c>
      <c r="F290" s="26">
        <v>10.46115</v>
      </c>
      <c r="G290" s="26">
        <v>0</v>
      </c>
      <c r="H290" s="26">
        <v>0</v>
      </c>
      <c r="I290" s="26" t="s">
        <v>137</v>
      </c>
      <c r="J290" s="26"/>
      <c r="K290" s="26"/>
      <c r="L290" s="26">
        <v>196.23491804170382</v>
      </c>
      <c r="M290" s="26">
        <v>5.2195072615842178E-4</v>
      </c>
      <c r="N290" s="26">
        <v>5.1818351988246148E-4</v>
      </c>
      <c r="O290" s="26">
        <v>0</v>
      </c>
      <c r="P290" s="26">
        <v>0</v>
      </c>
      <c r="Q290" s="26">
        <v>0</v>
      </c>
      <c r="R290" s="26">
        <v>2.0860930552949988</v>
      </c>
      <c r="S290" s="26">
        <v>4.8206437578241461</v>
      </c>
      <c r="T290" s="26">
        <v>0</v>
      </c>
      <c r="U290" s="26">
        <v>164.85171128453001</v>
      </c>
      <c r="V290" s="26" t="s">
        <v>310</v>
      </c>
      <c r="W290" s="26" t="s">
        <v>310</v>
      </c>
      <c r="X290" s="26" t="s">
        <v>310</v>
      </c>
      <c r="Y290" s="26" t="s">
        <v>310</v>
      </c>
      <c r="Z290" s="26">
        <v>0</v>
      </c>
      <c r="AA290" s="26">
        <v>0</v>
      </c>
      <c r="AB290" s="26">
        <v>0</v>
      </c>
      <c r="AC290" s="26">
        <v>0</v>
      </c>
      <c r="AD290" s="26">
        <v>0</v>
      </c>
      <c r="AE290" s="26">
        <v>0</v>
      </c>
      <c r="AF290" s="26">
        <v>0</v>
      </c>
      <c r="AG290" s="26">
        <v>0</v>
      </c>
      <c r="AH290" s="26">
        <v>2.0860930552949988</v>
      </c>
      <c r="AI290" s="26">
        <v>4.8206437578241461</v>
      </c>
      <c r="AJ290" s="26">
        <v>0</v>
      </c>
      <c r="AK290" s="26">
        <v>164.85171128453001</v>
      </c>
      <c r="AL290" s="26">
        <v>171.75844809764916</v>
      </c>
      <c r="AM290" s="26">
        <v>94.385841048696335</v>
      </c>
      <c r="AN290" s="26">
        <v>0.18443049831663114</v>
      </c>
      <c r="AO290" s="26">
        <v>0</v>
      </c>
      <c r="AP290" s="26">
        <v>0</v>
      </c>
      <c r="AQ290" s="26">
        <v>94.570271547012965</v>
      </c>
      <c r="AR290" s="26">
        <v>2.0860930552949988</v>
      </c>
      <c r="AS290" s="30">
        <v>45.333678335667337</v>
      </c>
      <c r="AT290" s="26">
        <v>94.385841048696335</v>
      </c>
      <c r="AU290" s="26">
        <v>0.21831077739538776</v>
      </c>
      <c r="AV290" s="26">
        <v>0</v>
      </c>
      <c r="AW290" s="26">
        <v>0</v>
      </c>
      <c r="AX290" s="26">
        <v>94.604151826091723</v>
      </c>
      <c r="AY290" s="26">
        <v>4.8206437578241461</v>
      </c>
      <c r="AZ290" s="30">
        <v>19.624796309112128</v>
      </c>
      <c r="BA290" s="26">
        <v>94.385841048696335</v>
      </c>
      <c r="BB290" s="26">
        <v>0.4027412757120189</v>
      </c>
      <c r="BC290" s="26">
        <v>0</v>
      </c>
      <c r="BD290" s="26">
        <v>0</v>
      </c>
      <c r="BE290" s="26">
        <v>94.788582324408353</v>
      </c>
      <c r="BF290" s="26">
        <v>6.9067368131191449</v>
      </c>
      <c r="BG290" s="26">
        <v>2.4387880635509536</v>
      </c>
      <c r="BH290" s="30">
        <v>13.724076201131655</v>
      </c>
      <c r="BI290" s="26">
        <v>0.78221745593911929</v>
      </c>
      <c r="BJ290" s="26">
        <v>1.8075855660718658</v>
      </c>
      <c r="BK290" s="26">
        <v>0</v>
      </c>
      <c r="BL290" s="26">
        <v>61.814062359725447</v>
      </c>
      <c r="BM290" s="26">
        <v>64.403865381736438</v>
      </c>
      <c r="BN290" s="26">
        <v>94.385841048696335</v>
      </c>
      <c r="BO290" s="26">
        <v>0</v>
      </c>
      <c r="BP290" s="26">
        <v>0.4027412757120189</v>
      </c>
      <c r="BQ290" s="26">
        <v>0</v>
      </c>
      <c r="BR290" s="26">
        <v>0</v>
      </c>
      <c r="BS290" s="26">
        <v>0</v>
      </c>
      <c r="BT290" s="26">
        <v>0</v>
      </c>
      <c r="BU290" s="26">
        <v>0</v>
      </c>
      <c r="BV290" s="26">
        <v>81.5419580698061</v>
      </c>
      <c r="BW290" s="26">
        <v>0</v>
      </c>
      <c r="BX290" s="26">
        <v>171.75844809764916</v>
      </c>
      <c r="BY290" s="26"/>
      <c r="BZ290" s="26">
        <v>0</v>
      </c>
      <c r="CA290" s="26">
        <v>0</v>
      </c>
      <c r="CB290" s="26">
        <v>176.33054039421444</v>
      </c>
      <c r="CC290" s="26">
        <v>171.75844809764916</v>
      </c>
      <c r="CD290" s="30">
        <v>1.0266193153652967</v>
      </c>
      <c r="CE290" s="26">
        <v>33.677252258199218</v>
      </c>
      <c r="CF290" s="26">
        <v>1.8642569220545768</v>
      </c>
      <c r="CG290" s="26">
        <v>0</v>
      </c>
      <c r="CH290" s="26">
        <v>1.8642569220545768</v>
      </c>
      <c r="CI290" s="26">
        <v>9.3211586069809296E-2</v>
      </c>
      <c r="CJ290" s="26">
        <v>0</v>
      </c>
      <c r="CK290" s="26">
        <v>9.3211586069809296E-2</v>
      </c>
      <c r="CL290" s="26"/>
      <c r="CM290" s="26">
        <v>0</v>
      </c>
      <c r="CN290" s="26"/>
      <c r="CO290" s="26">
        <v>0</v>
      </c>
      <c r="CP290" s="26">
        <v>0</v>
      </c>
      <c r="CQ290" s="26">
        <v>0</v>
      </c>
      <c r="CR290" s="26">
        <v>0</v>
      </c>
      <c r="CS290" s="26">
        <v>0</v>
      </c>
      <c r="CT290" s="26">
        <v>0</v>
      </c>
      <c r="CU290" s="26">
        <v>0</v>
      </c>
      <c r="CV290" s="26">
        <v>9999</v>
      </c>
      <c r="CW290" s="30">
        <v>9999</v>
      </c>
      <c r="CX290" s="7"/>
      <c r="CY290" s="7"/>
      <c r="CZ290" s="7"/>
      <c r="DA290" s="7"/>
      <c r="DB290" s="7"/>
      <c r="DC290" s="7"/>
      <c r="DD290" s="7"/>
      <c r="DE290" s="7"/>
      <c r="DF290" s="7"/>
      <c r="DG290" s="7"/>
      <c r="DH290" s="7"/>
      <c r="DI290" s="7"/>
      <c r="DJ290" s="7"/>
      <c r="DK290" s="7"/>
      <c r="DL290" s="7"/>
      <c r="DM290" s="7"/>
      <c r="DN290" s="7"/>
      <c r="DO290" s="7"/>
      <c r="DP290" s="7"/>
      <c r="DQ290" s="7"/>
      <c r="DR290" s="7"/>
      <c r="DS290" s="7"/>
      <c r="DT290" s="7"/>
      <c r="DU290" s="7"/>
      <c r="DV290" s="7"/>
      <c r="DW290" s="7"/>
      <c r="DX290" s="7"/>
      <c r="DY290" s="7"/>
      <c r="DZ290" s="7"/>
      <c r="EA290" s="7"/>
    </row>
    <row r="291" spans="1:131">
      <c r="A291" s="7" t="s">
        <v>524</v>
      </c>
      <c r="B291" s="7" t="s">
        <v>524</v>
      </c>
      <c r="C291" s="26">
        <v>1</v>
      </c>
      <c r="D291" s="26">
        <v>176.7897509742603</v>
      </c>
      <c r="E291" s="26">
        <v>0</v>
      </c>
      <c r="F291" s="26">
        <v>10.46115</v>
      </c>
      <c r="G291" s="26">
        <v>0</v>
      </c>
      <c r="H291" s="26">
        <v>0</v>
      </c>
      <c r="I291" s="26" t="s">
        <v>137</v>
      </c>
      <c r="J291" s="26"/>
      <c r="K291" s="26"/>
      <c r="L291" s="26">
        <v>189.02643797044578</v>
      </c>
      <c r="M291" s="26">
        <v>5.0277742384689306E-4</v>
      </c>
      <c r="N291" s="26">
        <v>4.9914860186887303E-4</v>
      </c>
      <c r="O291" s="26">
        <v>0</v>
      </c>
      <c r="P291" s="26">
        <v>0</v>
      </c>
      <c r="Q291" s="26">
        <v>0</v>
      </c>
      <c r="R291" s="26">
        <v>2.0860930552949988</v>
      </c>
      <c r="S291" s="26">
        <v>4.8206437578241461</v>
      </c>
      <c r="T291" s="26">
        <v>0</v>
      </c>
      <c r="U291" s="26">
        <v>164.85171128453001</v>
      </c>
      <c r="V291" s="26" t="s">
        <v>310</v>
      </c>
      <c r="W291" s="26" t="s">
        <v>310</v>
      </c>
      <c r="X291" s="26" t="s">
        <v>310</v>
      </c>
      <c r="Y291" s="26" t="s">
        <v>310</v>
      </c>
      <c r="Z291" s="26">
        <v>0</v>
      </c>
      <c r="AA291" s="26">
        <v>0</v>
      </c>
      <c r="AB291" s="26">
        <v>0</v>
      </c>
      <c r="AC291" s="26">
        <v>0</v>
      </c>
      <c r="AD291" s="26">
        <v>0</v>
      </c>
      <c r="AE291" s="26">
        <v>0</v>
      </c>
      <c r="AF291" s="26">
        <v>0</v>
      </c>
      <c r="AG291" s="26">
        <v>0</v>
      </c>
      <c r="AH291" s="26">
        <v>2.0860930552949988</v>
      </c>
      <c r="AI291" s="26">
        <v>4.8206437578241461</v>
      </c>
      <c r="AJ291" s="26">
        <v>0</v>
      </c>
      <c r="AK291" s="26">
        <v>164.85171128453001</v>
      </c>
      <c r="AL291" s="26">
        <v>171.75844809764916</v>
      </c>
      <c r="AM291" s="26">
        <v>90.91867801268728</v>
      </c>
      <c r="AN291" s="26">
        <v>0.17765564099299677</v>
      </c>
      <c r="AO291" s="26">
        <v>0</v>
      </c>
      <c r="AP291" s="26">
        <v>0</v>
      </c>
      <c r="AQ291" s="26">
        <v>91.096333653680276</v>
      </c>
      <c r="AR291" s="26">
        <v>2.0860930552949988</v>
      </c>
      <c r="AS291" s="30">
        <v>43.66839409318591</v>
      </c>
      <c r="AT291" s="26">
        <v>90.91867801268728</v>
      </c>
      <c r="AU291" s="26">
        <v>0.2102913642150023</v>
      </c>
      <c r="AV291" s="26">
        <v>0</v>
      </c>
      <c r="AW291" s="26">
        <v>0</v>
      </c>
      <c r="AX291" s="26">
        <v>91.128969376902276</v>
      </c>
      <c r="AY291" s="26">
        <v>4.8206437578241461</v>
      </c>
      <c r="AZ291" s="30">
        <v>18.903900382390919</v>
      </c>
      <c r="BA291" s="26">
        <v>90.91867801268728</v>
      </c>
      <c r="BB291" s="26">
        <v>0.38794700520799907</v>
      </c>
      <c r="BC291" s="26">
        <v>0</v>
      </c>
      <c r="BD291" s="26">
        <v>0</v>
      </c>
      <c r="BE291" s="26">
        <v>91.306625017895271</v>
      </c>
      <c r="BF291" s="26">
        <v>6.9067368131191449</v>
      </c>
      <c r="BG291" s="26">
        <v>2.5375496107350006</v>
      </c>
      <c r="BH291" s="30">
        <v>13.219936923680224</v>
      </c>
      <c r="BI291" s="26">
        <v>0.81204714009900858</v>
      </c>
      <c r="BJ291" s="26">
        <v>1.8765174290960212</v>
      </c>
      <c r="BK291" s="26">
        <v>0</v>
      </c>
      <c r="BL291" s="26">
        <v>64.171327520238336</v>
      </c>
      <c r="BM291" s="26">
        <v>66.859892089433373</v>
      </c>
      <c r="BN291" s="26">
        <v>90.91867801268728</v>
      </c>
      <c r="BO291" s="26">
        <v>0</v>
      </c>
      <c r="BP291" s="26">
        <v>0.38794700520799907</v>
      </c>
      <c r="BQ291" s="26">
        <v>0</v>
      </c>
      <c r="BR291" s="26">
        <v>0</v>
      </c>
      <c r="BS291" s="26">
        <v>0</v>
      </c>
      <c r="BT291" s="26">
        <v>0</v>
      </c>
      <c r="BU291" s="26">
        <v>0</v>
      </c>
      <c r="BV291" s="26">
        <v>81.5419580698061</v>
      </c>
      <c r="BW291" s="26">
        <v>0</v>
      </c>
      <c r="BX291" s="26">
        <v>171.75844809764916</v>
      </c>
      <c r="BY291" s="26"/>
      <c r="BZ291" s="26">
        <v>0</v>
      </c>
      <c r="CA291" s="26">
        <v>0</v>
      </c>
      <c r="CB291" s="26">
        <v>172.84858308770137</v>
      </c>
      <c r="CC291" s="26">
        <v>171.75844809764916</v>
      </c>
      <c r="CD291" s="30">
        <v>1.0063469075444396</v>
      </c>
      <c r="CE291" s="26">
        <v>34.967285508016921</v>
      </c>
      <c r="CF291" s="26">
        <v>1.7957754356583593</v>
      </c>
      <c r="CG291" s="26">
        <v>0</v>
      </c>
      <c r="CH291" s="26">
        <v>1.7957754356583593</v>
      </c>
      <c r="CI291" s="26">
        <v>8.9787558035961723E-2</v>
      </c>
      <c r="CJ291" s="26">
        <v>0</v>
      </c>
      <c r="CK291" s="26">
        <v>8.9787558035961723E-2</v>
      </c>
      <c r="CL291" s="26"/>
      <c r="CM291" s="26">
        <v>0</v>
      </c>
      <c r="CN291" s="26"/>
      <c r="CO291" s="26">
        <v>0</v>
      </c>
      <c r="CP291" s="26">
        <v>0</v>
      </c>
      <c r="CQ291" s="26">
        <v>0</v>
      </c>
      <c r="CR291" s="26">
        <v>0</v>
      </c>
      <c r="CS291" s="26">
        <v>0</v>
      </c>
      <c r="CT291" s="26">
        <v>0</v>
      </c>
      <c r="CU291" s="26">
        <v>0</v>
      </c>
      <c r="CV291" s="26">
        <v>9999</v>
      </c>
      <c r="CW291" s="30">
        <v>9999</v>
      </c>
      <c r="CX291" s="7"/>
      <c r="CY291" s="7"/>
      <c r="CZ291" s="7"/>
      <c r="DA291" s="7"/>
      <c r="DB291" s="7"/>
      <c r="DC291" s="7"/>
      <c r="DD291" s="7"/>
      <c r="DE291" s="7"/>
      <c r="DF291" s="7"/>
      <c r="DG291" s="7"/>
      <c r="DH291" s="7"/>
      <c r="DI291" s="7"/>
      <c r="DJ291" s="7"/>
      <c r="DK291" s="7"/>
      <c r="DL291" s="7"/>
      <c r="DM291" s="7"/>
      <c r="DN291" s="7"/>
      <c r="DO291" s="7"/>
      <c r="DP291" s="7"/>
      <c r="DQ291" s="7"/>
      <c r="DR291" s="7"/>
      <c r="DS291" s="7"/>
      <c r="DT291" s="7"/>
      <c r="DU291" s="7"/>
      <c r="DV291" s="7"/>
      <c r="DW291" s="7"/>
      <c r="DX291" s="7"/>
      <c r="DY291" s="7"/>
      <c r="DZ291" s="7"/>
      <c r="EA291" s="7"/>
    </row>
    <row r="292" spans="1:131">
      <c r="A292" s="7" t="s">
        <v>525</v>
      </c>
      <c r="B292" s="7" t="s">
        <v>525</v>
      </c>
      <c r="C292" s="26">
        <v>1</v>
      </c>
      <c r="D292" s="26">
        <v>172.39188361429285</v>
      </c>
      <c r="E292" s="26">
        <v>0</v>
      </c>
      <c r="F292" s="26">
        <v>10.46115</v>
      </c>
      <c r="G292" s="26">
        <v>0</v>
      </c>
      <c r="H292" s="26">
        <v>0</v>
      </c>
      <c r="I292" s="26" t="s">
        <v>137</v>
      </c>
      <c r="J292" s="26"/>
      <c r="K292" s="26"/>
      <c r="L292" s="26">
        <v>184.32416763441159</v>
      </c>
      <c r="M292" s="26">
        <v>4.9027020321063171E-4</v>
      </c>
      <c r="N292" s="26">
        <v>4.8673165274238148E-4</v>
      </c>
      <c r="O292" s="26">
        <v>0</v>
      </c>
      <c r="P292" s="26">
        <v>0</v>
      </c>
      <c r="Q292" s="26">
        <v>0</v>
      </c>
      <c r="R292" s="26">
        <v>2.0860930552949988</v>
      </c>
      <c r="S292" s="26">
        <v>4.8206437578241461</v>
      </c>
      <c r="T292" s="26">
        <v>0</v>
      </c>
      <c r="U292" s="26">
        <v>164.85171128453001</v>
      </c>
      <c r="V292" s="26" t="s">
        <v>310</v>
      </c>
      <c r="W292" s="26" t="s">
        <v>310</v>
      </c>
      <c r="X292" s="26" t="s">
        <v>310</v>
      </c>
      <c r="Y292" s="26" t="s">
        <v>310</v>
      </c>
      <c r="Z292" s="26">
        <v>0</v>
      </c>
      <c r="AA292" s="26">
        <v>0</v>
      </c>
      <c r="AB292" s="26">
        <v>0</v>
      </c>
      <c r="AC292" s="26">
        <v>0</v>
      </c>
      <c r="AD292" s="26">
        <v>0</v>
      </c>
      <c r="AE292" s="26">
        <v>0</v>
      </c>
      <c r="AF292" s="26">
        <v>0</v>
      </c>
      <c r="AG292" s="26">
        <v>0</v>
      </c>
      <c r="AH292" s="26">
        <v>2.0860930552949988</v>
      </c>
      <c r="AI292" s="26">
        <v>4.8206437578241461</v>
      </c>
      <c r="AJ292" s="26">
        <v>0</v>
      </c>
      <c r="AK292" s="26">
        <v>164.85171128453001</v>
      </c>
      <c r="AL292" s="26">
        <v>171.75844809764916</v>
      </c>
      <c r="AM292" s="26">
        <v>88.656961571321773</v>
      </c>
      <c r="AN292" s="26">
        <v>0.17323623352999878</v>
      </c>
      <c r="AO292" s="26">
        <v>0</v>
      </c>
      <c r="AP292" s="26">
        <v>0</v>
      </c>
      <c r="AQ292" s="26">
        <v>88.830197804851778</v>
      </c>
      <c r="AR292" s="26">
        <v>2.0860930552949988</v>
      </c>
      <c r="AS292" s="30">
        <v>42.582087879243772</v>
      </c>
      <c r="AT292" s="26">
        <v>88.656961571321773</v>
      </c>
      <c r="AU292" s="26">
        <v>0.20506010209902792</v>
      </c>
      <c r="AV292" s="26">
        <v>0</v>
      </c>
      <c r="AW292" s="26">
        <v>0</v>
      </c>
      <c r="AX292" s="26">
        <v>88.862021673420799</v>
      </c>
      <c r="AY292" s="26">
        <v>4.8206437578241461</v>
      </c>
      <c r="AZ292" s="30">
        <v>18.433642089646906</v>
      </c>
      <c r="BA292" s="26">
        <v>88.656961571321773</v>
      </c>
      <c r="BB292" s="26">
        <v>0.3782963356290267</v>
      </c>
      <c r="BC292" s="26">
        <v>0</v>
      </c>
      <c r="BD292" s="26">
        <v>0</v>
      </c>
      <c r="BE292" s="26">
        <v>89.035257906950804</v>
      </c>
      <c r="BF292" s="26">
        <v>6.9067368131191449</v>
      </c>
      <c r="BG292" s="26">
        <v>2.6061372386217152</v>
      </c>
      <c r="BH292" s="30">
        <v>12.891074369278257</v>
      </c>
      <c r="BI292" s="26">
        <v>0.83276317114016052</v>
      </c>
      <c r="BJ292" s="26">
        <v>1.9243890259415886</v>
      </c>
      <c r="BK292" s="26">
        <v>0</v>
      </c>
      <c r="BL292" s="26">
        <v>65.808394073664175</v>
      </c>
      <c r="BM292" s="26">
        <v>68.565546270745926</v>
      </c>
      <c r="BN292" s="26">
        <v>88.656961571321773</v>
      </c>
      <c r="BO292" s="26">
        <v>0</v>
      </c>
      <c r="BP292" s="26">
        <v>0.3782963356290267</v>
      </c>
      <c r="BQ292" s="26">
        <v>0</v>
      </c>
      <c r="BR292" s="26">
        <v>0</v>
      </c>
      <c r="BS292" s="26">
        <v>0</v>
      </c>
      <c r="BT292" s="26">
        <v>0</v>
      </c>
      <c r="BU292" s="26">
        <v>0</v>
      </c>
      <c r="BV292" s="26">
        <v>81.5419580698061</v>
      </c>
      <c r="BW292" s="26">
        <v>0</v>
      </c>
      <c r="BX292" s="26">
        <v>171.75844809764916</v>
      </c>
      <c r="BY292" s="26"/>
      <c r="BZ292" s="26">
        <v>0</v>
      </c>
      <c r="CA292" s="26">
        <v>0</v>
      </c>
      <c r="CB292" s="26">
        <v>170.57721597675692</v>
      </c>
      <c r="CC292" s="26">
        <v>171.75844809764916</v>
      </c>
      <c r="CD292" s="113">
        <v>0.99312271312430178</v>
      </c>
      <c r="CE292" s="26">
        <v>35.863183993032614</v>
      </c>
      <c r="CF292" s="26">
        <v>1.7511032635964028</v>
      </c>
      <c r="CG292" s="26">
        <v>0</v>
      </c>
      <c r="CH292" s="26">
        <v>1.7511032635964028</v>
      </c>
      <c r="CI292" s="26">
        <v>8.7553979626345521E-2</v>
      </c>
      <c r="CJ292" s="26">
        <v>0</v>
      </c>
      <c r="CK292" s="26">
        <v>8.7553979626345521E-2</v>
      </c>
      <c r="CL292" s="26"/>
      <c r="CM292" s="26">
        <v>0</v>
      </c>
      <c r="CN292" s="26"/>
      <c r="CO292" s="26">
        <v>0</v>
      </c>
      <c r="CP292" s="26">
        <v>0</v>
      </c>
      <c r="CQ292" s="26">
        <v>0</v>
      </c>
      <c r="CR292" s="26">
        <v>0</v>
      </c>
      <c r="CS292" s="26">
        <v>0</v>
      </c>
      <c r="CT292" s="26">
        <v>0</v>
      </c>
      <c r="CU292" s="26">
        <v>0</v>
      </c>
      <c r="CV292" s="26">
        <v>9999</v>
      </c>
      <c r="CW292" s="30">
        <v>9999</v>
      </c>
      <c r="CX292" s="7"/>
      <c r="CY292" s="7"/>
      <c r="CZ292" s="7"/>
      <c r="DA292" s="7"/>
      <c r="DB292" s="7"/>
      <c r="DC292" s="7"/>
      <c r="DD292" s="7"/>
      <c r="DE292" s="7"/>
      <c r="DF292" s="7"/>
      <c r="DG292" s="7"/>
      <c r="DH292" s="7"/>
      <c r="DI292" s="7"/>
      <c r="DJ292" s="7"/>
      <c r="DK292" s="7"/>
      <c r="DL292" s="7"/>
      <c r="DM292" s="7"/>
      <c r="DN292" s="7"/>
      <c r="DO292" s="7"/>
      <c r="DP292" s="7"/>
      <c r="DQ292" s="7"/>
      <c r="DR292" s="7"/>
      <c r="DS292" s="7"/>
      <c r="DT292" s="7"/>
      <c r="DU292" s="7"/>
      <c r="DV292" s="7"/>
      <c r="DW292" s="7"/>
      <c r="DX292" s="7"/>
      <c r="DY292" s="7"/>
      <c r="DZ292" s="7"/>
      <c r="EA292" s="7"/>
    </row>
    <row r="293" spans="1:131">
      <c r="A293" s="7" t="s">
        <v>526</v>
      </c>
      <c r="B293" s="7" t="s">
        <v>526</v>
      </c>
      <c r="C293" s="26">
        <v>1</v>
      </c>
      <c r="D293" s="26">
        <v>172.03825586499141</v>
      </c>
      <c r="E293" s="26">
        <v>0</v>
      </c>
      <c r="F293" s="26">
        <v>10.46115</v>
      </c>
      <c r="G293" s="26">
        <v>0</v>
      </c>
      <c r="H293" s="26">
        <v>0</v>
      </c>
      <c r="I293" s="26" t="s">
        <v>137</v>
      </c>
      <c r="J293" s="26"/>
      <c r="K293" s="26"/>
      <c r="L293" s="26">
        <v>183.94606317162692</v>
      </c>
      <c r="M293" s="26">
        <v>4.892645111509125E-4</v>
      </c>
      <c r="N293" s="26">
        <v>4.8573321931695318E-4</v>
      </c>
      <c r="O293" s="26">
        <v>0</v>
      </c>
      <c r="P293" s="26">
        <v>0</v>
      </c>
      <c r="Q293" s="26">
        <v>0</v>
      </c>
      <c r="R293" s="26">
        <v>2.0860930552949988</v>
      </c>
      <c r="S293" s="26">
        <v>4.8206437578241461</v>
      </c>
      <c r="T293" s="26">
        <v>0</v>
      </c>
      <c r="U293" s="26">
        <v>164.85171128453001</v>
      </c>
      <c r="V293" s="26" t="s">
        <v>310</v>
      </c>
      <c r="W293" s="26" t="s">
        <v>310</v>
      </c>
      <c r="X293" s="26" t="s">
        <v>310</v>
      </c>
      <c r="Y293" s="26" t="s">
        <v>310</v>
      </c>
      <c r="Z293" s="26">
        <v>0</v>
      </c>
      <c r="AA293" s="26">
        <v>0</v>
      </c>
      <c r="AB293" s="26">
        <v>0</v>
      </c>
      <c r="AC293" s="26">
        <v>0</v>
      </c>
      <c r="AD293" s="26">
        <v>0</v>
      </c>
      <c r="AE293" s="26">
        <v>0</v>
      </c>
      <c r="AF293" s="26">
        <v>0</v>
      </c>
      <c r="AG293" s="26">
        <v>0</v>
      </c>
      <c r="AH293" s="26">
        <v>2.0860930552949988</v>
      </c>
      <c r="AI293" s="26">
        <v>4.8206437578241461</v>
      </c>
      <c r="AJ293" s="26">
        <v>0</v>
      </c>
      <c r="AK293" s="26">
        <v>164.85171128453001</v>
      </c>
      <c r="AL293" s="26">
        <v>171.75844809764916</v>
      </c>
      <c r="AM293" s="26">
        <v>88.475099402853914</v>
      </c>
      <c r="AN293" s="26">
        <v>0.17288087376435154</v>
      </c>
      <c r="AO293" s="26">
        <v>0</v>
      </c>
      <c r="AP293" s="26">
        <v>0</v>
      </c>
      <c r="AQ293" s="26">
        <v>88.64798027661827</v>
      </c>
      <c r="AR293" s="26">
        <v>2.0860930552949988</v>
      </c>
      <c r="AS293" s="30">
        <v>42.494739173599505</v>
      </c>
      <c r="AT293" s="26">
        <v>88.475099402853914</v>
      </c>
      <c r="AU293" s="26">
        <v>0.20463946198038382</v>
      </c>
      <c r="AV293" s="26">
        <v>0</v>
      </c>
      <c r="AW293" s="26">
        <v>0</v>
      </c>
      <c r="AX293" s="26">
        <v>88.679738864834292</v>
      </c>
      <c r="AY293" s="26">
        <v>4.8206437578241461</v>
      </c>
      <c r="AZ293" s="30">
        <v>18.395829129854832</v>
      </c>
      <c r="BA293" s="26">
        <v>88.475099402853914</v>
      </c>
      <c r="BB293" s="26">
        <v>0.37752033574473537</v>
      </c>
      <c r="BC293" s="26">
        <v>0</v>
      </c>
      <c r="BD293" s="26">
        <v>0</v>
      </c>
      <c r="BE293" s="26">
        <v>88.852619738598648</v>
      </c>
      <c r="BF293" s="26">
        <v>6.9067368131191449</v>
      </c>
      <c r="BG293" s="26">
        <v>2.6118046148749423</v>
      </c>
      <c r="BH293" s="30">
        <v>12.864630887603202</v>
      </c>
      <c r="BI293" s="26">
        <v>0.83447493091376879</v>
      </c>
      <c r="BJ293" s="26">
        <v>1.9283446424212054</v>
      </c>
      <c r="BK293" s="26">
        <v>0</v>
      </c>
      <c r="BL293" s="26">
        <v>65.943664418997557</v>
      </c>
      <c r="BM293" s="26">
        <v>68.706483992332551</v>
      </c>
      <c r="BN293" s="26">
        <v>88.475099402853914</v>
      </c>
      <c r="BO293" s="26">
        <v>0</v>
      </c>
      <c r="BP293" s="26">
        <v>0.37752033574473537</v>
      </c>
      <c r="BQ293" s="26">
        <v>0</v>
      </c>
      <c r="BR293" s="26">
        <v>0</v>
      </c>
      <c r="BS293" s="26">
        <v>0</v>
      </c>
      <c r="BT293" s="26">
        <v>0</v>
      </c>
      <c r="BU293" s="26">
        <v>0</v>
      </c>
      <c r="BV293" s="26">
        <v>81.5419580698061</v>
      </c>
      <c r="BW293" s="26">
        <v>0</v>
      </c>
      <c r="BX293" s="26">
        <v>171.75844809764916</v>
      </c>
      <c r="BY293" s="26"/>
      <c r="BZ293" s="26">
        <v>0</v>
      </c>
      <c r="CA293" s="26">
        <v>0</v>
      </c>
      <c r="CB293" s="26">
        <v>170.39457780840473</v>
      </c>
      <c r="CC293" s="26">
        <v>171.75844809764916</v>
      </c>
      <c r="CD293" s="113">
        <v>0.99205936997946653</v>
      </c>
      <c r="CE293" s="26">
        <v>35.937211830934594</v>
      </c>
      <c r="CF293" s="26">
        <v>1.7475112226434444</v>
      </c>
      <c r="CG293" s="26">
        <v>0</v>
      </c>
      <c r="CH293" s="26">
        <v>1.7475112226434444</v>
      </c>
      <c r="CI293" s="26">
        <v>8.7374380006522756E-2</v>
      </c>
      <c r="CJ293" s="26">
        <v>0</v>
      </c>
      <c r="CK293" s="26">
        <v>8.7374380006522756E-2</v>
      </c>
      <c r="CL293" s="26"/>
      <c r="CM293" s="26">
        <v>0</v>
      </c>
      <c r="CN293" s="26"/>
      <c r="CO293" s="26">
        <v>0</v>
      </c>
      <c r="CP293" s="26">
        <v>0</v>
      </c>
      <c r="CQ293" s="26">
        <v>0</v>
      </c>
      <c r="CR293" s="26">
        <v>0</v>
      </c>
      <c r="CS293" s="26">
        <v>0</v>
      </c>
      <c r="CT293" s="26">
        <v>0</v>
      </c>
      <c r="CU293" s="26">
        <v>0</v>
      </c>
      <c r="CV293" s="26">
        <v>9999</v>
      </c>
      <c r="CW293" s="30">
        <v>9999</v>
      </c>
      <c r="CX293" s="7"/>
      <c r="CY293" s="7"/>
      <c r="CZ293" s="7"/>
      <c r="DA293" s="7"/>
      <c r="DB293" s="7"/>
      <c r="DC293" s="7"/>
      <c r="DD293" s="7"/>
      <c r="DE293" s="7"/>
      <c r="DF293" s="7"/>
      <c r="DG293" s="7"/>
      <c r="DH293" s="7"/>
      <c r="DI293" s="7"/>
      <c r="DJ293" s="7"/>
      <c r="DK293" s="7"/>
      <c r="DL293" s="7"/>
      <c r="DM293" s="7"/>
      <c r="DN293" s="7"/>
      <c r="DO293" s="7"/>
      <c r="DP293" s="7"/>
      <c r="DQ293" s="7"/>
      <c r="DR293" s="7"/>
      <c r="DS293" s="7"/>
      <c r="DT293" s="7"/>
      <c r="DU293" s="7"/>
      <c r="DV293" s="7"/>
      <c r="DW293" s="7"/>
      <c r="DX293" s="7"/>
      <c r="DY293" s="7"/>
      <c r="DZ293" s="7"/>
      <c r="EA293" s="7"/>
    </row>
    <row r="294" spans="1:131">
      <c r="A294" s="7" t="s">
        <v>527</v>
      </c>
      <c r="B294" s="7" t="s">
        <v>527</v>
      </c>
      <c r="C294" s="26">
        <v>1</v>
      </c>
      <c r="D294" s="26">
        <v>170.00868390296259</v>
      </c>
      <c r="E294" s="26">
        <v>0</v>
      </c>
      <c r="F294" s="26">
        <v>10.46115</v>
      </c>
      <c r="G294" s="26">
        <v>0</v>
      </c>
      <c r="H294" s="26">
        <v>0</v>
      </c>
      <c r="I294" s="26" t="s">
        <v>137</v>
      </c>
      <c r="J294" s="26"/>
      <c r="K294" s="26"/>
      <c r="L294" s="26">
        <v>181.77601226950844</v>
      </c>
      <c r="M294" s="26">
        <v>4.8349255346129895E-4</v>
      </c>
      <c r="N294" s="26">
        <v>4.8000292102954597E-4</v>
      </c>
      <c r="O294" s="26">
        <v>0</v>
      </c>
      <c r="P294" s="26">
        <v>0</v>
      </c>
      <c r="Q294" s="26">
        <v>0</v>
      </c>
      <c r="R294" s="26">
        <v>2.0860930552949988</v>
      </c>
      <c r="S294" s="26">
        <v>4.8206437578241461</v>
      </c>
      <c r="T294" s="26">
        <v>0</v>
      </c>
      <c r="U294" s="26">
        <v>164.85171128453001</v>
      </c>
      <c r="V294" s="26" t="s">
        <v>310</v>
      </c>
      <c r="W294" s="26" t="s">
        <v>310</v>
      </c>
      <c r="X294" s="26" t="s">
        <v>310</v>
      </c>
      <c r="Y294" s="26" t="s">
        <v>310</v>
      </c>
      <c r="Z294" s="26">
        <v>0</v>
      </c>
      <c r="AA294" s="26">
        <v>0</v>
      </c>
      <c r="AB294" s="26">
        <v>0</v>
      </c>
      <c r="AC294" s="26">
        <v>0</v>
      </c>
      <c r="AD294" s="26">
        <v>0</v>
      </c>
      <c r="AE294" s="26">
        <v>0</v>
      </c>
      <c r="AF294" s="26">
        <v>0</v>
      </c>
      <c r="AG294" s="26">
        <v>0</v>
      </c>
      <c r="AH294" s="26">
        <v>2.0860930552949988</v>
      </c>
      <c r="AI294" s="26">
        <v>4.8206437578241461</v>
      </c>
      <c r="AJ294" s="26">
        <v>0</v>
      </c>
      <c r="AK294" s="26">
        <v>164.85171128453001</v>
      </c>
      <c r="AL294" s="26">
        <v>171.75844809764916</v>
      </c>
      <c r="AM294" s="26">
        <v>87.431339803089855</v>
      </c>
      <c r="AN294" s="26">
        <v>0.17084136125942045</v>
      </c>
      <c r="AO294" s="26">
        <v>0</v>
      </c>
      <c r="AP294" s="26">
        <v>0</v>
      </c>
      <c r="AQ294" s="26">
        <v>87.602181164349275</v>
      </c>
      <c r="AR294" s="26">
        <v>2.0860930552949988</v>
      </c>
      <c r="AS294" s="30">
        <v>41.99341968086906</v>
      </c>
      <c r="AT294" s="26">
        <v>87.431339803089855</v>
      </c>
      <c r="AU294" s="26">
        <v>0.20222528664320771</v>
      </c>
      <c r="AV294" s="26">
        <v>0</v>
      </c>
      <c r="AW294" s="26">
        <v>0</v>
      </c>
      <c r="AX294" s="26">
        <v>87.633565089733068</v>
      </c>
      <c r="AY294" s="26">
        <v>4.8206437578241461</v>
      </c>
      <c r="AZ294" s="30">
        <v>18.178809613861095</v>
      </c>
      <c r="BA294" s="26">
        <v>87.431339803089855</v>
      </c>
      <c r="BB294" s="26">
        <v>0.37306664790262817</v>
      </c>
      <c r="BC294" s="26">
        <v>0</v>
      </c>
      <c r="BD294" s="26">
        <v>0</v>
      </c>
      <c r="BE294" s="26">
        <v>87.804406450992488</v>
      </c>
      <c r="BF294" s="26">
        <v>6.9067368131191449</v>
      </c>
      <c r="BG294" s="26">
        <v>2.6447872897210423</v>
      </c>
      <c r="BH294" s="30">
        <v>12.712864095850675</v>
      </c>
      <c r="BI294" s="26">
        <v>0.84443693334751047</v>
      </c>
      <c r="BJ294" s="26">
        <v>1.9513653148335657</v>
      </c>
      <c r="BK294" s="26">
        <v>0</v>
      </c>
      <c r="BL294" s="26">
        <v>66.730903101785245</v>
      </c>
      <c r="BM294" s="26">
        <v>69.526705349966335</v>
      </c>
      <c r="BN294" s="26">
        <v>87.431339803089855</v>
      </c>
      <c r="BO294" s="26">
        <v>0</v>
      </c>
      <c r="BP294" s="26">
        <v>0.37306664790262817</v>
      </c>
      <c r="BQ294" s="26">
        <v>0</v>
      </c>
      <c r="BR294" s="26">
        <v>0</v>
      </c>
      <c r="BS294" s="26">
        <v>0</v>
      </c>
      <c r="BT294" s="26">
        <v>0</v>
      </c>
      <c r="BU294" s="26">
        <v>0</v>
      </c>
      <c r="BV294" s="26">
        <v>81.5419580698061</v>
      </c>
      <c r="BW294" s="26">
        <v>0</v>
      </c>
      <c r="BX294" s="26">
        <v>171.75844809764916</v>
      </c>
      <c r="BY294" s="26"/>
      <c r="BZ294" s="26">
        <v>0</v>
      </c>
      <c r="CA294" s="26">
        <v>0</v>
      </c>
      <c r="CB294" s="26">
        <v>169.3463645207986</v>
      </c>
      <c r="CC294" s="26">
        <v>171.75844809764916</v>
      </c>
      <c r="CD294" s="113">
        <v>0.9859565360332132</v>
      </c>
      <c r="CE294" s="26">
        <v>36.368034842851429</v>
      </c>
      <c r="CF294" s="26">
        <v>1.7268954603935016</v>
      </c>
      <c r="CG294" s="26">
        <v>0</v>
      </c>
      <c r="CH294" s="26">
        <v>1.7268954603935016</v>
      </c>
      <c r="CI294" s="26">
        <v>8.6343605828016493E-2</v>
      </c>
      <c r="CJ294" s="26">
        <v>0</v>
      </c>
      <c r="CK294" s="26">
        <v>8.6343605828016493E-2</v>
      </c>
      <c r="CL294" s="26"/>
      <c r="CM294" s="26">
        <v>0</v>
      </c>
      <c r="CN294" s="26"/>
      <c r="CO294" s="26">
        <v>0</v>
      </c>
      <c r="CP294" s="26">
        <v>0</v>
      </c>
      <c r="CQ294" s="26">
        <v>0</v>
      </c>
      <c r="CR294" s="26">
        <v>0</v>
      </c>
      <c r="CS294" s="26">
        <v>0</v>
      </c>
      <c r="CT294" s="26">
        <v>0</v>
      </c>
      <c r="CU294" s="26">
        <v>0</v>
      </c>
      <c r="CV294" s="26">
        <v>9999</v>
      </c>
      <c r="CW294" s="30">
        <v>9999</v>
      </c>
      <c r="CX294" s="7"/>
      <c r="CY294" s="7"/>
      <c r="CZ294" s="7"/>
      <c r="DA294" s="7"/>
      <c r="DB294" s="7"/>
      <c r="DC294" s="7"/>
      <c r="DD294" s="7"/>
      <c r="DE294" s="7"/>
      <c r="DF294" s="7"/>
      <c r="DG294" s="7"/>
      <c r="DH294" s="7"/>
      <c r="DI294" s="7"/>
      <c r="DJ294" s="7"/>
      <c r="DK294" s="7"/>
      <c r="DL294" s="7"/>
      <c r="DM294" s="7"/>
      <c r="DN294" s="7"/>
      <c r="DO294" s="7"/>
      <c r="DP294" s="7"/>
      <c r="DQ294" s="7"/>
      <c r="DR294" s="7"/>
      <c r="DS294" s="7"/>
      <c r="DT294" s="7"/>
      <c r="DU294" s="7"/>
      <c r="DV294" s="7"/>
      <c r="DW294" s="7"/>
      <c r="DX294" s="7"/>
      <c r="DY294" s="7"/>
      <c r="DZ294" s="7"/>
      <c r="EA294" s="7"/>
    </row>
    <row r="295" spans="1:131">
      <c r="A295" s="7" t="s">
        <v>528</v>
      </c>
      <c r="B295" s="7" t="s">
        <v>528</v>
      </c>
      <c r="C295" s="26">
        <v>1</v>
      </c>
      <c r="D295" s="26">
        <v>167.66553846153849</v>
      </c>
      <c r="E295" s="26">
        <v>0</v>
      </c>
      <c r="F295" s="26">
        <v>10.46115</v>
      </c>
      <c r="G295" s="26">
        <v>0</v>
      </c>
      <c r="H295" s="26">
        <v>0</v>
      </c>
      <c r="I295" s="26" t="s">
        <v>137</v>
      </c>
      <c r="J295" s="26"/>
      <c r="K295" s="26"/>
      <c r="L295" s="26">
        <v>179.2706835725775</v>
      </c>
      <c r="M295" s="26">
        <v>4.7682881519454094E-4</v>
      </c>
      <c r="N295" s="26">
        <v>4.7338727863728677E-4</v>
      </c>
      <c r="O295" s="26">
        <v>0</v>
      </c>
      <c r="P295" s="26">
        <v>0</v>
      </c>
      <c r="Q295" s="26">
        <v>0</v>
      </c>
      <c r="R295" s="26">
        <v>2.0860930552949988</v>
      </c>
      <c r="S295" s="26">
        <v>4.8206437578241461</v>
      </c>
      <c r="T295" s="26">
        <v>0</v>
      </c>
      <c r="U295" s="26">
        <v>164.85171128453001</v>
      </c>
      <c r="V295" s="26" t="s">
        <v>310</v>
      </c>
      <c r="W295" s="26" t="s">
        <v>310</v>
      </c>
      <c r="X295" s="26" t="s">
        <v>310</v>
      </c>
      <c r="Y295" s="26" t="s">
        <v>310</v>
      </c>
      <c r="Z295" s="26">
        <v>0</v>
      </c>
      <c r="AA295" s="26">
        <v>0</v>
      </c>
      <c r="AB295" s="26">
        <v>0</v>
      </c>
      <c r="AC295" s="26">
        <v>0</v>
      </c>
      <c r="AD295" s="26">
        <v>0</v>
      </c>
      <c r="AE295" s="26">
        <v>0</v>
      </c>
      <c r="AF295" s="26">
        <v>0</v>
      </c>
      <c r="AG295" s="26">
        <v>0</v>
      </c>
      <c r="AH295" s="26">
        <v>2.0860930552949988</v>
      </c>
      <c r="AI295" s="26">
        <v>4.8206437578241461</v>
      </c>
      <c r="AJ295" s="26">
        <v>0</v>
      </c>
      <c r="AK295" s="26">
        <v>164.85171128453001</v>
      </c>
      <c r="AL295" s="26">
        <v>171.75844809764916</v>
      </c>
      <c r="AM295" s="26">
        <v>86.226316973702311</v>
      </c>
      <c r="AN295" s="26">
        <v>0.16848673943863055</v>
      </c>
      <c r="AO295" s="26">
        <v>0</v>
      </c>
      <c r="AP295" s="26">
        <v>0</v>
      </c>
      <c r="AQ295" s="26">
        <v>86.394803713140945</v>
      </c>
      <c r="AR295" s="26">
        <v>2.0860930552949988</v>
      </c>
      <c r="AS295" s="30">
        <v>41.414645187495566</v>
      </c>
      <c r="AT295" s="26">
        <v>86.226316973702311</v>
      </c>
      <c r="AU295" s="26">
        <v>0.19943811573134321</v>
      </c>
      <c r="AV295" s="26">
        <v>0</v>
      </c>
      <c r="AW295" s="26">
        <v>0</v>
      </c>
      <c r="AX295" s="26">
        <v>86.42575508943365</v>
      </c>
      <c r="AY295" s="26">
        <v>4.8206437578241461</v>
      </c>
      <c r="AZ295" s="30">
        <v>17.928260089570056</v>
      </c>
      <c r="BA295" s="26">
        <v>86.226316973702311</v>
      </c>
      <c r="BB295" s="26">
        <v>0.36792485516997375</v>
      </c>
      <c r="BC295" s="26">
        <v>0</v>
      </c>
      <c r="BD295" s="26">
        <v>0</v>
      </c>
      <c r="BE295" s="26">
        <v>86.594241828872285</v>
      </c>
      <c r="BF295" s="26">
        <v>6.9067368131191449</v>
      </c>
      <c r="BG295" s="26">
        <v>2.6838589519902194</v>
      </c>
      <c r="BH295" s="30">
        <v>12.537648989952686</v>
      </c>
      <c r="BI295" s="26">
        <v>0.8562380379101947</v>
      </c>
      <c r="BJ295" s="26">
        <v>1.9786358725400572</v>
      </c>
      <c r="BK295" s="26">
        <v>0</v>
      </c>
      <c r="BL295" s="26">
        <v>67.663475250121678</v>
      </c>
      <c r="BM295" s="26">
        <v>70.498349160571934</v>
      </c>
      <c r="BN295" s="26">
        <v>86.226316973702311</v>
      </c>
      <c r="BO295" s="26">
        <v>0</v>
      </c>
      <c r="BP295" s="26">
        <v>0.36792485516997375</v>
      </c>
      <c r="BQ295" s="26">
        <v>0</v>
      </c>
      <c r="BR295" s="26">
        <v>0</v>
      </c>
      <c r="BS295" s="26">
        <v>0</v>
      </c>
      <c r="BT295" s="26">
        <v>0</v>
      </c>
      <c r="BU295" s="26">
        <v>0</v>
      </c>
      <c r="BV295" s="26">
        <v>81.5419580698061</v>
      </c>
      <c r="BW295" s="26">
        <v>0</v>
      </c>
      <c r="BX295" s="26">
        <v>171.75844809764916</v>
      </c>
      <c r="BY295" s="26"/>
      <c r="BZ295" s="26">
        <v>0</v>
      </c>
      <c r="CA295" s="26">
        <v>0</v>
      </c>
      <c r="CB295" s="26">
        <v>168.1361998986784</v>
      </c>
      <c r="CC295" s="26">
        <v>171.75844809764916</v>
      </c>
      <c r="CD295" s="113">
        <v>0.97891080037640177</v>
      </c>
      <c r="CE295" s="26">
        <v>36.878392820121228</v>
      </c>
      <c r="CF295" s="26">
        <v>1.7030945160361715</v>
      </c>
      <c r="CG295" s="26">
        <v>0</v>
      </c>
      <c r="CH295" s="26">
        <v>1.7030945160361715</v>
      </c>
      <c r="CI295" s="26">
        <v>8.5153574696974307E-2</v>
      </c>
      <c r="CJ295" s="26">
        <v>0</v>
      </c>
      <c r="CK295" s="26">
        <v>8.5153574696974307E-2</v>
      </c>
      <c r="CL295" s="26"/>
      <c r="CM295" s="26">
        <v>0</v>
      </c>
      <c r="CN295" s="26"/>
      <c r="CO295" s="26">
        <v>0</v>
      </c>
      <c r="CP295" s="26">
        <v>0</v>
      </c>
      <c r="CQ295" s="26">
        <v>0</v>
      </c>
      <c r="CR295" s="26">
        <v>0</v>
      </c>
      <c r="CS295" s="26">
        <v>0</v>
      </c>
      <c r="CT295" s="26">
        <v>0</v>
      </c>
      <c r="CU295" s="26">
        <v>0</v>
      </c>
      <c r="CV295" s="26">
        <v>9999</v>
      </c>
      <c r="CW295" s="30">
        <v>9999</v>
      </c>
      <c r="CX295" s="7"/>
      <c r="CY295" s="7"/>
      <c r="CZ295" s="7"/>
      <c r="DA295" s="7"/>
      <c r="DB295" s="7"/>
      <c r="DC295" s="7"/>
      <c r="DD295" s="7"/>
      <c r="DE295" s="7"/>
      <c r="DF295" s="7"/>
      <c r="DG295" s="7"/>
      <c r="DH295" s="7"/>
      <c r="DI295" s="7"/>
      <c r="DJ295" s="7"/>
      <c r="DK295" s="7"/>
      <c r="DL295" s="7"/>
      <c r="DM295" s="7"/>
      <c r="DN295" s="7"/>
      <c r="DO295" s="7"/>
      <c r="DP295" s="7"/>
      <c r="DQ295" s="7"/>
      <c r="DR295" s="7"/>
      <c r="DS295" s="7"/>
      <c r="DT295" s="7"/>
      <c r="DU295" s="7"/>
      <c r="DV295" s="7"/>
      <c r="DW295" s="7"/>
      <c r="DX295" s="7"/>
      <c r="DY295" s="7"/>
      <c r="DZ295" s="7"/>
      <c r="EA295" s="7"/>
    </row>
    <row r="296" spans="1:131">
      <c r="A296" s="7" t="s">
        <v>529</v>
      </c>
      <c r="B296" s="7" t="s">
        <v>529</v>
      </c>
      <c r="C296" s="26">
        <v>1</v>
      </c>
      <c r="D296" s="26">
        <v>164.80858002257546</v>
      </c>
      <c r="E296" s="26">
        <v>0</v>
      </c>
      <c r="F296" s="26">
        <v>10.46115</v>
      </c>
      <c r="G296" s="26">
        <v>0</v>
      </c>
      <c r="H296" s="26">
        <v>0</v>
      </c>
      <c r="I296" s="26" t="s">
        <v>137</v>
      </c>
      <c r="J296" s="26"/>
      <c r="K296" s="26"/>
      <c r="L296" s="26">
        <v>176.21597777560279</v>
      </c>
      <c r="M296" s="26">
        <v>4.6870382946395634E-4</v>
      </c>
      <c r="N296" s="26">
        <v>4.6532093541010779E-4</v>
      </c>
      <c r="O296" s="26">
        <v>0</v>
      </c>
      <c r="P296" s="26">
        <v>0</v>
      </c>
      <c r="Q296" s="26">
        <v>0</v>
      </c>
      <c r="R296" s="26">
        <v>2.0860930552949988</v>
      </c>
      <c r="S296" s="26">
        <v>4.8206437578241461</v>
      </c>
      <c r="T296" s="26">
        <v>0</v>
      </c>
      <c r="U296" s="26">
        <v>164.85171128453001</v>
      </c>
      <c r="V296" s="26" t="s">
        <v>310</v>
      </c>
      <c r="W296" s="26" t="s">
        <v>310</v>
      </c>
      <c r="X296" s="26" t="s">
        <v>310</v>
      </c>
      <c r="Y296" s="26" t="s">
        <v>310</v>
      </c>
      <c r="Z296" s="26">
        <v>0</v>
      </c>
      <c r="AA296" s="26">
        <v>0</v>
      </c>
      <c r="AB296" s="26">
        <v>0</v>
      </c>
      <c r="AC296" s="26">
        <v>0</v>
      </c>
      <c r="AD296" s="26">
        <v>0</v>
      </c>
      <c r="AE296" s="26">
        <v>0</v>
      </c>
      <c r="AF296" s="26">
        <v>0</v>
      </c>
      <c r="AG296" s="26">
        <v>0</v>
      </c>
      <c r="AH296" s="26">
        <v>2.0860930552949988</v>
      </c>
      <c r="AI296" s="26">
        <v>4.8206437578241461</v>
      </c>
      <c r="AJ296" s="26">
        <v>0</v>
      </c>
      <c r="AK296" s="26">
        <v>164.85171128453001</v>
      </c>
      <c r="AL296" s="26">
        <v>171.75844809764916</v>
      </c>
      <c r="AM296" s="26">
        <v>84.757052590578908</v>
      </c>
      <c r="AN296" s="26">
        <v>0.16561578804033242</v>
      </c>
      <c r="AO296" s="26">
        <v>0</v>
      </c>
      <c r="AP296" s="26">
        <v>0</v>
      </c>
      <c r="AQ296" s="26">
        <v>84.922668378619235</v>
      </c>
      <c r="AR296" s="26">
        <v>2.0860930552949988</v>
      </c>
      <c r="AS296" s="30">
        <v>40.708955031064107</v>
      </c>
      <c r="AT296" s="26">
        <v>84.757052590578908</v>
      </c>
      <c r="AU296" s="26">
        <v>0.19603976438843879</v>
      </c>
      <c r="AV296" s="26">
        <v>0</v>
      </c>
      <c r="AW296" s="26">
        <v>0</v>
      </c>
      <c r="AX296" s="26">
        <v>84.953092354967353</v>
      </c>
      <c r="AY296" s="26">
        <v>4.8206437578241461</v>
      </c>
      <c r="AZ296" s="30">
        <v>17.622769203197027</v>
      </c>
      <c r="BA296" s="26">
        <v>84.757052590578908</v>
      </c>
      <c r="BB296" s="26">
        <v>0.36165555242877123</v>
      </c>
      <c r="BC296" s="26">
        <v>0</v>
      </c>
      <c r="BD296" s="26">
        <v>0</v>
      </c>
      <c r="BE296" s="26">
        <v>85.11870814300768</v>
      </c>
      <c r="BF296" s="26">
        <v>6.9067368131191449</v>
      </c>
      <c r="BG296" s="26">
        <v>2.7330015205430676</v>
      </c>
      <c r="BH296" s="30">
        <v>12.324012112540206</v>
      </c>
      <c r="BI296" s="26">
        <v>0.87108093315165358</v>
      </c>
      <c r="BJ296" s="26">
        <v>2.0129355458514464</v>
      </c>
      <c r="BK296" s="26">
        <v>0</v>
      </c>
      <c r="BL296" s="26">
        <v>68.836422293284855</v>
      </c>
      <c r="BM296" s="26">
        <v>71.720438772287963</v>
      </c>
      <c r="BN296" s="26">
        <v>84.757052590578908</v>
      </c>
      <c r="BO296" s="26">
        <v>0</v>
      </c>
      <c r="BP296" s="26">
        <v>0.36165555242877123</v>
      </c>
      <c r="BQ296" s="26">
        <v>0</v>
      </c>
      <c r="BR296" s="26">
        <v>0</v>
      </c>
      <c r="BS296" s="26">
        <v>0</v>
      </c>
      <c r="BT296" s="26">
        <v>0</v>
      </c>
      <c r="BU296" s="26">
        <v>0</v>
      </c>
      <c r="BV296" s="26">
        <v>81.5419580698061</v>
      </c>
      <c r="BW296" s="26">
        <v>0</v>
      </c>
      <c r="BX296" s="26">
        <v>171.75844809764916</v>
      </c>
      <c r="BY296" s="26"/>
      <c r="BZ296" s="26">
        <v>0</v>
      </c>
      <c r="CA296" s="26">
        <v>0</v>
      </c>
      <c r="CB296" s="26">
        <v>166.66066621281379</v>
      </c>
      <c r="CC296" s="26">
        <v>171.75844809764916</v>
      </c>
      <c r="CD296" s="113">
        <v>0.97032005155323042</v>
      </c>
      <c r="CE296" s="26">
        <v>37.520297986880934</v>
      </c>
      <c r="CF296" s="26">
        <v>1.6740744186769427</v>
      </c>
      <c r="CG296" s="26">
        <v>0</v>
      </c>
      <c r="CH296" s="26">
        <v>1.6740744186769427</v>
      </c>
      <c r="CI296" s="26">
        <v>8.3702589443411329E-2</v>
      </c>
      <c r="CJ296" s="26">
        <v>0</v>
      </c>
      <c r="CK296" s="26">
        <v>8.3702589443411329E-2</v>
      </c>
      <c r="CL296" s="26"/>
      <c r="CM296" s="26">
        <v>0</v>
      </c>
      <c r="CN296" s="26"/>
      <c r="CO296" s="26">
        <v>0</v>
      </c>
      <c r="CP296" s="26">
        <v>0</v>
      </c>
      <c r="CQ296" s="26">
        <v>0</v>
      </c>
      <c r="CR296" s="26">
        <v>0</v>
      </c>
      <c r="CS296" s="26">
        <v>0</v>
      </c>
      <c r="CT296" s="26">
        <v>0</v>
      </c>
      <c r="CU296" s="26">
        <v>0</v>
      </c>
      <c r="CV296" s="26">
        <v>9999</v>
      </c>
      <c r="CW296" s="30">
        <v>9999</v>
      </c>
      <c r="CX296" s="7"/>
      <c r="CY296" s="7"/>
      <c r="CZ296" s="7"/>
      <c r="DA296" s="7"/>
      <c r="DB296" s="7"/>
      <c r="DC296" s="7"/>
      <c r="DD296" s="7"/>
      <c r="DE296" s="7"/>
      <c r="DF296" s="7"/>
      <c r="DG296" s="7"/>
      <c r="DH296" s="7"/>
      <c r="DI296" s="7"/>
      <c r="DJ296" s="7"/>
      <c r="DK296" s="7"/>
      <c r="DL296" s="7"/>
      <c r="DM296" s="7"/>
      <c r="DN296" s="7"/>
      <c r="DO296" s="7"/>
      <c r="DP296" s="7"/>
      <c r="DQ296" s="7"/>
      <c r="DR296" s="7"/>
      <c r="DS296" s="7"/>
      <c r="DT296" s="7"/>
      <c r="DU296" s="7"/>
      <c r="DV296" s="7"/>
      <c r="DW296" s="7"/>
      <c r="DX296" s="7"/>
      <c r="DY296" s="7"/>
      <c r="DZ296" s="7"/>
      <c r="EA296" s="7"/>
    </row>
    <row r="297" spans="1:131">
      <c r="A297" s="7" t="s">
        <v>530</v>
      </c>
      <c r="B297" s="7" t="s">
        <v>530</v>
      </c>
      <c r="C297" s="26">
        <v>1</v>
      </c>
      <c r="D297" s="26">
        <v>166.04171848411391</v>
      </c>
      <c r="E297" s="26">
        <v>0</v>
      </c>
      <c r="F297" s="26">
        <v>10.46115</v>
      </c>
      <c r="G297" s="26">
        <v>0</v>
      </c>
      <c r="H297" s="26">
        <v>0</v>
      </c>
      <c r="I297" s="26" t="s">
        <v>137</v>
      </c>
      <c r="J297" s="26"/>
      <c r="K297" s="26"/>
      <c r="L297" s="26">
        <v>177.53446920185584</v>
      </c>
      <c r="M297" s="26">
        <v>4.7221078716666327E-4</v>
      </c>
      <c r="N297" s="26">
        <v>4.6880258146478928E-4</v>
      </c>
      <c r="O297" s="26">
        <v>0</v>
      </c>
      <c r="P297" s="26">
        <v>0</v>
      </c>
      <c r="Q297" s="26">
        <v>0</v>
      </c>
      <c r="R297" s="26">
        <v>2.0860930552949988</v>
      </c>
      <c r="S297" s="26">
        <v>4.8206437578241461</v>
      </c>
      <c r="T297" s="26">
        <v>0</v>
      </c>
      <c r="U297" s="26">
        <v>164.85171128453001</v>
      </c>
      <c r="V297" s="26" t="s">
        <v>310</v>
      </c>
      <c r="W297" s="26" t="s">
        <v>310</v>
      </c>
      <c r="X297" s="26" t="s">
        <v>310</v>
      </c>
      <c r="Y297" s="26" t="s">
        <v>310</v>
      </c>
      <c r="Z297" s="26">
        <v>0</v>
      </c>
      <c r="AA297" s="26">
        <v>0</v>
      </c>
      <c r="AB297" s="26">
        <v>0</v>
      </c>
      <c r="AC297" s="26">
        <v>0</v>
      </c>
      <c r="AD297" s="26">
        <v>0</v>
      </c>
      <c r="AE297" s="26">
        <v>0</v>
      </c>
      <c r="AF297" s="26">
        <v>0</v>
      </c>
      <c r="AG297" s="26">
        <v>0</v>
      </c>
      <c r="AH297" s="26">
        <v>2.0860930552949988</v>
      </c>
      <c r="AI297" s="26">
        <v>4.8206437578241461</v>
      </c>
      <c r="AJ297" s="26">
        <v>0</v>
      </c>
      <c r="AK297" s="26">
        <v>164.85171128453001</v>
      </c>
      <c r="AL297" s="26">
        <v>171.75844809764916</v>
      </c>
      <c r="AM297" s="26">
        <v>85.391225771500572</v>
      </c>
      <c r="AN297" s="26">
        <v>0.16685496623143478</v>
      </c>
      <c r="AO297" s="26">
        <v>0</v>
      </c>
      <c r="AP297" s="26">
        <v>0</v>
      </c>
      <c r="AQ297" s="26">
        <v>85.558080737732013</v>
      </c>
      <c r="AR297" s="26">
        <v>2.0860930552949988</v>
      </c>
      <c r="AS297" s="30">
        <v>41.013549477366467</v>
      </c>
      <c r="AT297" s="26">
        <v>85.391225771500572</v>
      </c>
      <c r="AU297" s="26">
        <v>0.19750658227756335</v>
      </c>
      <c r="AV297" s="26">
        <v>0</v>
      </c>
      <c r="AW297" s="26">
        <v>0</v>
      </c>
      <c r="AX297" s="26">
        <v>85.588732353778141</v>
      </c>
      <c r="AY297" s="26">
        <v>4.8206437578241461</v>
      </c>
      <c r="AZ297" s="30">
        <v>17.754627110718012</v>
      </c>
      <c r="BA297" s="26">
        <v>85.391225771500572</v>
      </c>
      <c r="BB297" s="26">
        <v>0.36436154850899816</v>
      </c>
      <c r="BC297" s="26">
        <v>0</v>
      </c>
      <c r="BD297" s="26">
        <v>0</v>
      </c>
      <c r="BE297" s="26">
        <v>85.755587320009582</v>
      </c>
      <c r="BF297" s="26">
        <v>6.9067368131191449</v>
      </c>
      <c r="BG297" s="26">
        <v>2.7115828573514409</v>
      </c>
      <c r="BH297" s="30">
        <v>12.416223412063328</v>
      </c>
      <c r="BI297" s="26">
        <v>0.86461169510961966</v>
      </c>
      <c r="BJ297" s="26">
        <v>1.9979861207018579</v>
      </c>
      <c r="BK297" s="26">
        <v>0</v>
      </c>
      <c r="BL297" s="26">
        <v>68.325196315503405</v>
      </c>
      <c r="BM297" s="26">
        <v>71.187794131314888</v>
      </c>
      <c r="BN297" s="26">
        <v>85.391225771500572</v>
      </c>
      <c r="BO297" s="26">
        <v>0</v>
      </c>
      <c r="BP297" s="26">
        <v>0.36436154850899816</v>
      </c>
      <c r="BQ297" s="26">
        <v>0</v>
      </c>
      <c r="BR297" s="26">
        <v>0</v>
      </c>
      <c r="BS297" s="26">
        <v>0</v>
      </c>
      <c r="BT297" s="26">
        <v>0</v>
      </c>
      <c r="BU297" s="26">
        <v>0</v>
      </c>
      <c r="BV297" s="26">
        <v>81.5419580698061</v>
      </c>
      <c r="BW297" s="26">
        <v>0</v>
      </c>
      <c r="BX297" s="26">
        <v>171.75844809764916</v>
      </c>
      <c r="BY297" s="26"/>
      <c r="BZ297" s="26">
        <v>0</v>
      </c>
      <c r="CA297" s="26">
        <v>0</v>
      </c>
      <c r="CB297" s="26">
        <v>167.2975453898157</v>
      </c>
      <c r="CC297" s="26">
        <v>171.75844809764916</v>
      </c>
      <c r="CD297" s="113">
        <v>0.97402804486625705</v>
      </c>
      <c r="CE297" s="26">
        <v>37.240525256788423</v>
      </c>
      <c r="CF297" s="26">
        <v>1.6866002565481601</v>
      </c>
      <c r="CG297" s="26">
        <v>0</v>
      </c>
      <c r="CH297" s="26">
        <v>1.6866002565481601</v>
      </c>
      <c r="CI297" s="26">
        <v>8.4328872870881547E-2</v>
      </c>
      <c r="CJ297" s="26">
        <v>0</v>
      </c>
      <c r="CK297" s="26">
        <v>8.4328872870881547E-2</v>
      </c>
      <c r="CL297" s="26"/>
      <c r="CM297" s="26">
        <v>0</v>
      </c>
      <c r="CN297" s="26"/>
      <c r="CO297" s="26">
        <v>0</v>
      </c>
      <c r="CP297" s="26">
        <v>0</v>
      </c>
      <c r="CQ297" s="26">
        <v>0</v>
      </c>
      <c r="CR297" s="26">
        <v>0</v>
      </c>
      <c r="CS297" s="26">
        <v>0</v>
      </c>
      <c r="CT297" s="26">
        <v>0</v>
      </c>
      <c r="CU297" s="26">
        <v>0</v>
      </c>
      <c r="CV297" s="26">
        <v>9999</v>
      </c>
      <c r="CW297" s="30">
        <v>9999</v>
      </c>
      <c r="CX297" s="7"/>
      <c r="CY297" s="7"/>
      <c r="CZ297" s="7"/>
      <c r="DA297" s="7"/>
      <c r="DB297" s="7"/>
      <c r="DC297" s="7"/>
      <c r="DD297" s="7"/>
      <c r="DE297" s="7"/>
      <c r="DF297" s="7"/>
      <c r="DG297" s="7"/>
      <c r="DH297" s="7"/>
      <c r="DI297" s="7"/>
      <c r="DJ297" s="7"/>
      <c r="DK297" s="7"/>
      <c r="DL297" s="7"/>
      <c r="DM297" s="7"/>
      <c r="DN297" s="7"/>
      <c r="DO297" s="7"/>
      <c r="DP297" s="7"/>
      <c r="DQ297" s="7"/>
      <c r="DR297" s="7"/>
      <c r="DS297" s="7"/>
      <c r="DT297" s="7"/>
      <c r="DU297" s="7"/>
      <c r="DV297" s="7"/>
      <c r="DW297" s="7"/>
      <c r="DX297" s="7"/>
      <c r="DY297" s="7"/>
      <c r="DZ297" s="7"/>
      <c r="EA297" s="7"/>
    </row>
    <row r="298" spans="1:131">
      <c r="A298" s="7" t="s">
        <v>531</v>
      </c>
      <c r="B298" s="7" t="s">
        <v>531</v>
      </c>
      <c r="C298" s="26">
        <v>1</v>
      </c>
      <c r="D298" s="26">
        <v>136.57173589681909</v>
      </c>
      <c r="E298" s="26">
        <v>0</v>
      </c>
      <c r="F298" s="26">
        <v>10.46115</v>
      </c>
      <c r="G298" s="26">
        <v>0</v>
      </c>
      <c r="H298" s="26">
        <v>0</v>
      </c>
      <c r="I298" s="26" t="s">
        <v>137</v>
      </c>
      <c r="J298" s="26"/>
      <c r="K298" s="26"/>
      <c r="L298" s="26">
        <v>146.02469103412452</v>
      </c>
      <c r="M298" s="26">
        <v>3.8840026170124678E-4</v>
      </c>
      <c r="N298" s="26">
        <v>3.8559696278789025E-4</v>
      </c>
      <c r="O298" s="26">
        <v>0</v>
      </c>
      <c r="P298" s="26">
        <v>0</v>
      </c>
      <c r="Q298" s="26">
        <v>0</v>
      </c>
      <c r="R298" s="26">
        <v>2.0860930552949988</v>
      </c>
      <c r="S298" s="26">
        <v>4.8206437578241461</v>
      </c>
      <c r="T298" s="26">
        <v>0</v>
      </c>
      <c r="U298" s="26">
        <v>164.85171128453001</v>
      </c>
      <c r="V298" s="26" t="s">
        <v>310</v>
      </c>
      <c r="W298" s="26" t="s">
        <v>310</v>
      </c>
      <c r="X298" s="26" t="s">
        <v>310</v>
      </c>
      <c r="Y298" s="26" t="s">
        <v>310</v>
      </c>
      <c r="Z298" s="26">
        <v>0</v>
      </c>
      <c r="AA298" s="26">
        <v>0</v>
      </c>
      <c r="AB298" s="26">
        <v>0</v>
      </c>
      <c r="AC298" s="26">
        <v>0</v>
      </c>
      <c r="AD298" s="26">
        <v>0</v>
      </c>
      <c r="AE298" s="26">
        <v>0</v>
      </c>
      <c r="AF298" s="26">
        <v>0</v>
      </c>
      <c r="AG298" s="26">
        <v>0</v>
      </c>
      <c r="AH298" s="26">
        <v>2.0860930552949988</v>
      </c>
      <c r="AI298" s="26">
        <v>4.8206437578241461</v>
      </c>
      <c r="AJ298" s="26">
        <v>0</v>
      </c>
      <c r="AK298" s="26">
        <v>164.85171128453001</v>
      </c>
      <c r="AL298" s="26">
        <v>171.75844809764916</v>
      </c>
      <c r="AM298" s="26">
        <v>70.235529001025142</v>
      </c>
      <c r="AN298" s="26">
        <v>0.13724064403376077</v>
      </c>
      <c r="AO298" s="26">
        <v>0</v>
      </c>
      <c r="AP298" s="26">
        <v>0</v>
      </c>
      <c r="AQ298" s="26">
        <v>70.372769645058909</v>
      </c>
      <c r="AR298" s="26">
        <v>2.0860930552949988</v>
      </c>
      <c r="AS298" s="30">
        <v>33.73424280687582</v>
      </c>
      <c r="AT298" s="26">
        <v>70.235529001025142</v>
      </c>
      <c r="AU298" s="26">
        <v>0.16245204541938946</v>
      </c>
      <c r="AV298" s="26">
        <v>0</v>
      </c>
      <c r="AW298" s="26">
        <v>0</v>
      </c>
      <c r="AX298" s="26">
        <v>70.397981046444528</v>
      </c>
      <c r="AY298" s="26">
        <v>4.8206437578241461</v>
      </c>
      <c r="AZ298" s="30">
        <v>14.603439827343616</v>
      </c>
      <c r="BA298" s="26">
        <v>70.235529001025142</v>
      </c>
      <c r="BB298" s="26">
        <v>0.2996926894531502</v>
      </c>
      <c r="BC298" s="26">
        <v>0</v>
      </c>
      <c r="BD298" s="26">
        <v>0</v>
      </c>
      <c r="BE298" s="26">
        <v>70.535221690478295</v>
      </c>
      <c r="BF298" s="26">
        <v>6.9067368131191449</v>
      </c>
      <c r="BG298" s="26">
        <v>3.3292853946475067</v>
      </c>
      <c r="BH298" s="30">
        <v>10.212524901267225</v>
      </c>
      <c r="BI298" s="26">
        <v>1.0511809836401715</v>
      </c>
      <c r="BJ298" s="26">
        <v>2.4291193694673656</v>
      </c>
      <c r="BK298" s="26">
        <v>0</v>
      </c>
      <c r="BL298" s="26">
        <v>83.068674037809217</v>
      </c>
      <c r="BM298" s="26">
        <v>86.548974390916769</v>
      </c>
      <c r="BN298" s="26">
        <v>70.235529001025142</v>
      </c>
      <c r="BO298" s="26">
        <v>0</v>
      </c>
      <c r="BP298" s="26">
        <v>0.2996926894531502</v>
      </c>
      <c r="BQ298" s="26">
        <v>0</v>
      </c>
      <c r="BR298" s="26">
        <v>0</v>
      </c>
      <c r="BS298" s="26">
        <v>0</v>
      </c>
      <c r="BT298" s="26">
        <v>0</v>
      </c>
      <c r="BU298" s="26">
        <v>0</v>
      </c>
      <c r="BV298" s="26">
        <v>81.5419580698061</v>
      </c>
      <c r="BW298" s="26">
        <v>0</v>
      </c>
      <c r="BX298" s="26">
        <v>171.75844809764916</v>
      </c>
      <c r="BY298" s="26"/>
      <c r="BZ298" s="26">
        <v>0</v>
      </c>
      <c r="CA298" s="26">
        <v>0</v>
      </c>
      <c r="CB298" s="26">
        <v>152.07717976028439</v>
      </c>
      <c r="CC298" s="26">
        <v>171.75844809764916</v>
      </c>
      <c r="CD298" s="113">
        <v>0.88541309871305163</v>
      </c>
      <c r="CE298" s="26">
        <v>45.309017846558405</v>
      </c>
      <c r="CF298" s="26">
        <v>1.3872533174416701</v>
      </c>
      <c r="CG298" s="26">
        <v>0</v>
      </c>
      <c r="CH298" s="26">
        <v>1.3872533174416701</v>
      </c>
      <c r="CI298" s="26">
        <v>6.9361728241209133E-2</v>
      </c>
      <c r="CJ298" s="26">
        <v>0</v>
      </c>
      <c r="CK298" s="26">
        <v>6.9361728241209133E-2</v>
      </c>
      <c r="CL298" s="26"/>
      <c r="CM298" s="26">
        <v>0</v>
      </c>
      <c r="CN298" s="26"/>
      <c r="CO298" s="26">
        <v>0</v>
      </c>
      <c r="CP298" s="26">
        <v>0</v>
      </c>
      <c r="CQ298" s="26">
        <v>0</v>
      </c>
      <c r="CR298" s="26">
        <v>0</v>
      </c>
      <c r="CS298" s="26">
        <v>0</v>
      </c>
      <c r="CT298" s="26">
        <v>0</v>
      </c>
      <c r="CU298" s="26">
        <v>0</v>
      </c>
      <c r="CV298" s="26">
        <v>9999</v>
      </c>
      <c r="CW298" s="30">
        <v>9999</v>
      </c>
      <c r="CX298" s="7"/>
      <c r="CY298" s="7"/>
      <c r="CZ298" s="7"/>
      <c r="DA298" s="7"/>
      <c r="DB298" s="7"/>
      <c r="DC298" s="7"/>
      <c r="DD298" s="7"/>
      <c r="DE298" s="7"/>
      <c r="DF298" s="7"/>
      <c r="DG298" s="7"/>
      <c r="DH298" s="7"/>
      <c r="DI298" s="7"/>
      <c r="DJ298" s="7"/>
      <c r="DK298" s="7"/>
      <c r="DL298" s="7"/>
      <c r="DM298" s="7"/>
      <c r="DN298" s="7"/>
      <c r="DO298" s="7"/>
      <c r="DP298" s="7"/>
      <c r="DQ298" s="7"/>
      <c r="DR298" s="7"/>
      <c r="DS298" s="7"/>
      <c r="DT298" s="7"/>
      <c r="DU298" s="7"/>
      <c r="DV298" s="7"/>
      <c r="DW298" s="7"/>
      <c r="DX298" s="7"/>
      <c r="DY298" s="7"/>
      <c r="DZ298" s="7"/>
      <c r="EA298" s="7"/>
    </row>
    <row r="299" spans="1:131">
      <c r="A299" s="7" t="s">
        <v>532</v>
      </c>
      <c r="B299" s="7" t="s">
        <v>532</v>
      </c>
      <c r="C299" s="26">
        <v>1</v>
      </c>
      <c r="D299" s="26">
        <v>128.50411210377308</v>
      </c>
      <c r="E299" s="26">
        <v>0</v>
      </c>
      <c r="F299" s="26">
        <v>10.46115</v>
      </c>
      <c r="G299" s="26">
        <v>0</v>
      </c>
      <c r="H299" s="26">
        <v>0</v>
      </c>
      <c r="I299" s="26" t="s">
        <v>137</v>
      </c>
      <c r="J299" s="26"/>
      <c r="K299" s="26"/>
      <c r="L299" s="26">
        <v>137.39865824613142</v>
      </c>
      <c r="M299" s="26">
        <v>3.6545651589652456E-4</v>
      </c>
      <c r="N299" s="26">
        <v>3.6281881465141105E-4</v>
      </c>
      <c r="O299" s="26">
        <v>0</v>
      </c>
      <c r="P299" s="26">
        <v>0</v>
      </c>
      <c r="Q299" s="26">
        <v>0</v>
      </c>
      <c r="R299" s="26">
        <v>2.0860930552949988</v>
      </c>
      <c r="S299" s="26">
        <v>4.8206437578241461</v>
      </c>
      <c r="T299" s="26">
        <v>0</v>
      </c>
      <c r="U299" s="26">
        <v>164.85171128453001</v>
      </c>
      <c r="V299" s="26" t="s">
        <v>310</v>
      </c>
      <c r="W299" s="26" t="s">
        <v>310</v>
      </c>
      <c r="X299" s="26" t="s">
        <v>310</v>
      </c>
      <c r="Y299" s="26" t="s">
        <v>310</v>
      </c>
      <c r="Z299" s="26">
        <v>0</v>
      </c>
      <c r="AA299" s="26">
        <v>0</v>
      </c>
      <c r="AB299" s="26">
        <v>0</v>
      </c>
      <c r="AC299" s="26">
        <v>0</v>
      </c>
      <c r="AD299" s="26">
        <v>0</v>
      </c>
      <c r="AE299" s="26">
        <v>0</v>
      </c>
      <c r="AF299" s="26">
        <v>0</v>
      </c>
      <c r="AG299" s="26">
        <v>0</v>
      </c>
      <c r="AH299" s="26">
        <v>2.0860930552949988</v>
      </c>
      <c r="AI299" s="26">
        <v>4.8206437578241461</v>
      </c>
      <c r="AJ299" s="26">
        <v>0</v>
      </c>
      <c r="AK299" s="26">
        <v>164.85171128453001</v>
      </c>
      <c r="AL299" s="26">
        <v>171.75844809764916</v>
      </c>
      <c r="AM299" s="26">
        <v>66.08654589580965</v>
      </c>
      <c r="AN299" s="26">
        <v>0.12913350621414463</v>
      </c>
      <c r="AO299" s="26">
        <v>0</v>
      </c>
      <c r="AP299" s="26">
        <v>0</v>
      </c>
      <c r="AQ299" s="26">
        <v>66.215679402023795</v>
      </c>
      <c r="AR299" s="26">
        <v>2.0860930552949988</v>
      </c>
      <c r="AS299" s="30">
        <v>31.741479237444707</v>
      </c>
      <c r="AT299" s="26">
        <v>66.08654589580965</v>
      </c>
      <c r="AU299" s="26">
        <v>0.15285560895141756</v>
      </c>
      <c r="AV299" s="26">
        <v>0</v>
      </c>
      <c r="AW299" s="26">
        <v>0</v>
      </c>
      <c r="AX299" s="26">
        <v>66.239401504761062</v>
      </c>
      <c r="AY299" s="26">
        <v>4.8206437578241461</v>
      </c>
      <c r="AZ299" s="30">
        <v>13.740779205526481</v>
      </c>
      <c r="BA299" s="26">
        <v>66.08654589580965</v>
      </c>
      <c r="BB299" s="26">
        <v>0.28198911516556219</v>
      </c>
      <c r="BC299" s="26">
        <v>0</v>
      </c>
      <c r="BD299" s="26">
        <v>0</v>
      </c>
      <c r="BE299" s="26">
        <v>66.368535010975208</v>
      </c>
      <c r="BF299" s="26">
        <v>6.9067368131191449</v>
      </c>
      <c r="BG299" s="26">
        <v>3.5477823242477293</v>
      </c>
      <c r="BH299" s="30">
        <v>9.6092462774765224</v>
      </c>
      <c r="BI299" s="26">
        <v>1.1171752353071107</v>
      </c>
      <c r="BJ299" s="26">
        <v>2.5816220474006459</v>
      </c>
      <c r="BK299" s="26">
        <v>0</v>
      </c>
      <c r="BL299" s="26">
        <v>88.283813072294151</v>
      </c>
      <c r="BM299" s="26">
        <v>91.982610355001924</v>
      </c>
      <c r="BN299" s="26">
        <v>66.08654589580965</v>
      </c>
      <c r="BO299" s="26">
        <v>0</v>
      </c>
      <c r="BP299" s="26">
        <v>0.28198911516556219</v>
      </c>
      <c r="BQ299" s="26">
        <v>0</v>
      </c>
      <c r="BR299" s="26">
        <v>0</v>
      </c>
      <c r="BS299" s="26">
        <v>0</v>
      </c>
      <c r="BT299" s="26">
        <v>0</v>
      </c>
      <c r="BU299" s="26">
        <v>0</v>
      </c>
      <c r="BV299" s="26">
        <v>81.5419580698061</v>
      </c>
      <c r="BW299" s="26">
        <v>0</v>
      </c>
      <c r="BX299" s="26">
        <v>171.75844809764916</v>
      </c>
      <c r="BY299" s="26"/>
      <c r="BZ299" s="26">
        <v>0</v>
      </c>
      <c r="CA299" s="26">
        <v>0</v>
      </c>
      <c r="CB299" s="26">
        <v>147.91049308078129</v>
      </c>
      <c r="CC299" s="26">
        <v>171.75844809764916</v>
      </c>
      <c r="CD299" s="113">
        <v>0.86115410752133903</v>
      </c>
      <c r="CE299" s="26">
        <v>48.163046688796932</v>
      </c>
      <c r="CF299" s="26">
        <v>1.3053048981931221</v>
      </c>
      <c r="CG299" s="26">
        <v>0</v>
      </c>
      <c r="CH299" s="26">
        <v>1.3053048981931221</v>
      </c>
      <c r="CI299" s="26">
        <v>6.5264362666912434E-2</v>
      </c>
      <c r="CJ299" s="26">
        <v>0</v>
      </c>
      <c r="CK299" s="26">
        <v>6.5264362666912434E-2</v>
      </c>
      <c r="CL299" s="26"/>
      <c r="CM299" s="26">
        <v>0</v>
      </c>
      <c r="CN299" s="26"/>
      <c r="CO299" s="26">
        <v>0</v>
      </c>
      <c r="CP299" s="26">
        <v>0</v>
      </c>
      <c r="CQ299" s="26">
        <v>0</v>
      </c>
      <c r="CR299" s="26">
        <v>0</v>
      </c>
      <c r="CS299" s="26">
        <v>0</v>
      </c>
      <c r="CT299" s="26">
        <v>0</v>
      </c>
      <c r="CU299" s="26">
        <v>0</v>
      </c>
      <c r="CV299" s="26">
        <v>9999</v>
      </c>
      <c r="CW299" s="30">
        <v>9999</v>
      </c>
      <c r="CX299" s="7"/>
      <c r="CY299" s="7"/>
      <c r="CZ299" s="7"/>
      <c r="DA299" s="7"/>
      <c r="DB299" s="7"/>
      <c r="DC299" s="7"/>
      <c r="DD299" s="7"/>
      <c r="DE299" s="7"/>
      <c r="DF299" s="7"/>
      <c r="DG299" s="7"/>
      <c r="DH299" s="7"/>
      <c r="DI299" s="7"/>
      <c r="DJ299" s="7"/>
      <c r="DK299" s="7"/>
      <c r="DL299" s="7"/>
      <c r="DM299" s="7"/>
      <c r="DN299" s="7"/>
      <c r="DO299" s="7"/>
      <c r="DP299" s="7"/>
      <c r="DQ299" s="7"/>
      <c r="DR299" s="7"/>
      <c r="DS299" s="7"/>
      <c r="DT299" s="7"/>
      <c r="DU299" s="7"/>
      <c r="DV299" s="7"/>
      <c r="DW299" s="7"/>
      <c r="DX299" s="7"/>
      <c r="DY299" s="7"/>
      <c r="DZ299" s="7"/>
      <c r="EA299" s="7"/>
    </row>
    <row r="300" spans="1:131">
      <c r="A300" s="7" t="s">
        <v>533</v>
      </c>
      <c r="B300" s="7" t="s">
        <v>533</v>
      </c>
      <c r="C300" s="26">
        <v>1</v>
      </c>
      <c r="D300" s="26">
        <v>183.18299999999999</v>
      </c>
      <c r="E300" s="26">
        <v>0</v>
      </c>
      <c r="F300" s="26">
        <v>10.46115</v>
      </c>
      <c r="G300" s="26">
        <v>0</v>
      </c>
      <c r="H300" s="26">
        <v>0</v>
      </c>
      <c r="I300" s="26" t="s">
        <v>137</v>
      </c>
      <c r="J300" s="26"/>
      <c r="K300" s="26"/>
      <c r="L300" s="26">
        <v>195.86220239532778</v>
      </c>
      <c r="M300" s="26">
        <v>5.2095936741239455E-4</v>
      </c>
      <c r="N300" s="26">
        <v>5.1719931631929463E-4</v>
      </c>
      <c r="O300" s="26">
        <v>0</v>
      </c>
      <c r="P300" s="26">
        <v>0</v>
      </c>
      <c r="Q300" s="26">
        <v>0</v>
      </c>
      <c r="R300" s="26">
        <v>2.0860930552949988</v>
      </c>
      <c r="S300" s="26">
        <v>4.8206437578241461</v>
      </c>
      <c r="T300" s="26">
        <v>0</v>
      </c>
      <c r="U300" s="26">
        <v>164.85171128453001</v>
      </c>
      <c r="V300" s="26" t="s">
        <v>310</v>
      </c>
      <c r="W300" s="26" t="s">
        <v>310</v>
      </c>
      <c r="X300" s="26" t="s">
        <v>310</v>
      </c>
      <c r="Y300" s="26" t="s">
        <v>310</v>
      </c>
      <c r="Z300" s="26">
        <v>0</v>
      </c>
      <c r="AA300" s="26">
        <v>0</v>
      </c>
      <c r="AB300" s="26">
        <v>0</v>
      </c>
      <c r="AC300" s="26">
        <v>0</v>
      </c>
      <c r="AD300" s="26">
        <v>0</v>
      </c>
      <c r="AE300" s="26">
        <v>0</v>
      </c>
      <c r="AF300" s="26">
        <v>0</v>
      </c>
      <c r="AG300" s="26">
        <v>0</v>
      </c>
      <c r="AH300" s="26">
        <v>2.0860930552949988</v>
      </c>
      <c r="AI300" s="26">
        <v>4.8206437578241461</v>
      </c>
      <c r="AJ300" s="26">
        <v>0</v>
      </c>
      <c r="AK300" s="26">
        <v>164.85171128453001</v>
      </c>
      <c r="AL300" s="26">
        <v>171.75844809764916</v>
      </c>
      <c r="AM300" s="26">
        <v>94.206570814294196</v>
      </c>
      <c r="AN300" s="26">
        <v>0.18408020320566149</v>
      </c>
      <c r="AO300" s="26">
        <v>0</v>
      </c>
      <c r="AP300" s="26">
        <v>0</v>
      </c>
      <c r="AQ300" s="26">
        <v>94.390651017499863</v>
      </c>
      <c r="AR300" s="26">
        <v>2.0860930552949988</v>
      </c>
      <c r="AS300" s="30">
        <v>45.247574540317849</v>
      </c>
      <c r="AT300" s="26">
        <v>94.206570814294196</v>
      </c>
      <c r="AU300" s="26">
        <v>0.21789613231937491</v>
      </c>
      <c r="AV300" s="26">
        <v>0</v>
      </c>
      <c r="AW300" s="26">
        <v>0</v>
      </c>
      <c r="AX300" s="26">
        <v>94.424466946613578</v>
      </c>
      <c r="AY300" s="26">
        <v>4.8206437578241461</v>
      </c>
      <c r="AZ300" s="30">
        <v>19.587522266783964</v>
      </c>
      <c r="BA300" s="26">
        <v>94.206570814294196</v>
      </c>
      <c r="BB300" s="26">
        <v>0.40197633552503642</v>
      </c>
      <c r="BC300" s="26">
        <v>0</v>
      </c>
      <c r="BD300" s="26">
        <v>0</v>
      </c>
      <c r="BE300" s="26">
        <v>94.608547149819245</v>
      </c>
      <c r="BF300" s="26">
        <v>6.9067368131191449</v>
      </c>
      <c r="BG300" s="26">
        <v>2.443716324826124</v>
      </c>
      <c r="BH300" s="30">
        <v>13.698009596965251</v>
      </c>
      <c r="BI300" s="26">
        <v>0.78370597532229525</v>
      </c>
      <c r="BJ300" s="26">
        <v>1.8110253079638654</v>
      </c>
      <c r="BK300" s="26">
        <v>0</v>
      </c>
      <c r="BL300" s="26">
        <v>61.931691325017241</v>
      </c>
      <c r="BM300" s="26">
        <v>64.52642260830342</v>
      </c>
      <c r="BN300" s="26">
        <v>94.206570814294196</v>
      </c>
      <c r="BO300" s="26">
        <v>0</v>
      </c>
      <c r="BP300" s="26">
        <v>0.40197633552503642</v>
      </c>
      <c r="BQ300" s="26">
        <v>0</v>
      </c>
      <c r="BR300" s="26">
        <v>0</v>
      </c>
      <c r="BS300" s="26">
        <v>0</v>
      </c>
      <c r="BT300" s="26">
        <v>0</v>
      </c>
      <c r="BU300" s="26">
        <v>0</v>
      </c>
      <c r="BV300" s="26">
        <v>81.5419580698061</v>
      </c>
      <c r="BW300" s="26">
        <v>0</v>
      </c>
      <c r="BX300" s="26">
        <v>171.75844809764916</v>
      </c>
      <c r="BY300" s="26"/>
      <c r="BZ300" s="26">
        <v>0</v>
      </c>
      <c r="CA300" s="26">
        <v>0</v>
      </c>
      <c r="CB300" s="26">
        <v>176.15050521962536</v>
      </c>
      <c r="CC300" s="26">
        <v>171.75844809764916</v>
      </c>
      <c r="CD300" s="30">
        <v>1.0255711271883361</v>
      </c>
      <c r="CE300" s="26">
        <v>33.74162570201451</v>
      </c>
      <c r="CF300" s="26">
        <v>1.8607160755495409</v>
      </c>
      <c r="CG300" s="26">
        <v>0</v>
      </c>
      <c r="CH300" s="26">
        <v>1.8607160755495409</v>
      </c>
      <c r="CI300" s="26">
        <v>9.3034546137780699E-2</v>
      </c>
      <c r="CJ300" s="26">
        <v>0</v>
      </c>
      <c r="CK300" s="26">
        <v>9.3034546137780699E-2</v>
      </c>
      <c r="CL300" s="26"/>
      <c r="CM300" s="26">
        <v>0</v>
      </c>
      <c r="CN300" s="26"/>
      <c r="CO300" s="26">
        <v>0</v>
      </c>
      <c r="CP300" s="26">
        <v>0</v>
      </c>
      <c r="CQ300" s="26">
        <v>0</v>
      </c>
      <c r="CR300" s="26">
        <v>0</v>
      </c>
      <c r="CS300" s="26">
        <v>0</v>
      </c>
      <c r="CT300" s="26">
        <v>0</v>
      </c>
      <c r="CU300" s="26">
        <v>0</v>
      </c>
      <c r="CV300" s="26">
        <v>9999</v>
      </c>
      <c r="CW300" s="30">
        <v>9999</v>
      </c>
      <c r="CX300" s="7"/>
      <c r="CY300" s="7"/>
      <c r="CZ300" s="7"/>
      <c r="DA300" s="7"/>
      <c r="DB300" s="7"/>
      <c r="DC300" s="7"/>
      <c r="DD300" s="7"/>
      <c r="DE300" s="7"/>
      <c r="DF300" s="7"/>
      <c r="DG300" s="7"/>
      <c r="DH300" s="7"/>
      <c r="DI300" s="7"/>
      <c r="DJ300" s="7"/>
      <c r="DK300" s="7"/>
      <c r="DL300" s="7"/>
      <c r="DM300" s="7"/>
      <c r="DN300" s="7"/>
      <c r="DO300" s="7"/>
      <c r="DP300" s="7"/>
      <c r="DQ300" s="7"/>
      <c r="DR300" s="7"/>
      <c r="DS300" s="7"/>
      <c r="DT300" s="7"/>
      <c r="DU300" s="7"/>
      <c r="DV300" s="7"/>
      <c r="DW300" s="7"/>
      <c r="DX300" s="7"/>
      <c r="DY300" s="7"/>
      <c r="DZ300" s="7"/>
      <c r="EA300" s="7"/>
    </row>
    <row r="301" spans="1:131">
      <c r="A301" s="7" t="s">
        <v>534</v>
      </c>
      <c r="B301" s="7" t="s">
        <v>534</v>
      </c>
      <c r="C301" s="26">
        <v>1</v>
      </c>
      <c r="D301" s="26">
        <v>179.767</v>
      </c>
      <c r="E301" s="26">
        <v>0</v>
      </c>
      <c r="F301" s="26">
        <v>10.46115</v>
      </c>
      <c r="G301" s="26">
        <v>0</v>
      </c>
      <c r="H301" s="26">
        <v>0</v>
      </c>
      <c r="I301" s="26" t="s">
        <v>137</v>
      </c>
      <c r="J301" s="26"/>
      <c r="K301" s="26"/>
      <c r="L301" s="26">
        <v>192.20976039261771</v>
      </c>
      <c r="M301" s="26">
        <v>5.1124450741402822E-4</v>
      </c>
      <c r="N301" s="26">
        <v>5.0755457382382994E-4</v>
      </c>
      <c r="O301" s="26">
        <v>0</v>
      </c>
      <c r="P301" s="26">
        <v>0</v>
      </c>
      <c r="Q301" s="26">
        <v>0</v>
      </c>
      <c r="R301" s="26">
        <v>2.0860930552949988</v>
      </c>
      <c r="S301" s="26">
        <v>4.8206437578241461</v>
      </c>
      <c r="T301" s="26">
        <v>0</v>
      </c>
      <c r="U301" s="26">
        <v>164.85171128453001</v>
      </c>
      <c r="V301" s="26" t="s">
        <v>310</v>
      </c>
      <c r="W301" s="26" t="s">
        <v>310</v>
      </c>
      <c r="X301" s="26" t="s">
        <v>310</v>
      </c>
      <c r="Y301" s="26" t="s">
        <v>310</v>
      </c>
      <c r="Z301" s="26">
        <v>0</v>
      </c>
      <c r="AA301" s="26">
        <v>0</v>
      </c>
      <c r="AB301" s="26">
        <v>0</v>
      </c>
      <c r="AC301" s="26">
        <v>0</v>
      </c>
      <c r="AD301" s="26">
        <v>0</v>
      </c>
      <c r="AE301" s="26">
        <v>0</v>
      </c>
      <c r="AF301" s="26">
        <v>0</v>
      </c>
      <c r="AG301" s="26">
        <v>0</v>
      </c>
      <c r="AH301" s="26">
        <v>2.0860930552949988</v>
      </c>
      <c r="AI301" s="26">
        <v>4.8206437578241461</v>
      </c>
      <c r="AJ301" s="26">
        <v>0</v>
      </c>
      <c r="AK301" s="26">
        <v>164.85171128453001</v>
      </c>
      <c r="AL301" s="26">
        <v>171.75844809764916</v>
      </c>
      <c r="AM301" s="26">
        <v>92.449804924983425</v>
      </c>
      <c r="AN301" s="26">
        <v>0.18064747214355123</v>
      </c>
      <c r="AO301" s="26">
        <v>0</v>
      </c>
      <c r="AP301" s="26">
        <v>0</v>
      </c>
      <c r="AQ301" s="26">
        <v>92.630452397126973</v>
      </c>
      <c r="AR301" s="26">
        <v>2.0860930552949988</v>
      </c>
      <c r="AS301" s="30">
        <v>44.40379692651242</v>
      </c>
      <c r="AT301" s="26">
        <v>92.449804924983425</v>
      </c>
      <c r="AU301" s="26">
        <v>0.21383280118055212</v>
      </c>
      <c r="AV301" s="26">
        <v>0</v>
      </c>
      <c r="AW301" s="26">
        <v>0</v>
      </c>
      <c r="AX301" s="26">
        <v>92.663637726163984</v>
      </c>
      <c r="AY301" s="26">
        <v>4.8206437578241461</v>
      </c>
      <c r="AZ301" s="30">
        <v>19.222253786284512</v>
      </c>
      <c r="BA301" s="26">
        <v>92.449804924983425</v>
      </c>
      <c r="BB301" s="26">
        <v>0.39448027332410335</v>
      </c>
      <c r="BC301" s="26">
        <v>0</v>
      </c>
      <c r="BD301" s="26">
        <v>0</v>
      </c>
      <c r="BE301" s="26">
        <v>92.844285198307531</v>
      </c>
      <c r="BF301" s="26">
        <v>6.9067368131191449</v>
      </c>
      <c r="BG301" s="26">
        <v>2.4930223824657696</v>
      </c>
      <c r="BH301" s="30">
        <v>13.442568858560316</v>
      </c>
      <c r="BI301" s="26">
        <v>0.79859825038780197</v>
      </c>
      <c r="BJ301" s="26">
        <v>1.8454390905380005</v>
      </c>
      <c r="BK301" s="26">
        <v>0</v>
      </c>
      <c r="BL301" s="26">
        <v>63.108540566347735</v>
      </c>
      <c r="BM301" s="26">
        <v>65.752577907273547</v>
      </c>
      <c r="BN301" s="26">
        <v>92.449804924983425</v>
      </c>
      <c r="BO301" s="26">
        <v>0</v>
      </c>
      <c r="BP301" s="26">
        <v>0.39448027332410335</v>
      </c>
      <c r="BQ301" s="26">
        <v>0</v>
      </c>
      <c r="BR301" s="26">
        <v>0</v>
      </c>
      <c r="BS301" s="26">
        <v>0</v>
      </c>
      <c r="BT301" s="26">
        <v>0</v>
      </c>
      <c r="BU301" s="26">
        <v>0</v>
      </c>
      <c r="BV301" s="26">
        <v>81.5419580698061</v>
      </c>
      <c r="BW301" s="26">
        <v>0</v>
      </c>
      <c r="BX301" s="26">
        <v>171.75844809764916</v>
      </c>
      <c r="BY301" s="26"/>
      <c r="BZ301" s="26">
        <v>0</v>
      </c>
      <c r="CA301" s="26">
        <v>0</v>
      </c>
      <c r="CB301" s="26">
        <v>174.38624326811362</v>
      </c>
      <c r="CC301" s="26">
        <v>171.75844809764916</v>
      </c>
      <c r="CD301" s="30">
        <v>1.0152993648904565</v>
      </c>
      <c r="CE301" s="26">
        <v>34.385666379648249</v>
      </c>
      <c r="CF301" s="26">
        <v>1.8260174074740276</v>
      </c>
      <c r="CG301" s="26">
        <v>0</v>
      </c>
      <c r="CH301" s="26">
        <v>1.8260174074740276</v>
      </c>
      <c r="CI301" s="26">
        <v>9.129963618649338E-2</v>
      </c>
      <c r="CJ301" s="26">
        <v>0</v>
      </c>
      <c r="CK301" s="26">
        <v>9.129963618649338E-2</v>
      </c>
      <c r="CL301" s="26"/>
      <c r="CM301" s="26">
        <v>0</v>
      </c>
      <c r="CN301" s="26"/>
      <c r="CO301" s="26">
        <v>0</v>
      </c>
      <c r="CP301" s="26">
        <v>0</v>
      </c>
      <c r="CQ301" s="26">
        <v>0</v>
      </c>
      <c r="CR301" s="26">
        <v>0</v>
      </c>
      <c r="CS301" s="26">
        <v>0</v>
      </c>
      <c r="CT301" s="26">
        <v>0</v>
      </c>
      <c r="CU301" s="26">
        <v>0</v>
      </c>
      <c r="CV301" s="26">
        <v>9999</v>
      </c>
      <c r="CW301" s="30">
        <v>9999</v>
      </c>
      <c r="CX301" s="7"/>
      <c r="CY301" s="7"/>
      <c r="CZ301" s="7"/>
      <c r="DA301" s="7"/>
      <c r="DB301" s="7"/>
      <c r="DC301" s="7"/>
      <c r="DD301" s="7"/>
      <c r="DE301" s="7"/>
      <c r="DF301" s="7"/>
      <c r="DG301" s="7"/>
      <c r="DH301" s="7"/>
      <c r="DI301" s="7"/>
      <c r="DJ301" s="7"/>
      <c r="DK301" s="7"/>
      <c r="DL301" s="7"/>
      <c r="DM301" s="7"/>
      <c r="DN301" s="7"/>
      <c r="DO301" s="7"/>
      <c r="DP301" s="7"/>
      <c r="DQ301" s="7"/>
      <c r="DR301" s="7"/>
      <c r="DS301" s="7"/>
      <c r="DT301" s="7"/>
      <c r="DU301" s="7"/>
      <c r="DV301" s="7"/>
      <c r="DW301" s="7"/>
      <c r="DX301" s="7"/>
      <c r="DY301" s="7"/>
      <c r="DZ301" s="7"/>
      <c r="EA301" s="7"/>
    </row>
    <row r="302" spans="1:131">
      <c r="A302" s="7" t="s">
        <v>535</v>
      </c>
      <c r="B302" s="7" t="s">
        <v>535</v>
      </c>
      <c r="C302" s="26">
        <v>1</v>
      </c>
      <c r="D302" s="26">
        <v>173.60599999999999</v>
      </c>
      <c r="E302" s="26">
        <v>0</v>
      </c>
      <c r="F302" s="26">
        <v>10.46115</v>
      </c>
      <c r="G302" s="26">
        <v>0</v>
      </c>
      <c r="H302" s="26">
        <v>0</v>
      </c>
      <c r="I302" s="26" t="s">
        <v>137</v>
      </c>
      <c r="J302" s="26"/>
      <c r="K302" s="26"/>
      <c r="L302" s="26">
        <v>185.62232035201561</v>
      </c>
      <c r="M302" s="26">
        <v>4.9372306348840318E-4</v>
      </c>
      <c r="N302" s="26">
        <v>4.901595918230811E-4</v>
      </c>
      <c r="O302" s="26">
        <v>0</v>
      </c>
      <c r="P302" s="26">
        <v>0</v>
      </c>
      <c r="Q302" s="26">
        <v>0</v>
      </c>
      <c r="R302" s="26">
        <v>2.0860930552949988</v>
      </c>
      <c r="S302" s="26">
        <v>4.8206437578241461</v>
      </c>
      <c r="T302" s="26">
        <v>0</v>
      </c>
      <c r="U302" s="26">
        <v>164.85171128453001</v>
      </c>
      <c r="V302" s="26" t="s">
        <v>310</v>
      </c>
      <c r="W302" s="26" t="s">
        <v>310</v>
      </c>
      <c r="X302" s="26" t="s">
        <v>310</v>
      </c>
      <c r="Y302" s="26" t="s">
        <v>310</v>
      </c>
      <c r="Z302" s="26">
        <v>0</v>
      </c>
      <c r="AA302" s="26">
        <v>0</v>
      </c>
      <c r="AB302" s="26">
        <v>0</v>
      </c>
      <c r="AC302" s="26">
        <v>0</v>
      </c>
      <c r="AD302" s="26">
        <v>0</v>
      </c>
      <c r="AE302" s="26">
        <v>0</v>
      </c>
      <c r="AF302" s="26">
        <v>0</v>
      </c>
      <c r="AG302" s="26">
        <v>0</v>
      </c>
      <c r="AH302" s="26">
        <v>2.0860930552949988</v>
      </c>
      <c r="AI302" s="26">
        <v>4.8206437578241461</v>
      </c>
      <c r="AJ302" s="26">
        <v>0</v>
      </c>
      <c r="AK302" s="26">
        <v>164.85171128453001</v>
      </c>
      <c r="AL302" s="26">
        <v>171.75844809764916</v>
      </c>
      <c r="AM302" s="26">
        <v>89.281352160333455</v>
      </c>
      <c r="AN302" s="26">
        <v>0.17445629647795957</v>
      </c>
      <c r="AO302" s="26">
        <v>0</v>
      </c>
      <c r="AP302" s="26">
        <v>0</v>
      </c>
      <c r="AQ302" s="26">
        <v>89.455808456811411</v>
      </c>
      <c r="AR302" s="26">
        <v>2.0860930552949988</v>
      </c>
      <c r="AS302" s="30">
        <v>42.881983730184693</v>
      </c>
      <c r="AT302" s="26">
        <v>89.281352160333455</v>
      </c>
      <c r="AU302" s="26">
        <v>0.20650429323374656</v>
      </c>
      <c r="AV302" s="26">
        <v>0</v>
      </c>
      <c r="AW302" s="26">
        <v>0</v>
      </c>
      <c r="AX302" s="26">
        <v>89.487856453567204</v>
      </c>
      <c r="AY302" s="26">
        <v>4.8206437578241461</v>
      </c>
      <c r="AZ302" s="30">
        <v>18.56346599109796</v>
      </c>
      <c r="BA302" s="26">
        <v>89.281352160333455</v>
      </c>
      <c r="BB302" s="26">
        <v>0.3809605897117061</v>
      </c>
      <c r="BC302" s="26">
        <v>0</v>
      </c>
      <c r="BD302" s="26">
        <v>0</v>
      </c>
      <c r="BE302" s="26">
        <v>89.66231275004516</v>
      </c>
      <c r="BF302" s="26">
        <v>6.9067368131191449</v>
      </c>
      <c r="BG302" s="26">
        <v>2.5868550498703757</v>
      </c>
      <c r="BH302" s="30">
        <v>12.981863241079958</v>
      </c>
      <c r="BI302" s="26">
        <v>0.82693922835307532</v>
      </c>
      <c r="BJ302" s="26">
        <v>1.9109307799773321</v>
      </c>
      <c r="BK302" s="26">
        <v>0</v>
      </c>
      <c r="BL302" s="26">
        <v>65.348161998955291</v>
      </c>
      <c r="BM302" s="26">
        <v>68.086032007285709</v>
      </c>
      <c r="BN302" s="26">
        <v>89.281352160333455</v>
      </c>
      <c r="BO302" s="26">
        <v>0</v>
      </c>
      <c r="BP302" s="26">
        <v>0.3809605897117061</v>
      </c>
      <c r="BQ302" s="26">
        <v>0</v>
      </c>
      <c r="BR302" s="26">
        <v>0</v>
      </c>
      <c r="BS302" s="26">
        <v>0</v>
      </c>
      <c r="BT302" s="26">
        <v>0</v>
      </c>
      <c r="BU302" s="26">
        <v>0</v>
      </c>
      <c r="BV302" s="26">
        <v>81.5419580698061</v>
      </c>
      <c r="BW302" s="26">
        <v>0</v>
      </c>
      <c r="BX302" s="26">
        <v>171.75844809764916</v>
      </c>
      <c r="BY302" s="26"/>
      <c r="BZ302" s="26">
        <v>0</v>
      </c>
      <c r="CA302" s="26">
        <v>0</v>
      </c>
      <c r="CB302" s="26">
        <v>171.20427081985127</v>
      </c>
      <c r="CC302" s="26">
        <v>171.75844809764916</v>
      </c>
      <c r="CD302" s="113">
        <v>0.99677350788892305</v>
      </c>
      <c r="CE302" s="26">
        <v>35.611318106685808</v>
      </c>
      <c r="CF302" s="26">
        <v>1.76343588112354</v>
      </c>
      <c r="CG302" s="26">
        <v>0</v>
      </c>
      <c r="CH302" s="26">
        <v>1.76343588112354</v>
      </c>
      <c r="CI302" s="26">
        <v>8.8170602167207401E-2</v>
      </c>
      <c r="CJ302" s="26">
        <v>0</v>
      </c>
      <c r="CK302" s="26">
        <v>8.8170602167207401E-2</v>
      </c>
      <c r="CL302" s="26"/>
      <c r="CM302" s="26">
        <v>0</v>
      </c>
      <c r="CN302" s="26"/>
      <c r="CO302" s="26">
        <v>0</v>
      </c>
      <c r="CP302" s="26">
        <v>0</v>
      </c>
      <c r="CQ302" s="26">
        <v>0</v>
      </c>
      <c r="CR302" s="26">
        <v>0</v>
      </c>
      <c r="CS302" s="26">
        <v>0</v>
      </c>
      <c r="CT302" s="26">
        <v>0</v>
      </c>
      <c r="CU302" s="26">
        <v>0</v>
      </c>
      <c r="CV302" s="26">
        <v>9999</v>
      </c>
      <c r="CW302" s="30">
        <v>9999</v>
      </c>
      <c r="CX302" s="7"/>
      <c r="CY302" s="7"/>
      <c r="CZ302" s="7"/>
      <c r="DA302" s="7"/>
      <c r="DB302" s="7"/>
      <c r="DC302" s="7"/>
      <c r="DD302" s="7"/>
      <c r="DE302" s="7"/>
      <c r="DF302" s="7"/>
      <c r="DG302" s="7"/>
      <c r="DH302" s="7"/>
      <c r="DI302" s="7"/>
      <c r="DJ302" s="7"/>
      <c r="DK302" s="7"/>
      <c r="DL302" s="7"/>
      <c r="DM302" s="7"/>
      <c r="DN302" s="7"/>
      <c r="DO302" s="7"/>
      <c r="DP302" s="7"/>
      <c r="DQ302" s="7"/>
      <c r="DR302" s="7"/>
      <c r="DS302" s="7"/>
      <c r="DT302" s="7"/>
      <c r="DU302" s="7"/>
      <c r="DV302" s="7"/>
      <c r="DW302" s="7"/>
      <c r="DX302" s="7"/>
      <c r="DY302" s="7"/>
      <c r="DZ302" s="7"/>
      <c r="EA302" s="7"/>
    </row>
    <row r="303" spans="1:131">
      <c r="A303" s="7" t="s">
        <v>536</v>
      </c>
      <c r="B303" s="7" t="s">
        <v>536</v>
      </c>
      <c r="C303" s="26">
        <v>1</v>
      </c>
      <c r="D303" s="26">
        <v>168.60400000000001</v>
      </c>
      <c r="E303" s="26">
        <v>0</v>
      </c>
      <c r="F303" s="26">
        <v>10.46115</v>
      </c>
      <c r="G303" s="26">
        <v>0</v>
      </c>
      <c r="H303" s="26">
        <v>0</v>
      </c>
      <c r="I303" s="26" t="s">
        <v>137</v>
      </c>
      <c r="J303" s="26"/>
      <c r="K303" s="26"/>
      <c r="L303" s="26">
        <v>180.27410170519016</v>
      </c>
      <c r="M303" s="26">
        <v>4.7949773277650967E-4</v>
      </c>
      <c r="N303" s="26">
        <v>4.7603693316900777E-4</v>
      </c>
      <c r="O303" s="26">
        <v>0</v>
      </c>
      <c r="P303" s="26">
        <v>0</v>
      </c>
      <c r="Q303" s="26">
        <v>0</v>
      </c>
      <c r="R303" s="26">
        <v>2.0860930552949988</v>
      </c>
      <c r="S303" s="26">
        <v>4.8206437578241461</v>
      </c>
      <c r="T303" s="26">
        <v>0</v>
      </c>
      <c r="U303" s="26">
        <v>164.85171128453001</v>
      </c>
      <c r="V303" s="26" t="s">
        <v>310</v>
      </c>
      <c r="W303" s="26" t="s">
        <v>310</v>
      </c>
      <c r="X303" s="26" t="s">
        <v>310</v>
      </c>
      <c r="Y303" s="26" t="s">
        <v>310</v>
      </c>
      <c r="Z303" s="26">
        <v>0</v>
      </c>
      <c r="AA303" s="26">
        <v>0</v>
      </c>
      <c r="AB303" s="26">
        <v>0</v>
      </c>
      <c r="AC303" s="26">
        <v>0</v>
      </c>
      <c r="AD303" s="26">
        <v>0</v>
      </c>
      <c r="AE303" s="26">
        <v>0</v>
      </c>
      <c r="AF303" s="26">
        <v>0</v>
      </c>
      <c r="AG303" s="26">
        <v>0</v>
      </c>
      <c r="AH303" s="26">
        <v>2.0860930552949988</v>
      </c>
      <c r="AI303" s="26">
        <v>4.8206437578241461</v>
      </c>
      <c r="AJ303" s="26">
        <v>0</v>
      </c>
      <c r="AK303" s="26">
        <v>164.85171128453001</v>
      </c>
      <c r="AL303" s="26">
        <v>171.75844809764916</v>
      </c>
      <c r="AM303" s="26">
        <v>86.708944965271101</v>
      </c>
      <c r="AN303" s="26">
        <v>0.16942979742272671</v>
      </c>
      <c r="AO303" s="26">
        <v>0</v>
      </c>
      <c r="AP303" s="26">
        <v>0</v>
      </c>
      <c r="AQ303" s="26">
        <v>86.878374762693824</v>
      </c>
      <c r="AR303" s="26">
        <v>2.0860930552949988</v>
      </c>
      <c r="AS303" s="30">
        <v>41.646452224255249</v>
      </c>
      <c r="AT303" s="26">
        <v>86.708944965271101</v>
      </c>
      <c r="AU303" s="26">
        <v>0.200554415494756</v>
      </c>
      <c r="AV303" s="26">
        <v>0</v>
      </c>
      <c r="AW303" s="26">
        <v>0</v>
      </c>
      <c r="AX303" s="26">
        <v>86.909499380765851</v>
      </c>
      <c r="AY303" s="26">
        <v>4.8206437578241461</v>
      </c>
      <c r="AZ303" s="30">
        <v>18.028608573223728</v>
      </c>
      <c r="BA303" s="26">
        <v>86.708944965271101</v>
      </c>
      <c r="BB303" s="26">
        <v>0.36998421291748274</v>
      </c>
      <c r="BC303" s="26">
        <v>0</v>
      </c>
      <c r="BD303" s="26">
        <v>0</v>
      </c>
      <c r="BE303" s="26">
        <v>87.078929178188574</v>
      </c>
      <c r="BF303" s="26">
        <v>6.9067368131191449</v>
      </c>
      <c r="BG303" s="26">
        <v>2.668079847512598</v>
      </c>
      <c r="BH303" s="30">
        <v>12.607825016986993</v>
      </c>
      <c r="BI303" s="26">
        <v>0.85147215770363682</v>
      </c>
      <c r="BJ303" s="26">
        <v>1.9676226482689894</v>
      </c>
      <c r="BK303" s="26">
        <v>0</v>
      </c>
      <c r="BL303" s="26">
        <v>67.286855661731821</v>
      </c>
      <c r="BM303" s="26">
        <v>70.10595046770446</v>
      </c>
      <c r="BN303" s="26">
        <v>86.708944965271101</v>
      </c>
      <c r="BO303" s="26">
        <v>0</v>
      </c>
      <c r="BP303" s="26">
        <v>0.36998421291748274</v>
      </c>
      <c r="BQ303" s="26">
        <v>0</v>
      </c>
      <c r="BR303" s="26">
        <v>0</v>
      </c>
      <c r="BS303" s="26">
        <v>0</v>
      </c>
      <c r="BT303" s="26">
        <v>0</v>
      </c>
      <c r="BU303" s="26">
        <v>0</v>
      </c>
      <c r="BV303" s="26">
        <v>81.5419580698061</v>
      </c>
      <c r="BW303" s="26">
        <v>0</v>
      </c>
      <c r="BX303" s="26">
        <v>171.75844809764916</v>
      </c>
      <c r="BY303" s="26"/>
      <c r="BZ303" s="26">
        <v>0</v>
      </c>
      <c r="CA303" s="26">
        <v>0</v>
      </c>
      <c r="CB303" s="26">
        <v>168.62088724799469</v>
      </c>
      <c r="CC303" s="26">
        <v>171.75844809764916</v>
      </c>
      <c r="CD303" s="113">
        <v>0.98173271309559873</v>
      </c>
      <c r="CE303" s="26">
        <v>36.672284572439047</v>
      </c>
      <c r="CF303" s="26">
        <v>1.7126271171558207</v>
      </c>
      <c r="CG303" s="26">
        <v>0</v>
      </c>
      <c r="CH303" s="26">
        <v>1.7126271171558207</v>
      </c>
      <c r="CI303" s="26">
        <v>8.5630198309965322E-2</v>
      </c>
      <c r="CJ303" s="26">
        <v>0</v>
      </c>
      <c r="CK303" s="26">
        <v>8.5630198309965322E-2</v>
      </c>
      <c r="CL303" s="26"/>
      <c r="CM303" s="26">
        <v>0</v>
      </c>
      <c r="CN303" s="26"/>
      <c r="CO303" s="26">
        <v>0</v>
      </c>
      <c r="CP303" s="26">
        <v>0</v>
      </c>
      <c r="CQ303" s="26">
        <v>0</v>
      </c>
      <c r="CR303" s="26">
        <v>0</v>
      </c>
      <c r="CS303" s="26">
        <v>0</v>
      </c>
      <c r="CT303" s="26">
        <v>0</v>
      </c>
      <c r="CU303" s="26">
        <v>0</v>
      </c>
      <c r="CV303" s="26">
        <v>9999</v>
      </c>
      <c r="CW303" s="30">
        <v>9999</v>
      </c>
      <c r="CX303" s="7"/>
      <c r="CY303" s="7"/>
      <c r="CZ303" s="7"/>
      <c r="DA303" s="7"/>
      <c r="DB303" s="7"/>
      <c r="DC303" s="7"/>
      <c r="DD303" s="7"/>
      <c r="DE303" s="7"/>
      <c r="DF303" s="7"/>
      <c r="DG303" s="7"/>
      <c r="DH303" s="7"/>
      <c r="DI303" s="7"/>
      <c r="DJ303" s="7"/>
      <c r="DK303" s="7"/>
      <c r="DL303" s="7"/>
      <c r="DM303" s="7"/>
      <c r="DN303" s="7"/>
      <c r="DO303" s="7"/>
      <c r="DP303" s="7"/>
      <c r="DQ303" s="7"/>
      <c r="DR303" s="7"/>
      <c r="DS303" s="7"/>
      <c r="DT303" s="7"/>
      <c r="DU303" s="7"/>
      <c r="DV303" s="7"/>
      <c r="DW303" s="7"/>
      <c r="DX303" s="7"/>
      <c r="DY303" s="7"/>
      <c r="DZ303" s="7"/>
      <c r="EA303" s="7"/>
    </row>
    <row r="304" spans="1:131">
      <c r="A304" s="7" t="s">
        <v>537</v>
      </c>
      <c r="B304" s="7" t="s">
        <v>537</v>
      </c>
      <c r="C304" s="26">
        <v>1</v>
      </c>
      <c r="D304" s="26">
        <v>164.45600000000002</v>
      </c>
      <c r="E304" s="26">
        <v>0</v>
      </c>
      <c r="F304" s="26">
        <v>10.46115</v>
      </c>
      <c r="G304" s="26">
        <v>0</v>
      </c>
      <c r="H304" s="26">
        <v>0</v>
      </c>
      <c r="I304" s="26" t="s">
        <v>137</v>
      </c>
      <c r="J304" s="26"/>
      <c r="K304" s="26"/>
      <c r="L304" s="26">
        <v>175.83899355904222</v>
      </c>
      <c r="M304" s="26">
        <v>4.6770111706420772E-4</v>
      </c>
      <c r="N304" s="26">
        <v>4.6432546013880068E-4</v>
      </c>
      <c r="O304" s="26">
        <v>0</v>
      </c>
      <c r="P304" s="26">
        <v>0</v>
      </c>
      <c r="Q304" s="26">
        <v>0</v>
      </c>
      <c r="R304" s="26">
        <v>2.0860930552949988</v>
      </c>
      <c r="S304" s="26">
        <v>4.8206437578241461</v>
      </c>
      <c r="T304" s="26">
        <v>0</v>
      </c>
      <c r="U304" s="26">
        <v>164.85171128453001</v>
      </c>
      <c r="V304" s="26" t="s">
        <v>310</v>
      </c>
      <c r="W304" s="26" t="s">
        <v>310</v>
      </c>
      <c r="X304" s="26" t="s">
        <v>310</v>
      </c>
      <c r="Y304" s="26" t="s">
        <v>310</v>
      </c>
      <c r="Z304" s="26">
        <v>0</v>
      </c>
      <c r="AA304" s="26">
        <v>0</v>
      </c>
      <c r="AB304" s="26">
        <v>0</v>
      </c>
      <c r="AC304" s="26">
        <v>0</v>
      </c>
      <c r="AD304" s="26">
        <v>0</v>
      </c>
      <c r="AE304" s="26">
        <v>0</v>
      </c>
      <c r="AF304" s="26">
        <v>0</v>
      </c>
      <c r="AG304" s="26">
        <v>0</v>
      </c>
      <c r="AH304" s="26">
        <v>2.0860930552949988</v>
      </c>
      <c r="AI304" s="26">
        <v>4.8206437578241461</v>
      </c>
      <c r="AJ304" s="26">
        <v>0</v>
      </c>
      <c r="AK304" s="26">
        <v>164.85171128453001</v>
      </c>
      <c r="AL304" s="26">
        <v>171.75844809764916</v>
      </c>
      <c r="AM304" s="26">
        <v>84.575729242536582</v>
      </c>
      <c r="AN304" s="26">
        <v>0.16526148113302144</v>
      </c>
      <c r="AO304" s="26">
        <v>0</v>
      </c>
      <c r="AP304" s="26">
        <v>0</v>
      </c>
      <c r="AQ304" s="26">
        <v>84.740990723669597</v>
      </c>
      <c r="AR304" s="26">
        <v>2.0860930552949988</v>
      </c>
      <c r="AS304" s="30">
        <v>40.621865121777226</v>
      </c>
      <c r="AT304" s="26">
        <v>84.575729242536582</v>
      </c>
      <c r="AU304" s="26">
        <v>0.19562037054047113</v>
      </c>
      <c r="AV304" s="26">
        <v>0</v>
      </c>
      <c r="AW304" s="26">
        <v>0</v>
      </c>
      <c r="AX304" s="26">
        <v>84.771349613077049</v>
      </c>
      <c r="AY304" s="26">
        <v>4.8206437578241461</v>
      </c>
      <c r="AZ304" s="30">
        <v>17.585068275474391</v>
      </c>
      <c r="BA304" s="26">
        <v>84.575729242536582</v>
      </c>
      <c r="BB304" s="26">
        <v>0.36088185167349257</v>
      </c>
      <c r="BC304" s="26">
        <v>0</v>
      </c>
      <c r="BD304" s="26">
        <v>0</v>
      </c>
      <c r="BE304" s="26">
        <v>84.936611094210065</v>
      </c>
      <c r="BF304" s="26">
        <v>6.9067368131191449</v>
      </c>
      <c r="BG304" s="26">
        <v>2.7391846126484061</v>
      </c>
      <c r="BH304" s="30">
        <v>12.297646977495285</v>
      </c>
      <c r="BI304" s="26">
        <v>0.8729484584172299</v>
      </c>
      <c r="BJ304" s="26">
        <v>2.0172511126912043</v>
      </c>
      <c r="BK304" s="26">
        <v>0</v>
      </c>
      <c r="BL304" s="26">
        <v>68.98400187278439</v>
      </c>
      <c r="BM304" s="26">
        <v>71.874201443892844</v>
      </c>
      <c r="BN304" s="26">
        <v>84.575729242536582</v>
      </c>
      <c r="BO304" s="26">
        <v>0</v>
      </c>
      <c r="BP304" s="26">
        <v>0.36088185167349257</v>
      </c>
      <c r="BQ304" s="26">
        <v>0</v>
      </c>
      <c r="BR304" s="26">
        <v>0</v>
      </c>
      <c r="BS304" s="26">
        <v>0</v>
      </c>
      <c r="BT304" s="26">
        <v>0</v>
      </c>
      <c r="BU304" s="26">
        <v>0</v>
      </c>
      <c r="BV304" s="26">
        <v>81.5419580698061</v>
      </c>
      <c r="BW304" s="26">
        <v>0</v>
      </c>
      <c r="BX304" s="26">
        <v>171.75844809764916</v>
      </c>
      <c r="BY304" s="26"/>
      <c r="BZ304" s="26">
        <v>0</v>
      </c>
      <c r="CA304" s="26">
        <v>0</v>
      </c>
      <c r="CB304" s="26">
        <v>166.47856916401616</v>
      </c>
      <c r="CC304" s="26">
        <v>171.75844809764916</v>
      </c>
      <c r="CD304" s="113">
        <v>0.96925985887674504</v>
      </c>
      <c r="CE304" s="26">
        <v>37.6010621570463</v>
      </c>
      <c r="CF304" s="26">
        <v>1.6704930202069799</v>
      </c>
      <c r="CG304" s="26">
        <v>0</v>
      </c>
      <c r="CH304" s="26">
        <v>1.6704930202069799</v>
      </c>
      <c r="CI304" s="26">
        <v>8.3523521940545048E-2</v>
      </c>
      <c r="CJ304" s="26">
        <v>0</v>
      </c>
      <c r="CK304" s="26">
        <v>8.3523521940545048E-2</v>
      </c>
      <c r="CL304" s="26"/>
      <c r="CM304" s="26">
        <v>0</v>
      </c>
      <c r="CN304" s="26"/>
      <c r="CO304" s="26">
        <v>0</v>
      </c>
      <c r="CP304" s="26">
        <v>0</v>
      </c>
      <c r="CQ304" s="26">
        <v>0</v>
      </c>
      <c r="CR304" s="26">
        <v>0</v>
      </c>
      <c r="CS304" s="26">
        <v>0</v>
      </c>
      <c r="CT304" s="26">
        <v>0</v>
      </c>
      <c r="CU304" s="26">
        <v>0</v>
      </c>
      <c r="CV304" s="26">
        <v>9999</v>
      </c>
      <c r="CW304" s="30">
        <v>9999</v>
      </c>
      <c r="CX304" s="7"/>
      <c r="CY304" s="7"/>
      <c r="CZ304" s="7"/>
      <c r="DA304" s="7"/>
      <c r="DB304" s="7"/>
      <c r="DC304" s="7"/>
      <c r="DD304" s="7"/>
      <c r="DE304" s="7"/>
      <c r="DF304" s="7"/>
      <c r="DG304" s="7"/>
      <c r="DH304" s="7"/>
      <c r="DI304" s="7"/>
      <c r="DJ304" s="7"/>
      <c r="DK304" s="7"/>
      <c r="DL304" s="7"/>
      <c r="DM304" s="7"/>
      <c r="DN304" s="7"/>
      <c r="DO304" s="7"/>
      <c r="DP304" s="7"/>
      <c r="DQ304" s="7"/>
      <c r="DR304" s="7"/>
      <c r="DS304" s="7"/>
      <c r="DT304" s="7"/>
      <c r="DU304" s="7"/>
      <c r="DV304" s="7"/>
      <c r="DW304" s="7"/>
      <c r="DX304" s="7"/>
      <c r="DY304" s="7"/>
      <c r="DZ304" s="7"/>
      <c r="EA304" s="7"/>
    </row>
    <row r="305" spans="1:131">
      <c r="A305" s="7" t="s">
        <v>538</v>
      </c>
      <c r="B305" s="7" t="s">
        <v>538</v>
      </c>
      <c r="C305" s="26">
        <v>1</v>
      </c>
      <c r="D305" s="26">
        <v>160.73500000000001</v>
      </c>
      <c r="E305" s="26">
        <v>0</v>
      </c>
      <c r="F305" s="26">
        <v>10.46115</v>
      </c>
      <c r="G305" s="26">
        <v>0</v>
      </c>
      <c r="H305" s="26">
        <v>0</v>
      </c>
      <c r="I305" s="26" t="s">
        <v>137</v>
      </c>
      <c r="J305" s="26"/>
      <c r="K305" s="26"/>
      <c r="L305" s="26">
        <v>171.86044066323302</v>
      </c>
      <c r="M305" s="26">
        <v>4.5711885885170152E-4</v>
      </c>
      <c r="N305" s="26">
        <v>4.5381957992052658E-4</v>
      </c>
      <c r="O305" s="26">
        <v>0</v>
      </c>
      <c r="P305" s="26">
        <v>0</v>
      </c>
      <c r="Q305" s="26">
        <v>0</v>
      </c>
      <c r="R305" s="26">
        <v>2.0860930552949988</v>
      </c>
      <c r="S305" s="26">
        <v>4.8206437578241461</v>
      </c>
      <c r="T305" s="26">
        <v>0</v>
      </c>
      <c r="U305" s="26">
        <v>164.85171128453001</v>
      </c>
      <c r="V305" s="26" t="s">
        <v>310</v>
      </c>
      <c r="W305" s="26" t="s">
        <v>310</v>
      </c>
      <c r="X305" s="26" t="s">
        <v>310</v>
      </c>
      <c r="Y305" s="26" t="s">
        <v>310</v>
      </c>
      <c r="Z305" s="26">
        <v>0</v>
      </c>
      <c r="AA305" s="26">
        <v>0</v>
      </c>
      <c r="AB305" s="26">
        <v>0</v>
      </c>
      <c r="AC305" s="26">
        <v>0</v>
      </c>
      <c r="AD305" s="26">
        <v>0</v>
      </c>
      <c r="AE305" s="26">
        <v>0</v>
      </c>
      <c r="AF305" s="26">
        <v>0</v>
      </c>
      <c r="AG305" s="26">
        <v>0</v>
      </c>
      <c r="AH305" s="26">
        <v>2.0860930552949988</v>
      </c>
      <c r="AI305" s="26">
        <v>4.8206437578241461</v>
      </c>
      <c r="AJ305" s="26">
        <v>0</v>
      </c>
      <c r="AK305" s="26">
        <v>164.85171128453001</v>
      </c>
      <c r="AL305" s="26">
        <v>171.75844809764916</v>
      </c>
      <c r="AM305" s="26">
        <v>82.662109255965689</v>
      </c>
      <c r="AN305" s="26">
        <v>0.16152225622607994</v>
      </c>
      <c r="AO305" s="26">
        <v>0</v>
      </c>
      <c r="AP305" s="26">
        <v>0</v>
      </c>
      <c r="AQ305" s="26">
        <v>82.823631512191767</v>
      </c>
      <c r="AR305" s="26">
        <v>2.0860930552949988</v>
      </c>
      <c r="AS305" s="30">
        <v>39.702750221024779</v>
      </c>
      <c r="AT305" s="26">
        <v>82.662109255965689</v>
      </c>
      <c r="AU305" s="26">
        <v>0.19119424197853907</v>
      </c>
      <c r="AV305" s="26">
        <v>0</v>
      </c>
      <c r="AW305" s="26">
        <v>0</v>
      </c>
      <c r="AX305" s="26">
        <v>82.853303497944225</v>
      </c>
      <c r="AY305" s="26">
        <v>4.8206437578241461</v>
      </c>
      <c r="AZ305" s="30">
        <v>17.18718653778744</v>
      </c>
      <c r="BA305" s="26">
        <v>82.662109255965689</v>
      </c>
      <c r="BB305" s="26">
        <v>0.35271649820461903</v>
      </c>
      <c r="BC305" s="26">
        <v>0</v>
      </c>
      <c r="BD305" s="26">
        <v>0</v>
      </c>
      <c r="BE305" s="26">
        <v>83.014825754170303</v>
      </c>
      <c r="BF305" s="26">
        <v>6.9067368131191449</v>
      </c>
      <c r="BG305" s="26">
        <v>2.8060924585070812</v>
      </c>
      <c r="BH305" s="30">
        <v>12.019399030304161</v>
      </c>
      <c r="BI305" s="26">
        <v>0.89315713240715455</v>
      </c>
      <c r="BJ305" s="26">
        <v>2.0639502845599571</v>
      </c>
      <c r="BK305" s="26">
        <v>0</v>
      </c>
      <c r="BL305" s="26">
        <v>70.580974971167649</v>
      </c>
      <c r="BM305" s="26">
        <v>73.538082388134768</v>
      </c>
      <c r="BN305" s="26">
        <v>82.662109255965689</v>
      </c>
      <c r="BO305" s="26">
        <v>0</v>
      </c>
      <c r="BP305" s="26">
        <v>0.35271649820461903</v>
      </c>
      <c r="BQ305" s="26">
        <v>0</v>
      </c>
      <c r="BR305" s="26">
        <v>0</v>
      </c>
      <c r="BS305" s="26">
        <v>0</v>
      </c>
      <c r="BT305" s="26">
        <v>0</v>
      </c>
      <c r="BU305" s="26">
        <v>0</v>
      </c>
      <c r="BV305" s="26">
        <v>81.5419580698061</v>
      </c>
      <c r="BW305" s="26">
        <v>0</v>
      </c>
      <c r="BX305" s="26">
        <v>171.75844809764916</v>
      </c>
      <c r="BY305" s="26"/>
      <c r="BZ305" s="26">
        <v>0</v>
      </c>
      <c r="CA305" s="26">
        <v>0</v>
      </c>
      <c r="CB305" s="26">
        <v>164.55678382397639</v>
      </c>
      <c r="CC305" s="26">
        <v>171.75844809764916</v>
      </c>
      <c r="CD305" s="113">
        <v>0.95807097494512505</v>
      </c>
      <c r="CE305" s="26">
        <v>38.475019160479285</v>
      </c>
      <c r="CF305" s="26">
        <v>1.6326962567675798</v>
      </c>
      <c r="CG305" s="26">
        <v>0</v>
      </c>
      <c r="CH305" s="26">
        <v>1.6326962567675798</v>
      </c>
      <c r="CI305" s="26">
        <v>8.1633709315035677E-2</v>
      </c>
      <c r="CJ305" s="26">
        <v>0</v>
      </c>
      <c r="CK305" s="26">
        <v>8.1633709315035677E-2</v>
      </c>
      <c r="CL305" s="26"/>
      <c r="CM305" s="26">
        <v>0</v>
      </c>
      <c r="CN305" s="26"/>
      <c r="CO305" s="26">
        <v>0</v>
      </c>
      <c r="CP305" s="26">
        <v>0</v>
      </c>
      <c r="CQ305" s="26">
        <v>0</v>
      </c>
      <c r="CR305" s="26">
        <v>0</v>
      </c>
      <c r="CS305" s="26">
        <v>0</v>
      </c>
      <c r="CT305" s="26">
        <v>0</v>
      </c>
      <c r="CU305" s="26">
        <v>0</v>
      </c>
      <c r="CV305" s="26">
        <v>9999</v>
      </c>
      <c r="CW305" s="30">
        <v>9999</v>
      </c>
      <c r="CX305" s="7"/>
      <c r="CY305" s="7"/>
      <c r="CZ305" s="7"/>
      <c r="DA305" s="7"/>
      <c r="DB305" s="7"/>
      <c r="DC305" s="7"/>
      <c r="DD305" s="7"/>
      <c r="DE305" s="7"/>
      <c r="DF305" s="7"/>
      <c r="DG305" s="7"/>
      <c r="DH305" s="7"/>
      <c r="DI305" s="7"/>
      <c r="DJ305" s="7"/>
      <c r="DK305" s="7"/>
      <c r="DL305" s="7"/>
      <c r="DM305" s="7"/>
      <c r="DN305" s="7"/>
      <c r="DO305" s="7"/>
      <c r="DP305" s="7"/>
      <c r="DQ305" s="7"/>
      <c r="DR305" s="7"/>
      <c r="DS305" s="7"/>
      <c r="DT305" s="7"/>
      <c r="DU305" s="7"/>
      <c r="DV305" s="7"/>
      <c r="DW305" s="7"/>
      <c r="DX305" s="7"/>
      <c r="DY305" s="7"/>
      <c r="DZ305" s="7"/>
      <c r="EA305" s="7"/>
    </row>
    <row r="306" spans="1:131">
      <c r="A306" s="7" t="s">
        <v>539</v>
      </c>
      <c r="B306" s="7" t="s">
        <v>539</v>
      </c>
      <c r="C306" s="26">
        <v>1</v>
      </c>
      <c r="D306" s="26">
        <v>161.16200000000003</v>
      </c>
      <c r="E306" s="26">
        <v>0</v>
      </c>
      <c r="F306" s="26">
        <v>10.46115</v>
      </c>
      <c r="G306" s="26">
        <v>0</v>
      </c>
      <c r="H306" s="26">
        <v>0</v>
      </c>
      <c r="I306" s="26" t="s">
        <v>137</v>
      </c>
      <c r="J306" s="26"/>
      <c r="K306" s="26"/>
      <c r="L306" s="26">
        <v>172.31699591357179</v>
      </c>
      <c r="M306" s="26">
        <v>4.5833321635149738E-4</v>
      </c>
      <c r="N306" s="26">
        <v>4.5502517273245975E-4</v>
      </c>
      <c r="O306" s="26">
        <v>0</v>
      </c>
      <c r="P306" s="26">
        <v>0</v>
      </c>
      <c r="Q306" s="26">
        <v>0</v>
      </c>
      <c r="R306" s="26">
        <v>2.0860930552949988</v>
      </c>
      <c r="S306" s="26">
        <v>4.8206437578241461</v>
      </c>
      <c r="T306" s="26">
        <v>0</v>
      </c>
      <c r="U306" s="26">
        <v>164.85171128453001</v>
      </c>
      <c r="V306" s="26" t="s">
        <v>310</v>
      </c>
      <c r="W306" s="26" t="s">
        <v>310</v>
      </c>
      <c r="X306" s="26" t="s">
        <v>310</v>
      </c>
      <c r="Y306" s="26" t="s">
        <v>310</v>
      </c>
      <c r="Z306" s="26">
        <v>0</v>
      </c>
      <c r="AA306" s="26">
        <v>0</v>
      </c>
      <c r="AB306" s="26">
        <v>0</v>
      </c>
      <c r="AC306" s="26">
        <v>0</v>
      </c>
      <c r="AD306" s="26">
        <v>0</v>
      </c>
      <c r="AE306" s="26">
        <v>0</v>
      </c>
      <c r="AF306" s="26">
        <v>0</v>
      </c>
      <c r="AG306" s="26">
        <v>0</v>
      </c>
      <c r="AH306" s="26">
        <v>2.0860930552949988</v>
      </c>
      <c r="AI306" s="26">
        <v>4.8206437578241461</v>
      </c>
      <c r="AJ306" s="26">
        <v>0</v>
      </c>
      <c r="AK306" s="26">
        <v>164.85171128453001</v>
      </c>
      <c r="AL306" s="26">
        <v>171.75844809764916</v>
      </c>
      <c r="AM306" s="26">
        <v>82.881704992129656</v>
      </c>
      <c r="AN306" s="26">
        <v>0.16195134760884375</v>
      </c>
      <c r="AO306" s="26">
        <v>0</v>
      </c>
      <c r="AP306" s="26">
        <v>0</v>
      </c>
      <c r="AQ306" s="26">
        <v>83.043656339738504</v>
      </c>
      <c r="AR306" s="26">
        <v>2.0860930552949988</v>
      </c>
      <c r="AS306" s="30">
        <v>39.808222422750518</v>
      </c>
      <c r="AT306" s="26">
        <v>82.881704992129656</v>
      </c>
      <c r="AU306" s="26">
        <v>0.19170215837089197</v>
      </c>
      <c r="AV306" s="26">
        <v>0</v>
      </c>
      <c r="AW306" s="26">
        <v>0</v>
      </c>
      <c r="AX306" s="26">
        <v>83.073407150500543</v>
      </c>
      <c r="AY306" s="26">
        <v>4.8206437578241461</v>
      </c>
      <c r="AZ306" s="30">
        <v>17.232845097849896</v>
      </c>
      <c r="BA306" s="26">
        <v>82.881704992129656</v>
      </c>
      <c r="BB306" s="26">
        <v>0.35365350597973572</v>
      </c>
      <c r="BC306" s="26">
        <v>0</v>
      </c>
      <c r="BD306" s="26">
        <v>0</v>
      </c>
      <c r="BE306" s="26">
        <v>83.235358498109392</v>
      </c>
      <c r="BF306" s="26">
        <v>6.9067368131191449</v>
      </c>
      <c r="BG306" s="26">
        <v>2.7982575789011861</v>
      </c>
      <c r="BH306" s="30">
        <v>12.051329122604796</v>
      </c>
      <c r="BI306" s="26">
        <v>0.89079070548556105</v>
      </c>
      <c r="BJ306" s="26">
        <v>2.0584818318756577</v>
      </c>
      <c r="BK306" s="26">
        <v>0</v>
      </c>
      <c r="BL306" s="26">
        <v>70.393970116966983</v>
      </c>
      <c r="BM306" s="26">
        <v>73.343242654328208</v>
      </c>
      <c r="BN306" s="26">
        <v>82.881704992129656</v>
      </c>
      <c r="BO306" s="26">
        <v>0</v>
      </c>
      <c r="BP306" s="26">
        <v>0.35365350597973572</v>
      </c>
      <c r="BQ306" s="26">
        <v>0</v>
      </c>
      <c r="BR306" s="26">
        <v>0</v>
      </c>
      <c r="BS306" s="26">
        <v>0</v>
      </c>
      <c r="BT306" s="26">
        <v>0</v>
      </c>
      <c r="BU306" s="26">
        <v>0</v>
      </c>
      <c r="BV306" s="26">
        <v>81.5419580698061</v>
      </c>
      <c r="BW306" s="26">
        <v>0</v>
      </c>
      <c r="BX306" s="26">
        <v>171.75844809764916</v>
      </c>
      <c r="BY306" s="26"/>
      <c r="BZ306" s="26">
        <v>0</v>
      </c>
      <c r="CA306" s="26">
        <v>0</v>
      </c>
      <c r="CB306" s="26">
        <v>164.77731656791548</v>
      </c>
      <c r="CC306" s="26">
        <v>171.75844809764916</v>
      </c>
      <c r="CD306" s="113">
        <v>0.95935494523236065</v>
      </c>
      <c r="CE306" s="26">
        <v>38.372679176061197</v>
      </c>
      <c r="CF306" s="26">
        <v>1.6370335902770179</v>
      </c>
      <c r="CG306" s="26">
        <v>0</v>
      </c>
      <c r="CH306" s="26">
        <v>1.6370335902770179</v>
      </c>
      <c r="CI306" s="26">
        <v>8.1850573058946594E-2</v>
      </c>
      <c r="CJ306" s="26">
        <v>0</v>
      </c>
      <c r="CK306" s="26">
        <v>8.1850573058946594E-2</v>
      </c>
      <c r="CL306" s="26"/>
      <c r="CM306" s="26">
        <v>0</v>
      </c>
      <c r="CN306" s="26"/>
      <c r="CO306" s="26">
        <v>0</v>
      </c>
      <c r="CP306" s="26">
        <v>0</v>
      </c>
      <c r="CQ306" s="26">
        <v>0</v>
      </c>
      <c r="CR306" s="26">
        <v>0</v>
      </c>
      <c r="CS306" s="26">
        <v>0</v>
      </c>
      <c r="CT306" s="26">
        <v>0</v>
      </c>
      <c r="CU306" s="26">
        <v>0</v>
      </c>
      <c r="CV306" s="26">
        <v>9999</v>
      </c>
      <c r="CW306" s="30">
        <v>9999</v>
      </c>
      <c r="CX306" s="7"/>
      <c r="CY306" s="7"/>
      <c r="CZ306" s="7"/>
      <c r="DA306" s="7"/>
      <c r="DB306" s="7"/>
      <c r="DC306" s="7"/>
      <c r="DD306" s="7"/>
      <c r="DE306" s="7"/>
      <c r="DF306" s="7"/>
      <c r="DG306" s="7"/>
      <c r="DH306" s="7"/>
      <c r="DI306" s="7"/>
      <c r="DJ306" s="7"/>
      <c r="DK306" s="7"/>
      <c r="DL306" s="7"/>
      <c r="DM306" s="7"/>
      <c r="DN306" s="7"/>
      <c r="DO306" s="7"/>
      <c r="DP306" s="7"/>
      <c r="DQ306" s="7"/>
      <c r="DR306" s="7"/>
      <c r="DS306" s="7"/>
      <c r="DT306" s="7"/>
      <c r="DU306" s="7"/>
      <c r="DV306" s="7"/>
      <c r="DW306" s="7"/>
      <c r="DX306" s="7"/>
      <c r="DY306" s="7"/>
      <c r="DZ306" s="7"/>
      <c r="EA306" s="7"/>
    </row>
    <row r="307" spans="1:131">
      <c r="A307" s="7" t="s">
        <v>540</v>
      </c>
      <c r="B307" s="7" t="s">
        <v>540</v>
      </c>
      <c r="C307" s="26">
        <v>1</v>
      </c>
      <c r="D307" s="26">
        <v>155.73300000000003</v>
      </c>
      <c r="E307" s="26">
        <v>0</v>
      </c>
      <c r="F307" s="26">
        <v>10.46115</v>
      </c>
      <c r="G307" s="26">
        <v>0</v>
      </c>
      <c r="H307" s="26">
        <v>0</v>
      </c>
      <c r="I307" s="26" t="s">
        <v>137</v>
      </c>
      <c r="J307" s="26"/>
      <c r="K307" s="26"/>
      <c r="L307" s="26">
        <v>166.51222201640758</v>
      </c>
      <c r="M307" s="26">
        <v>4.4289352813980801E-4</v>
      </c>
      <c r="N307" s="26">
        <v>4.3969692126645337E-4</v>
      </c>
      <c r="O307" s="26">
        <v>0</v>
      </c>
      <c r="P307" s="26">
        <v>0</v>
      </c>
      <c r="Q307" s="26">
        <v>0</v>
      </c>
      <c r="R307" s="26">
        <v>2.0860930552949988</v>
      </c>
      <c r="S307" s="26">
        <v>4.8206437578241461</v>
      </c>
      <c r="T307" s="26">
        <v>0</v>
      </c>
      <c r="U307" s="26">
        <v>164.85171128453001</v>
      </c>
      <c r="V307" s="26" t="s">
        <v>310</v>
      </c>
      <c r="W307" s="26" t="s">
        <v>310</v>
      </c>
      <c r="X307" s="26" t="s">
        <v>310</v>
      </c>
      <c r="Y307" s="26" t="s">
        <v>310</v>
      </c>
      <c r="Z307" s="26">
        <v>0</v>
      </c>
      <c r="AA307" s="26">
        <v>0</v>
      </c>
      <c r="AB307" s="26">
        <v>0</v>
      </c>
      <c r="AC307" s="26">
        <v>0</v>
      </c>
      <c r="AD307" s="26">
        <v>0</v>
      </c>
      <c r="AE307" s="26">
        <v>0</v>
      </c>
      <c r="AF307" s="26">
        <v>0</v>
      </c>
      <c r="AG307" s="26">
        <v>0</v>
      </c>
      <c r="AH307" s="26">
        <v>2.0860930552949988</v>
      </c>
      <c r="AI307" s="26">
        <v>4.8206437578241461</v>
      </c>
      <c r="AJ307" s="26">
        <v>0</v>
      </c>
      <c r="AK307" s="26">
        <v>164.85171128453001</v>
      </c>
      <c r="AL307" s="26">
        <v>171.75844809764916</v>
      </c>
      <c r="AM307" s="26">
        <v>80.089702060903463</v>
      </c>
      <c r="AN307" s="26">
        <v>0.15649575717084713</v>
      </c>
      <c r="AO307" s="26">
        <v>0</v>
      </c>
      <c r="AP307" s="26">
        <v>0</v>
      </c>
      <c r="AQ307" s="26">
        <v>80.246197818074307</v>
      </c>
      <c r="AR307" s="26">
        <v>2.0860930552949988</v>
      </c>
      <c r="AS307" s="30">
        <v>38.467218715095392</v>
      </c>
      <c r="AT307" s="26">
        <v>80.089702060903463</v>
      </c>
      <c r="AU307" s="26">
        <v>0.18524436423954851</v>
      </c>
      <c r="AV307" s="26">
        <v>0</v>
      </c>
      <c r="AW307" s="26">
        <v>0</v>
      </c>
      <c r="AX307" s="26">
        <v>80.274946425143014</v>
      </c>
      <c r="AY307" s="26">
        <v>4.8206437578241461</v>
      </c>
      <c r="AZ307" s="30">
        <v>16.65232911991324</v>
      </c>
      <c r="BA307" s="26">
        <v>80.089702060903463</v>
      </c>
      <c r="BB307" s="26">
        <v>0.34174012141039567</v>
      </c>
      <c r="BC307" s="26">
        <v>0</v>
      </c>
      <c r="BD307" s="26">
        <v>0</v>
      </c>
      <c r="BE307" s="26">
        <v>80.431442182313859</v>
      </c>
      <c r="BF307" s="26">
        <v>6.9067368131191449</v>
      </c>
      <c r="BG307" s="26">
        <v>2.9010720151820899</v>
      </c>
      <c r="BH307" s="30">
        <v>11.645360806211217</v>
      </c>
      <c r="BI307" s="26">
        <v>0.92184451386324007</v>
      </c>
      <c r="BJ307" s="26">
        <v>2.1302424597788825</v>
      </c>
      <c r="BK307" s="26">
        <v>0</v>
      </c>
      <c r="BL307" s="26">
        <v>72.847970642000291</v>
      </c>
      <c r="BM307" s="26">
        <v>75.900057615642424</v>
      </c>
      <c r="BN307" s="26">
        <v>80.089702060903463</v>
      </c>
      <c r="BO307" s="26">
        <v>0</v>
      </c>
      <c r="BP307" s="26">
        <v>0.34174012141039567</v>
      </c>
      <c r="BQ307" s="26">
        <v>0</v>
      </c>
      <c r="BR307" s="26">
        <v>0</v>
      </c>
      <c r="BS307" s="26">
        <v>0</v>
      </c>
      <c r="BT307" s="26">
        <v>0</v>
      </c>
      <c r="BU307" s="26">
        <v>0</v>
      </c>
      <c r="BV307" s="26">
        <v>81.5419580698061</v>
      </c>
      <c r="BW307" s="26">
        <v>0</v>
      </c>
      <c r="BX307" s="26">
        <v>171.75844809764916</v>
      </c>
      <c r="BY307" s="26"/>
      <c r="BZ307" s="26">
        <v>0</v>
      </c>
      <c r="CA307" s="26">
        <v>0</v>
      </c>
      <c r="CB307" s="26">
        <v>161.97340025211997</v>
      </c>
      <c r="CC307" s="26">
        <v>171.75844809764916</v>
      </c>
      <c r="CD307" s="113">
        <v>0.94303018015180173</v>
      </c>
      <c r="CE307" s="26">
        <v>39.715651670370775</v>
      </c>
      <c r="CF307" s="26">
        <v>1.5818874927998607</v>
      </c>
      <c r="CG307" s="26">
        <v>0</v>
      </c>
      <c r="CH307" s="26">
        <v>1.5818874927998607</v>
      </c>
      <c r="CI307" s="26">
        <v>7.9093305457793597E-2</v>
      </c>
      <c r="CJ307" s="26">
        <v>0</v>
      </c>
      <c r="CK307" s="26">
        <v>7.9093305457793597E-2</v>
      </c>
      <c r="CL307" s="26"/>
      <c r="CM307" s="26">
        <v>0</v>
      </c>
      <c r="CN307" s="26"/>
      <c r="CO307" s="26">
        <v>0</v>
      </c>
      <c r="CP307" s="26">
        <v>0</v>
      </c>
      <c r="CQ307" s="26">
        <v>0</v>
      </c>
      <c r="CR307" s="26">
        <v>0</v>
      </c>
      <c r="CS307" s="26">
        <v>0</v>
      </c>
      <c r="CT307" s="26">
        <v>0</v>
      </c>
      <c r="CU307" s="26">
        <v>0</v>
      </c>
      <c r="CV307" s="26">
        <v>9999</v>
      </c>
      <c r="CW307" s="30">
        <v>9999</v>
      </c>
      <c r="CX307" s="7"/>
      <c r="CY307" s="7"/>
      <c r="CZ307" s="7"/>
      <c r="DA307" s="7"/>
      <c r="DB307" s="7"/>
      <c r="DC307" s="7"/>
      <c r="DD307" s="7"/>
      <c r="DE307" s="7"/>
      <c r="DF307" s="7"/>
      <c r="DG307" s="7"/>
      <c r="DH307" s="7"/>
      <c r="DI307" s="7"/>
      <c r="DJ307" s="7"/>
      <c r="DK307" s="7"/>
      <c r="DL307" s="7"/>
      <c r="DM307" s="7"/>
      <c r="DN307" s="7"/>
      <c r="DO307" s="7"/>
      <c r="DP307" s="7"/>
      <c r="DQ307" s="7"/>
      <c r="DR307" s="7"/>
      <c r="DS307" s="7"/>
      <c r="DT307" s="7"/>
      <c r="DU307" s="7"/>
      <c r="DV307" s="7"/>
      <c r="DW307" s="7"/>
      <c r="DX307" s="7"/>
      <c r="DY307" s="7"/>
      <c r="DZ307" s="7"/>
      <c r="EA307" s="7"/>
    </row>
    <row r="308" spans="1:131">
      <c r="A308" s="7" t="s">
        <v>541</v>
      </c>
      <c r="B308" s="7" t="s">
        <v>541</v>
      </c>
      <c r="C308" s="26">
        <v>1</v>
      </c>
      <c r="D308" s="26">
        <v>156.16000000000003</v>
      </c>
      <c r="E308" s="26">
        <v>0</v>
      </c>
      <c r="F308" s="26">
        <v>10.46115</v>
      </c>
      <c r="G308" s="26">
        <v>0</v>
      </c>
      <c r="H308" s="26">
        <v>0</v>
      </c>
      <c r="I308" s="26" t="s">
        <v>137</v>
      </c>
      <c r="J308" s="26"/>
      <c r="K308" s="26"/>
      <c r="L308" s="26">
        <v>166.96877726674632</v>
      </c>
      <c r="M308" s="26">
        <v>4.4410788563960382E-4</v>
      </c>
      <c r="N308" s="26">
        <v>4.4090251407838643E-4</v>
      </c>
      <c r="O308" s="26">
        <v>0</v>
      </c>
      <c r="P308" s="26">
        <v>0</v>
      </c>
      <c r="Q308" s="26">
        <v>0</v>
      </c>
      <c r="R308" s="26">
        <v>2.0860930552949988</v>
      </c>
      <c r="S308" s="26">
        <v>4.8206437578241461</v>
      </c>
      <c r="T308" s="26">
        <v>0</v>
      </c>
      <c r="U308" s="26">
        <v>164.85171128453001</v>
      </c>
      <c r="V308" s="26" t="s">
        <v>310</v>
      </c>
      <c r="W308" s="26" t="s">
        <v>310</v>
      </c>
      <c r="X308" s="26" t="s">
        <v>310</v>
      </c>
      <c r="Y308" s="26" t="s">
        <v>310</v>
      </c>
      <c r="Z308" s="26">
        <v>0</v>
      </c>
      <c r="AA308" s="26">
        <v>0</v>
      </c>
      <c r="AB308" s="26">
        <v>0</v>
      </c>
      <c r="AC308" s="26">
        <v>0</v>
      </c>
      <c r="AD308" s="26">
        <v>0</v>
      </c>
      <c r="AE308" s="26">
        <v>0</v>
      </c>
      <c r="AF308" s="26">
        <v>0</v>
      </c>
      <c r="AG308" s="26">
        <v>0</v>
      </c>
      <c r="AH308" s="26">
        <v>2.0860930552949988</v>
      </c>
      <c r="AI308" s="26">
        <v>4.8206437578241461</v>
      </c>
      <c r="AJ308" s="26">
        <v>0</v>
      </c>
      <c r="AK308" s="26">
        <v>164.85171128453001</v>
      </c>
      <c r="AL308" s="26">
        <v>171.75844809764916</v>
      </c>
      <c r="AM308" s="26">
        <v>80.309297797067273</v>
      </c>
      <c r="AN308" s="26">
        <v>0.15692484855361086</v>
      </c>
      <c r="AO308" s="26">
        <v>0</v>
      </c>
      <c r="AP308" s="26">
        <v>0</v>
      </c>
      <c r="AQ308" s="26">
        <v>80.466222645620888</v>
      </c>
      <c r="AR308" s="26">
        <v>2.0860930552949988</v>
      </c>
      <c r="AS308" s="30">
        <v>38.57269091682106</v>
      </c>
      <c r="AT308" s="26">
        <v>80.309297797067273</v>
      </c>
      <c r="AU308" s="26">
        <v>0.18575228063190138</v>
      </c>
      <c r="AV308" s="26">
        <v>0</v>
      </c>
      <c r="AW308" s="26">
        <v>0</v>
      </c>
      <c r="AX308" s="26">
        <v>80.495050077699176</v>
      </c>
      <c r="AY308" s="26">
        <v>4.8206437578241461</v>
      </c>
      <c r="AZ308" s="30">
        <v>16.697987679975665</v>
      </c>
      <c r="BA308" s="26">
        <v>80.309297797067273</v>
      </c>
      <c r="BB308" s="26">
        <v>0.34267712918551224</v>
      </c>
      <c r="BC308" s="26">
        <v>0</v>
      </c>
      <c r="BD308" s="26">
        <v>0</v>
      </c>
      <c r="BE308" s="26">
        <v>80.651974926252791</v>
      </c>
      <c r="BF308" s="26">
        <v>6.9067368131191449</v>
      </c>
      <c r="BG308" s="26">
        <v>2.8927264648635349</v>
      </c>
      <c r="BH308" s="30">
        <v>11.67729089851183</v>
      </c>
      <c r="BI308" s="26">
        <v>0.91932384527064537</v>
      </c>
      <c r="BJ308" s="26">
        <v>2.1244175780529244</v>
      </c>
      <c r="BK308" s="26">
        <v>0</v>
      </c>
      <c r="BL308" s="26">
        <v>72.648776972276067</v>
      </c>
      <c r="BM308" s="26">
        <v>75.692518395599649</v>
      </c>
      <c r="BN308" s="26">
        <v>80.309297797067273</v>
      </c>
      <c r="BO308" s="26">
        <v>0</v>
      </c>
      <c r="BP308" s="26">
        <v>0.34267712918551224</v>
      </c>
      <c r="BQ308" s="26">
        <v>0</v>
      </c>
      <c r="BR308" s="26">
        <v>0</v>
      </c>
      <c r="BS308" s="26">
        <v>0</v>
      </c>
      <c r="BT308" s="26">
        <v>0</v>
      </c>
      <c r="BU308" s="26">
        <v>0</v>
      </c>
      <c r="BV308" s="26">
        <v>81.5419580698061</v>
      </c>
      <c r="BW308" s="26">
        <v>0</v>
      </c>
      <c r="BX308" s="26">
        <v>171.75844809764916</v>
      </c>
      <c r="BY308" s="26"/>
      <c r="BZ308" s="26">
        <v>0</v>
      </c>
      <c r="CA308" s="26">
        <v>0</v>
      </c>
      <c r="CB308" s="26">
        <v>162.19393299605889</v>
      </c>
      <c r="CC308" s="26">
        <v>171.75844809764916</v>
      </c>
      <c r="CD308" s="113">
        <v>0.94431415043903633</v>
      </c>
      <c r="CE308" s="26">
        <v>39.606641253807567</v>
      </c>
      <c r="CF308" s="26">
        <v>1.5862248263092966</v>
      </c>
      <c r="CG308" s="26">
        <v>0</v>
      </c>
      <c r="CH308" s="26">
        <v>1.5862248263092966</v>
      </c>
      <c r="CI308" s="26">
        <v>7.93101692017045E-2</v>
      </c>
      <c r="CJ308" s="26">
        <v>0</v>
      </c>
      <c r="CK308" s="26">
        <v>7.93101692017045E-2</v>
      </c>
      <c r="CL308" s="26"/>
      <c r="CM308" s="26">
        <v>0</v>
      </c>
      <c r="CN308" s="26"/>
      <c r="CO308" s="26">
        <v>0</v>
      </c>
      <c r="CP308" s="26">
        <v>0</v>
      </c>
      <c r="CQ308" s="26">
        <v>0</v>
      </c>
      <c r="CR308" s="26">
        <v>0</v>
      </c>
      <c r="CS308" s="26">
        <v>0</v>
      </c>
      <c r="CT308" s="26">
        <v>0</v>
      </c>
      <c r="CU308" s="26">
        <v>0</v>
      </c>
      <c r="CV308" s="26">
        <v>9999</v>
      </c>
      <c r="CW308" s="30">
        <v>9999</v>
      </c>
      <c r="CX308" s="7"/>
      <c r="CY308" s="7"/>
      <c r="CZ308" s="7"/>
      <c r="DA308" s="7"/>
      <c r="DB308" s="7"/>
      <c r="DC308" s="7"/>
      <c r="DD308" s="7"/>
      <c r="DE308" s="7"/>
      <c r="DF308" s="7"/>
      <c r="DG308" s="7"/>
      <c r="DH308" s="7"/>
      <c r="DI308" s="7"/>
      <c r="DJ308" s="7"/>
      <c r="DK308" s="7"/>
      <c r="DL308" s="7"/>
      <c r="DM308" s="7"/>
      <c r="DN308" s="7"/>
      <c r="DO308" s="7"/>
      <c r="DP308" s="7"/>
      <c r="DQ308" s="7"/>
      <c r="DR308" s="7"/>
      <c r="DS308" s="7"/>
      <c r="DT308" s="7"/>
      <c r="DU308" s="7"/>
      <c r="DV308" s="7"/>
      <c r="DW308" s="7"/>
      <c r="DX308" s="7"/>
      <c r="DY308" s="7"/>
      <c r="DZ308" s="7"/>
      <c r="EA308" s="7"/>
    </row>
    <row r="309" spans="1:131">
      <c r="A309" s="7" t="s">
        <v>542</v>
      </c>
      <c r="B309" s="7" t="s">
        <v>542</v>
      </c>
      <c r="C309" s="26">
        <v>1</v>
      </c>
      <c r="D309" s="26">
        <v>155.672</v>
      </c>
      <c r="E309" s="26">
        <v>0</v>
      </c>
      <c r="F309" s="26">
        <v>10.46115</v>
      </c>
      <c r="G309" s="26">
        <v>0</v>
      </c>
      <c r="H309" s="26">
        <v>0</v>
      </c>
      <c r="I309" s="26" t="s">
        <v>137</v>
      </c>
      <c r="J309" s="26"/>
      <c r="K309" s="26"/>
      <c r="L309" s="26">
        <v>166.4469998377877</v>
      </c>
      <c r="M309" s="26">
        <v>4.4272004849697994E-4</v>
      </c>
      <c r="N309" s="26">
        <v>4.395246937218914E-4</v>
      </c>
      <c r="O309" s="26">
        <v>0</v>
      </c>
      <c r="P309" s="26">
        <v>0</v>
      </c>
      <c r="Q309" s="26">
        <v>0</v>
      </c>
      <c r="R309" s="26">
        <v>2.0860930552949988</v>
      </c>
      <c r="S309" s="26">
        <v>4.8206437578241461</v>
      </c>
      <c r="T309" s="26">
        <v>0</v>
      </c>
      <c r="U309" s="26">
        <v>164.85171128453001</v>
      </c>
      <c r="V309" s="26" t="s">
        <v>310</v>
      </c>
      <c r="W309" s="26" t="s">
        <v>310</v>
      </c>
      <c r="X309" s="26" t="s">
        <v>310</v>
      </c>
      <c r="Y309" s="26" t="s">
        <v>310</v>
      </c>
      <c r="Z309" s="26">
        <v>0</v>
      </c>
      <c r="AA309" s="26">
        <v>0</v>
      </c>
      <c r="AB309" s="26">
        <v>0</v>
      </c>
      <c r="AC309" s="26">
        <v>0</v>
      </c>
      <c r="AD309" s="26">
        <v>0</v>
      </c>
      <c r="AE309" s="26">
        <v>0</v>
      </c>
      <c r="AF309" s="26">
        <v>0</v>
      </c>
      <c r="AG309" s="26">
        <v>0</v>
      </c>
      <c r="AH309" s="26">
        <v>2.0860930552949988</v>
      </c>
      <c r="AI309" s="26">
        <v>4.8206437578241461</v>
      </c>
      <c r="AJ309" s="26">
        <v>0</v>
      </c>
      <c r="AK309" s="26">
        <v>164.85171128453001</v>
      </c>
      <c r="AL309" s="26">
        <v>171.75844809764916</v>
      </c>
      <c r="AM309" s="26">
        <v>80.058331241451398</v>
      </c>
      <c r="AN309" s="26">
        <v>0.15643445840188086</v>
      </c>
      <c r="AO309" s="26">
        <v>0</v>
      </c>
      <c r="AP309" s="26">
        <v>0</v>
      </c>
      <c r="AQ309" s="26">
        <v>80.214765699853274</v>
      </c>
      <c r="AR309" s="26">
        <v>2.0860930552949988</v>
      </c>
      <c r="AS309" s="30">
        <v>38.452151257705971</v>
      </c>
      <c r="AT309" s="26">
        <v>80.058331241451398</v>
      </c>
      <c r="AU309" s="26">
        <v>0.18517180475492667</v>
      </c>
      <c r="AV309" s="26">
        <v>0</v>
      </c>
      <c r="AW309" s="26">
        <v>0</v>
      </c>
      <c r="AX309" s="26">
        <v>80.243503046206328</v>
      </c>
      <c r="AY309" s="26">
        <v>4.8206437578241461</v>
      </c>
      <c r="AZ309" s="30">
        <v>16.64580646847573</v>
      </c>
      <c r="BA309" s="26">
        <v>80.058331241451398</v>
      </c>
      <c r="BB309" s="26">
        <v>0.34160626315680753</v>
      </c>
      <c r="BC309" s="26">
        <v>0</v>
      </c>
      <c r="BD309" s="26">
        <v>0</v>
      </c>
      <c r="BE309" s="26">
        <v>80.399937504608204</v>
      </c>
      <c r="BF309" s="26">
        <v>6.9067368131191449</v>
      </c>
      <c r="BG309" s="26">
        <v>2.9022679740275628</v>
      </c>
      <c r="BH309" s="30">
        <v>11.640799364453974</v>
      </c>
      <c r="BI309" s="26">
        <v>0.92220573820252849</v>
      </c>
      <c r="BJ309" s="26">
        <v>2.1310771942850661</v>
      </c>
      <c r="BK309" s="26">
        <v>0</v>
      </c>
      <c r="BL309" s="26">
        <v>72.876516085041843</v>
      </c>
      <c r="BM309" s="26">
        <v>75.929799017529461</v>
      </c>
      <c r="BN309" s="26">
        <v>80.058331241451398</v>
      </c>
      <c r="BO309" s="26">
        <v>0</v>
      </c>
      <c r="BP309" s="26">
        <v>0.34160626315680753</v>
      </c>
      <c r="BQ309" s="26">
        <v>0</v>
      </c>
      <c r="BR309" s="26">
        <v>0</v>
      </c>
      <c r="BS309" s="26">
        <v>0</v>
      </c>
      <c r="BT309" s="26">
        <v>0</v>
      </c>
      <c r="BU309" s="26">
        <v>0</v>
      </c>
      <c r="BV309" s="26">
        <v>81.5419580698061</v>
      </c>
      <c r="BW309" s="26">
        <v>0</v>
      </c>
      <c r="BX309" s="26">
        <v>171.75844809764916</v>
      </c>
      <c r="BY309" s="26"/>
      <c r="BZ309" s="26">
        <v>0</v>
      </c>
      <c r="CA309" s="26">
        <v>0</v>
      </c>
      <c r="CB309" s="26">
        <v>161.9418955744143</v>
      </c>
      <c r="CC309" s="26">
        <v>171.75844809764916</v>
      </c>
      <c r="CD309" s="113">
        <v>0.94284675582505328</v>
      </c>
      <c r="CE309" s="26">
        <v>39.731273404943224</v>
      </c>
      <c r="CF309" s="26">
        <v>1.5812678737270809</v>
      </c>
      <c r="CG309" s="26">
        <v>0</v>
      </c>
      <c r="CH309" s="26">
        <v>1.5812678737270809</v>
      </c>
      <c r="CI309" s="26">
        <v>7.9062324922949151E-2</v>
      </c>
      <c r="CJ309" s="26">
        <v>0</v>
      </c>
      <c r="CK309" s="26">
        <v>7.9062324922949151E-2</v>
      </c>
      <c r="CL309" s="26"/>
      <c r="CM309" s="26">
        <v>0</v>
      </c>
      <c r="CN309" s="26"/>
      <c r="CO309" s="26">
        <v>0</v>
      </c>
      <c r="CP309" s="26">
        <v>0</v>
      </c>
      <c r="CQ309" s="26">
        <v>0</v>
      </c>
      <c r="CR309" s="26">
        <v>0</v>
      </c>
      <c r="CS309" s="26">
        <v>0</v>
      </c>
      <c r="CT309" s="26">
        <v>0</v>
      </c>
      <c r="CU309" s="26">
        <v>0</v>
      </c>
      <c r="CV309" s="26">
        <v>9999</v>
      </c>
      <c r="CW309" s="30">
        <v>9999</v>
      </c>
      <c r="CX309" s="7"/>
      <c r="CY309" s="7"/>
      <c r="CZ309" s="7"/>
      <c r="DA309" s="7"/>
      <c r="DB309" s="7"/>
      <c r="DC309" s="7"/>
      <c r="DD309" s="7"/>
      <c r="DE309" s="7"/>
      <c r="DF309" s="7"/>
      <c r="DG309" s="7"/>
      <c r="DH309" s="7"/>
      <c r="DI309" s="7"/>
      <c r="DJ309" s="7"/>
      <c r="DK309" s="7"/>
      <c r="DL309" s="7"/>
      <c r="DM309" s="7"/>
      <c r="DN309" s="7"/>
      <c r="DO309" s="7"/>
      <c r="DP309" s="7"/>
      <c r="DQ309" s="7"/>
      <c r="DR309" s="7"/>
      <c r="DS309" s="7"/>
      <c r="DT309" s="7"/>
      <c r="DU309" s="7"/>
      <c r="DV309" s="7"/>
      <c r="DW309" s="7"/>
      <c r="DX309" s="7"/>
      <c r="DY309" s="7"/>
      <c r="DZ309" s="7"/>
      <c r="EA309" s="7"/>
    </row>
    <row r="310" spans="1:131">
      <c r="A310" s="7" t="s">
        <v>543</v>
      </c>
      <c r="B310" s="7" t="s">
        <v>543</v>
      </c>
      <c r="C310" s="26">
        <v>1</v>
      </c>
      <c r="D310" s="26">
        <v>147.74200000000002</v>
      </c>
      <c r="E310" s="26">
        <v>0</v>
      </c>
      <c r="F310" s="26">
        <v>10.46115</v>
      </c>
      <c r="G310" s="26">
        <v>0</v>
      </c>
      <c r="H310" s="26">
        <v>0</v>
      </c>
      <c r="I310" s="26" t="s">
        <v>137</v>
      </c>
      <c r="J310" s="26"/>
      <c r="K310" s="26"/>
      <c r="L310" s="26">
        <v>157.96811661721077</v>
      </c>
      <c r="M310" s="26">
        <v>4.2016769492934388E-4</v>
      </c>
      <c r="N310" s="26">
        <v>4.1713511292884836E-4</v>
      </c>
      <c r="O310" s="26">
        <v>0</v>
      </c>
      <c r="P310" s="26">
        <v>0</v>
      </c>
      <c r="Q310" s="26">
        <v>0</v>
      </c>
      <c r="R310" s="26">
        <v>2.0860930552949988</v>
      </c>
      <c r="S310" s="26">
        <v>4.8206437578241461</v>
      </c>
      <c r="T310" s="26">
        <v>0</v>
      </c>
      <c r="U310" s="26">
        <v>164.85171128453001</v>
      </c>
      <c r="V310" s="26" t="s">
        <v>310</v>
      </c>
      <c r="W310" s="26" t="s">
        <v>310</v>
      </c>
      <c r="X310" s="26" t="s">
        <v>310</v>
      </c>
      <c r="Y310" s="26" t="s">
        <v>310</v>
      </c>
      <c r="Z310" s="26">
        <v>0</v>
      </c>
      <c r="AA310" s="26">
        <v>0</v>
      </c>
      <c r="AB310" s="26">
        <v>0</v>
      </c>
      <c r="AC310" s="26">
        <v>0</v>
      </c>
      <c r="AD310" s="26">
        <v>0</v>
      </c>
      <c r="AE310" s="26">
        <v>0</v>
      </c>
      <c r="AF310" s="26">
        <v>0</v>
      </c>
      <c r="AG310" s="26">
        <v>0</v>
      </c>
      <c r="AH310" s="26">
        <v>2.0860930552949988</v>
      </c>
      <c r="AI310" s="26">
        <v>4.8206437578241461</v>
      </c>
      <c r="AJ310" s="26">
        <v>0</v>
      </c>
      <c r="AK310" s="26">
        <v>164.85171128453001</v>
      </c>
      <c r="AL310" s="26">
        <v>171.75844809764916</v>
      </c>
      <c r="AM310" s="26">
        <v>75.980124712694135</v>
      </c>
      <c r="AN310" s="26">
        <v>0.14846561843626777</v>
      </c>
      <c r="AO310" s="26">
        <v>0</v>
      </c>
      <c r="AP310" s="26">
        <v>0</v>
      </c>
      <c r="AQ310" s="26">
        <v>76.128590331130397</v>
      </c>
      <c r="AR310" s="26">
        <v>2.0860930552949988</v>
      </c>
      <c r="AS310" s="30">
        <v>36.49338179708618</v>
      </c>
      <c r="AT310" s="26">
        <v>75.980124712694135</v>
      </c>
      <c r="AU310" s="26">
        <v>0.1757390717540879</v>
      </c>
      <c r="AV310" s="26">
        <v>0</v>
      </c>
      <c r="AW310" s="26">
        <v>0</v>
      </c>
      <c r="AX310" s="26">
        <v>76.155863784448229</v>
      </c>
      <c r="AY310" s="26">
        <v>4.8206437578241461</v>
      </c>
      <c r="AZ310" s="30">
        <v>15.797861781601981</v>
      </c>
      <c r="BA310" s="26">
        <v>75.980124712694135</v>
      </c>
      <c r="BB310" s="26">
        <v>0.32420469019035569</v>
      </c>
      <c r="BC310" s="26">
        <v>0</v>
      </c>
      <c r="BD310" s="26">
        <v>0</v>
      </c>
      <c r="BE310" s="26">
        <v>76.304329402884491</v>
      </c>
      <c r="BF310" s="26">
        <v>6.9067368131191449</v>
      </c>
      <c r="BG310" s="26">
        <v>3.066151863880322</v>
      </c>
      <c r="BH310" s="30">
        <v>11.047811936013929</v>
      </c>
      <c r="BI310" s="26">
        <v>0.97170480755278787</v>
      </c>
      <c r="BJ310" s="26">
        <v>2.245462014787567</v>
      </c>
      <c r="BK310" s="26">
        <v>0</v>
      </c>
      <c r="BL310" s="26">
        <v>76.788137509920219</v>
      </c>
      <c r="BM310" s="26">
        <v>80.005304332260579</v>
      </c>
      <c r="BN310" s="26">
        <v>75.980124712694135</v>
      </c>
      <c r="BO310" s="26">
        <v>0</v>
      </c>
      <c r="BP310" s="26">
        <v>0.32420469019035569</v>
      </c>
      <c r="BQ310" s="26">
        <v>0</v>
      </c>
      <c r="BR310" s="26">
        <v>0</v>
      </c>
      <c r="BS310" s="26">
        <v>0</v>
      </c>
      <c r="BT310" s="26">
        <v>0</v>
      </c>
      <c r="BU310" s="26">
        <v>0</v>
      </c>
      <c r="BV310" s="26">
        <v>81.5419580698061</v>
      </c>
      <c r="BW310" s="26">
        <v>0</v>
      </c>
      <c r="BX310" s="26">
        <v>171.75844809764916</v>
      </c>
      <c r="BY310" s="26"/>
      <c r="BZ310" s="26">
        <v>0</v>
      </c>
      <c r="CA310" s="26">
        <v>0</v>
      </c>
      <c r="CB310" s="26">
        <v>157.84628747269059</v>
      </c>
      <c r="CC310" s="26">
        <v>171.75844809764916</v>
      </c>
      <c r="CD310" s="113">
        <v>0.9190015933478326</v>
      </c>
      <c r="CE310" s="26">
        <v>41.871941236174592</v>
      </c>
      <c r="CF310" s="26">
        <v>1.5007173942660621</v>
      </c>
      <c r="CG310" s="26">
        <v>0</v>
      </c>
      <c r="CH310" s="26">
        <v>1.5007173942660621</v>
      </c>
      <c r="CI310" s="26">
        <v>7.5034855393175101E-2</v>
      </c>
      <c r="CJ310" s="26">
        <v>0</v>
      </c>
      <c r="CK310" s="26">
        <v>7.5034855393175101E-2</v>
      </c>
      <c r="CL310" s="26"/>
      <c r="CM310" s="26">
        <v>0</v>
      </c>
      <c r="CN310" s="26"/>
      <c r="CO310" s="26">
        <v>0</v>
      </c>
      <c r="CP310" s="26">
        <v>0</v>
      </c>
      <c r="CQ310" s="26">
        <v>0</v>
      </c>
      <c r="CR310" s="26">
        <v>0</v>
      </c>
      <c r="CS310" s="26">
        <v>0</v>
      </c>
      <c r="CT310" s="26">
        <v>0</v>
      </c>
      <c r="CU310" s="26">
        <v>0</v>
      </c>
      <c r="CV310" s="26">
        <v>9999</v>
      </c>
      <c r="CW310" s="30">
        <v>9999</v>
      </c>
      <c r="CX310" s="7"/>
      <c r="CY310" s="7"/>
      <c r="CZ310" s="7"/>
      <c r="DA310" s="7"/>
      <c r="DB310" s="7"/>
      <c r="DC310" s="7"/>
      <c r="DD310" s="7"/>
      <c r="DE310" s="7"/>
      <c r="DF310" s="7"/>
      <c r="DG310" s="7"/>
      <c r="DH310" s="7"/>
      <c r="DI310" s="7"/>
      <c r="DJ310" s="7"/>
      <c r="DK310" s="7"/>
      <c r="DL310" s="7"/>
      <c r="DM310" s="7"/>
      <c r="DN310" s="7"/>
      <c r="DO310" s="7"/>
      <c r="DP310" s="7"/>
      <c r="DQ310" s="7"/>
      <c r="DR310" s="7"/>
      <c r="DS310" s="7"/>
      <c r="DT310" s="7"/>
      <c r="DU310" s="7"/>
      <c r="DV310" s="7"/>
      <c r="DW310" s="7"/>
      <c r="DX310" s="7"/>
      <c r="DY310" s="7"/>
      <c r="DZ310" s="7"/>
      <c r="EA310" s="7"/>
    </row>
    <row r="311" spans="1:131">
      <c r="A311" s="7" t="s">
        <v>544</v>
      </c>
      <c r="B311" s="7" t="s">
        <v>544</v>
      </c>
      <c r="C311" s="26">
        <v>1</v>
      </c>
      <c r="D311" s="26">
        <v>137.982</v>
      </c>
      <c r="E311" s="26">
        <v>0</v>
      </c>
      <c r="F311" s="26">
        <v>10.46115</v>
      </c>
      <c r="G311" s="26">
        <v>0</v>
      </c>
      <c r="H311" s="26">
        <v>0</v>
      </c>
      <c r="I311" s="26" t="s">
        <v>137</v>
      </c>
      <c r="J311" s="26"/>
      <c r="K311" s="26"/>
      <c r="L311" s="26">
        <v>147.5325680380391</v>
      </c>
      <c r="M311" s="26">
        <v>3.9241095207686862E-4</v>
      </c>
      <c r="N311" s="26">
        <v>3.895787057989492E-4</v>
      </c>
      <c r="O311" s="26">
        <v>0</v>
      </c>
      <c r="P311" s="26">
        <v>0</v>
      </c>
      <c r="Q311" s="26">
        <v>0</v>
      </c>
      <c r="R311" s="26">
        <v>2.0860930552949988</v>
      </c>
      <c r="S311" s="26">
        <v>4.8206437578241461</v>
      </c>
      <c r="T311" s="26">
        <v>0</v>
      </c>
      <c r="U311" s="26">
        <v>164.85171128453001</v>
      </c>
      <c r="V311" s="26" t="s">
        <v>310</v>
      </c>
      <c r="W311" s="26" t="s">
        <v>310</v>
      </c>
      <c r="X311" s="26" t="s">
        <v>310</v>
      </c>
      <c r="Y311" s="26" t="s">
        <v>310</v>
      </c>
      <c r="Z311" s="26">
        <v>0</v>
      </c>
      <c r="AA311" s="26">
        <v>0</v>
      </c>
      <c r="AB311" s="26">
        <v>0</v>
      </c>
      <c r="AC311" s="26">
        <v>0</v>
      </c>
      <c r="AD311" s="26">
        <v>0</v>
      </c>
      <c r="AE311" s="26">
        <v>0</v>
      </c>
      <c r="AF311" s="26">
        <v>0</v>
      </c>
      <c r="AG311" s="26">
        <v>0</v>
      </c>
      <c r="AH311" s="26">
        <v>2.0860930552949988</v>
      </c>
      <c r="AI311" s="26">
        <v>4.8206437578241461</v>
      </c>
      <c r="AJ311" s="26">
        <v>0</v>
      </c>
      <c r="AK311" s="26">
        <v>164.85171128453001</v>
      </c>
      <c r="AL311" s="26">
        <v>171.75844809764916</v>
      </c>
      <c r="AM311" s="26">
        <v>70.960793600377443</v>
      </c>
      <c r="AN311" s="26">
        <v>0.13865781540166711</v>
      </c>
      <c r="AO311" s="26">
        <v>0</v>
      </c>
      <c r="AP311" s="26">
        <v>0</v>
      </c>
      <c r="AQ311" s="26">
        <v>71.099451415779114</v>
      </c>
      <c r="AR311" s="26">
        <v>2.0860930552949988</v>
      </c>
      <c r="AS311" s="30">
        <v>34.082588614784875</v>
      </c>
      <c r="AT311" s="26">
        <v>70.960793600377443</v>
      </c>
      <c r="AU311" s="26">
        <v>0.16412955421459408</v>
      </c>
      <c r="AV311" s="26">
        <v>0</v>
      </c>
      <c r="AW311" s="26">
        <v>0</v>
      </c>
      <c r="AX311" s="26">
        <v>71.12492315459204</v>
      </c>
      <c r="AY311" s="26">
        <v>4.8206437578241461</v>
      </c>
      <c r="AZ311" s="30">
        <v>14.754237551603502</v>
      </c>
      <c r="BA311" s="26">
        <v>70.960793600377443</v>
      </c>
      <c r="BB311" s="26">
        <v>0.30278736961626118</v>
      </c>
      <c r="BC311" s="26">
        <v>0</v>
      </c>
      <c r="BD311" s="26">
        <v>0</v>
      </c>
      <c r="BE311" s="26">
        <v>71.263580969993711</v>
      </c>
      <c r="BF311" s="26">
        <v>6.9067368131191449</v>
      </c>
      <c r="BG311" s="26">
        <v>3.2937145038336593</v>
      </c>
      <c r="BH311" s="30">
        <v>10.317981254856942</v>
      </c>
      <c r="BI311" s="26">
        <v>1.0404372431002884</v>
      </c>
      <c r="BJ311" s="26">
        <v>2.4042922191934073</v>
      </c>
      <c r="BK311" s="26">
        <v>0</v>
      </c>
      <c r="BL311" s="26">
        <v>82.219659172867722</v>
      </c>
      <c r="BM311" s="26">
        <v>85.66438863516143</v>
      </c>
      <c r="BN311" s="26">
        <v>70.960793600377443</v>
      </c>
      <c r="BO311" s="26">
        <v>0</v>
      </c>
      <c r="BP311" s="26">
        <v>0.30278736961626118</v>
      </c>
      <c r="BQ311" s="26">
        <v>0</v>
      </c>
      <c r="BR311" s="26">
        <v>0</v>
      </c>
      <c r="BS311" s="26">
        <v>0</v>
      </c>
      <c r="BT311" s="26">
        <v>0</v>
      </c>
      <c r="BU311" s="26">
        <v>0</v>
      </c>
      <c r="BV311" s="26">
        <v>81.5419580698061</v>
      </c>
      <c r="BW311" s="26">
        <v>0</v>
      </c>
      <c r="BX311" s="26">
        <v>171.75844809764916</v>
      </c>
      <c r="BY311" s="26"/>
      <c r="BZ311" s="26">
        <v>0</v>
      </c>
      <c r="CA311" s="26">
        <v>0</v>
      </c>
      <c r="CB311" s="26">
        <v>152.80553903979981</v>
      </c>
      <c r="CC311" s="26">
        <v>171.75844809764916</v>
      </c>
      <c r="CD311" s="113">
        <v>0.88965370106817609</v>
      </c>
      <c r="CE311" s="26">
        <v>44.84438729768722</v>
      </c>
      <c r="CF311" s="26">
        <v>1.401578342621731</v>
      </c>
      <c r="CG311" s="26">
        <v>0</v>
      </c>
      <c r="CH311" s="26">
        <v>1.401578342621731</v>
      </c>
      <c r="CI311" s="26">
        <v>7.0077969818068575E-2</v>
      </c>
      <c r="CJ311" s="26">
        <v>0</v>
      </c>
      <c r="CK311" s="26">
        <v>7.0077969818068575E-2</v>
      </c>
      <c r="CL311" s="26"/>
      <c r="CM311" s="26">
        <v>0</v>
      </c>
      <c r="CN311" s="26"/>
      <c r="CO311" s="26">
        <v>0</v>
      </c>
      <c r="CP311" s="26">
        <v>0</v>
      </c>
      <c r="CQ311" s="26">
        <v>0</v>
      </c>
      <c r="CR311" s="26">
        <v>0</v>
      </c>
      <c r="CS311" s="26">
        <v>0</v>
      </c>
      <c r="CT311" s="26">
        <v>0</v>
      </c>
      <c r="CU311" s="26">
        <v>0</v>
      </c>
      <c r="CV311" s="26">
        <v>9999</v>
      </c>
      <c r="CW311" s="30">
        <v>9999</v>
      </c>
      <c r="CX311" s="7"/>
      <c r="CY311" s="7"/>
      <c r="CZ311" s="7"/>
      <c r="DA311" s="7"/>
      <c r="DB311" s="7"/>
      <c r="DC311" s="7"/>
      <c r="DD311" s="7"/>
      <c r="DE311" s="7"/>
      <c r="DF311" s="7"/>
      <c r="DG311" s="7"/>
      <c r="DH311" s="7"/>
      <c r="DI311" s="7"/>
      <c r="DJ311" s="7"/>
      <c r="DK311" s="7"/>
      <c r="DL311" s="7"/>
      <c r="DM311" s="7"/>
      <c r="DN311" s="7"/>
      <c r="DO311" s="7"/>
      <c r="DP311" s="7"/>
      <c r="DQ311" s="7"/>
      <c r="DR311" s="7"/>
      <c r="DS311" s="7"/>
      <c r="DT311" s="7"/>
      <c r="DU311" s="7"/>
      <c r="DV311" s="7"/>
      <c r="DW311" s="7"/>
      <c r="DX311" s="7"/>
      <c r="DY311" s="7"/>
      <c r="DZ311" s="7"/>
      <c r="EA311" s="7"/>
    </row>
    <row r="312" spans="1:131">
      <c r="A312" s="7" t="s">
        <v>545</v>
      </c>
      <c r="B312" s="7" t="s">
        <v>545</v>
      </c>
      <c r="C312" s="26">
        <v>1</v>
      </c>
      <c r="D312" s="26">
        <v>163.08960000000002</v>
      </c>
      <c r="E312" s="26">
        <v>0</v>
      </c>
      <c r="F312" s="26">
        <v>10.46115</v>
      </c>
      <c r="G312" s="26">
        <v>0</v>
      </c>
      <c r="H312" s="26">
        <v>0</v>
      </c>
      <c r="I312" s="26" t="s">
        <v>137</v>
      </c>
      <c r="J312" s="26"/>
      <c r="K312" s="26"/>
      <c r="L312" s="26">
        <v>174.37801675795819</v>
      </c>
      <c r="M312" s="26">
        <v>4.6381517306486118E-4</v>
      </c>
      <c r="N312" s="26">
        <v>4.6046756314061481E-4</v>
      </c>
      <c r="O312" s="26">
        <v>0</v>
      </c>
      <c r="P312" s="26">
        <v>0</v>
      </c>
      <c r="Q312" s="26">
        <v>0</v>
      </c>
      <c r="R312" s="26">
        <v>2.0860930552949988</v>
      </c>
      <c r="S312" s="26">
        <v>4.8206437578241461</v>
      </c>
      <c r="T312" s="26">
        <v>0</v>
      </c>
      <c r="U312" s="26">
        <v>164.85171128453001</v>
      </c>
      <c r="V312" s="26" t="s">
        <v>310</v>
      </c>
      <c r="W312" s="26" t="s">
        <v>310</v>
      </c>
      <c r="X312" s="26" t="s">
        <v>310</v>
      </c>
      <c r="Y312" s="26" t="s">
        <v>310</v>
      </c>
      <c r="Z312" s="26">
        <v>0</v>
      </c>
      <c r="AA312" s="26">
        <v>0</v>
      </c>
      <c r="AB312" s="26">
        <v>0</v>
      </c>
      <c r="AC312" s="26">
        <v>0</v>
      </c>
      <c r="AD312" s="26">
        <v>0</v>
      </c>
      <c r="AE312" s="26">
        <v>0</v>
      </c>
      <c r="AF312" s="26">
        <v>0</v>
      </c>
      <c r="AG312" s="26">
        <v>0</v>
      </c>
      <c r="AH312" s="26">
        <v>2.0860930552949988</v>
      </c>
      <c r="AI312" s="26">
        <v>4.8206437578241461</v>
      </c>
      <c r="AJ312" s="26">
        <v>0</v>
      </c>
      <c r="AK312" s="26">
        <v>164.85171128453001</v>
      </c>
      <c r="AL312" s="26">
        <v>171.75844809764916</v>
      </c>
      <c r="AM312" s="26">
        <v>83.873022886812237</v>
      </c>
      <c r="AN312" s="26">
        <v>0.16388838870817732</v>
      </c>
      <c r="AO312" s="26">
        <v>0</v>
      </c>
      <c r="AP312" s="26">
        <v>0</v>
      </c>
      <c r="AQ312" s="26">
        <v>84.03691127552041</v>
      </c>
      <c r="AR312" s="26">
        <v>2.0860930552949988</v>
      </c>
      <c r="AS312" s="30">
        <v>40.284354076255035</v>
      </c>
      <c r="AT312" s="26">
        <v>83.873022886812237</v>
      </c>
      <c r="AU312" s="26">
        <v>0.19399503808494201</v>
      </c>
      <c r="AV312" s="26">
        <v>0</v>
      </c>
      <c r="AW312" s="26">
        <v>0</v>
      </c>
      <c r="AX312" s="26">
        <v>84.067017924897172</v>
      </c>
      <c r="AY312" s="26">
        <v>4.8206437578241461</v>
      </c>
      <c r="AZ312" s="30">
        <v>17.438960883274603</v>
      </c>
      <c r="BA312" s="26">
        <v>83.873022886812237</v>
      </c>
      <c r="BB312" s="26">
        <v>0.35788342679311935</v>
      </c>
      <c r="BC312" s="26">
        <v>0</v>
      </c>
      <c r="BD312" s="26">
        <v>0</v>
      </c>
      <c r="BE312" s="26">
        <v>84.230906313605345</v>
      </c>
      <c r="BF312" s="26">
        <v>6.9067368131191449</v>
      </c>
      <c r="BG312" s="26">
        <v>2.7633993307785789</v>
      </c>
      <c r="BH312" s="30">
        <v>12.195470682133305</v>
      </c>
      <c r="BI312" s="26">
        <v>0.88026220971456159</v>
      </c>
      <c r="BJ312" s="26">
        <v>2.0341520795240449</v>
      </c>
      <c r="BK312" s="26">
        <v>0</v>
      </c>
      <c r="BL312" s="26">
        <v>69.561964784944166</v>
      </c>
      <c r="BM312" s="26">
        <v>72.476379074182788</v>
      </c>
      <c r="BN312" s="26">
        <v>83.873022886812237</v>
      </c>
      <c r="BO312" s="26">
        <v>0</v>
      </c>
      <c r="BP312" s="26">
        <v>0.35788342679311935</v>
      </c>
      <c r="BQ312" s="26">
        <v>0</v>
      </c>
      <c r="BR312" s="26">
        <v>0</v>
      </c>
      <c r="BS312" s="26">
        <v>0</v>
      </c>
      <c r="BT312" s="26">
        <v>0</v>
      </c>
      <c r="BU312" s="26">
        <v>0</v>
      </c>
      <c r="BV312" s="26">
        <v>81.5419580698061</v>
      </c>
      <c r="BW312" s="26">
        <v>0</v>
      </c>
      <c r="BX312" s="26">
        <v>171.75844809764916</v>
      </c>
      <c r="BY312" s="26"/>
      <c r="BZ312" s="26">
        <v>0</v>
      </c>
      <c r="CA312" s="26">
        <v>0</v>
      </c>
      <c r="CB312" s="26">
        <v>165.77286438341145</v>
      </c>
      <c r="CC312" s="26">
        <v>171.75844809764916</v>
      </c>
      <c r="CD312" s="113">
        <v>0.9651511539575931</v>
      </c>
      <c r="CE312" s="26">
        <v>37.917357237607099</v>
      </c>
      <c r="CF312" s="26">
        <v>1.6566135529767718</v>
      </c>
      <c r="CG312" s="26">
        <v>0</v>
      </c>
      <c r="CH312" s="26">
        <v>1.6566135529767718</v>
      </c>
      <c r="CI312" s="26">
        <v>8.2829557960030123E-2</v>
      </c>
      <c r="CJ312" s="26">
        <v>0</v>
      </c>
      <c r="CK312" s="26">
        <v>8.2829557960030123E-2</v>
      </c>
      <c r="CL312" s="26"/>
      <c r="CM312" s="26">
        <v>0</v>
      </c>
      <c r="CN312" s="26"/>
      <c r="CO312" s="26">
        <v>0</v>
      </c>
      <c r="CP312" s="26">
        <v>0</v>
      </c>
      <c r="CQ312" s="26">
        <v>0</v>
      </c>
      <c r="CR312" s="26">
        <v>0</v>
      </c>
      <c r="CS312" s="26">
        <v>0</v>
      </c>
      <c r="CT312" s="26">
        <v>0</v>
      </c>
      <c r="CU312" s="26">
        <v>0</v>
      </c>
      <c r="CV312" s="26">
        <v>9999</v>
      </c>
      <c r="CW312" s="30">
        <v>9999</v>
      </c>
      <c r="CX312" s="7"/>
      <c r="CY312" s="7"/>
      <c r="CZ312" s="7"/>
      <c r="DA312" s="7"/>
      <c r="DB312" s="7"/>
      <c r="DC312" s="7"/>
      <c r="DD312" s="7"/>
      <c r="DE312" s="7"/>
      <c r="DF312" s="7"/>
      <c r="DG312" s="7"/>
      <c r="DH312" s="7"/>
      <c r="DI312" s="7"/>
      <c r="DJ312" s="7"/>
      <c r="DK312" s="7"/>
      <c r="DL312" s="7"/>
      <c r="DM312" s="7"/>
      <c r="DN312" s="7"/>
      <c r="DO312" s="7"/>
      <c r="DP312" s="7"/>
      <c r="DQ312" s="7"/>
      <c r="DR312" s="7"/>
      <c r="DS312" s="7"/>
      <c r="DT312" s="7"/>
      <c r="DU312" s="7"/>
      <c r="DV312" s="7"/>
      <c r="DW312" s="7"/>
      <c r="DX312" s="7"/>
      <c r="DY312" s="7"/>
      <c r="DZ312" s="7"/>
      <c r="EA312" s="7"/>
    </row>
    <row r="313" spans="1:131">
      <c r="A313" s="7" t="s">
        <v>546</v>
      </c>
      <c r="B313" s="7" t="s">
        <v>546</v>
      </c>
      <c r="C313" s="26">
        <v>1</v>
      </c>
      <c r="D313" s="26">
        <v>158.64879999999999</v>
      </c>
      <c r="E313" s="26">
        <v>0</v>
      </c>
      <c r="F313" s="26">
        <v>10.46115</v>
      </c>
      <c r="G313" s="26">
        <v>0</v>
      </c>
      <c r="H313" s="26">
        <v>0</v>
      </c>
      <c r="I313" s="26" t="s">
        <v>137</v>
      </c>
      <c r="J313" s="26"/>
      <c r="K313" s="26"/>
      <c r="L313" s="26">
        <v>169.62984215443507</v>
      </c>
      <c r="M313" s="26">
        <v>4.5118585506698488E-4</v>
      </c>
      <c r="N313" s="26">
        <v>4.4792939789651062E-4</v>
      </c>
      <c r="O313" s="26">
        <v>0</v>
      </c>
      <c r="P313" s="26">
        <v>0</v>
      </c>
      <c r="Q313" s="26">
        <v>0</v>
      </c>
      <c r="R313" s="26">
        <v>2.0860930552949988</v>
      </c>
      <c r="S313" s="26">
        <v>4.8206437578241461</v>
      </c>
      <c r="T313" s="26">
        <v>0</v>
      </c>
      <c r="U313" s="26">
        <v>164.85171128453001</v>
      </c>
      <c r="V313" s="26" t="s">
        <v>310</v>
      </c>
      <c r="W313" s="26" t="s">
        <v>310</v>
      </c>
      <c r="X313" s="26" t="s">
        <v>310</v>
      </c>
      <c r="Y313" s="26" t="s">
        <v>310</v>
      </c>
      <c r="Z313" s="26">
        <v>0</v>
      </c>
      <c r="AA313" s="26">
        <v>0</v>
      </c>
      <c r="AB313" s="26">
        <v>0</v>
      </c>
      <c r="AC313" s="26">
        <v>0</v>
      </c>
      <c r="AD313" s="26">
        <v>0</v>
      </c>
      <c r="AE313" s="26">
        <v>0</v>
      </c>
      <c r="AF313" s="26">
        <v>0</v>
      </c>
      <c r="AG313" s="26">
        <v>0</v>
      </c>
      <c r="AH313" s="26">
        <v>2.0860930552949988</v>
      </c>
      <c r="AI313" s="26">
        <v>4.8206437578241461</v>
      </c>
      <c r="AJ313" s="26">
        <v>0</v>
      </c>
      <c r="AK313" s="26">
        <v>164.85171128453001</v>
      </c>
      <c r="AL313" s="26">
        <v>171.75844809764916</v>
      </c>
      <c r="AM313" s="26">
        <v>81.589227230708104</v>
      </c>
      <c r="AN313" s="26">
        <v>0.15942583832743404</v>
      </c>
      <c r="AO313" s="26">
        <v>0</v>
      </c>
      <c r="AP313" s="26">
        <v>0</v>
      </c>
      <c r="AQ313" s="26">
        <v>81.748653069035541</v>
      </c>
      <c r="AR313" s="26">
        <v>2.0860930552949988</v>
      </c>
      <c r="AS313" s="30">
        <v>39.18744317830793</v>
      </c>
      <c r="AT313" s="26">
        <v>81.589227230708104</v>
      </c>
      <c r="AU313" s="26">
        <v>0.18871270760447231</v>
      </c>
      <c r="AV313" s="26">
        <v>0</v>
      </c>
      <c r="AW313" s="26">
        <v>0</v>
      </c>
      <c r="AX313" s="26">
        <v>81.777939938312571</v>
      </c>
      <c r="AY313" s="26">
        <v>4.8206437578241461</v>
      </c>
      <c r="AZ313" s="30">
        <v>16.964111858625287</v>
      </c>
      <c r="BA313" s="26">
        <v>81.589227230708104</v>
      </c>
      <c r="BB313" s="26">
        <v>0.34813854593190635</v>
      </c>
      <c r="BC313" s="26">
        <v>0</v>
      </c>
      <c r="BD313" s="26">
        <v>0</v>
      </c>
      <c r="BE313" s="26">
        <v>81.937365776640007</v>
      </c>
      <c r="BF313" s="26">
        <v>6.9067368131191449</v>
      </c>
      <c r="BG313" s="26">
        <v>2.8449778298006354</v>
      </c>
      <c r="BH313" s="30">
        <v>11.863397722206871</v>
      </c>
      <c r="BI313" s="26">
        <v>0.90490197012182882</v>
      </c>
      <c r="BJ313" s="26">
        <v>2.091090818138837</v>
      </c>
      <c r="BK313" s="26">
        <v>0</v>
      </c>
      <c r="BL313" s="26">
        <v>71.509100680185625</v>
      </c>
      <c r="BM313" s="26">
        <v>74.505093468446304</v>
      </c>
      <c r="BN313" s="26">
        <v>81.589227230708104</v>
      </c>
      <c r="BO313" s="26">
        <v>0</v>
      </c>
      <c r="BP313" s="26">
        <v>0.34813854593190635</v>
      </c>
      <c r="BQ313" s="26">
        <v>0</v>
      </c>
      <c r="BR313" s="26">
        <v>0</v>
      </c>
      <c r="BS313" s="26">
        <v>0</v>
      </c>
      <c r="BT313" s="26">
        <v>0</v>
      </c>
      <c r="BU313" s="26">
        <v>0</v>
      </c>
      <c r="BV313" s="26">
        <v>81.5419580698061</v>
      </c>
      <c r="BW313" s="26">
        <v>0</v>
      </c>
      <c r="BX313" s="26">
        <v>171.75844809764916</v>
      </c>
      <c r="BY313" s="26"/>
      <c r="BZ313" s="26">
        <v>0</v>
      </c>
      <c r="CA313" s="26">
        <v>0</v>
      </c>
      <c r="CB313" s="26">
        <v>163.47932384644611</v>
      </c>
      <c r="CC313" s="26">
        <v>171.75844809764916</v>
      </c>
      <c r="CD313" s="113">
        <v>0.95179786297034918</v>
      </c>
      <c r="CE313" s="26">
        <v>38.982943786312759</v>
      </c>
      <c r="CF313" s="26">
        <v>1.6115052844786009</v>
      </c>
      <c r="CG313" s="26">
        <v>0</v>
      </c>
      <c r="CH313" s="26">
        <v>1.6115052844786009</v>
      </c>
      <c r="CI313" s="26">
        <v>8.0574175023356662E-2</v>
      </c>
      <c r="CJ313" s="26">
        <v>0</v>
      </c>
      <c r="CK313" s="26">
        <v>8.0574175023356662E-2</v>
      </c>
      <c r="CL313" s="26"/>
      <c r="CM313" s="26">
        <v>0</v>
      </c>
      <c r="CN313" s="26"/>
      <c r="CO313" s="26">
        <v>0</v>
      </c>
      <c r="CP313" s="26">
        <v>0</v>
      </c>
      <c r="CQ313" s="26">
        <v>0</v>
      </c>
      <c r="CR313" s="26">
        <v>0</v>
      </c>
      <c r="CS313" s="26">
        <v>0</v>
      </c>
      <c r="CT313" s="26">
        <v>0</v>
      </c>
      <c r="CU313" s="26">
        <v>0</v>
      </c>
      <c r="CV313" s="26">
        <v>9999</v>
      </c>
      <c r="CW313" s="30">
        <v>9999</v>
      </c>
      <c r="CX313" s="7"/>
      <c r="CY313" s="7"/>
      <c r="CZ313" s="7"/>
      <c r="DA313" s="7"/>
      <c r="DB313" s="7"/>
      <c r="DC313" s="7"/>
      <c r="DD313" s="7"/>
      <c r="DE313" s="7"/>
      <c r="DF313" s="7"/>
      <c r="DG313" s="7"/>
      <c r="DH313" s="7"/>
      <c r="DI313" s="7"/>
      <c r="DJ313" s="7"/>
      <c r="DK313" s="7"/>
      <c r="DL313" s="7"/>
      <c r="DM313" s="7"/>
      <c r="DN313" s="7"/>
      <c r="DO313" s="7"/>
      <c r="DP313" s="7"/>
      <c r="DQ313" s="7"/>
      <c r="DR313" s="7"/>
      <c r="DS313" s="7"/>
      <c r="DT313" s="7"/>
      <c r="DU313" s="7"/>
      <c r="DV313" s="7"/>
      <c r="DW313" s="7"/>
      <c r="DX313" s="7"/>
      <c r="DY313" s="7"/>
      <c r="DZ313" s="7"/>
      <c r="EA313" s="7"/>
    </row>
    <row r="314" spans="1:131">
      <c r="A314" s="7" t="s">
        <v>547</v>
      </c>
      <c r="B314" s="7" t="s">
        <v>547</v>
      </c>
      <c r="C314" s="26">
        <v>1</v>
      </c>
      <c r="D314" s="26">
        <v>158.01440000000005</v>
      </c>
      <c r="E314" s="26">
        <v>0</v>
      </c>
      <c r="F314" s="26">
        <v>10.46115</v>
      </c>
      <c r="G314" s="26">
        <v>0</v>
      </c>
      <c r="H314" s="26">
        <v>0</v>
      </c>
      <c r="I314" s="26" t="s">
        <v>137</v>
      </c>
      <c r="J314" s="26"/>
      <c r="K314" s="26"/>
      <c r="L314" s="26">
        <v>168.95153149678896</v>
      </c>
      <c r="M314" s="26">
        <v>4.4938166678157418E-4</v>
      </c>
      <c r="N314" s="26">
        <v>4.4613823143306732E-4</v>
      </c>
      <c r="O314" s="26">
        <v>0</v>
      </c>
      <c r="P314" s="26">
        <v>0</v>
      </c>
      <c r="Q314" s="26">
        <v>0</v>
      </c>
      <c r="R314" s="26">
        <v>2.0860930552949988</v>
      </c>
      <c r="S314" s="26">
        <v>4.8206437578241461</v>
      </c>
      <c r="T314" s="26">
        <v>0</v>
      </c>
      <c r="U314" s="26">
        <v>164.85171128453001</v>
      </c>
      <c r="V314" s="26" t="s">
        <v>310</v>
      </c>
      <c r="W314" s="26" t="s">
        <v>310</v>
      </c>
      <c r="X314" s="26" t="s">
        <v>310</v>
      </c>
      <c r="Y314" s="26" t="s">
        <v>310</v>
      </c>
      <c r="Z314" s="26">
        <v>0</v>
      </c>
      <c r="AA314" s="26">
        <v>0</v>
      </c>
      <c r="AB314" s="26">
        <v>0</v>
      </c>
      <c r="AC314" s="26">
        <v>0</v>
      </c>
      <c r="AD314" s="26">
        <v>0</v>
      </c>
      <c r="AE314" s="26">
        <v>0</v>
      </c>
      <c r="AF314" s="26">
        <v>0</v>
      </c>
      <c r="AG314" s="26">
        <v>0</v>
      </c>
      <c r="AH314" s="26">
        <v>2.0860930552949988</v>
      </c>
      <c r="AI314" s="26">
        <v>4.8206437578241461</v>
      </c>
      <c r="AJ314" s="26">
        <v>0</v>
      </c>
      <c r="AK314" s="26">
        <v>164.85171128453001</v>
      </c>
      <c r="AL314" s="26">
        <v>171.75844809764916</v>
      </c>
      <c r="AM314" s="26">
        <v>81.262970708407579</v>
      </c>
      <c r="AN314" s="26">
        <v>0.15878833113018503</v>
      </c>
      <c r="AO314" s="26">
        <v>0</v>
      </c>
      <c r="AP314" s="26">
        <v>0</v>
      </c>
      <c r="AQ314" s="26">
        <v>81.421759039537761</v>
      </c>
      <c r="AR314" s="26">
        <v>2.0860930552949988</v>
      </c>
      <c r="AS314" s="30">
        <v>39.030741621458368</v>
      </c>
      <c r="AT314" s="26">
        <v>81.262970708407579</v>
      </c>
      <c r="AU314" s="26">
        <v>0.18795808896440522</v>
      </c>
      <c r="AV314" s="26">
        <v>0</v>
      </c>
      <c r="AW314" s="26">
        <v>0</v>
      </c>
      <c r="AX314" s="26">
        <v>81.450928797371986</v>
      </c>
      <c r="AY314" s="26">
        <v>4.8206437578241461</v>
      </c>
      <c r="AZ314" s="30">
        <v>16.896276283675402</v>
      </c>
      <c r="BA314" s="26">
        <v>81.262970708407579</v>
      </c>
      <c r="BB314" s="26">
        <v>0.34674642009459022</v>
      </c>
      <c r="BC314" s="26">
        <v>0</v>
      </c>
      <c r="BD314" s="26">
        <v>0</v>
      </c>
      <c r="BE314" s="26">
        <v>81.609717128502169</v>
      </c>
      <c r="BF314" s="26">
        <v>6.9067368131191449</v>
      </c>
      <c r="BG314" s="26">
        <v>2.8570062134471397</v>
      </c>
      <c r="BH314" s="30">
        <v>11.815958727931676</v>
      </c>
      <c r="BI314" s="26">
        <v>0.90853499223782108</v>
      </c>
      <c r="BJ314" s="26">
        <v>2.0994861796693507</v>
      </c>
      <c r="BK314" s="26">
        <v>0</v>
      </c>
      <c r="BL314" s="26">
        <v>71.796197131341387</v>
      </c>
      <c r="BM314" s="26">
        <v>74.804218303248561</v>
      </c>
      <c r="BN314" s="26">
        <v>81.262970708407579</v>
      </c>
      <c r="BO314" s="26">
        <v>0</v>
      </c>
      <c r="BP314" s="26">
        <v>0.34674642009459022</v>
      </c>
      <c r="BQ314" s="26">
        <v>0</v>
      </c>
      <c r="BR314" s="26">
        <v>0</v>
      </c>
      <c r="BS314" s="26">
        <v>0</v>
      </c>
      <c r="BT314" s="26">
        <v>0</v>
      </c>
      <c r="BU314" s="26">
        <v>0</v>
      </c>
      <c r="BV314" s="26">
        <v>81.5419580698061</v>
      </c>
      <c r="BW314" s="26">
        <v>0</v>
      </c>
      <c r="BX314" s="26">
        <v>171.75844809764916</v>
      </c>
      <c r="BY314" s="26"/>
      <c r="BZ314" s="26">
        <v>0</v>
      </c>
      <c r="CA314" s="26">
        <v>0</v>
      </c>
      <c r="CB314" s="26">
        <v>163.15167519830828</v>
      </c>
      <c r="CC314" s="26">
        <v>171.75844809764916</v>
      </c>
      <c r="CD314" s="113">
        <v>0.94989024997217197</v>
      </c>
      <c r="CE314" s="26">
        <v>39.140059741742654</v>
      </c>
      <c r="CF314" s="26">
        <v>1.60506124612172</v>
      </c>
      <c r="CG314" s="26">
        <v>0</v>
      </c>
      <c r="CH314" s="26">
        <v>1.60506124612172</v>
      </c>
      <c r="CI314" s="26">
        <v>8.0251977460974774E-2</v>
      </c>
      <c r="CJ314" s="26">
        <v>0</v>
      </c>
      <c r="CK314" s="26">
        <v>8.0251977460974774E-2</v>
      </c>
      <c r="CL314" s="26"/>
      <c r="CM314" s="26">
        <v>0</v>
      </c>
      <c r="CN314" s="26"/>
      <c r="CO314" s="26">
        <v>0</v>
      </c>
      <c r="CP314" s="26">
        <v>0</v>
      </c>
      <c r="CQ314" s="26">
        <v>0</v>
      </c>
      <c r="CR314" s="26">
        <v>0</v>
      </c>
      <c r="CS314" s="26">
        <v>0</v>
      </c>
      <c r="CT314" s="26">
        <v>0</v>
      </c>
      <c r="CU314" s="26">
        <v>0</v>
      </c>
      <c r="CV314" s="26">
        <v>9999</v>
      </c>
      <c r="CW314" s="30">
        <v>9999</v>
      </c>
      <c r="CX314" s="7"/>
      <c r="CY314" s="7"/>
      <c r="CZ314" s="7"/>
      <c r="DA314" s="7"/>
      <c r="DB314" s="7"/>
      <c r="DC314" s="7"/>
      <c r="DD314" s="7"/>
      <c r="DE314" s="7"/>
      <c r="DF314" s="7"/>
      <c r="DG314" s="7"/>
      <c r="DH314" s="7"/>
      <c r="DI314" s="7"/>
      <c r="DJ314" s="7"/>
      <c r="DK314" s="7"/>
      <c r="DL314" s="7"/>
      <c r="DM314" s="7"/>
      <c r="DN314" s="7"/>
      <c r="DO314" s="7"/>
      <c r="DP314" s="7"/>
      <c r="DQ314" s="7"/>
      <c r="DR314" s="7"/>
      <c r="DS314" s="7"/>
      <c r="DT314" s="7"/>
      <c r="DU314" s="7"/>
      <c r="DV314" s="7"/>
      <c r="DW314" s="7"/>
      <c r="DX314" s="7"/>
      <c r="DY314" s="7"/>
      <c r="DZ314" s="7"/>
      <c r="EA314" s="7"/>
    </row>
    <row r="315" spans="1:131">
      <c r="A315" s="7" t="s">
        <v>548</v>
      </c>
      <c r="B315" s="7" t="s">
        <v>548</v>
      </c>
      <c r="C315" s="26">
        <v>1</v>
      </c>
      <c r="D315" s="26">
        <v>151.4264</v>
      </c>
      <c r="E315" s="26">
        <v>0</v>
      </c>
      <c r="F315" s="26">
        <v>10.46115</v>
      </c>
      <c r="G315" s="26">
        <v>0</v>
      </c>
      <c r="H315" s="26">
        <v>0</v>
      </c>
      <c r="I315" s="26" t="s">
        <v>137</v>
      </c>
      <c r="J315" s="26"/>
      <c r="K315" s="26"/>
      <c r="L315" s="26">
        <v>161.90753620584806</v>
      </c>
      <c r="M315" s="26">
        <v>4.3064586535615322E-4</v>
      </c>
      <c r="N315" s="26">
        <v>4.2753765662038526E-4</v>
      </c>
      <c r="O315" s="26">
        <v>0</v>
      </c>
      <c r="P315" s="26">
        <v>0</v>
      </c>
      <c r="Q315" s="26">
        <v>0</v>
      </c>
      <c r="R315" s="26">
        <v>2.0860930552949988</v>
      </c>
      <c r="S315" s="26">
        <v>4.8206437578241461</v>
      </c>
      <c r="T315" s="26">
        <v>0</v>
      </c>
      <c r="U315" s="26">
        <v>164.85171128453001</v>
      </c>
      <c r="V315" s="26" t="s">
        <v>310</v>
      </c>
      <c r="W315" s="26" t="s">
        <v>310</v>
      </c>
      <c r="X315" s="26" t="s">
        <v>310</v>
      </c>
      <c r="Y315" s="26" t="s">
        <v>310</v>
      </c>
      <c r="Z315" s="26">
        <v>0</v>
      </c>
      <c r="AA315" s="26">
        <v>0</v>
      </c>
      <c r="AB315" s="26">
        <v>0</v>
      </c>
      <c r="AC315" s="26">
        <v>0</v>
      </c>
      <c r="AD315" s="26">
        <v>0</v>
      </c>
      <c r="AE315" s="26">
        <v>0</v>
      </c>
      <c r="AF315" s="26">
        <v>0</v>
      </c>
      <c r="AG315" s="26">
        <v>0</v>
      </c>
      <c r="AH315" s="26">
        <v>2.0860930552949988</v>
      </c>
      <c r="AI315" s="26">
        <v>4.8206437578241461</v>
      </c>
      <c r="AJ315" s="26">
        <v>0</v>
      </c>
      <c r="AK315" s="26">
        <v>164.85171128453001</v>
      </c>
      <c r="AL315" s="26">
        <v>171.75844809764916</v>
      </c>
      <c r="AM315" s="26">
        <v>77.874922207593698</v>
      </c>
      <c r="AN315" s="26">
        <v>0.15216806408182956</v>
      </c>
      <c r="AO315" s="26">
        <v>0</v>
      </c>
      <c r="AP315" s="26">
        <v>0</v>
      </c>
      <c r="AQ315" s="26">
        <v>78.027090271675533</v>
      </c>
      <c r="AR315" s="26">
        <v>2.0860930552949988</v>
      </c>
      <c r="AS315" s="30">
        <v>37.40345622340493</v>
      </c>
      <c r="AT315" s="26">
        <v>77.874922207593698</v>
      </c>
      <c r="AU315" s="26">
        <v>0.1801216646252469</v>
      </c>
      <c r="AV315" s="26">
        <v>0</v>
      </c>
      <c r="AW315" s="26">
        <v>0</v>
      </c>
      <c r="AX315" s="26">
        <v>78.055043872218945</v>
      </c>
      <c r="AY315" s="26">
        <v>4.8206437578241461</v>
      </c>
      <c r="AZ315" s="30">
        <v>16.191829928426404</v>
      </c>
      <c r="BA315" s="26">
        <v>77.874922207593698</v>
      </c>
      <c r="BB315" s="26">
        <v>0.33228972870707646</v>
      </c>
      <c r="BC315" s="26">
        <v>0</v>
      </c>
      <c r="BD315" s="26">
        <v>0</v>
      </c>
      <c r="BE315" s="26">
        <v>78.20721193630078</v>
      </c>
      <c r="BF315" s="26">
        <v>6.9067368131191449</v>
      </c>
      <c r="BG315" s="26">
        <v>2.9878740375552484</v>
      </c>
      <c r="BH315" s="30">
        <v>11.323323018150694</v>
      </c>
      <c r="BI315" s="26">
        <v>0.94806197385306656</v>
      </c>
      <c r="BJ315" s="26">
        <v>2.190827022162217</v>
      </c>
      <c r="BK315" s="26">
        <v>0</v>
      </c>
      <c r="BL315" s="26">
        <v>74.919782891164502</v>
      </c>
      <c r="BM315" s="26">
        <v>78.058671887179798</v>
      </c>
      <c r="BN315" s="26">
        <v>77.874922207593698</v>
      </c>
      <c r="BO315" s="26">
        <v>0</v>
      </c>
      <c r="BP315" s="26">
        <v>0.33228972870707646</v>
      </c>
      <c r="BQ315" s="26">
        <v>0</v>
      </c>
      <c r="BR315" s="26">
        <v>0</v>
      </c>
      <c r="BS315" s="26">
        <v>0</v>
      </c>
      <c r="BT315" s="26">
        <v>0</v>
      </c>
      <c r="BU315" s="26">
        <v>0</v>
      </c>
      <c r="BV315" s="26">
        <v>81.5419580698061</v>
      </c>
      <c r="BW315" s="26">
        <v>0</v>
      </c>
      <c r="BX315" s="26">
        <v>171.75844809764916</v>
      </c>
      <c r="BY315" s="26"/>
      <c r="BZ315" s="26">
        <v>0</v>
      </c>
      <c r="CA315" s="26">
        <v>0</v>
      </c>
      <c r="CB315" s="26">
        <v>159.74917000610688</v>
      </c>
      <c r="CC315" s="26">
        <v>171.75844809764916</v>
      </c>
      <c r="CD315" s="113">
        <v>0.93008042268340307</v>
      </c>
      <c r="CE315" s="26">
        <v>40.84946840578629</v>
      </c>
      <c r="CF315" s="26">
        <v>1.5381423862617962</v>
      </c>
      <c r="CG315" s="26">
        <v>0</v>
      </c>
      <c r="CH315" s="26">
        <v>1.5381423862617962</v>
      </c>
      <c r="CI315" s="26">
        <v>7.6906079697777796E-2</v>
      </c>
      <c r="CJ315" s="26">
        <v>0</v>
      </c>
      <c r="CK315" s="26">
        <v>7.6906079697777796E-2</v>
      </c>
      <c r="CL315" s="26"/>
      <c r="CM315" s="26">
        <v>0</v>
      </c>
      <c r="CN315" s="26"/>
      <c r="CO315" s="26">
        <v>0</v>
      </c>
      <c r="CP315" s="26">
        <v>0</v>
      </c>
      <c r="CQ315" s="26">
        <v>0</v>
      </c>
      <c r="CR315" s="26">
        <v>0</v>
      </c>
      <c r="CS315" s="26">
        <v>0</v>
      </c>
      <c r="CT315" s="26">
        <v>0</v>
      </c>
      <c r="CU315" s="26">
        <v>0</v>
      </c>
      <c r="CV315" s="26">
        <v>9999</v>
      </c>
      <c r="CW315" s="30">
        <v>9999</v>
      </c>
      <c r="CX315" s="7"/>
      <c r="CY315" s="7"/>
      <c r="CZ315" s="7"/>
      <c r="DA315" s="7"/>
      <c r="DB315" s="7"/>
      <c r="DC315" s="7"/>
      <c r="DD315" s="7"/>
      <c r="DE315" s="7"/>
      <c r="DF315" s="7"/>
      <c r="DG315" s="7"/>
      <c r="DH315" s="7"/>
      <c r="DI315" s="7"/>
      <c r="DJ315" s="7"/>
      <c r="DK315" s="7"/>
      <c r="DL315" s="7"/>
      <c r="DM315" s="7"/>
      <c r="DN315" s="7"/>
      <c r="DO315" s="7"/>
      <c r="DP315" s="7"/>
      <c r="DQ315" s="7"/>
      <c r="DR315" s="7"/>
      <c r="DS315" s="7"/>
      <c r="DT315" s="7"/>
      <c r="DU315" s="7"/>
      <c r="DV315" s="7"/>
      <c r="DW315" s="7"/>
      <c r="DX315" s="7"/>
      <c r="DY315" s="7"/>
      <c r="DZ315" s="7"/>
      <c r="EA315" s="7"/>
    </row>
    <row r="316" spans="1:131">
      <c r="A316" s="7" t="s">
        <v>549</v>
      </c>
      <c r="B316" s="7" t="s">
        <v>549</v>
      </c>
      <c r="C316" s="26">
        <v>1</v>
      </c>
      <c r="D316" s="26">
        <v>148.10800000000003</v>
      </c>
      <c r="E316" s="26">
        <v>0</v>
      </c>
      <c r="F316" s="26">
        <v>10.46115</v>
      </c>
      <c r="G316" s="26">
        <v>0</v>
      </c>
      <c r="H316" s="26">
        <v>0</v>
      </c>
      <c r="I316" s="26" t="s">
        <v>137</v>
      </c>
      <c r="J316" s="26"/>
      <c r="K316" s="26"/>
      <c r="L316" s="26">
        <v>158.35944968892971</v>
      </c>
      <c r="M316" s="26">
        <v>4.2120857278631177E-4</v>
      </c>
      <c r="N316" s="26">
        <v>4.1816847819621961E-4</v>
      </c>
      <c r="O316" s="26">
        <v>0</v>
      </c>
      <c r="P316" s="26">
        <v>0</v>
      </c>
      <c r="Q316" s="26">
        <v>0</v>
      </c>
      <c r="R316" s="26">
        <v>2.0860930552949988</v>
      </c>
      <c r="S316" s="26">
        <v>4.8206437578241461</v>
      </c>
      <c r="T316" s="26">
        <v>0</v>
      </c>
      <c r="U316" s="26">
        <v>164.85171128453001</v>
      </c>
      <c r="V316" s="26" t="s">
        <v>310</v>
      </c>
      <c r="W316" s="26" t="s">
        <v>310</v>
      </c>
      <c r="X316" s="26" t="s">
        <v>310</v>
      </c>
      <c r="Y316" s="26" t="s">
        <v>310</v>
      </c>
      <c r="Z316" s="26">
        <v>0</v>
      </c>
      <c r="AA316" s="26">
        <v>0</v>
      </c>
      <c r="AB316" s="26">
        <v>0</v>
      </c>
      <c r="AC316" s="26">
        <v>0</v>
      </c>
      <c r="AD316" s="26">
        <v>0</v>
      </c>
      <c r="AE316" s="26">
        <v>0</v>
      </c>
      <c r="AF316" s="26">
        <v>0</v>
      </c>
      <c r="AG316" s="26">
        <v>0</v>
      </c>
      <c r="AH316" s="26">
        <v>2.0860930552949988</v>
      </c>
      <c r="AI316" s="26">
        <v>4.8206437578241461</v>
      </c>
      <c r="AJ316" s="26">
        <v>0</v>
      </c>
      <c r="AK316" s="26">
        <v>164.85171128453001</v>
      </c>
      <c r="AL316" s="26">
        <v>171.75844809764916</v>
      </c>
      <c r="AM316" s="26">
        <v>76.168349629406137</v>
      </c>
      <c r="AN316" s="26">
        <v>0.14883341105006528</v>
      </c>
      <c r="AO316" s="26">
        <v>0</v>
      </c>
      <c r="AP316" s="26">
        <v>0</v>
      </c>
      <c r="AQ316" s="26">
        <v>76.3171830404562</v>
      </c>
      <c r="AR316" s="26">
        <v>2.0860930552949988</v>
      </c>
      <c r="AS316" s="30">
        <v>36.58378654142254</v>
      </c>
      <c r="AT316" s="26">
        <v>76.168349629406137</v>
      </c>
      <c r="AU316" s="26">
        <v>0.17617442866181901</v>
      </c>
      <c r="AV316" s="26">
        <v>0</v>
      </c>
      <c r="AW316" s="26">
        <v>0</v>
      </c>
      <c r="AX316" s="26">
        <v>76.344524058067961</v>
      </c>
      <c r="AY316" s="26">
        <v>4.8206437578241461</v>
      </c>
      <c r="AZ316" s="30">
        <v>15.83699769022695</v>
      </c>
      <c r="BA316" s="26">
        <v>76.168349629406137</v>
      </c>
      <c r="BB316" s="26">
        <v>0.32500783971188429</v>
      </c>
      <c r="BC316" s="26">
        <v>0</v>
      </c>
      <c r="BD316" s="26">
        <v>0</v>
      </c>
      <c r="BE316" s="26">
        <v>76.493357469118024</v>
      </c>
      <c r="BF316" s="26">
        <v>6.9067368131191449</v>
      </c>
      <c r="BG316" s="26">
        <v>3.0582016987509788</v>
      </c>
      <c r="BH316" s="30">
        <v>11.075180586557334</v>
      </c>
      <c r="BI316" s="26">
        <v>0.96930356008766561</v>
      </c>
      <c r="BJ316" s="26">
        <v>2.2399130971233472</v>
      </c>
      <c r="BK316" s="26">
        <v>0</v>
      </c>
      <c r="BL316" s="26">
        <v>76.598380992185639</v>
      </c>
      <c r="BM316" s="26">
        <v>79.807597649396669</v>
      </c>
      <c r="BN316" s="26">
        <v>76.168349629406137</v>
      </c>
      <c r="BO316" s="26">
        <v>0</v>
      </c>
      <c r="BP316" s="26">
        <v>0.32500783971188429</v>
      </c>
      <c r="BQ316" s="26">
        <v>0</v>
      </c>
      <c r="BR316" s="26">
        <v>0</v>
      </c>
      <c r="BS316" s="26">
        <v>0</v>
      </c>
      <c r="BT316" s="26">
        <v>0</v>
      </c>
      <c r="BU316" s="26">
        <v>0</v>
      </c>
      <c r="BV316" s="26">
        <v>81.5419580698061</v>
      </c>
      <c r="BW316" s="26">
        <v>0</v>
      </c>
      <c r="BX316" s="26">
        <v>171.75844809764916</v>
      </c>
      <c r="BY316" s="26"/>
      <c r="BZ316" s="26">
        <v>0</v>
      </c>
      <c r="CA316" s="26">
        <v>0</v>
      </c>
      <c r="CB316" s="26">
        <v>158.03531553892412</v>
      </c>
      <c r="CC316" s="26">
        <v>171.75844809764916</v>
      </c>
      <c r="CD316" s="113">
        <v>0.92010213930832052</v>
      </c>
      <c r="CE316" s="26">
        <v>41.768095380668903</v>
      </c>
      <c r="CF316" s="26">
        <v>1.5044351087027257</v>
      </c>
      <c r="CG316" s="26">
        <v>0</v>
      </c>
      <c r="CH316" s="26">
        <v>1.5044351087027257</v>
      </c>
      <c r="CI316" s="26">
        <v>7.5220738602241599E-2</v>
      </c>
      <c r="CJ316" s="26">
        <v>0</v>
      </c>
      <c r="CK316" s="26">
        <v>7.5220738602241599E-2</v>
      </c>
      <c r="CL316" s="26"/>
      <c r="CM316" s="26">
        <v>0</v>
      </c>
      <c r="CN316" s="26"/>
      <c r="CO316" s="26">
        <v>0</v>
      </c>
      <c r="CP316" s="26">
        <v>0</v>
      </c>
      <c r="CQ316" s="26">
        <v>0</v>
      </c>
      <c r="CR316" s="26">
        <v>0</v>
      </c>
      <c r="CS316" s="26">
        <v>0</v>
      </c>
      <c r="CT316" s="26">
        <v>0</v>
      </c>
      <c r="CU316" s="26">
        <v>0</v>
      </c>
      <c r="CV316" s="26">
        <v>9999</v>
      </c>
      <c r="CW316" s="30">
        <v>9999</v>
      </c>
      <c r="CX316" s="7"/>
      <c r="CY316" s="7"/>
      <c r="CZ316" s="7"/>
      <c r="DA316" s="7"/>
      <c r="DB316" s="7"/>
      <c r="DC316" s="7"/>
      <c r="DD316" s="7"/>
      <c r="DE316" s="7"/>
      <c r="DF316" s="7"/>
      <c r="DG316" s="7"/>
      <c r="DH316" s="7"/>
      <c r="DI316" s="7"/>
      <c r="DJ316" s="7"/>
      <c r="DK316" s="7"/>
      <c r="DL316" s="7"/>
      <c r="DM316" s="7"/>
      <c r="DN316" s="7"/>
      <c r="DO316" s="7"/>
      <c r="DP316" s="7"/>
      <c r="DQ316" s="7"/>
      <c r="DR316" s="7"/>
      <c r="DS316" s="7"/>
      <c r="DT316" s="7"/>
      <c r="DU316" s="7"/>
      <c r="DV316" s="7"/>
      <c r="DW316" s="7"/>
      <c r="DX316" s="7"/>
      <c r="DY316" s="7"/>
      <c r="DZ316" s="7"/>
      <c r="EA316" s="7"/>
    </row>
    <row r="317" spans="1:131">
      <c r="A317" s="7" t="s">
        <v>550</v>
      </c>
      <c r="B317" s="7" t="s">
        <v>550</v>
      </c>
      <c r="C317" s="26">
        <v>1</v>
      </c>
      <c r="D317" s="26">
        <v>149.27920000000003</v>
      </c>
      <c r="E317" s="26">
        <v>0</v>
      </c>
      <c r="F317" s="26">
        <v>10.46115</v>
      </c>
      <c r="G317" s="26">
        <v>0</v>
      </c>
      <c r="H317" s="26">
        <v>0</v>
      </c>
      <c r="I317" s="26" t="s">
        <v>137</v>
      </c>
      <c r="J317" s="26"/>
      <c r="K317" s="26"/>
      <c r="L317" s="26">
        <v>159.61171551843032</v>
      </c>
      <c r="M317" s="26">
        <v>4.2453938192860878E-4</v>
      </c>
      <c r="N317" s="26">
        <v>4.2147524705180755E-4</v>
      </c>
      <c r="O317" s="26">
        <v>0</v>
      </c>
      <c r="P317" s="26">
        <v>0</v>
      </c>
      <c r="Q317" s="26">
        <v>0</v>
      </c>
      <c r="R317" s="26">
        <v>2.0860930552949988</v>
      </c>
      <c r="S317" s="26">
        <v>4.8206437578241461</v>
      </c>
      <c r="T317" s="26">
        <v>0</v>
      </c>
      <c r="U317" s="26">
        <v>164.85171128453001</v>
      </c>
      <c r="V317" s="26" t="s">
        <v>310</v>
      </c>
      <c r="W317" s="26" t="s">
        <v>310</v>
      </c>
      <c r="X317" s="26" t="s">
        <v>310</v>
      </c>
      <c r="Y317" s="26" t="s">
        <v>310</v>
      </c>
      <c r="Z317" s="26">
        <v>0</v>
      </c>
      <c r="AA317" s="26">
        <v>0</v>
      </c>
      <c r="AB317" s="26">
        <v>0</v>
      </c>
      <c r="AC317" s="26">
        <v>0</v>
      </c>
      <c r="AD317" s="26">
        <v>0</v>
      </c>
      <c r="AE317" s="26">
        <v>0</v>
      </c>
      <c r="AF317" s="26">
        <v>0</v>
      </c>
      <c r="AG317" s="26">
        <v>0</v>
      </c>
      <c r="AH317" s="26">
        <v>2.0860930552949988</v>
      </c>
      <c r="AI317" s="26">
        <v>4.8206437578241461</v>
      </c>
      <c r="AJ317" s="26">
        <v>0</v>
      </c>
      <c r="AK317" s="26">
        <v>164.85171128453001</v>
      </c>
      <c r="AL317" s="26">
        <v>171.75844809764916</v>
      </c>
      <c r="AM317" s="26">
        <v>76.770669362884135</v>
      </c>
      <c r="AN317" s="26">
        <v>0.15001034741421734</v>
      </c>
      <c r="AO317" s="26">
        <v>0</v>
      </c>
      <c r="AP317" s="26">
        <v>0</v>
      </c>
      <c r="AQ317" s="26">
        <v>76.920679710298359</v>
      </c>
      <c r="AR317" s="26">
        <v>2.0860930552949988</v>
      </c>
      <c r="AS317" s="30">
        <v>36.873081723298696</v>
      </c>
      <c r="AT317" s="26">
        <v>76.770669362884135</v>
      </c>
      <c r="AU317" s="26">
        <v>0.17756757076655824</v>
      </c>
      <c r="AV317" s="26">
        <v>0</v>
      </c>
      <c r="AW317" s="26">
        <v>0</v>
      </c>
      <c r="AX317" s="26">
        <v>76.948236933650691</v>
      </c>
      <c r="AY317" s="26">
        <v>4.8206437578241461</v>
      </c>
      <c r="AZ317" s="30">
        <v>15.962232597826763</v>
      </c>
      <c r="BA317" s="26">
        <v>76.770669362884135</v>
      </c>
      <c r="BB317" s="26">
        <v>0.32757791818077558</v>
      </c>
      <c r="BC317" s="26">
        <v>0</v>
      </c>
      <c r="BD317" s="26">
        <v>0</v>
      </c>
      <c r="BE317" s="26">
        <v>77.098247281064914</v>
      </c>
      <c r="BF317" s="26">
        <v>6.9067368131191449</v>
      </c>
      <c r="BG317" s="26">
        <v>3.0330231437418043</v>
      </c>
      <c r="BH317" s="30">
        <v>11.162760268296172</v>
      </c>
      <c r="BI317" s="26">
        <v>0.96169869397386887</v>
      </c>
      <c r="BJ317" s="26">
        <v>2.2223394082279695</v>
      </c>
      <c r="BK317" s="26">
        <v>0</v>
      </c>
      <c r="BL317" s="26">
        <v>75.997412981786013</v>
      </c>
      <c r="BM317" s="26">
        <v>79.181451083987866</v>
      </c>
      <c r="BN317" s="26">
        <v>76.770669362884135</v>
      </c>
      <c r="BO317" s="26">
        <v>0</v>
      </c>
      <c r="BP317" s="26">
        <v>0.32757791818077558</v>
      </c>
      <c r="BQ317" s="26">
        <v>0</v>
      </c>
      <c r="BR317" s="26">
        <v>0</v>
      </c>
      <c r="BS317" s="26">
        <v>0</v>
      </c>
      <c r="BT317" s="26">
        <v>0</v>
      </c>
      <c r="BU317" s="26">
        <v>0</v>
      </c>
      <c r="BV317" s="26">
        <v>81.5419580698061</v>
      </c>
      <c r="BW317" s="26">
        <v>0</v>
      </c>
      <c r="BX317" s="26">
        <v>171.75844809764916</v>
      </c>
      <c r="BY317" s="26"/>
      <c r="BZ317" s="26">
        <v>0</v>
      </c>
      <c r="CA317" s="26">
        <v>0</v>
      </c>
      <c r="CB317" s="26">
        <v>158.64020535087101</v>
      </c>
      <c r="CC317" s="26">
        <v>171.75844809764916</v>
      </c>
      <c r="CD317" s="113">
        <v>0.9236238863818792</v>
      </c>
      <c r="CE317" s="26">
        <v>41.439210565978122</v>
      </c>
      <c r="CF317" s="26">
        <v>1.5163317949000463</v>
      </c>
      <c r="CG317" s="26">
        <v>0</v>
      </c>
      <c r="CH317" s="26">
        <v>1.5163317949000463</v>
      </c>
      <c r="CI317" s="26">
        <v>7.581556487125439E-2</v>
      </c>
      <c r="CJ317" s="26">
        <v>0</v>
      </c>
      <c r="CK317" s="26">
        <v>7.581556487125439E-2</v>
      </c>
      <c r="CL317" s="26"/>
      <c r="CM317" s="26">
        <v>0</v>
      </c>
      <c r="CN317" s="26"/>
      <c r="CO317" s="26">
        <v>0</v>
      </c>
      <c r="CP317" s="26">
        <v>0</v>
      </c>
      <c r="CQ317" s="26">
        <v>0</v>
      </c>
      <c r="CR317" s="26">
        <v>0</v>
      </c>
      <c r="CS317" s="26">
        <v>0</v>
      </c>
      <c r="CT317" s="26">
        <v>0</v>
      </c>
      <c r="CU317" s="26">
        <v>0</v>
      </c>
      <c r="CV317" s="26">
        <v>9999</v>
      </c>
      <c r="CW317" s="30">
        <v>9999</v>
      </c>
      <c r="CX317" s="7"/>
      <c r="CY317" s="7"/>
      <c r="CZ317" s="7"/>
      <c r="DA317" s="7"/>
      <c r="DB317" s="7"/>
      <c r="DC317" s="7"/>
      <c r="DD317" s="7"/>
      <c r="DE317" s="7"/>
      <c r="DF317" s="7"/>
      <c r="DG317" s="7"/>
      <c r="DH317" s="7"/>
      <c r="DI317" s="7"/>
      <c r="DJ317" s="7"/>
      <c r="DK317" s="7"/>
      <c r="DL317" s="7"/>
      <c r="DM317" s="7"/>
      <c r="DN317" s="7"/>
      <c r="DO317" s="7"/>
      <c r="DP317" s="7"/>
      <c r="DQ317" s="7"/>
      <c r="DR317" s="7"/>
      <c r="DS317" s="7"/>
      <c r="DT317" s="7"/>
      <c r="DU317" s="7"/>
      <c r="DV317" s="7"/>
      <c r="DW317" s="7"/>
      <c r="DX317" s="7"/>
      <c r="DY317" s="7"/>
      <c r="DZ317" s="7"/>
      <c r="EA317" s="7"/>
    </row>
    <row r="318" spans="1:131">
      <c r="A318" s="7" t="s">
        <v>551</v>
      </c>
      <c r="B318" s="7" t="s">
        <v>551</v>
      </c>
      <c r="C318" s="26">
        <v>1</v>
      </c>
      <c r="D318" s="26">
        <v>146.64400000000001</v>
      </c>
      <c r="E318" s="26">
        <v>0</v>
      </c>
      <c r="F318" s="26">
        <v>10.46115</v>
      </c>
      <c r="G318" s="26">
        <v>0</v>
      </c>
      <c r="H318" s="26">
        <v>0</v>
      </c>
      <c r="I318" s="26" t="s">
        <v>137</v>
      </c>
      <c r="J318" s="26"/>
      <c r="K318" s="26"/>
      <c r="L318" s="26">
        <v>156.79411740205396</v>
      </c>
      <c r="M318" s="26">
        <v>4.1704506135844041E-4</v>
      </c>
      <c r="N318" s="26">
        <v>4.140350171267347E-4</v>
      </c>
      <c r="O318" s="26">
        <v>0</v>
      </c>
      <c r="P318" s="26">
        <v>0</v>
      </c>
      <c r="Q318" s="26">
        <v>0</v>
      </c>
      <c r="R318" s="26">
        <v>2.0860930552949988</v>
      </c>
      <c r="S318" s="26">
        <v>4.8206437578241461</v>
      </c>
      <c r="T318" s="26">
        <v>0</v>
      </c>
      <c r="U318" s="26">
        <v>164.85171128453001</v>
      </c>
      <c r="V318" s="26" t="s">
        <v>310</v>
      </c>
      <c r="W318" s="26" t="s">
        <v>310</v>
      </c>
      <c r="X318" s="26" t="s">
        <v>310</v>
      </c>
      <c r="Y318" s="26" t="s">
        <v>310</v>
      </c>
      <c r="Z318" s="26">
        <v>0</v>
      </c>
      <c r="AA318" s="26">
        <v>0</v>
      </c>
      <c r="AB318" s="26">
        <v>0</v>
      </c>
      <c r="AC318" s="26">
        <v>0</v>
      </c>
      <c r="AD318" s="26">
        <v>0</v>
      </c>
      <c r="AE318" s="26">
        <v>0</v>
      </c>
      <c r="AF318" s="26">
        <v>0</v>
      </c>
      <c r="AG318" s="26">
        <v>0</v>
      </c>
      <c r="AH318" s="26">
        <v>2.0860930552949988</v>
      </c>
      <c r="AI318" s="26">
        <v>4.8206437578241461</v>
      </c>
      <c r="AJ318" s="26">
        <v>0</v>
      </c>
      <c r="AK318" s="26">
        <v>164.85171128453001</v>
      </c>
      <c r="AL318" s="26">
        <v>171.75844809764916</v>
      </c>
      <c r="AM318" s="26">
        <v>75.415449962558526</v>
      </c>
      <c r="AN318" s="26">
        <v>0.14736224059487518</v>
      </c>
      <c r="AO318" s="26">
        <v>0</v>
      </c>
      <c r="AP318" s="26">
        <v>0</v>
      </c>
      <c r="AQ318" s="26">
        <v>75.562812203153399</v>
      </c>
      <c r="AR318" s="26">
        <v>2.0860930552949988</v>
      </c>
      <c r="AS318" s="30">
        <v>36.222167564077289</v>
      </c>
      <c r="AT318" s="26">
        <v>75.415449962558526</v>
      </c>
      <c r="AU318" s="26">
        <v>0.17443300103089487</v>
      </c>
      <c r="AV318" s="26">
        <v>0</v>
      </c>
      <c r="AW318" s="26">
        <v>0</v>
      </c>
      <c r="AX318" s="26">
        <v>75.589882963589417</v>
      </c>
      <c r="AY318" s="26">
        <v>4.8206437578241461</v>
      </c>
      <c r="AZ318" s="30">
        <v>15.680454055727154</v>
      </c>
      <c r="BA318" s="26">
        <v>75.415449962558526</v>
      </c>
      <c r="BB318" s="26">
        <v>0.32179524162577006</v>
      </c>
      <c r="BC318" s="26">
        <v>0</v>
      </c>
      <c r="BD318" s="26">
        <v>0</v>
      </c>
      <c r="BE318" s="26">
        <v>75.737245204184291</v>
      </c>
      <c r="BF318" s="26">
        <v>6.9067368131191449</v>
      </c>
      <c r="BG318" s="26">
        <v>3.0902404673753856</v>
      </c>
      <c r="BH318" s="30">
        <v>10.965705984383769</v>
      </c>
      <c r="BI318" s="26">
        <v>0.97898046750950596</v>
      </c>
      <c r="BJ318" s="26">
        <v>2.2622749583259099</v>
      </c>
      <c r="BK318" s="26">
        <v>0</v>
      </c>
      <c r="BL318" s="26">
        <v>77.363090286616796</v>
      </c>
      <c r="BM318" s="26">
        <v>80.604345712452229</v>
      </c>
      <c r="BN318" s="26">
        <v>75.415449962558526</v>
      </c>
      <c r="BO318" s="26">
        <v>0</v>
      </c>
      <c r="BP318" s="26">
        <v>0.32179524162577006</v>
      </c>
      <c r="BQ318" s="26">
        <v>0</v>
      </c>
      <c r="BR318" s="26">
        <v>0</v>
      </c>
      <c r="BS318" s="26">
        <v>0</v>
      </c>
      <c r="BT318" s="26">
        <v>0</v>
      </c>
      <c r="BU318" s="26">
        <v>0</v>
      </c>
      <c r="BV318" s="26">
        <v>81.5419580698061</v>
      </c>
      <c r="BW318" s="26">
        <v>0</v>
      </c>
      <c r="BX318" s="26">
        <v>171.75844809764916</v>
      </c>
      <c r="BY318" s="26"/>
      <c r="BZ318" s="26">
        <v>0</v>
      </c>
      <c r="CA318" s="26">
        <v>0</v>
      </c>
      <c r="CB318" s="26">
        <v>157.27920327399039</v>
      </c>
      <c r="CC318" s="26">
        <v>171.75844809764916</v>
      </c>
      <c r="CD318" s="113">
        <v>0.91569995546637128</v>
      </c>
      <c r="CE318" s="26">
        <v>42.186588994703477</v>
      </c>
      <c r="CF318" s="26">
        <v>1.4895642509560758</v>
      </c>
      <c r="CG318" s="26">
        <v>0</v>
      </c>
      <c r="CH318" s="26">
        <v>1.4895642509560758</v>
      </c>
      <c r="CI318" s="26">
        <v>7.4477205765975621E-2</v>
      </c>
      <c r="CJ318" s="26">
        <v>0</v>
      </c>
      <c r="CK318" s="26">
        <v>7.4477205765975621E-2</v>
      </c>
      <c r="CL318" s="26"/>
      <c r="CM318" s="26">
        <v>0</v>
      </c>
      <c r="CN318" s="26"/>
      <c r="CO318" s="26">
        <v>0</v>
      </c>
      <c r="CP318" s="26">
        <v>0</v>
      </c>
      <c r="CQ318" s="26">
        <v>0</v>
      </c>
      <c r="CR318" s="26">
        <v>0</v>
      </c>
      <c r="CS318" s="26">
        <v>0</v>
      </c>
      <c r="CT318" s="26">
        <v>0</v>
      </c>
      <c r="CU318" s="26">
        <v>0</v>
      </c>
      <c r="CV318" s="26">
        <v>9999</v>
      </c>
      <c r="CW318" s="30">
        <v>9999</v>
      </c>
      <c r="CX318" s="7"/>
      <c r="CY318" s="7"/>
      <c r="CZ318" s="7"/>
      <c r="DA318" s="7"/>
      <c r="DB318" s="7"/>
      <c r="DC318" s="7"/>
      <c r="DD318" s="7"/>
      <c r="DE318" s="7"/>
      <c r="DF318" s="7"/>
      <c r="DG318" s="7"/>
      <c r="DH318" s="7"/>
      <c r="DI318" s="7"/>
      <c r="DJ318" s="7"/>
      <c r="DK318" s="7"/>
      <c r="DL318" s="7"/>
      <c r="DM318" s="7"/>
      <c r="DN318" s="7"/>
      <c r="DO318" s="7"/>
      <c r="DP318" s="7"/>
      <c r="DQ318" s="7"/>
      <c r="DR318" s="7"/>
      <c r="DS318" s="7"/>
      <c r="DT318" s="7"/>
      <c r="DU318" s="7"/>
      <c r="DV318" s="7"/>
      <c r="DW318" s="7"/>
      <c r="DX318" s="7"/>
      <c r="DY318" s="7"/>
      <c r="DZ318" s="7"/>
      <c r="EA318" s="7"/>
    </row>
    <row r="319" spans="1:131">
      <c r="A319" s="7" t="s">
        <v>552</v>
      </c>
      <c r="B319" s="7" t="s">
        <v>552</v>
      </c>
      <c r="C319" s="26">
        <v>1</v>
      </c>
      <c r="D319" s="26">
        <v>144.39920000000001</v>
      </c>
      <c r="E319" s="26">
        <v>0</v>
      </c>
      <c r="F319" s="26">
        <v>10.46115</v>
      </c>
      <c r="G319" s="26">
        <v>0</v>
      </c>
      <c r="H319" s="26">
        <v>0</v>
      </c>
      <c r="I319" s="26" t="s">
        <v>137</v>
      </c>
      <c r="J319" s="26"/>
      <c r="K319" s="26"/>
      <c r="L319" s="26">
        <v>154.39394122884448</v>
      </c>
      <c r="M319" s="26">
        <v>4.106610105023711E-4</v>
      </c>
      <c r="N319" s="26">
        <v>4.0769704348685788E-4</v>
      </c>
      <c r="O319" s="26">
        <v>0</v>
      </c>
      <c r="P319" s="26">
        <v>0</v>
      </c>
      <c r="Q319" s="26">
        <v>0</v>
      </c>
      <c r="R319" s="26">
        <v>2.0860930552949988</v>
      </c>
      <c r="S319" s="26">
        <v>4.8206437578241461</v>
      </c>
      <c r="T319" s="26">
        <v>0</v>
      </c>
      <c r="U319" s="26">
        <v>164.85171128453001</v>
      </c>
      <c r="V319" s="26" t="s">
        <v>310</v>
      </c>
      <c r="W319" s="26" t="s">
        <v>310</v>
      </c>
      <c r="X319" s="26" t="s">
        <v>310</v>
      </c>
      <c r="Y319" s="26" t="s">
        <v>310</v>
      </c>
      <c r="Z319" s="26">
        <v>0</v>
      </c>
      <c r="AA319" s="26">
        <v>0</v>
      </c>
      <c r="AB319" s="26">
        <v>0</v>
      </c>
      <c r="AC319" s="26">
        <v>0</v>
      </c>
      <c r="AD319" s="26">
        <v>0</v>
      </c>
      <c r="AE319" s="26">
        <v>0</v>
      </c>
      <c r="AF319" s="26">
        <v>0</v>
      </c>
      <c r="AG319" s="26">
        <v>0</v>
      </c>
      <c r="AH319" s="26">
        <v>2.0860930552949988</v>
      </c>
      <c r="AI319" s="26">
        <v>4.8206437578241461</v>
      </c>
      <c r="AJ319" s="26">
        <v>0</v>
      </c>
      <c r="AK319" s="26">
        <v>164.85171128453001</v>
      </c>
      <c r="AL319" s="26">
        <v>171.75844809764916</v>
      </c>
      <c r="AM319" s="26">
        <v>74.261003806725711</v>
      </c>
      <c r="AN319" s="26">
        <v>0.14510644589691701</v>
      </c>
      <c r="AO319" s="26">
        <v>0</v>
      </c>
      <c r="AP319" s="26">
        <v>0</v>
      </c>
      <c r="AQ319" s="26">
        <v>74.406110252622625</v>
      </c>
      <c r="AR319" s="26">
        <v>2.0860930552949988</v>
      </c>
      <c r="AS319" s="30">
        <v>35.667685132148002</v>
      </c>
      <c r="AT319" s="26">
        <v>74.261003806725711</v>
      </c>
      <c r="AU319" s="26">
        <v>0.17176281199681129</v>
      </c>
      <c r="AV319" s="26">
        <v>0</v>
      </c>
      <c r="AW319" s="26">
        <v>0</v>
      </c>
      <c r="AX319" s="26">
        <v>74.432766618722525</v>
      </c>
      <c r="AY319" s="26">
        <v>4.8206437578241461</v>
      </c>
      <c r="AZ319" s="30">
        <v>15.440420482827511</v>
      </c>
      <c r="BA319" s="26">
        <v>74.261003806725711</v>
      </c>
      <c r="BB319" s="26">
        <v>0.31686925789372833</v>
      </c>
      <c r="BC319" s="26">
        <v>0</v>
      </c>
      <c r="BD319" s="26">
        <v>0</v>
      </c>
      <c r="BE319" s="26">
        <v>74.577873064619439</v>
      </c>
      <c r="BF319" s="26">
        <v>6.9067368131191449</v>
      </c>
      <c r="BG319" s="26">
        <v>3.1406283516567042</v>
      </c>
      <c r="BH319" s="30">
        <v>10.797844927717666</v>
      </c>
      <c r="BI319" s="26">
        <v>0.99419949471648028</v>
      </c>
      <c r="BJ319" s="26">
        <v>2.2974438154002566</v>
      </c>
      <c r="BK319" s="26">
        <v>0</v>
      </c>
      <c r="BL319" s="26">
        <v>78.565760835175212</v>
      </c>
      <c r="BM319" s="26">
        <v>81.857404145291966</v>
      </c>
      <c r="BN319" s="26">
        <v>74.261003806725711</v>
      </c>
      <c r="BO319" s="26">
        <v>0</v>
      </c>
      <c r="BP319" s="26">
        <v>0.31686925789372833</v>
      </c>
      <c r="BQ319" s="26">
        <v>0</v>
      </c>
      <c r="BR319" s="26">
        <v>0</v>
      </c>
      <c r="BS319" s="26">
        <v>0</v>
      </c>
      <c r="BT319" s="26">
        <v>0</v>
      </c>
      <c r="BU319" s="26">
        <v>0</v>
      </c>
      <c r="BV319" s="26">
        <v>81.5419580698061</v>
      </c>
      <c r="BW319" s="26">
        <v>0</v>
      </c>
      <c r="BX319" s="26">
        <v>171.75844809764916</v>
      </c>
      <c r="BY319" s="26"/>
      <c r="BZ319" s="26">
        <v>0</v>
      </c>
      <c r="CA319" s="26">
        <v>0</v>
      </c>
      <c r="CB319" s="26">
        <v>156.11983113442554</v>
      </c>
      <c r="CC319" s="26">
        <v>171.75844809764916</v>
      </c>
      <c r="CD319" s="113">
        <v>0.90894994024205045</v>
      </c>
      <c r="CE319" s="26">
        <v>42.844760600599223</v>
      </c>
      <c r="CF319" s="26">
        <v>1.466762269077879</v>
      </c>
      <c r="CG319" s="26">
        <v>0</v>
      </c>
      <c r="CH319" s="26">
        <v>1.466762269077879</v>
      </c>
      <c r="CI319" s="26">
        <v>7.3337122083701106E-2</v>
      </c>
      <c r="CJ319" s="26">
        <v>0</v>
      </c>
      <c r="CK319" s="26">
        <v>7.3337122083701106E-2</v>
      </c>
      <c r="CL319" s="26"/>
      <c r="CM319" s="26">
        <v>0</v>
      </c>
      <c r="CN319" s="26"/>
      <c r="CO319" s="26">
        <v>0</v>
      </c>
      <c r="CP319" s="26">
        <v>0</v>
      </c>
      <c r="CQ319" s="26">
        <v>0</v>
      </c>
      <c r="CR319" s="26">
        <v>0</v>
      </c>
      <c r="CS319" s="26">
        <v>0</v>
      </c>
      <c r="CT319" s="26">
        <v>0</v>
      </c>
      <c r="CU319" s="26">
        <v>0</v>
      </c>
      <c r="CV319" s="26">
        <v>9999</v>
      </c>
      <c r="CW319" s="30">
        <v>9999</v>
      </c>
      <c r="CX319" s="7"/>
      <c r="CY319" s="7"/>
      <c r="CZ319" s="7"/>
      <c r="DA319" s="7"/>
      <c r="DB319" s="7"/>
      <c r="DC319" s="7"/>
      <c r="DD319" s="7"/>
      <c r="DE319" s="7"/>
      <c r="DF319" s="7"/>
      <c r="DG319" s="7"/>
      <c r="DH319" s="7"/>
      <c r="DI319" s="7"/>
      <c r="DJ319" s="7"/>
      <c r="DK319" s="7"/>
      <c r="DL319" s="7"/>
      <c r="DM319" s="7"/>
      <c r="DN319" s="7"/>
      <c r="DO319" s="7"/>
      <c r="DP319" s="7"/>
      <c r="DQ319" s="7"/>
      <c r="DR319" s="7"/>
      <c r="DS319" s="7"/>
      <c r="DT319" s="7"/>
      <c r="DU319" s="7"/>
      <c r="DV319" s="7"/>
      <c r="DW319" s="7"/>
      <c r="DX319" s="7"/>
      <c r="DY319" s="7"/>
      <c r="DZ319" s="7"/>
      <c r="EA319" s="7"/>
    </row>
    <row r="320" spans="1:131">
      <c r="A320" s="7" t="s">
        <v>553</v>
      </c>
      <c r="B320" s="7" t="s">
        <v>553</v>
      </c>
      <c r="C320" s="26">
        <v>1</v>
      </c>
      <c r="D320" s="26">
        <v>141.76399999999998</v>
      </c>
      <c r="E320" s="26">
        <v>0</v>
      </c>
      <c r="F320" s="26">
        <v>10.46115</v>
      </c>
      <c r="G320" s="26">
        <v>0</v>
      </c>
      <c r="H320" s="26">
        <v>0</v>
      </c>
      <c r="I320" s="26" t="s">
        <v>137</v>
      </c>
      <c r="J320" s="26"/>
      <c r="K320" s="26"/>
      <c r="L320" s="26">
        <v>151.57634311246809</v>
      </c>
      <c r="M320" s="26">
        <v>4.0316668993220273E-4</v>
      </c>
      <c r="N320" s="26">
        <v>4.0025681356178504E-4</v>
      </c>
      <c r="O320" s="26">
        <v>0</v>
      </c>
      <c r="P320" s="26">
        <v>0</v>
      </c>
      <c r="Q320" s="26">
        <v>0</v>
      </c>
      <c r="R320" s="26">
        <v>2.0860930552949988</v>
      </c>
      <c r="S320" s="26">
        <v>4.8206437578241461</v>
      </c>
      <c r="T320" s="26">
        <v>0</v>
      </c>
      <c r="U320" s="26">
        <v>164.85171128453001</v>
      </c>
      <c r="V320" s="26" t="s">
        <v>310</v>
      </c>
      <c r="W320" s="26" t="s">
        <v>310</v>
      </c>
      <c r="X320" s="26" t="s">
        <v>310</v>
      </c>
      <c r="Y320" s="26" t="s">
        <v>310</v>
      </c>
      <c r="Z320" s="26">
        <v>0</v>
      </c>
      <c r="AA320" s="26">
        <v>0</v>
      </c>
      <c r="AB320" s="26">
        <v>0</v>
      </c>
      <c r="AC320" s="26">
        <v>0</v>
      </c>
      <c r="AD320" s="26">
        <v>0</v>
      </c>
      <c r="AE320" s="26">
        <v>0</v>
      </c>
      <c r="AF320" s="26">
        <v>0</v>
      </c>
      <c r="AG320" s="26">
        <v>0</v>
      </c>
      <c r="AH320" s="26">
        <v>2.0860930552949988</v>
      </c>
      <c r="AI320" s="26">
        <v>4.8206437578241461</v>
      </c>
      <c r="AJ320" s="26">
        <v>0</v>
      </c>
      <c r="AK320" s="26">
        <v>164.85171128453001</v>
      </c>
      <c r="AL320" s="26">
        <v>171.75844809764916</v>
      </c>
      <c r="AM320" s="26">
        <v>72.905784406400144</v>
      </c>
      <c r="AN320" s="26">
        <v>0.14245833907757485</v>
      </c>
      <c r="AO320" s="26">
        <v>0</v>
      </c>
      <c r="AP320" s="26">
        <v>0</v>
      </c>
      <c r="AQ320" s="26">
        <v>73.048242745477722</v>
      </c>
      <c r="AR320" s="26">
        <v>2.0860930552949988</v>
      </c>
      <c r="AS320" s="30">
        <v>35.016770972926622</v>
      </c>
      <c r="AT320" s="26">
        <v>72.905784406400144</v>
      </c>
      <c r="AU320" s="26">
        <v>0.16862824226114789</v>
      </c>
      <c r="AV320" s="26">
        <v>0</v>
      </c>
      <c r="AW320" s="26">
        <v>0</v>
      </c>
      <c r="AX320" s="26">
        <v>73.074412648661294</v>
      </c>
      <c r="AY320" s="26">
        <v>4.8206437578241461</v>
      </c>
      <c r="AZ320" s="30">
        <v>15.158641940727909</v>
      </c>
      <c r="BA320" s="26">
        <v>72.905784406400144</v>
      </c>
      <c r="BB320" s="26">
        <v>0.31108658133872275</v>
      </c>
      <c r="BC320" s="26">
        <v>0</v>
      </c>
      <c r="BD320" s="26">
        <v>0</v>
      </c>
      <c r="BE320" s="26">
        <v>73.216870987738872</v>
      </c>
      <c r="BF320" s="26">
        <v>6.9067368131191449</v>
      </c>
      <c r="BG320" s="26">
        <v>3.2018155250633473</v>
      </c>
      <c r="BH320" s="30">
        <v>10.600790643805272</v>
      </c>
      <c r="BI320" s="26">
        <v>1.012680311485737</v>
      </c>
      <c r="BJ320" s="26">
        <v>2.3401501720376454</v>
      </c>
      <c r="BK320" s="26">
        <v>0</v>
      </c>
      <c r="BL320" s="26">
        <v>80.026191501302407</v>
      </c>
      <c r="BM320" s="26">
        <v>83.379021984825798</v>
      </c>
      <c r="BN320" s="26">
        <v>72.905784406400144</v>
      </c>
      <c r="BO320" s="26">
        <v>0</v>
      </c>
      <c r="BP320" s="26">
        <v>0.31108658133872275</v>
      </c>
      <c r="BQ320" s="26">
        <v>0</v>
      </c>
      <c r="BR320" s="26">
        <v>0</v>
      </c>
      <c r="BS320" s="26">
        <v>0</v>
      </c>
      <c r="BT320" s="26">
        <v>0</v>
      </c>
      <c r="BU320" s="26">
        <v>0</v>
      </c>
      <c r="BV320" s="26">
        <v>81.5419580698061</v>
      </c>
      <c r="BW320" s="26">
        <v>0</v>
      </c>
      <c r="BX320" s="26">
        <v>171.75844809764916</v>
      </c>
      <c r="BY320" s="26"/>
      <c r="BZ320" s="26">
        <v>0</v>
      </c>
      <c r="CA320" s="26">
        <v>0</v>
      </c>
      <c r="CB320" s="26">
        <v>154.75882905754497</v>
      </c>
      <c r="CC320" s="26">
        <v>171.75844809764916</v>
      </c>
      <c r="CD320" s="113">
        <v>0.90102600932654286</v>
      </c>
      <c r="CE320" s="26">
        <v>43.643993605827866</v>
      </c>
      <c r="CF320" s="26">
        <v>1.4399947251339105</v>
      </c>
      <c r="CG320" s="26">
        <v>0</v>
      </c>
      <c r="CH320" s="26">
        <v>1.4399947251339105</v>
      </c>
      <c r="CI320" s="26">
        <v>7.1998762978422351E-2</v>
      </c>
      <c r="CJ320" s="26">
        <v>0</v>
      </c>
      <c r="CK320" s="26">
        <v>7.1998762978422351E-2</v>
      </c>
      <c r="CL320" s="26"/>
      <c r="CM320" s="26">
        <v>0</v>
      </c>
      <c r="CN320" s="26"/>
      <c r="CO320" s="26">
        <v>0</v>
      </c>
      <c r="CP320" s="26">
        <v>0</v>
      </c>
      <c r="CQ320" s="26">
        <v>0</v>
      </c>
      <c r="CR320" s="26">
        <v>0</v>
      </c>
      <c r="CS320" s="26">
        <v>0</v>
      </c>
      <c r="CT320" s="26">
        <v>0</v>
      </c>
      <c r="CU320" s="26">
        <v>0</v>
      </c>
      <c r="CV320" s="26">
        <v>9999</v>
      </c>
      <c r="CW320" s="30">
        <v>9999</v>
      </c>
      <c r="CX320" s="7"/>
      <c r="CY320" s="7"/>
      <c r="CZ320" s="7"/>
      <c r="DA320" s="7"/>
      <c r="DB320" s="7"/>
      <c r="DC320" s="7"/>
      <c r="DD320" s="7"/>
      <c r="DE320" s="7"/>
      <c r="DF320" s="7"/>
      <c r="DG320" s="7"/>
      <c r="DH320" s="7"/>
      <c r="DI320" s="7"/>
      <c r="DJ320" s="7"/>
      <c r="DK320" s="7"/>
      <c r="DL320" s="7"/>
      <c r="DM320" s="7"/>
      <c r="DN320" s="7"/>
      <c r="DO320" s="7"/>
      <c r="DP320" s="7"/>
      <c r="DQ320" s="7"/>
      <c r="DR320" s="7"/>
      <c r="DS320" s="7"/>
      <c r="DT320" s="7"/>
      <c r="DU320" s="7"/>
      <c r="DV320" s="7"/>
      <c r="DW320" s="7"/>
      <c r="DX320" s="7"/>
      <c r="DY320" s="7"/>
      <c r="DZ320" s="7"/>
      <c r="EA320" s="7"/>
    </row>
    <row r="321" spans="1:131">
      <c r="A321" s="7" t="s">
        <v>554</v>
      </c>
      <c r="B321" s="7" t="s">
        <v>554</v>
      </c>
      <c r="C321" s="26">
        <v>1</v>
      </c>
      <c r="D321" s="26">
        <v>143.76480000000001</v>
      </c>
      <c r="E321" s="26">
        <v>0</v>
      </c>
      <c r="F321" s="26">
        <v>10.46115</v>
      </c>
      <c r="G321" s="26">
        <v>0</v>
      </c>
      <c r="H321" s="26">
        <v>0</v>
      </c>
      <c r="I321" s="26" t="s">
        <v>137</v>
      </c>
      <c r="J321" s="26"/>
      <c r="K321" s="26"/>
      <c r="L321" s="26">
        <v>153.71563057119832</v>
      </c>
      <c r="M321" s="26">
        <v>4.0885682221696018E-4</v>
      </c>
      <c r="N321" s="26">
        <v>4.0590587702341447E-4</v>
      </c>
      <c r="O321" s="26">
        <v>0</v>
      </c>
      <c r="P321" s="26">
        <v>0</v>
      </c>
      <c r="Q321" s="26">
        <v>0</v>
      </c>
      <c r="R321" s="26">
        <v>2.0860930552949988</v>
      </c>
      <c r="S321" s="26">
        <v>4.8206437578241461</v>
      </c>
      <c r="T321" s="26">
        <v>0</v>
      </c>
      <c r="U321" s="26">
        <v>164.85171128453001</v>
      </c>
      <c r="V321" s="26" t="s">
        <v>310</v>
      </c>
      <c r="W321" s="26" t="s">
        <v>310</v>
      </c>
      <c r="X321" s="26" t="s">
        <v>310</v>
      </c>
      <c r="Y321" s="26" t="s">
        <v>310</v>
      </c>
      <c r="Z321" s="26">
        <v>0</v>
      </c>
      <c r="AA321" s="26">
        <v>0</v>
      </c>
      <c r="AB321" s="26">
        <v>0</v>
      </c>
      <c r="AC321" s="26">
        <v>0</v>
      </c>
      <c r="AD321" s="26">
        <v>0</v>
      </c>
      <c r="AE321" s="26">
        <v>0</v>
      </c>
      <c r="AF321" s="26">
        <v>0</v>
      </c>
      <c r="AG321" s="26">
        <v>0</v>
      </c>
      <c r="AH321" s="26">
        <v>2.0860930552949988</v>
      </c>
      <c r="AI321" s="26">
        <v>4.8206437578241461</v>
      </c>
      <c r="AJ321" s="26">
        <v>0</v>
      </c>
      <c r="AK321" s="26">
        <v>164.85171128453001</v>
      </c>
      <c r="AL321" s="26">
        <v>171.75844809764916</v>
      </c>
      <c r="AM321" s="26">
        <v>73.934747284425086</v>
      </c>
      <c r="AN321" s="26">
        <v>0.14446893869966798</v>
      </c>
      <c r="AO321" s="26">
        <v>0</v>
      </c>
      <c r="AP321" s="26">
        <v>0</v>
      </c>
      <c r="AQ321" s="26">
        <v>74.07921622312476</v>
      </c>
      <c r="AR321" s="26">
        <v>2.0860930552949988</v>
      </c>
      <c r="AS321" s="30">
        <v>35.510983575298404</v>
      </c>
      <c r="AT321" s="26">
        <v>73.934747284425086</v>
      </c>
      <c r="AU321" s="26">
        <v>0.17100819335674419</v>
      </c>
      <c r="AV321" s="26">
        <v>0</v>
      </c>
      <c r="AW321" s="26">
        <v>0</v>
      </c>
      <c r="AX321" s="26">
        <v>74.105755477781827</v>
      </c>
      <c r="AY321" s="26">
        <v>4.8206437578241461</v>
      </c>
      <c r="AZ321" s="30">
        <v>15.3725849078776</v>
      </c>
      <c r="BA321" s="26">
        <v>73.934747284425086</v>
      </c>
      <c r="BB321" s="26">
        <v>0.31547713205641215</v>
      </c>
      <c r="BC321" s="26">
        <v>0</v>
      </c>
      <c r="BD321" s="26">
        <v>0</v>
      </c>
      <c r="BE321" s="26">
        <v>74.250224416481501</v>
      </c>
      <c r="BF321" s="26">
        <v>6.9067368131191449</v>
      </c>
      <c r="BG321" s="26">
        <v>3.1551535936904838</v>
      </c>
      <c r="BH321" s="30">
        <v>10.750405933442456</v>
      </c>
      <c r="BI321" s="26">
        <v>0.99858666152955378</v>
      </c>
      <c r="BJ321" s="26">
        <v>2.307581890620964</v>
      </c>
      <c r="BK321" s="26">
        <v>0</v>
      </c>
      <c r="BL321" s="26">
        <v>78.912452923042594</v>
      </c>
      <c r="BM321" s="26">
        <v>82.218621475193117</v>
      </c>
      <c r="BN321" s="26">
        <v>73.934747284425086</v>
      </c>
      <c r="BO321" s="26">
        <v>0</v>
      </c>
      <c r="BP321" s="26">
        <v>0.31547713205641215</v>
      </c>
      <c r="BQ321" s="26">
        <v>0</v>
      </c>
      <c r="BR321" s="26">
        <v>0</v>
      </c>
      <c r="BS321" s="26">
        <v>0</v>
      </c>
      <c r="BT321" s="26">
        <v>0</v>
      </c>
      <c r="BU321" s="26">
        <v>0</v>
      </c>
      <c r="BV321" s="26">
        <v>81.5419580698061</v>
      </c>
      <c r="BW321" s="26">
        <v>0</v>
      </c>
      <c r="BX321" s="26">
        <v>171.75844809764916</v>
      </c>
      <c r="BY321" s="26"/>
      <c r="BZ321" s="26">
        <v>0</v>
      </c>
      <c r="CA321" s="26">
        <v>0</v>
      </c>
      <c r="CB321" s="26">
        <v>155.7921824862876</v>
      </c>
      <c r="CC321" s="26">
        <v>171.75844809764916</v>
      </c>
      <c r="CD321" s="113">
        <v>0.90704232724387257</v>
      </c>
      <c r="CE321" s="26">
        <v>43.034490771090667</v>
      </c>
      <c r="CF321" s="26">
        <v>1.460318230720999</v>
      </c>
      <c r="CG321" s="26">
        <v>0</v>
      </c>
      <c r="CH321" s="26">
        <v>1.460318230720999</v>
      </c>
      <c r="CI321" s="26">
        <v>7.3014924521319205E-2</v>
      </c>
      <c r="CJ321" s="26">
        <v>0</v>
      </c>
      <c r="CK321" s="26">
        <v>7.3014924521319205E-2</v>
      </c>
      <c r="CL321" s="26"/>
      <c r="CM321" s="26">
        <v>0</v>
      </c>
      <c r="CN321" s="26"/>
      <c r="CO321" s="26">
        <v>0</v>
      </c>
      <c r="CP321" s="26">
        <v>0</v>
      </c>
      <c r="CQ321" s="26">
        <v>0</v>
      </c>
      <c r="CR321" s="26">
        <v>0</v>
      </c>
      <c r="CS321" s="26">
        <v>0</v>
      </c>
      <c r="CT321" s="26">
        <v>0</v>
      </c>
      <c r="CU321" s="26">
        <v>0</v>
      </c>
      <c r="CV321" s="26">
        <v>9999</v>
      </c>
      <c r="CW321" s="30">
        <v>9999</v>
      </c>
      <c r="CX321" s="7"/>
      <c r="CY321" s="7"/>
      <c r="CZ321" s="7"/>
      <c r="DA321" s="7"/>
      <c r="DB321" s="7"/>
      <c r="DC321" s="7"/>
      <c r="DD321" s="7"/>
      <c r="DE321" s="7"/>
      <c r="DF321" s="7"/>
      <c r="DG321" s="7"/>
      <c r="DH321" s="7"/>
      <c r="DI321" s="7"/>
      <c r="DJ321" s="7"/>
      <c r="DK321" s="7"/>
      <c r="DL321" s="7"/>
      <c r="DM321" s="7"/>
      <c r="DN321" s="7"/>
      <c r="DO321" s="7"/>
      <c r="DP321" s="7"/>
      <c r="DQ321" s="7"/>
      <c r="DR321" s="7"/>
      <c r="DS321" s="7"/>
      <c r="DT321" s="7"/>
      <c r="DU321" s="7"/>
      <c r="DV321" s="7"/>
      <c r="DW321" s="7"/>
      <c r="DX321" s="7"/>
      <c r="DY321" s="7"/>
      <c r="DZ321" s="7"/>
      <c r="EA321" s="7"/>
    </row>
    <row r="322" spans="1:131">
      <c r="A322" s="7" t="s">
        <v>555</v>
      </c>
      <c r="B322" s="7" t="s">
        <v>555</v>
      </c>
      <c r="C322" s="26">
        <v>1</v>
      </c>
      <c r="D322" s="26">
        <v>113.99680000000001</v>
      </c>
      <c r="E322" s="26">
        <v>0</v>
      </c>
      <c r="F322" s="26">
        <v>10.46115</v>
      </c>
      <c r="G322" s="26">
        <v>0</v>
      </c>
      <c r="H322" s="26">
        <v>0</v>
      </c>
      <c r="I322" s="26" t="s">
        <v>137</v>
      </c>
      <c r="J322" s="26"/>
      <c r="K322" s="26"/>
      <c r="L322" s="26">
        <v>121.8872074047248</v>
      </c>
      <c r="M322" s="26">
        <v>3.2419875651691074E-4</v>
      </c>
      <c r="N322" s="26">
        <v>3.2185883527722207E-4</v>
      </c>
      <c r="O322" s="26">
        <v>0</v>
      </c>
      <c r="P322" s="26">
        <v>0</v>
      </c>
      <c r="Q322" s="26">
        <v>0</v>
      </c>
      <c r="R322" s="26">
        <v>2.0860930552949988</v>
      </c>
      <c r="S322" s="26">
        <v>4.8206437578241461</v>
      </c>
      <c r="T322" s="26">
        <v>0</v>
      </c>
      <c r="U322" s="26">
        <v>164.85171128453001</v>
      </c>
      <c r="V322" s="26" t="s">
        <v>310</v>
      </c>
      <c r="W322" s="26" t="s">
        <v>310</v>
      </c>
      <c r="X322" s="26" t="s">
        <v>310</v>
      </c>
      <c r="Y322" s="26" t="s">
        <v>310</v>
      </c>
      <c r="Z322" s="26">
        <v>0</v>
      </c>
      <c r="AA322" s="26">
        <v>0</v>
      </c>
      <c r="AB322" s="26">
        <v>0</v>
      </c>
      <c r="AC322" s="26">
        <v>0</v>
      </c>
      <c r="AD322" s="26">
        <v>0</v>
      </c>
      <c r="AE322" s="26">
        <v>0</v>
      </c>
      <c r="AF322" s="26">
        <v>0</v>
      </c>
      <c r="AG322" s="26">
        <v>0</v>
      </c>
      <c r="AH322" s="26">
        <v>2.0860930552949988</v>
      </c>
      <c r="AI322" s="26">
        <v>4.8206437578241461</v>
      </c>
      <c r="AJ322" s="26">
        <v>0</v>
      </c>
      <c r="AK322" s="26">
        <v>164.85171128453001</v>
      </c>
      <c r="AL322" s="26">
        <v>171.75844809764916</v>
      </c>
      <c r="AM322" s="26">
        <v>58.625787391859205</v>
      </c>
      <c r="AN322" s="26">
        <v>0.11455513944413592</v>
      </c>
      <c r="AO322" s="26">
        <v>0</v>
      </c>
      <c r="AP322" s="26">
        <v>0</v>
      </c>
      <c r="AQ322" s="26">
        <v>58.740342531303341</v>
      </c>
      <c r="AR322" s="26">
        <v>2.0860930552949988</v>
      </c>
      <c r="AS322" s="30">
        <v>28.158064369279415</v>
      </c>
      <c r="AT322" s="26">
        <v>58.625787391859205</v>
      </c>
      <c r="AU322" s="26">
        <v>0.13559916486128801</v>
      </c>
      <c r="AV322" s="26">
        <v>0</v>
      </c>
      <c r="AW322" s="26">
        <v>0</v>
      </c>
      <c r="AX322" s="26">
        <v>58.761386556720495</v>
      </c>
      <c r="AY322" s="26">
        <v>4.8206437578241461</v>
      </c>
      <c r="AZ322" s="30">
        <v>12.189531006382254</v>
      </c>
      <c r="BA322" s="26">
        <v>58.625787391859205</v>
      </c>
      <c r="BB322" s="26">
        <v>0.25015430430542396</v>
      </c>
      <c r="BC322" s="26">
        <v>0</v>
      </c>
      <c r="BD322" s="26">
        <v>0</v>
      </c>
      <c r="BE322" s="26">
        <v>58.875941696164631</v>
      </c>
      <c r="BF322" s="26">
        <v>6.9067368131191449</v>
      </c>
      <c r="BG322" s="26">
        <v>4.0184938406133535</v>
      </c>
      <c r="BH322" s="30">
        <v>8.5244223559136501</v>
      </c>
      <c r="BI322" s="26">
        <v>1.2593477332474594</v>
      </c>
      <c r="BJ322" s="26">
        <v>2.9101610658259238</v>
      </c>
      <c r="BK322" s="26">
        <v>0</v>
      </c>
      <c r="BL322" s="26">
        <v>99.518872564761736</v>
      </c>
      <c r="BM322" s="26">
        <v>103.68838136383515</v>
      </c>
      <c r="BN322" s="26">
        <v>58.625787391859205</v>
      </c>
      <c r="BO322" s="26">
        <v>0</v>
      </c>
      <c r="BP322" s="26">
        <v>0.25015430430542396</v>
      </c>
      <c r="BQ322" s="26">
        <v>0</v>
      </c>
      <c r="BR322" s="26">
        <v>0</v>
      </c>
      <c r="BS322" s="26">
        <v>0</v>
      </c>
      <c r="BT322" s="26">
        <v>0</v>
      </c>
      <c r="BU322" s="26">
        <v>0</v>
      </c>
      <c r="BV322" s="26">
        <v>81.5419580698061</v>
      </c>
      <c r="BW322" s="26">
        <v>0</v>
      </c>
      <c r="BX322" s="26">
        <v>171.75844809764916</v>
      </c>
      <c r="BY322" s="26"/>
      <c r="BZ322" s="26">
        <v>0</v>
      </c>
      <c r="CA322" s="26">
        <v>0</v>
      </c>
      <c r="CB322" s="26">
        <v>140.41789976597073</v>
      </c>
      <c r="CC322" s="26">
        <v>171.75844809764916</v>
      </c>
      <c r="CD322" s="113">
        <v>0.81753125579092034</v>
      </c>
      <c r="CE322" s="26">
        <v>54.311527798070934</v>
      </c>
      <c r="CF322" s="26">
        <v>1.157944123205787</v>
      </c>
      <c r="CG322" s="26">
        <v>0</v>
      </c>
      <c r="CH322" s="26">
        <v>1.157944123205787</v>
      </c>
      <c r="CI322" s="26">
        <v>5.7896423517244285E-2</v>
      </c>
      <c r="CJ322" s="26">
        <v>0</v>
      </c>
      <c r="CK322" s="26">
        <v>5.7896423517244285E-2</v>
      </c>
      <c r="CL322" s="26"/>
      <c r="CM322" s="26">
        <v>0</v>
      </c>
      <c r="CN322" s="26"/>
      <c r="CO322" s="26">
        <v>0</v>
      </c>
      <c r="CP322" s="26">
        <v>0</v>
      </c>
      <c r="CQ322" s="26">
        <v>0</v>
      </c>
      <c r="CR322" s="26">
        <v>0</v>
      </c>
      <c r="CS322" s="26">
        <v>0</v>
      </c>
      <c r="CT322" s="26">
        <v>0</v>
      </c>
      <c r="CU322" s="26">
        <v>0</v>
      </c>
      <c r="CV322" s="26">
        <v>9999</v>
      </c>
      <c r="CW322" s="30">
        <v>9999</v>
      </c>
      <c r="CX322" s="7"/>
      <c r="CY322" s="7"/>
      <c r="CZ322" s="7"/>
      <c r="DA322" s="7"/>
      <c r="DB322" s="7"/>
      <c r="DC322" s="7"/>
      <c r="DD322" s="7"/>
      <c r="DE322" s="7"/>
      <c r="DF322" s="7"/>
      <c r="DG322" s="7"/>
      <c r="DH322" s="7"/>
      <c r="DI322" s="7"/>
      <c r="DJ322" s="7"/>
      <c r="DK322" s="7"/>
      <c r="DL322" s="7"/>
      <c r="DM322" s="7"/>
      <c r="DN322" s="7"/>
      <c r="DO322" s="7"/>
      <c r="DP322" s="7"/>
      <c r="DQ322" s="7"/>
      <c r="DR322" s="7"/>
      <c r="DS322" s="7"/>
      <c r="DT322" s="7"/>
      <c r="DU322" s="7"/>
      <c r="DV322" s="7"/>
      <c r="DW322" s="7"/>
      <c r="DX322" s="7"/>
      <c r="DY322" s="7"/>
      <c r="DZ322" s="7"/>
      <c r="EA322" s="7"/>
    </row>
    <row r="323" spans="1:131">
      <c r="A323" s="7" t="s">
        <v>556</v>
      </c>
      <c r="B323" s="7" t="s">
        <v>556</v>
      </c>
      <c r="C323" s="26">
        <v>1</v>
      </c>
      <c r="D323" s="26">
        <v>107.16480000000001</v>
      </c>
      <c r="E323" s="26">
        <v>0</v>
      </c>
      <c r="F323" s="26">
        <v>10.46115</v>
      </c>
      <c r="G323" s="26">
        <v>0</v>
      </c>
      <c r="H323" s="26">
        <v>0</v>
      </c>
      <c r="I323" s="26" t="s">
        <v>137</v>
      </c>
      <c r="J323" s="26"/>
      <c r="K323" s="26"/>
      <c r="L323" s="26">
        <v>114.58232339930466</v>
      </c>
      <c r="M323" s="26">
        <v>3.0476903652017809E-4</v>
      </c>
      <c r="N323" s="26">
        <v>3.0256935028629268E-4</v>
      </c>
      <c r="O323" s="26">
        <v>0</v>
      </c>
      <c r="P323" s="26">
        <v>0</v>
      </c>
      <c r="Q323" s="26">
        <v>0</v>
      </c>
      <c r="R323" s="26">
        <v>2.0860930552949988</v>
      </c>
      <c r="S323" s="26">
        <v>4.8206437578241461</v>
      </c>
      <c r="T323" s="26">
        <v>0</v>
      </c>
      <c r="U323" s="26">
        <v>164.85171128453001</v>
      </c>
      <c r="V323" s="26" t="s">
        <v>310</v>
      </c>
      <c r="W323" s="26" t="s">
        <v>310</v>
      </c>
      <c r="X323" s="26" t="s">
        <v>310</v>
      </c>
      <c r="Y323" s="26" t="s">
        <v>310</v>
      </c>
      <c r="Z323" s="26">
        <v>0</v>
      </c>
      <c r="AA323" s="26">
        <v>0</v>
      </c>
      <c r="AB323" s="26">
        <v>0</v>
      </c>
      <c r="AC323" s="26">
        <v>0</v>
      </c>
      <c r="AD323" s="26">
        <v>0</v>
      </c>
      <c r="AE323" s="26">
        <v>0</v>
      </c>
      <c r="AF323" s="26">
        <v>0</v>
      </c>
      <c r="AG323" s="26">
        <v>0</v>
      </c>
      <c r="AH323" s="26">
        <v>2.0860930552949988</v>
      </c>
      <c r="AI323" s="26">
        <v>4.8206437578241461</v>
      </c>
      <c r="AJ323" s="26">
        <v>0</v>
      </c>
      <c r="AK323" s="26">
        <v>164.85171128453001</v>
      </c>
      <c r="AL323" s="26">
        <v>171.75844809764916</v>
      </c>
      <c r="AM323" s="26">
        <v>55.11225561323748</v>
      </c>
      <c r="AN323" s="26">
        <v>0.10768967731991545</v>
      </c>
      <c r="AO323" s="26">
        <v>0</v>
      </c>
      <c r="AP323" s="26">
        <v>0</v>
      </c>
      <c r="AQ323" s="26">
        <v>55.219945290557398</v>
      </c>
      <c r="AR323" s="26">
        <v>2.0860930552949988</v>
      </c>
      <c r="AS323" s="30">
        <v>26.470509141668483</v>
      </c>
      <c r="AT323" s="26">
        <v>55.11225561323748</v>
      </c>
      <c r="AU323" s="26">
        <v>0.12747250258364234</v>
      </c>
      <c r="AV323" s="26">
        <v>0</v>
      </c>
      <c r="AW323" s="26">
        <v>0</v>
      </c>
      <c r="AX323" s="26">
        <v>55.239728115821123</v>
      </c>
      <c r="AY323" s="26">
        <v>4.8206437578241461</v>
      </c>
      <c r="AZ323" s="30">
        <v>11.458994045383312</v>
      </c>
      <c r="BA323" s="26">
        <v>55.11225561323748</v>
      </c>
      <c r="BB323" s="26">
        <v>0.23516217990355781</v>
      </c>
      <c r="BC323" s="26">
        <v>0</v>
      </c>
      <c r="BD323" s="26">
        <v>0</v>
      </c>
      <c r="BE323" s="26">
        <v>55.347417793141041</v>
      </c>
      <c r="BF323" s="26">
        <v>6.9067368131191449</v>
      </c>
      <c r="BG323" s="26">
        <v>4.2843095199714005</v>
      </c>
      <c r="BH323" s="30">
        <v>8.0135408791037523</v>
      </c>
      <c r="BI323" s="26">
        <v>1.3396340186093194</v>
      </c>
      <c r="BJ323" s="26">
        <v>3.0956904598221122</v>
      </c>
      <c r="BK323" s="26">
        <v>0</v>
      </c>
      <c r="BL323" s="26">
        <v>105.8634272820052</v>
      </c>
      <c r="BM323" s="26">
        <v>110.29875176043666</v>
      </c>
      <c r="BN323" s="26">
        <v>55.11225561323748</v>
      </c>
      <c r="BO323" s="26">
        <v>0</v>
      </c>
      <c r="BP323" s="26">
        <v>0.23516217990355781</v>
      </c>
      <c r="BQ323" s="26">
        <v>0</v>
      </c>
      <c r="BR323" s="26">
        <v>0</v>
      </c>
      <c r="BS323" s="26">
        <v>0</v>
      </c>
      <c r="BT323" s="26">
        <v>0</v>
      </c>
      <c r="BU323" s="26">
        <v>0</v>
      </c>
      <c r="BV323" s="26">
        <v>81.5419580698061</v>
      </c>
      <c r="BW323" s="26">
        <v>0</v>
      </c>
      <c r="BX323" s="26">
        <v>171.75844809764916</v>
      </c>
      <c r="BY323" s="26"/>
      <c r="BZ323" s="26">
        <v>0</v>
      </c>
      <c r="CA323" s="26">
        <v>0</v>
      </c>
      <c r="CB323" s="26">
        <v>136.88937586294713</v>
      </c>
      <c r="CC323" s="26">
        <v>171.75844809764916</v>
      </c>
      <c r="CD323" s="113">
        <v>0.79698773119516042</v>
      </c>
      <c r="CE323" s="26">
        <v>57.783638902767805</v>
      </c>
      <c r="CF323" s="26">
        <v>1.0885467870547563</v>
      </c>
      <c r="CG323" s="26">
        <v>0</v>
      </c>
      <c r="CH323" s="26">
        <v>1.0885467870547563</v>
      </c>
      <c r="CI323" s="26">
        <v>5.4426603614669722E-2</v>
      </c>
      <c r="CJ323" s="26">
        <v>0</v>
      </c>
      <c r="CK323" s="26">
        <v>5.4426603614669722E-2</v>
      </c>
      <c r="CL323" s="26"/>
      <c r="CM323" s="26">
        <v>0</v>
      </c>
      <c r="CN323" s="26"/>
      <c r="CO323" s="26">
        <v>0</v>
      </c>
      <c r="CP323" s="26">
        <v>0</v>
      </c>
      <c r="CQ323" s="26">
        <v>0</v>
      </c>
      <c r="CR323" s="26">
        <v>0</v>
      </c>
      <c r="CS323" s="26">
        <v>0</v>
      </c>
      <c r="CT323" s="26">
        <v>0</v>
      </c>
      <c r="CU323" s="26">
        <v>0</v>
      </c>
      <c r="CV323" s="26">
        <v>9999</v>
      </c>
      <c r="CW323" s="30">
        <v>9999</v>
      </c>
      <c r="CX323" s="7"/>
      <c r="CY323" s="7"/>
      <c r="CZ323" s="7"/>
      <c r="DA323" s="7"/>
      <c r="DB323" s="7"/>
      <c r="DC323" s="7"/>
      <c r="DD323" s="7"/>
      <c r="DE323" s="7"/>
      <c r="DF323" s="7"/>
      <c r="DG323" s="7"/>
      <c r="DH323" s="7"/>
      <c r="DI323" s="7"/>
      <c r="DJ323" s="7"/>
      <c r="DK323" s="7"/>
      <c r="DL323" s="7"/>
      <c r="DM323" s="7"/>
      <c r="DN323" s="7"/>
      <c r="DO323" s="7"/>
      <c r="DP323" s="7"/>
      <c r="DQ323" s="7"/>
      <c r="DR323" s="7"/>
      <c r="DS323" s="7"/>
      <c r="DT323" s="7"/>
      <c r="DU323" s="7"/>
      <c r="DV323" s="7"/>
      <c r="DW323" s="7"/>
      <c r="DX323" s="7"/>
      <c r="DY323" s="7"/>
      <c r="DZ323" s="7"/>
      <c r="EA323" s="7"/>
    </row>
    <row r="324" spans="1:131">
      <c r="A324" s="7" t="s">
        <v>557</v>
      </c>
      <c r="B324" s="7" t="s">
        <v>557</v>
      </c>
      <c r="C324" s="26">
        <v>1</v>
      </c>
      <c r="D324" s="26">
        <v>161.345</v>
      </c>
      <c r="E324" s="26">
        <v>0</v>
      </c>
      <c r="F324" s="26">
        <v>10.46115</v>
      </c>
      <c r="G324" s="26">
        <v>0</v>
      </c>
      <c r="H324" s="26">
        <v>0</v>
      </c>
      <c r="I324" s="26" t="s">
        <v>137</v>
      </c>
      <c r="J324" s="26"/>
      <c r="K324" s="26"/>
      <c r="L324" s="26">
        <v>172.51266244943122</v>
      </c>
      <c r="M324" s="26">
        <v>4.5885365527998122E-4</v>
      </c>
      <c r="N324" s="26">
        <v>4.5554185536614527E-4</v>
      </c>
      <c r="O324" s="26">
        <v>0</v>
      </c>
      <c r="P324" s="26">
        <v>0</v>
      </c>
      <c r="Q324" s="26">
        <v>0</v>
      </c>
      <c r="R324" s="26">
        <v>2.0860930552949988</v>
      </c>
      <c r="S324" s="26">
        <v>4.8206437578241461</v>
      </c>
      <c r="T324" s="26">
        <v>0</v>
      </c>
      <c r="U324" s="26">
        <v>164.85171128453001</v>
      </c>
      <c r="V324" s="26" t="s">
        <v>310</v>
      </c>
      <c r="W324" s="26" t="s">
        <v>310</v>
      </c>
      <c r="X324" s="26" t="s">
        <v>310</v>
      </c>
      <c r="Y324" s="26" t="s">
        <v>310</v>
      </c>
      <c r="Z324" s="26">
        <v>0</v>
      </c>
      <c r="AA324" s="26">
        <v>0</v>
      </c>
      <c r="AB324" s="26">
        <v>0</v>
      </c>
      <c r="AC324" s="26">
        <v>0</v>
      </c>
      <c r="AD324" s="26">
        <v>0</v>
      </c>
      <c r="AE324" s="26">
        <v>0</v>
      </c>
      <c r="AF324" s="26">
        <v>0</v>
      </c>
      <c r="AG324" s="26">
        <v>0</v>
      </c>
      <c r="AH324" s="26">
        <v>2.0860930552949988</v>
      </c>
      <c r="AI324" s="26">
        <v>4.8206437578241461</v>
      </c>
      <c r="AJ324" s="26">
        <v>0</v>
      </c>
      <c r="AK324" s="26">
        <v>164.85171128453001</v>
      </c>
      <c r="AL324" s="26">
        <v>171.75844809764916</v>
      </c>
      <c r="AM324" s="26">
        <v>82.97581745048555</v>
      </c>
      <c r="AN324" s="26">
        <v>0.16213524391574252</v>
      </c>
      <c r="AO324" s="26">
        <v>0</v>
      </c>
      <c r="AP324" s="26">
        <v>0</v>
      </c>
      <c r="AQ324" s="26">
        <v>83.137952694401292</v>
      </c>
      <c r="AR324" s="26">
        <v>2.0860930552949988</v>
      </c>
      <c r="AS324" s="30">
        <v>39.853424794918645</v>
      </c>
      <c r="AT324" s="26">
        <v>82.97581745048555</v>
      </c>
      <c r="AU324" s="26">
        <v>0.19191983682475749</v>
      </c>
      <c r="AV324" s="26">
        <v>0</v>
      </c>
      <c r="AW324" s="26">
        <v>0</v>
      </c>
      <c r="AX324" s="26">
        <v>83.167737287310302</v>
      </c>
      <c r="AY324" s="26">
        <v>4.8206437578241461</v>
      </c>
      <c r="AZ324" s="30">
        <v>17.25241305216236</v>
      </c>
      <c r="BA324" s="26">
        <v>82.97581745048555</v>
      </c>
      <c r="BB324" s="26">
        <v>0.35405508074050002</v>
      </c>
      <c r="BC324" s="26">
        <v>0</v>
      </c>
      <c r="BD324" s="26">
        <v>0</v>
      </c>
      <c r="BE324" s="26">
        <v>83.329872531226044</v>
      </c>
      <c r="BF324" s="26">
        <v>6.9067368131191449</v>
      </c>
      <c r="BG324" s="26">
        <v>2.7949124682728019</v>
      </c>
      <c r="BH324" s="30">
        <v>12.065013447876483</v>
      </c>
      <c r="BI324" s="26">
        <v>0.88978035685930146</v>
      </c>
      <c r="BJ324" s="26">
        <v>2.0561470698735302</v>
      </c>
      <c r="BK324" s="26">
        <v>0</v>
      </c>
      <c r="BL324" s="26">
        <v>70.314128184887252</v>
      </c>
      <c r="BM324" s="26">
        <v>73.260055611620089</v>
      </c>
      <c r="BN324" s="26">
        <v>82.97581745048555</v>
      </c>
      <c r="BO324" s="26">
        <v>0</v>
      </c>
      <c r="BP324" s="26">
        <v>0.35405508074050002</v>
      </c>
      <c r="BQ324" s="26">
        <v>0</v>
      </c>
      <c r="BR324" s="26">
        <v>0</v>
      </c>
      <c r="BS324" s="26">
        <v>0</v>
      </c>
      <c r="BT324" s="26">
        <v>0</v>
      </c>
      <c r="BU324" s="26">
        <v>0</v>
      </c>
      <c r="BV324" s="26">
        <v>81.5419580698061</v>
      </c>
      <c r="BW324" s="26">
        <v>0</v>
      </c>
      <c r="BX324" s="26">
        <v>171.75844809764916</v>
      </c>
      <c r="BY324" s="26"/>
      <c r="BZ324" s="26">
        <v>0</v>
      </c>
      <c r="CA324" s="26">
        <v>0</v>
      </c>
      <c r="CB324" s="26">
        <v>164.87183060103214</v>
      </c>
      <c r="CC324" s="26">
        <v>171.75844809764916</v>
      </c>
      <c r="CD324" s="113">
        <v>0.95990521821260399</v>
      </c>
      <c r="CE324" s="26">
        <v>38.328985005020151</v>
      </c>
      <c r="CF324" s="26">
        <v>1.6388924474953515</v>
      </c>
      <c r="CG324" s="26">
        <v>0</v>
      </c>
      <c r="CH324" s="26">
        <v>1.6388924474953515</v>
      </c>
      <c r="CI324" s="26">
        <v>8.1943514663479836E-2</v>
      </c>
      <c r="CJ324" s="26">
        <v>0</v>
      </c>
      <c r="CK324" s="26">
        <v>8.1943514663479836E-2</v>
      </c>
      <c r="CL324" s="26"/>
      <c r="CM324" s="26">
        <v>0</v>
      </c>
      <c r="CN324" s="26"/>
      <c r="CO324" s="26">
        <v>0</v>
      </c>
      <c r="CP324" s="26">
        <v>0</v>
      </c>
      <c r="CQ324" s="26">
        <v>0</v>
      </c>
      <c r="CR324" s="26">
        <v>0</v>
      </c>
      <c r="CS324" s="26">
        <v>0</v>
      </c>
      <c r="CT324" s="26">
        <v>0</v>
      </c>
      <c r="CU324" s="26">
        <v>0</v>
      </c>
      <c r="CV324" s="26">
        <v>9999</v>
      </c>
      <c r="CW324" s="30">
        <v>9999</v>
      </c>
      <c r="CX324" s="7"/>
      <c r="CY324" s="7"/>
      <c r="CZ324" s="7"/>
      <c r="DA324" s="7"/>
      <c r="DB324" s="7"/>
      <c r="DC324" s="7"/>
      <c r="DD324" s="7"/>
      <c r="DE324" s="7"/>
      <c r="DF324" s="7"/>
      <c r="DG324" s="7"/>
      <c r="DH324" s="7"/>
      <c r="DI324" s="7"/>
      <c r="DJ324" s="7"/>
      <c r="DK324" s="7"/>
      <c r="DL324" s="7"/>
      <c r="DM324" s="7"/>
      <c r="DN324" s="7"/>
      <c r="DO324" s="7"/>
      <c r="DP324" s="7"/>
      <c r="DQ324" s="7"/>
      <c r="DR324" s="7"/>
      <c r="DS324" s="7"/>
      <c r="DT324" s="7"/>
      <c r="DU324" s="7"/>
      <c r="DV324" s="7"/>
      <c r="DW324" s="7"/>
      <c r="DX324" s="7"/>
      <c r="DY324" s="7"/>
      <c r="DZ324" s="7"/>
      <c r="EA324" s="7"/>
    </row>
    <row r="325" spans="1:131">
      <c r="A325" s="7" t="s">
        <v>558</v>
      </c>
      <c r="B325" s="7" t="s">
        <v>558</v>
      </c>
      <c r="C325" s="26">
        <v>1</v>
      </c>
      <c r="D325" s="26">
        <v>156.70900000000003</v>
      </c>
      <c r="E325" s="26">
        <v>0</v>
      </c>
      <c r="F325" s="26">
        <v>10.46115</v>
      </c>
      <c r="G325" s="26">
        <v>0</v>
      </c>
      <c r="H325" s="26">
        <v>0</v>
      </c>
      <c r="I325" s="26" t="s">
        <v>137</v>
      </c>
      <c r="J325" s="26"/>
      <c r="K325" s="26"/>
      <c r="L325" s="26">
        <v>167.55577687432472</v>
      </c>
      <c r="M325" s="26">
        <v>4.4566920242505555E-4</v>
      </c>
      <c r="N325" s="26">
        <v>4.4245256197944326E-4</v>
      </c>
      <c r="O325" s="26">
        <v>0</v>
      </c>
      <c r="P325" s="26">
        <v>0</v>
      </c>
      <c r="Q325" s="26">
        <v>0</v>
      </c>
      <c r="R325" s="26">
        <v>2.0860930552949988</v>
      </c>
      <c r="S325" s="26">
        <v>4.8206437578241461</v>
      </c>
      <c r="T325" s="26">
        <v>0</v>
      </c>
      <c r="U325" s="26">
        <v>164.85171128453001</v>
      </c>
      <c r="V325" s="26" t="s">
        <v>310</v>
      </c>
      <c r="W325" s="26" t="s">
        <v>310</v>
      </c>
      <c r="X325" s="26" t="s">
        <v>310</v>
      </c>
      <c r="Y325" s="26" t="s">
        <v>310</v>
      </c>
      <c r="Z325" s="26">
        <v>0</v>
      </c>
      <c r="AA325" s="26">
        <v>0</v>
      </c>
      <c r="AB325" s="26">
        <v>0</v>
      </c>
      <c r="AC325" s="26">
        <v>0</v>
      </c>
      <c r="AD325" s="26">
        <v>0</v>
      </c>
      <c r="AE325" s="26">
        <v>0</v>
      </c>
      <c r="AF325" s="26">
        <v>0</v>
      </c>
      <c r="AG325" s="26">
        <v>0</v>
      </c>
      <c r="AH325" s="26">
        <v>2.0860930552949988</v>
      </c>
      <c r="AI325" s="26">
        <v>4.8206437578241461</v>
      </c>
      <c r="AJ325" s="26">
        <v>0</v>
      </c>
      <c r="AK325" s="26">
        <v>164.85171128453001</v>
      </c>
      <c r="AL325" s="26">
        <v>171.75844809764916</v>
      </c>
      <c r="AM325" s="26">
        <v>80.591635172135184</v>
      </c>
      <c r="AN325" s="26">
        <v>0.15747653747430718</v>
      </c>
      <c r="AO325" s="26">
        <v>0</v>
      </c>
      <c r="AP325" s="26">
        <v>0</v>
      </c>
      <c r="AQ325" s="26">
        <v>80.749111709609494</v>
      </c>
      <c r="AR325" s="26">
        <v>2.0860930552949988</v>
      </c>
      <c r="AS325" s="30">
        <v>38.708298033325555</v>
      </c>
      <c r="AT325" s="26">
        <v>80.591635172135184</v>
      </c>
      <c r="AU325" s="26">
        <v>0.18640531599349797</v>
      </c>
      <c r="AV325" s="26">
        <v>0</v>
      </c>
      <c r="AW325" s="26">
        <v>0</v>
      </c>
      <c r="AX325" s="26">
        <v>80.778040488128681</v>
      </c>
      <c r="AY325" s="26">
        <v>4.8206437578241461</v>
      </c>
      <c r="AZ325" s="30">
        <v>16.756691542913096</v>
      </c>
      <c r="BA325" s="26">
        <v>80.591635172135184</v>
      </c>
      <c r="BB325" s="26">
        <v>0.34388185346780514</v>
      </c>
      <c r="BC325" s="26">
        <v>0</v>
      </c>
      <c r="BD325" s="26">
        <v>0</v>
      </c>
      <c r="BE325" s="26">
        <v>80.935517025602991</v>
      </c>
      <c r="BF325" s="26">
        <v>6.9067368131191449</v>
      </c>
      <c r="BG325" s="26">
        <v>2.8820632991142521</v>
      </c>
      <c r="BH325" s="30">
        <v>11.718343874326925</v>
      </c>
      <c r="BI325" s="26">
        <v>0.91610317006339115</v>
      </c>
      <c r="BJ325" s="26">
        <v>2.1169750875108941</v>
      </c>
      <c r="BK325" s="26">
        <v>0</v>
      </c>
      <c r="BL325" s="26">
        <v>72.394265881287168</v>
      </c>
      <c r="BM325" s="26">
        <v>75.427344138861471</v>
      </c>
      <c r="BN325" s="26">
        <v>80.591635172135184</v>
      </c>
      <c r="BO325" s="26">
        <v>0</v>
      </c>
      <c r="BP325" s="26">
        <v>0.34388185346780514</v>
      </c>
      <c r="BQ325" s="26">
        <v>0</v>
      </c>
      <c r="BR325" s="26">
        <v>0</v>
      </c>
      <c r="BS325" s="26">
        <v>0</v>
      </c>
      <c r="BT325" s="26">
        <v>0</v>
      </c>
      <c r="BU325" s="26">
        <v>0</v>
      </c>
      <c r="BV325" s="26">
        <v>81.5419580698061</v>
      </c>
      <c r="BW325" s="26">
        <v>0</v>
      </c>
      <c r="BX325" s="26">
        <v>171.75844809764916</v>
      </c>
      <c r="BY325" s="26"/>
      <c r="BZ325" s="26">
        <v>0</v>
      </c>
      <c r="CA325" s="26">
        <v>0</v>
      </c>
      <c r="CB325" s="26">
        <v>162.47747509540909</v>
      </c>
      <c r="CC325" s="26">
        <v>171.75844809764916</v>
      </c>
      <c r="CD325" s="113">
        <v>0.9459649693797676</v>
      </c>
      <c r="CE325" s="26">
        <v>39.467357911685959</v>
      </c>
      <c r="CF325" s="26">
        <v>1.591801397964294</v>
      </c>
      <c r="CG325" s="26">
        <v>0</v>
      </c>
      <c r="CH325" s="26">
        <v>1.591801397964294</v>
      </c>
      <c r="CI325" s="26">
        <v>7.9588994015304254E-2</v>
      </c>
      <c r="CJ325" s="26">
        <v>0</v>
      </c>
      <c r="CK325" s="26">
        <v>7.9588994015304254E-2</v>
      </c>
      <c r="CL325" s="26"/>
      <c r="CM325" s="26">
        <v>0</v>
      </c>
      <c r="CN325" s="26"/>
      <c r="CO325" s="26">
        <v>0</v>
      </c>
      <c r="CP325" s="26">
        <v>0</v>
      </c>
      <c r="CQ325" s="26">
        <v>0</v>
      </c>
      <c r="CR325" s="26">
        <v>0</v>
      </c>
      <c r="CS325" s="26">
        <v>0</v>
      </c>
      <c r="CT325" s="26">
        <v>0</v>
      </c>
      <c r="CU325" s="26">
        <v>0</v>
      </c>
      <c r="CV325" s="26">
        <v>9999</v>
      </c>
      <c r="CW325" s="30">
        <v>9999</v>
      </c>
      <c r="CX325" s="7"/>
      <c r="CY325" s="7"/>
      <c r="CZ325" s="7"/>
      <c r="DA325" s="7"/>
      <c r="DB325" s="7"/>
      <c r="DC325" s="7"/>
      <c r="DD325" s="7"/>
      <c r="DE325" s="7"/>
      <c r="DF325" s="7"/>
      <c r="DG325" s="7"/>
      <c r="DH325" s="7"/>
      <c r="DI325" s="7"/>
      <c r="DJ325" s="7"/>
      <c r="DK325" s="7"/>
      <c r="DL325" s="7"/>
      <c r="DM325" s="7"/>
      <c r="DN325" s="7"/>
      <c r="DO325" s="7"/>
      <c r="DP325" s="7"/>
      <c r="DQ325" s="7"/>
      <c r="DR325" s="7"/>
      <c r="DS325" s="7"/>
      <c r="DT325" s="7"/>
      <c r="DU325" s="7"/>
      <c r="DV325" s="7"/>
      <c r="DW325" s="7"/>
      <c r="DX325" s="7"/>
      <c r="DY325" s="7"/>
      <c r="DZ325" s="7"/>
      <c r="EA325" s="7"/>
    </row>
    <row r="326" spans="1:131">
      <c r="A326" s="7" t="s">
        <v>559</v>
      </c>
      <c r="B326" s="7" t="s">
        <v>559</v>
      </c>
      <c r="C326" s="26">
        <v>1</v>
      </c>
      <c r="D326" s="26">
        <v>156.648</v>
      </c>
      <c r="E326" s="26">
        <v>0</v>
      </c>
      <c r="F326" s="26">
        <v>10.46115</v>
      </c>
      <c r="G326" s="26">
        <v>0</v>
      </c>
      <c r="H326" s="26">
        <v>0</v>
      </c>
      <c r="I326" s="26" t="s">
        <v>137</v>
      </c>
      <c r="J326" s="26"/>
      <c r="K326" s="26"/>
      <c r="L326" s="26">
        <v>167.49055469570487</v>
      </c>
      <c r="M326" s="26">
        <v>4.4549572278222748E-4</v>
      </c>
      <c r="N326" s="26">
        <v>4.4228033443488129E-4</v>
      </c>
      <c r="O326" s="26">
        <v>0</v>
      </c>
      <c r="P326" s="26">
        <v>0</v>
      </c>
      <c r="Q326" s="26">
        <v>0</v>
      </c>
      <c r="R326" s="26">
        <v>2.0860930552949988</v>
      </c>
      <c r="S326" s="26">
        <v>4.8206437578241461</v>
      </c>
      <c r="T326" s="26">
        <v>0</v>
      </c>
      <c r="U326" s="26">
        <v>164.85171128453001</v>
      </c>
      <c r="V326" s="26" t="s">
        <v>310</v>
      </c>
      <c r="W326" s="26" t="s">
        <v>310</v>
      </c>
      <c r="X326" s="26" t="s">
        <v>310</v>
      </c>
      <c r="Y326" s="26" t="s">
        <v>310</v>
      </c>
      <c r="Z326" s="26">
        <v>0</v>
      </c>
      <c r="AA326" s="26">
        <v>0</v>
      </c>
      <c r="AB326" s="26">
        <v>0</v>
      </c>
      <c r="AC326" s="26">
        <v>0</v>
      </c>
      <c r="AD326" s="26">
        <v>0</v>
      </c>
      <c r="AE326" s="26">
        <v>0</v>
      </c>
      <c r="AF326" s="26">
        <v>0</v>
      </c>
      <c r="AG326" s="26">
        <v>0</v>
      </c>
      <c r="AH326" s="26">
        <v>2.0860930552949988</v>
      </c>
      <c r="AI326" s="26">
        <v>4.8206437578241461</v>
      </c>
      <c r="AJ326" s="26">
        <v>0</v>
      </c>
      <c r="AK326" s="26">
        <v>164.85171128453001</v>
      </c>
      <c r="AL326" s="26">
        <v>171.75844809764916</v>
      </c>
      <c r="AM326" s="26">
        <v>80.560264352683205</v>
      </c>
      <c r="AN326" s="26">
        <v>0.15741523870534088</v>
      </c>
      <c r="AO326" s="26">
        <v>0</v>
      </c>
      <c r="AP326" s="26">
        <v>0</v>
      </c>
      <c r="AQ326" s="26">
        <v>80.717679591388546</v>
      </c>
      <c r="AR326" s="26">
        <v>2.0860930552949988</v>
      </c>
      <c r="AS326" s="30">
        <v>38.69323057593617</v>
      </c>
      <c r="AT326" s="26">
        <v>80.560264352683205</v>
      </c>
      <c r="AU326" s="26">
        <v>0.18633275650887604</v>
      </c>
      <c r="AV326" s="26">
        <v>0</v>
      </c>
      <c r="AW326" s="26">
        <v>0</v>
      </c>
      <c r="AX326" s="26">
        <v>80.746597109192081</v>
      </c>
      <c r="AY326" s="26">
        <v>4.8206437578241461</v>
      </c>
      <c r="AZ326" s="30">
        <v>16.750168891475607</v>
      </c>
      <c r="BA326" s="26">
        <v>80.560264352683205</v>
      </c>
      <c r="BB326" s="26">
        <v>0.34374799521421695</v>
      </c>
      <c r="BC326" s="26">
        <v>0</v>
      </c>
      <c r="BD326" s="26">
        <v>0</v>
      </c>
      <c r="BE326" s="26">
        <v>80.904012347897421</v>
      </c>
      <c r="BF326" s="26">
        <v>6.9067368131191449</v>
      </c>
      <c r="BG326" s="26">
        <v>2.8832444043547421</v>
      </c>
      <c r="BH326" s="30">
        <v>11.713782432569692</v>
      </c>
      <c r="BI326" s="26">
        <v>0.91645990805796429</v>
      </c>
      <c r="BJ326" s="26">
        <v>2.1177994547568098</v>
      </c>
      <c r="BK326" s="26">
        <v>0</v>
      </c>
      <c r="BL326" s="26">
        <v>72.422456794792353</v>
      </c>
      <c r="BM326" s="26">
        <v>75.456716157607133</v>
      </c>
      <c r="BN326" s="26">
        <v>80.560264352683205</v>
      </c>
      <c r="BO326" s="26">
        <v>0</v>
      </c>
      <c r="BP326" s="26">
        <v>0.34374799521421695</v>
      </c>
      <c r="BQ326" s="26">
        <v>0</v>
      </c>
      <c r="BR326" s="26">
        <v>0</v>
      </c>
      <c r="BS326" s="26">
        <v>0</v>
      </c>
      <c r="BT326" s="26">
        <v>0</v>
      </c>
      <c r="BU326" s="26">
        <v>0</v>
      </c>
      <c r="BV326" s="26">
        <v>81.5419580698061</v>
      </c>
      <c r="BW326" s="26">
        <v>0</v>
      </c>
      <c r="BX326" s="26">
        <v>171.75844809764916</v>
      </c>
      <c r="BY326" s="26"/>
      <c r="BZ326" s="26">
        <v>0</v>
      </c>
      <c r="CA326" s="26">
        <v>0</v>
      </c>
      <c r="CB326" s="26">
        <v>162.44597041770351</v>
      </c>
      <c r="CC326" s="26">
        <v>171.75844809764916</v>
      </c>
      <c r="CD326" s="113">
        <v>0.94578154505301959</v>
      </c>
      <c r="CE326" s="26">
        <v>39.482785626978092</v>
      </c>
      <c r="CF326" s="26">
        <v>1.5911817788915132</v>
      </c>
      <c r="CG326" s="26">
        <v>0</v>
      </c>
      <c r="CH326" s="26">
        <v>1.5911817788915132</v>
      </c>
      <c r="CI326" s="26">
        <v>7.9558013480459835E-2</v>
      </c>
      <c r="CJ326" s="26">
        <v>0</v>
      </c>
      <c r="CK326" s="26">
        <v>7.9558013480459835E-2</v>
      </c>
      <c r="CL326" s="26"/>
      <c r="CM326" s="26">
        <v>0</v>
      </c>
      <c r="CN326" s="26"/>
      <c r="CO326" s="26">
        <v>0</v>
      </c>
      <c r="CP326" s="26">
        <v>0</v>
      </c>
      <c r="CQ326" s="26">
        <v>0</v>
      </c>
      <c r="CR326" s="26">
        <v>0</v>
      </c>
      <c r="CS326" s="26">
        <v>0</v>
      </c>
      <c r="CT326" s="26">
        <v>0</v>
      </c>
      <c r="CU326" s="26">
        <v>0</v>
      </c>
      <c r="CV326" s="26">
        <v>9999</v>
      </c>
      <c r="CW326" s="30">
        <v>9999</v>
      </c>
      <c r="CX326" s="7"/>
      <c r="CY326" s="7"/>
      <c r="CZ326" s="7"/>
      <c r="DA326" s="7"/>
      <c r="DB326" s="7"/>
      <c r="DC326" s="7"/>
      <c r="DD326" s="7"/>
      <c r="DE326" s="7"/>
      <c r="DF326" s="7"/>
      <c r="DG326" s="7"/>
      <c r="DH326" s="7"/>
      <c r="DI326" s="7"/>
      <c r="DJ326" s="7"/>
      <c r="DK326" s="7"/>
      <c r="DL326" s="7"/>
      <c r="DM326" s="7"/>
      <c r="DN326" s="7"/>
      <c r="DO326" s="7"/>
      <c r="DP326" s="7"/>
      <c r="DQ326" s="7"/>
      <c r="DR326" s="7"/>
      <c r="DS326" s="7"/>
      <c r="DT326" s="7"/>
      <c r="DU326" s="7"/>
      <c r="DV326" s="7"/>
      <c r="DW326" s="7"/>
      <c r="DX326" s="7"/>
      <c r="DY326" s="7"/>
      <c r="DZ326" s="7"/>
      <c r="EA326" s="7"/>
    </row>
    <row r="327" spans="1:131">
      <c r="A327" s="7" t="s">
        <v>560</v>
      </c>
      <c r="B327" s="7" t="s">
        <v>560</v>
      </c>
      <c r="C327" s="26">
        <v>1</v>
      </c>
      <c r="D327" s="26">
        <v>150.18200000000002</v>
      </c>
      <c r="E327" s="26">
        <v>0</v>
      </c>
      <c r="F327" s="26">
        <v>10.46115</v>
      </c>
      <c r="G327" s="26">
        <v>0</v>
      </c>
      <c r="H327" s="26">
        <v>0</v>
      </c>
      <c r="I327" s="26" t="s">
        <v>137</v>
      </c>
      <c r="J327" s="26"/>
      <c r="K327" s="26"/>
      <c r="L327" s="26">
        <v>160.57700376200367</v>
      </c>
      <c r="M327" s="26">
        <v>4.2710688064246267E-4</v>
      </c>
      <c r="N327" s="26">
        <v>4.2402421471132316E-4</v>
      </c>
      <c r="O327" s="26">
        <v>0</v>
      </c>
      <c r="P327" s="26">
        <v>0</v>
      </c>
      <c r="Q327" s="26">
        <v>0</v>
      </c>
      <c r="R327" s="26">
        <v>2.0860930552949988</v>
      </c>
      <c r="S327" s="26">
        <v>4.8206437578241461</v>
      </c>
      <c r="T327" s="26">
        <v>0</v>
      </c>
      <c r="U327" s="26">
        <v>164.85171128453001</v>
      </c>
      <c r="V327" s="26" t="s">
        <v>310</v>
      </c>
      <c r="W327" s="26" t="s">
        <v>310</v>
      </c>
      <c r="X327" s="26" t="s">
        <v>310</v>
      </c>
      <c r="Y327" s="26" t="s">
        <v>310</v>
      </c>
      <c r="Z327" s="26">
        <v>0</v>
      </c>
      <c r="AA327" s="26">
        <v>0</v>
      </c>
      <c r="AB327" s="26">
        <v>0</v>
      </c>
      <c r="AC327" s="26">
        <v>0</v>
      </c>
      <c r="AD327" s="26">
        <v>0</v>
      </c>
      <c r="AE327" s="26">
        <v>0</v>
      </c>
      <c r="AF327" s="26">
        <v>0</v>
      </c>
      <c r="AG327" s="26">
        <v>0</v>
      </c>
      <c r="AH327" s="26">
        <v>2.0860930552949988</v>
      </c>
      <c r="AI327" s="26">
        <v>4.8206437578241461</v>
      </c>
      <c r="AJ327" s="26">
        <v>0</v>
      </c>
      <c r="AK327" s="26">
        <v>164.85171128453001</v>
      </c>
      <c r="AL327" s="26">
        <v>171.75844809764916</v>
      </c>
      <c r="AM327" s="26">
        <v>77.23495749077334</v>
      </c>
      <c r="AN327" s="26">
        <v>0.15091756919491794</v>
      </c>
      <c r="AO327" s="26">
        <v>0</v>
      </c>
      <c r="AP327" s="26">
        <v>0</v>
      </c>
      <c r="AQ327" s="26">
        <v>77.385875059968257</v>
      </c>
      <c r="AR327" s="26">
        <v>2.0860930552949988</v>
      </c>
      <c r="AS327" s="30">
        <v>37.096080092661524</v>
      </c>
      <c r="AT327" s="26">
        <v>77.23495749077334</v>
      </c>
      <c r="AU327" s="26">
        <v>0.17864145113896138</v>
      </c>
      <c r="AV327" s="26">
        <v>0</v>
      </c>
      <c r="AW327" s="26">
        <v>0</v>
      </c>
      <c r="AX327" s="26">
        <v>77.413598941912298</v>
      </c>
      <c r="AY327" s="26">
        <v>4.8206437578241461</v>
      </c>
      <c r="AZ327" s="30">
        <v>16.058767839101606</v>
      </c>
      <c r="BA327" s="26">
        <v>77.23495749077334</v>
      </c>
      <c r="BB327" s="26">
        <v>0.32955902033387929</v>
      </c>
      <c r="BC327" s="26">
        <v>0</v>
      </c>
      <c r="BD327" s="26">
        <v>0</v>
      </c>
      <c r="BE327" s="26">
        <v>77.564516511107215</v>
      </c>
      <c r="BF327" s="26">
        <v>6.9067368131191449</v>
      </c>
      <c r="BG327" s="26">
        <v>3.0138827034848679</v>
      </c>
      <c r="BH327" s="30">
        <v>11.23026960630318</v>
      </c>
      <c r="BI327" s="26">
        <v>0.95591756453812038</v>
      </c>
      <c r="BJ327" s="26">
        <v>2.2089800974067781</v>
      </c>
      <c r="BK327" s="26">
        <v>0</v>
      </c>
      <c r="BL327" s="26">
        <v>75.540564195380497</v>
      </c>
      <c r="BM327" s="26">
        <v>78.705461857325403</v>
      </c>
      <c r="BN327" s="26">
        <v>77.23495749077334</v>
      </c>
      <c r="BO327" s="26">
        <v>0</v>
      </c>
      <c r="BP327" s="26">
        <v>0.32955902033387929</v>
      </c>
      <c r="BQ327" s="26">
        <v>0</v>
      </c>
      <c r="BR327" s="26">
        <v>0</v>
      </c>
      <c r="BS327" s="26">
        <v>0</v>
      </c>
      <c r="BT327" s="26">
        <v>0</v>
      </c>
      <c r="BU327" s="26">
        <v>0</v>
      </c>
      <c r="BV327" s="26">
        <v>81.5419580698061</v>
      </c>
      <c r="BW327" s="26">
        <v>0</v>
      </c>
      <c r="BX327" s="26">
        <v>171.75844809764916</v>
      </c>
      <c r="BY327" s="26"/>
      <c r="BZ327" s="26">
        <v>0</v>
      </c>
      <c r="CA327" s="26">
        <v>0</v>
      </c>
      <c r="CB327" s="26">
        <v>159.1064745809133</v>
      </c>
      <c r="CC327" s="26">
        <v>171.75844809764916</v>
      </c>
      <c r="CD327" s="113">
        <v>0.92633856641774681</v>
      </c>
      <c r="CE327" s="26">
        <v>41.189196212703699</v>
      </c>
      <c r="CF327" s="26">
        <v>1.5255021571771465</v>
      </c>
      <c r="CG327" s="26">
        <v>0</v>
      </c>
      <c r="CH327" s="26">
        <v>1.5255021571771465</v>
      </c>
      <c r="CI327" s="26">
        <v>7.6274076786951736E-2</v>
      </c>
      <c r="CJ327" s="26">
        <v>0</v>
      </c>
      <c r="CK327" s="26">
        <v>7.6274076786951736E-2</v>
      </c>
      <c r="CL327" s="26"/>
      <c r="CM327" s="26">
        <v>0</v>
      </c>
      <c r="CN327" s="26"/>
      <c r="CO327" s="26">
        <v>0</v>
      </c>
      <c r="CP327" s="26">
        <v>0</v>
      </c>
      <c r="CQ327" s="26">
        <v>0</v>
      </c>
      <c r="CR327" s="26">
        <v>0</v>
      </c>
      <c r="CS327" s="26">
        <v>0</v>
      </c>
      <c r="CT327" s="26">
        <v>0</v>
      </c>
      <c r="CU327" s="26">
        <v>0</v>
      </c>
      <c r="CV327" s="26">
        <v>9999</v>
      </c>
      <c r="CW327" s="30">
        <v>9999</v>
      </c>
      <c r="CX327" s="7"/>
      <c r="CY327" s="7"/>
      <c r="CZ327" s="7"/>
      <c r="DA327" s="7"/>
      <c r="DB327" s="7"/>
      <c r="DC327" s="7"/>
      <c r="DD327" s="7"/>
      <c r="DE327" s="7"/>
      <c r="DF327" s="7"/>
      <c r="DG327" s="7"/>
      <c r="DH327" s="7"/>
      <c r="DI327" s="7"/>
      <c r="DJ327" s="7"/>
      <c r="DK327" s="7"/>
      <c r="DL327" s="7"/>
      <c r="DM327" s="7"/>
      <c r="DN327" s="7"/>
      <c r="DO327" s="7"/>
      <c r="DP327" s="7"/>
      <c r="DQ327" s="7"/>
      <c r="DR327" s="7"/>
      <c r="DS327" s="7"/>
      <c r="DT327" s="7"/>
      <c r="DU327" s="7"/>
      <c r="DV327" s="7"/>
      <c r="DW327" s="7"/>
      <c r="DX327" s="7"/>
      <c r="DY327" s="7"/>
      <c r="DZ327" s="7"/>
      <c r="EA327" s="7"/>
    </row>
    <row r="328" spans="1:131">
      <c r="A328" s="7" t="s">
        <v>561</v>
      </c>
      <c r="B328" s="7" t="s">
        <v>561</v>
      </c>
      <c r="C328" s="26">
        <v>1</v>
      </c>
      <c r="D328" s="26">
        <v>146.58300000000003</v>
      </c>
      <c r="E328" s="26">
        <v>0</v>
      </c>
      <c r="F328" s="26">
        <v>10.46115</v>
      </c>
      <c r="G328" s="26">
        <v>0</v>
      </c>
      <c r="H328" s="26">
        <v>0</v>
      </c>
      <c r="I328" s="26" t="s">
        <v>137</v>
      </c>
      <c r="J328" s="26"/>
      <c r="K328" s="26"/>
      <c r="L328" s="26">
        <v>156.72889522343414</v>
      </c>
      <c r="M328" s="26">
        <v>4.168715817156125E-4</v>
      </c>
      <c r="N328" s="26">
        <v>4.1386278958217289E-4</v>
      </c>
      <c r="O328" s="26">
        <v>0</v>
      </c>
      <c r="P328" s="26">
        <v>0</v>
      </c>
      <c r="Q328" s="26">
        <v>0</v>
      </c>
      <c r="R328" s="26">
        <v>2.0860930552949988</v>
      </c>
      <c r="S328" s="26">
        <v>4.8206437578241461</v>
      </c>
      <c r="T328" s="26">
        <v>0</v>
      </c>
      <c r="U328" s="26">
        <v>164.85171128453001</v>
      </c>
      <c r="V328" s="26" t="s">
        <v>310</v>
      </c>
      <c r="W328" s="26" t="s">
        <v>310</v>
      </c>
      <c r="X328" s="26" t="s">
        <v>310</v>
      </c>
      <c r="Y328" s="26" t="s">
        <v>310</v>
      </c>
      <c r="Z328" s="26">
        <v>0</v>
      </c>
      <c r="AA328" s="26">
        <v>0</v>
      </c>
      <c r="AB328" s="26">
        <v>0</v>
      </c>
      <c r="AC328" s="26">
        <v>0</v>
      </c>
      <c r="AD328" s="26">
        <v>0</v>
      </c>
      <c r="AE328" s="26">
        <v>0</v>
      </c>
      <c r="AF328" s="26">
        <v>0</v>
      </c>
      <c r="AG328" s="26">
        <v>0</v>
      </c>
      <c r="AH328" s="26">
        <v>2.0860930552949988</v>
      </c>
      <c r="AI328" s="26">
        <v>4.8206437578241461</v>
      </c>
      <c r="AJ328" s="26">
        <v>0</v>
      </c>
      <c r="AK328" s="26">
        <v>164.85171128453001</v>
      </c>
      <c r="AL328" s="26">
        <v>171.75844809764916</v>
      </c>
      <c r="AM328" s="26">
        <v>75.384079143106547</v>
      </c>
      <c r="AN328" s="26">
        <v>0.147300941825909</v>
      </c>
      <c r="AO328" s="26">
        <v>0</v>
      </c>
      <c r="AP328" s="26">
        <v>0</v>
      </c>
      <c r="AQ328" s="26">
        <v>75.531380084932451</v>
      </c>
      <c r="AR328" s="26">
        <v>2.0860930552949988</v>
      </c>
      <c r="AS328" s="30">
        <v>36.207100106687903</v>
      </c>
      <c r="AT328" s="26">
        <v>75.384079143106547</v>
      </c>
      <c r="AU328" s="26">
        <v>0.17436044154627306</v>
      </c>
      <c r="AV328" s="26">
        <v>0</v>
      </c>
      <c r="AW328" s="26">
        <v>0</v>
      </c>
      <c r="AX328" s="26">
        <v>75.558439584652817</v>
      </c>
      <c r="AY328" s="26">
        <v>4.8206437578241461</v>
      </c>
      <c r="AZ328" s="30">
        <v>15.673931404289663</v>
      </c>
      <c r="BA328" s="26">
        <v>75.384079143106547</v>
      </c>
      <c r="BB328" s="26">
        <v>0.32166138337218209</v>
      </c>
      <c r="BC328" s="26">
        <v>0</v>
      </c>
      <c r="BD328" s="26">
        <v>0</v>
      </c>
      <c r="BE328" s="26">
        <v>75.705740526478721</v>
      </c>
      <c r="BF328" s="26">
        <v>6.9067368131191449</v>
      </c>
      <c r="BG328" s="26">
        <v>3.091589304423175</v>
      </c>
      <c r="BH328" s="30">
        <v>10.961144542626538</v>
      </c>
      <c r="BI328" s="26">
        <v>0.97938786678853607</v>
      </c>
      <c r="BJ328" s="26">
        <v>2.2632163960946681</v>
      </c>
      <c r="BK328" s="26">
        <v>0</v>
      </c>
      <c r="BL328" s="26">
        <v>77.395284664597071</v>
      </c>
      <c r="BM328" s="26">
        <v>80.63788892748029</v>
      </c>
      <c r="BN328" s="26">
        <v>75.384079143106547</v>
      </c>
      <c r="BO328" s="26">
        <v>0</v>
      </c>
      <c r="BP328" s="26">
        <v>0.32166138337218209</v>
      </c>
      <c r="BQ328" s="26">
        <v>0</v>
      </c>
      <c r="BR328" s="26">
        <v>0</v>
      </c>
      <c r="BS328" s="26">
        <v>0</v>
      </c>
      <c r="BT328" s="26">
        <v>0</v>
      </c>
      <c r="BU328" s="26">
        <v>0</v>
      </c>
      <c r="BV328" s="26">
        <v>81.5419580698061</v>
      </c>
      <c r="BW328" s="26">
        <v>0</v>
      </c>
      <c r="BX328" s="26">
        <v>171.75844809764916</v>
      </c>
      <c r="BY328" s="26"/>
      <c r="BZ328" s="26">
        <v>0</v>
      </c>
      <c r="CA328" s="26">
        <v>0</v>
      </c>
      <c r="CB328" s="26">
        <v>157.24769859628481</v>
      </c>
      <c r="CC328" s="26">
        <v>171.75844809764916</v>
      </c>
      <c r="CD328" s="113">
        <v>0.91551653113962339</v>
      </c>
      <c r="CE328" s="26">
        <v>42.204207639711043</v>
      </c>
      <c r="CF328" s="26">
        <v>1.4889446318832973</v>
      </c>
      <c r="CG328" s="26">
        <v>0</v>
      </c>
      <c r="CH328" s="26">
        <v>1.4889446318832973</v>
      </c>
      <c r="CI328" s="26">
        <v>7.4446225231131216E-2</v>
      </c>
      <c r="CJ328" s="26">
        <v>0</v>
      </c>
      <c r="CK328" s="26">
        <v>7.4446225231131216E-2</v>
      </c>
      <c r="CL328" s="26"/>
      <c r="CM328" s="26">
        <v>0</v>
      </c>
      <c r="CN328" s="26"/>
      <c r="CO328" s="26">
        <v>0</v>
      </c>
      <c r="CP328" s="26">
        <v>0</v>
      </c>
      <c r="CQ328" s="26">
        <v>0</v>
      </c>
      <c r="CR328" s="26">
        <v>0</v>
      </c>
      <c r="CS328" s="26">
        <v>0</v>
      </c>
      <c r="CT328" s="26">
        <v>0</v>
      </c>
      <c r="CU328" s="26">
        <v>0</v>
      </c>
      <c r="CV328" s="26">
        <v>9999</v>
      </c>
      <c r="CW328" s="30">
        <v>9999</v>
      </c>
      <c r="CX328" s="7"/>
      <c r="CY328" s="7"/>
      <c r="CZ328" s="7"/>
      <c r="DA328" s="7"/>
      <c r="DB328" s="7"/>
      <c r="DC328" s="7"/>
      <c r="DD328" s="7"/>
      <c r="DE328" s="7"/>
      <c r="DF328" s="7"/>
      <c r="DG328" s="7"/>
      <c r="DH328" s="7"/>
      <c r="DI328" s="7"/>
      <c r="DJ328" s="7"/>
      <c r="DK328" s="7"/>
      <c r="DL328" s="7"/>
      <c r="DM328" s="7"/>
      <c r="DN328" s="7"/>
      <c r="DO328" s="7"/>
      <c r="DP328" s="7"/>
      <c r="DQ328" s="7"/>
      <c r="DR328" s="7"/>
      <c r="DS328" s="7"/>
      <c r="DT328" s="7"/>
      <c r="DU328" s="7"/>
      <c r="DV328" s="7"/>
      <c r="DW328" s="7"/>
      <c r="DX328" s="7"/>
      <c r="DY328" s="7"/>
      <c r="DZ328" s="7"/>
      <c r="EA328" s="7"/>
    </row>
    <row r="329" spans="1:131">
      <c r="A329" s="7" t="s">
        <v>562</v>
      </c>
      <c r="B329" s="7" t="s">
        <v>562</v>
      </c>
      <c r="C329" s="26">
        <v>1</v>
      </c>
      <c r="D329" s="26">
        <v>149.14500000000001</v>
      </c>
      <c r="E329" s="26">
        <v>0</v>
      </c>
      <c r="F329" s="26">
        <v>10.46115</v>
      </c>
      <c r="G329" s="26">
        <v>0</v>
      </c>
      <c r="H329" s="26">
        <v>0</v>
      </c>
      <c r="I329" s="26" t="s">
        <v>137</v>
      </c>
      <c r="J329" s="26"/>
      <c r="K329" s="26"/>
      <c r="L329" s="26">
        <v>159.46822672546668</v>
      </c>
      <c r="M329" s="26">
        <v>4.2415772671438716E-4</v>
      </c>
      <c r="N329" s="26">
        <v>4.2109634645377136E-4</v>
      </c>
      <c r="O329" s="26">
        <v>0</v>
      </c>
      <c r="P329" s="26">
        <v>0</v>
      </c>
      <c r="Q329" s="26">
        <v>0</v>
      </c>
      <c r="R329" s="26">
        <v>2.0860930552949988</v>
      </c>
      <c r="S329" s="26">
        <v>4.8206437578241461</v>
      </c>
      <c r="T329" s="26">
        <v>0</v>
      </c>
      <c r="U329" s="26">
        <v>164.85171128453001</v>
      </c>
      <c r="V329" s="26" t="s">
        <v>310</v>
      </c>
      <c r="W329" s="26" t="s">
        <v>310</v>
      </c>
      <c r="X329" s="26" t="s">
        <v>310</v>
      </c>
      <c r="Y329" s="26" t="s">
        <v>310</v>
      </c>
      <c r="Z329" s="26">
        <v>0</v>
      </c>
      <c r="AA329" s="26">
        <v>0</v>
      </c>
      <c r="AB329" s="26">
        <v>0</v>
      </c>
      <c r="AC329" s="26">
        <v>0</v>
      </c>
      <c r="AD329" s="26">
        <v>0</v>
      </c>
      <c r="AE329" s="26">
        <v>0</v>
      </c>
      <c r="AF329" s="26">
        <v>0</v>
      </c>
      <c r="AG329" s="26">
        <v>0</v>
      </c>
      <c r="AH329" s="26">
        <v>2.0860930552949988</v>
      </c>
      <c r="AI329" s="26">
        <v>4.8206437578241461</v>
      </c>
      <c r="AJ329" s="26">
        <v>0</v>
      </c>
      <c r="AK329" s="26">
        <v>164.85171128453001</v>
      </c>
      <c r="AL329" s="26">
        <v>171.75844809764916</v>
      </c>
      <c r="AM329" s="26">
        <v>76.701653560089795</v>
      </c>
      <c r="AN329" s="26">
        <v>0.1498754901224916</v>
      </c>
      <c r="AO329" s="26">
        <v>0</v>
      </c>
      <c r="AP329" s="26">
        <v>0</v>
      </c>
      <c r="AQ329" s="26">
        <v>76.851529050212292</v>
      </c>
      <c r="AR329" s="26">
        <v>2.0860930552949988</v>
      </c>
      <c r="AS329" s="30">
        <v>36.83993331704206</v>
      </c>
      <c r="AT329" s="26">
        <v>76.701653560089795</v>
      </c>
      <c r="AU329" s="26">
        <v>0.17740793990039022</v>
      </c>
      <c r="AV329" s="26">
        <v>0</v>
      </c>
      <c r="AW329" s="26">
        <v>0</v>
      </c>
      <c r="AX329" s="26">
        <v>76.879061499990186</v>
      </c>
      <c r="AY329" s="26">
        <v>4.8206437578241461</v>
      </c>
      <c r="AZ329" s="30">
        <v>15.947882764664287</v>
      </c>
      <c r="BA329" s="26">
        <v>76.701653560089795</v>
      </c>
      <c r="BB329" s="26">
        <v>0.32728343002288185</v>
      </c>
      <c r="BC329" s="26">
        <v>0</v>
      </c>
      <c r="BD329" s="26">
        <v>0</v>
      </c>
      <c r="BE329" s="26">
        <v>77.028936990112683</v>
      </c>
      <c r="BF329" s="26">
        <v>6.9067368131191449</v>
      </c>
      <c r="BG329" s="26">
        <v>3.0358881269012485</v>
      </c>
      <c r="BH329" s="30">
        <v>11.152725096430267</v>
      </c>
      <c r="BI329" s="26">
        <v>0.96256402613204595</v>
      </c>
      <c r="BJ329" s="26">
        <v>2.224339059229238</v>
      </c>
      <c r="BK329" s="26">
        <v>0</v>
      </c>
      <c r="BL329" s="26">
        <v>76.065795112076387</v>
      </c>
      <c r="BM329" s="26">
        <v>79.252698197437681</v>
      </c>
      <c r="BN329" s="26">
        <v>76.701653560089795</v>
      </c>
      <c r="BO329" s="26">
        <v>0</v>
      </c>
      <c r="BP329" s="26">
        <v>0.32728343002288185</v>
      </c>
      <c r="BQ329" s="26">
        <v>0</v>
      </c>
      <c r="BR329" s="26">
        <v>0</v>
      </c>
      <c r="BS329" s="26">
        <v>0</v>
      </c>
      <c r="BT329" s="26">
        <v>0</v>
      </c>
      <c r="BU329" s="26">
        <v>0</v>
      </c>
      <c r="BV329" s="26">
        <v>81.5419580698061</v>
      </c>
      <c r="BW329" s="26">
        <v>0</v>
      </c>
      <c r="BX329" s="26">
        <v>171.75844809764916</v>
      </c>
      <c r="BY329" s="26"/>
      <c r="BZ329" s="26">
        <v>0</v>
      </c>
      <c r="CA329" s="26">
        <v>0</v>
      </c>
      <c r="CB329" s="26">
        <v>158.57089505991877</v>
      </c>
      <c r="CC329" s="26">
        <v>171.75844809764916</v>
      </c>
      <c r="CD329" s="113">
        <v>0.92322035286303394</v>
      </c>
      <c r="CE329" s="26">
        <v>41.476633263791534</v>
      </c>
      <c r="CF329" s="26">
        <v>1.5149686329399337</v>
      </c>
      <c r="CG329" s="26">
        <v>0</v>
      </c>
      <c r="CH329" s="26">
        <v>1.5149686329399337</v>
      </c>
      <c r="CI329" s="26">
        <v>7.5747407694596675E-2</v>
      </c>
      <c r="CJ329" s="26">
        <v>0</v>
      </c>
      <c r="CK329" s="26">
        <v>7.5747407694596675E-2</v>
      </c>
      <c r="CL329" s="26"/>
      <c r="CM329" s="26">
        <v>0</v>
      </c>
      <c r="CN329" s="26"/>
      <c r="CO329" s="26">
        <v>0</v>
      </c>
      <c r="CP329" s="26">
        <v>0</v>
      </c>
      <c r="CQ329" s="26">
        <v>0</v>
      </c>
      <c r="CR329" s="26">
        <v>0</v>
      </c>
      <c r="CS329" s="26">
        <v>0</v>
      </c>
      <c r="CT329" s="26">
        <v>0</v>
      </c>
      <c r="CU329" s="26">
        <v>0</v>
      </c>
      <c r="CV329" s="26">
        <v>9999</v>
      </c>
      <c r="CW329" s="30">
        <v>9999</v>
      </c>
      <c r="CX329" s="7"/>
      <c r="CY329" s="7"/>
      <c r="CZ329" s="7"/>
      <c r="DA329" s="7"/>
      <c r="DB329" s="7"/>
      <c r="DC329" s="7"/>
      <c r="DD329" s="7"/>
      <c r="DE329" s="7"/>
      <c r="DF329" s="7"/>
      <c r="DG329" s="7"/>
      <c r="DH329" s="7"/>
      <c r="DI329" s="7"/>
      <c r="DJ329" s="7"/>
      <c r="DK329" s="7"/>
      <c r="DL329" s="7"/>
      <c r="DM329" s="7"/>
      <c r="DN329" s="7"/>
      <c r="DO329" s="7"/>
      <c r="DP329" s="7"/>
      <c r="DQ329" s="7"/>
      <c r="DR329" s="7"/>
      <c r="DS329" s="7"/>
      <c r="DT329" s="7"/>
      <c r="DU329" s="7"/>
      <c r="DV329" s="7"/>
      <c r="DW329" s="7"/>
      <c r="DX329" s="7"/>
      <c r="DY329" s="7"/>
      <c r="DZ329" s="7"/>
      <c r="EA329" s="7"/>
    </row>
    <row r="330" spans="1:131">
      <c r="A330" s="7" t="s">
        <v>563</v>
      </c>
      <c r="B330" s="7" t="s">
        <v>563</v>
      </c>
      <c r="C330" s="26">
        <v>1</v>
      </c>
      <c r="D330" s="26">
        <v>145.72900000000001</v>
      </c>
      <c r="E330" s="26">
        <v>0</v>
      </c>
      <c r="F330" s="26">
        <v>10.46115</v>
      </c>
      <c r="G330" s="26">
        <v>0</v>
      </c>
      <c r="H330" s="26">
        <v>0</v>
      </c>
      <c r="I330" s="26" t="s">
        <v>137</v>
      </c>
      <c r="J330" s="26"/>
      <c r="K330" s="26"/>
      <c r="L330" s="26">
        <v>155.8157847227566</v>
      </c>
      <c r="M330" s="26">
        <v>4.1444286671602084E-4</v>
      </c>
      <c r="N330" s="26">
        <v>4.1145160395830667E-4</v>
      </c>
      <c r="O330" s="26">
        <v>0</v>
      </c>
      <c r="P330" s="26">
        <v>0</v>
      </c>
      <c r="Q330" s="26">
        <v>0</v>
      </c>
      <c r="R330" s="26">
        <v>2.0860930552949988</v>
      </c>
      <c r="S330" s="26">
        <v>4.8206437578241461</v>
      </c>
      <c r="T330" s="26">
        <v>0</v>
      </c>
      <c r="U330" s="26">
        <v>164.85171128453001</v>
      </c>
      <c r="V330" s="26" t="s">
        <v>310</v>
      </c>
      <c r="W330" s="26" t="s">
        <v>310</v>
      </c>
      <c r="X330" s="26" t="s">
        <v>310</v>
      </c>
      <c r="Y330" s="26" t="s">
        <v>310</v>
      </c>
      <c r="Z330" s="26">
        <v>0</v>
      </c>
      <c r="AA330" s="26">
        <v>0</v>
      </c>
      <c r="AB330" s="26">
        <v>0</v>
      </c>
      <c r="AC330" s="26">
        <v>0</v>
      </c>
      <c r="AD330" s="26">
        <v>0</v>
      </c>
      <c r="AE330" s="26">
        <v>0</v>
      </c>
      <c r="AF330" s="26">
        <v>0</v>
      </c>
      <c r="AG330" s="26">
        <v>0</v>
      </c>
      <c r="AH330" s="26">
        <v>2.0860930552949988</v>
      </c>
      <c r="AI330" s="26">
        <v>4.8206437578241461</v>
      </c>
      <c r="AJ330" s="26">
        <v>0</v>
      </c>
      <c r="AK330" s="26">
        <v>164.85171128453001</v>
      </c>
      <c r="AL330" s="26">
        <v>171.75844809764916</v>
      </c>
      <c r="AM330" s="26">
        <v>74.94488767077884</v>
      </c>
      <c r="AN330" s="26">
        <v>0.14644275906038137</v>
      </c>
      <c r="AO330" s="26">
        <v>0</v>
      </c>
      <c r="AP330" s="26">
        <v>0</v>
      </c>
      <c r="AQ330" s="26">
        <v>75.091330429839218</v>
      </c>
      <c r="AR330" s="26">
        <v>2.0860930552949988</v>
      </c>
      <c r="AS330" s="30">
        <v>35.996155703236546</v>
      </c>
      <c r="AT330" s="26">
        <v>74.94488767077884</v>
      </c>
      <c r="AU330" s="26">
        <v>0.17334460876156732</v>
      </c>
      <c r="AV330" s="26">
        <v>0</v>
      </c>
      <c r="AW330" s="26">
        <v>0</v>
      </c>
      <c r="AX330" s="26">
        <v>75.118232279540408</v>
      </c>
      <c r="AY330" s="26">
        <v>4.8206437578241461</v>
      </c>
      <c r="AZ330" s="30">
        <v>15.582614284164798</v>
      </c>
      <c r="BA330" s="26">
        <v>74.94488767077884</v>
      </c>
      <c r="BB330" s="26">
        <v>0.31978736782194872</v>
      </c>
      <c r="BC330" s="26">
        <v>0</v>
      </c>
      <c r="BD330" s="26">
        <v>0</v>
      </c>
      <c r="BE330" s="26">
        <v>75.264675038600785</v>
      </c>
      <c r="BF330" s="26">
        <v>6.9067368131191449</v>
      </c>
      <c r="BG330" s="26">
        <v>3.1105915897644727</v>
      </c>
      <c r="BH330" s="30">
        <v>10.897284358025303</v>
      </c>
      <c r="BI330" s="26">
        <v>0.98512726826825125</v>
      </c>
      <c r="BJ330" s="26">
        <v>2.2764792799562525</v>
      </c>
      <c r="BK330" s="26">
        <v>0</v>
      </c>
      <c r="BL330" s="26">
        <v>77.848835935130495</v>
      </c>
      <c r="BM330" s="26">
        <v>81.110442483355015</v>
      </c>
      <c r="BN330" s="26">
        <v>74.94488767077884</v>
      </c>
      <c r="BO330" s="26">
        <v>0</v>
      </c>
      <c r="BP330" s="26">
        <v>0.31978736782194872</v>
      </c>
      <c r="BQ330" s="26">
        <v>0</v>
      </c>
      <c r="BR330" s="26">
        <v>0</v>
      </c>
      <c r="BS330" s="26">
        <v>0</v>
      </c>
      <c r="BT330" s="26">
        <v>0</v>
      </c>
      <c r="BU330" s="26">
        <v>0</v>
      </c>
      <c r="BV330" s="26">
        <v>81.5419580698061</v>
      </c>
      <c r="BW330" s="26">
        <v>0</v>
      </c>
      <c r="BX330" s="26">
        <v>171.75844809764916</v>
      </c>
      <c r="BY330" s="26"/>
      <c r="BZ330" s="26">
        <v>0</v>
      </c>
      <c r="CA330" s="26">
        <v>0</v>
      </c>
      <c r="CB330" s="26">
        <v>156.80663310840688</v>
      </c>
      <c r="CC330" s="26">
        <v>171.75844809764916</v>
      </c>
      <c r="CD330" s="113">
        <v>0.91294859056515354</v>
      </c>
      <c r="CE330" s="26">
        <v>42.452417399599859</v>
      </c>
      <c r="CF330" s="26">
        <v>1.4802699648644186</v>
      </c>
      <c r="CG330" s="26">
        <v>0</v>
      </c>
      <c r="CH330" s="26">
        <v>1.4802699648644186</v>
      </c>
      <c r="CI330" s="26">
        <v>7.4012497743309369E-2</v>
      </c>
      <c r="CJ330" s="26">
        <v>0</v>
      </c>
      <c r="CK330" s="26">
        <v>7.4012497743309369E-2</v>
      </c>
      <c r="CL330" s="26"/>
      <c r="CM330" s="26">
        <v>0</v>
      </c>
      <c r="CN330" s="26"/>
      <c r="CO330" s="26">
        <v>0</v>
      </c>
      <c r="CP330" s="26">
        <v>0</v>
      </c>
      <c r="CQ330" s="26">
        <v>0</v>
      </c>
      <c r="CR330" s="26">
        <v>0</v>
      </c>
      <c r="CS330" s="26">
        <v>0</v>
      </c>
      <c r="CT330" s="26">
        <v>0</v>
      </c>
      <c r="CU330" s="26">
        <v>0</v>
      </c>
      <c r="CV330" s="26">
        <v>9999</v>
      </c>
      <c r="CW330" s="30">
        <v>9999</v>
      </c>
      <c r="CX330" s="7"/>
      <c r="CY330" s="7"/>
      <c r="CZ330" s="7"/>
      <c r="DA330" s="7"/>
      <c r="DB330" s="7"/>
      <c r="DC330" s="7"/>
      <c r="DD330" s="7"/>
      <c r="DE330" s="7"/>
      <c r="DF330" s="7"/>
      <c r="DG330" s="7"/>
      <c r="DH330" s="7"/>
      <c r="DI330" s="7"/>
      <c r="DJ330" s="7"/>
      <c r="DK330" s="7"/>
      <c r="DL330" s="7"/>
      <c r="DM330" s="7"/>
      <c r="DN330" s="7"/>
      <c r="DO330" s="7"/>
      <c r="DP330" s="7"/>
      <c r="DQ330" s="7"/>
      <c r="DR330" s="7"/>
      <c r="DS330" s="7"/>
      <c r="DT330" s="7"/>
      <c r="DU330" s="7"/>
      <c r="DV330" s="7"/>
      <c r="DW330" s="7"/>
      <c r="DX330" s="7"/>
      <c r="DY330" s="7"/>
      <c r="DZ330" s="7"/>
      <c r="EA330" s="7"/>
    </row>
    <row r="331" spans="1:131">
      <c r="A331" s="7" t="s">
        <v>564</v>
      </c>
      <c r="B331" s="7" t="s">
        <v>564</v>
      </c>
      <c r="C331" s="26">
        <v>1</v>
      </c>
      <c r="D331" s="26">
        <v>143.47199999999998</v>
      </c>
      <c r="E331" s="26">
        <v>0</v>
      </c>
      <c r="F331" s="26">
        <v>10.46115</v>
      </c>
      <c r="G331" s="26">
        <v>0</v>
      </c>
      <c r="H331" s="26">
        <v>0</v>
      </c>
      <c r="I331" s="26" t="s">
        <v>137</v>
      </c>
      <c r="J331" s="26"/>
      <c r="K331" s="26"/>
      <c r="L331" s="26">
        <v>153.40256411382313</v>
      </c>
      <c r="M331" s="26">
        <v>4.0802411993138589E-4</v>
      </c>
      <c r="N331" s="26">
        <v>4.0507918480951738E-4</v>
      </c>
      <c r="O331" s="26">
        <v>0</v>
      </c>
      <c r="P331" s="26">
        <v>0</v>
      </c>
      <c r="Q331" s="26">
        <v>0</v>
      </c>
      <c r="R331" s="26">
        <v>2.0860930552949988</v>
      </c>
      <c r="S331" s="26">
        <v>4.8206437578241461</v>
      </c>
      <c r="T331" s="26">
        <v>0</v>
      </c>
      <c r="U331" s="26">
        <v>164.85171128453001</v>
      </c>
      <c r="V331" s="26" t="s">
        <v>310</v>
      </c>
      <c r="W331" s="26" t="s">
        <v>310</v>
      </c>
      <c r="X331" s="26" t="s">
        <v>310</v>
      </c>
      <c r="Y331" s="26" t="s">
        <v>310</v>
      </c>
      <c r="Z331" s="26">
        <v>0</v>
      </c>
      <c r="AA331" s="26">
        <v>0</v>
      </c>
      <c r="AB331" s="26">
        <v>0</v>
      </c>
      <c r="AC331" s="26">
        <v>0</v>
      </c>
      <c r="AD331" s="26">
        <v>0</v>
      </c>
      <c r="AE331" s="26">
        <v>0</v>
      </c>
      <c r="AF331" s="26">
        <v>0</v>
      </c>
      <c r="AG331" s="26">
        <v>0</v>
      </c>
      <c r="AH331" s="26">
        <v>2.0860930552949988</v>
      </c>
      <c r="AI331" s="26">
        <v>4.8206437578241461</v>
      </c>
      <c r="AJ331" s="26">
        <v>0</v>
      </c>
      <c r="AK331" s="26">
        <v>164.85171128453001</v>
      </c>
      <c r="AL331" s="26">
        <v>171.75844809764916</v>
      </c>
      <c r="AM331" s="26">
        <v>73.784167351055601</v>
      </c>
      <c r="AN331" s="26">
        <v>0.14417470460862994</v>
      </c>
      <c r="AO331" s="26">
        <v>0</v>
      </c>
      <c r="AP331" s="26">
        <v>0</v>
      </c>
      <c r="AQ331" s="26">
        <v>73.928342055664231</v>
      </c>
      <c r="AR331" s="26">
        <v>2.0860930552949988</v>
      </c>
      <c r="AS331" s="30">
        <v>35.438659779829365</v>
      </c>
      <c r="AT331" s="26">
        <v>73.784167351055601</v>
      </c>
      <c r="AU331" s="26">
        <v>0.17065990783055934</v>
      </c>
      <c r="AV331" s="26">
        <v>0</v>
      </c>
      <c r="AW331" s="26">
        <v>0</v>
      </c>
      <c r="AX331" s="26">
        <v>73.954827258886155</v>
      </c>
      <c r="AY331" s="26">
        <v>4.8206437578241461</v>
      </c>
      <c r="AZ331" s="30">
        <v>15.341276180977648</v>
      </c>
      <c r="BA331" s="26">
        <v>73.784167351055601</v>
      </c>
      <c r="BB331" s="26">
        <v>0.31483461243918931</v>
      </c>
      <c r="BC331" s="26">
        <v>0</v>
      </c>
      <c r="BD331" s="26">
        <v>0</v>
      </c>
      <c r="BE331" s="26">
        <v>74.099001963494786</v>
      </c>
      <c r="BF331" s="26">
        <v>6.9067368131191449</v>
      </c>
      <c r="BG331" s="26">
        <v>3.1619008764499781</v>
      </c>
      <c r="BH331" s="30">
        <v>10.728511013007749</v>
      </c>
      <c r="BI331" s="26">
        <v>1.0006245934918592</v>
      </c>
      <c r="BJ331" s="26">
        <v>2.3122912414181496</v>
      </c>
      <c r="BK331" s="26">
        <v>0</v>
      </c>
      <c r="BL331" s="26">
        <v>79.073498745334518</v>
      </c>
      <c r="BM331" s="26">
        <v>82.386414580244548</v>
      </c>
      <c r="BN331" s="26">
        <v>73.784167351055601</v>
      </c>
      <c r="BO331" s="26">
        <v>0</v>
      </c>
      <c r="BP331" s="26">
        <v>0.31483461243918931</v>
      </c>
      <c r="BQ331" s="26">
        <v>0</v>
      </c>
      <c r="BR331" s="26">
        <v>0</v>
      </c>
      <c r="BS331" s="26">
        <v>0</v>
      </c>
      <c r="BT331" s="26">
        <v>0</v>
      </c>
      <c r="BU331" s="26">
        <v>0</v>
      </c>
      <c r="BV331" s="26">
        <v>81.5419580698061</v>
      </c>
      <c r="BW331" s="26">
        <v>0</v>
      </c>
      <c r="BX331" s="26">
        <v>171.75844809764916</v>
      </c>
      <c r="BY331" s="26"/>
      <c r="BZ331" s="26">
        <v>0</v>
      </c>
      <c r="CA331" s="26">
        <v>0</v>
      </c>
      <c r="CB331" s="26">
        <v>155.64096003330087</v>
      </c>
      <c r="CC331" s="26">
        <v>171.75844809764916</v>
      </c>
      <c r="CD331" s="113">
        <v>0.9061618904754829</v>
      </c>
      <c r="CE331" s="26">
        <v>43.122624456253021</v>
      </c>
      <c r="CF331" s="26">
        <v>1.4573440591716682</v>
      </c>
      <c r="CG331" s="26">
        <v>0</v>
      </c>
      <c r="CH331" s="26">
        <v>1.4573440591716682</v>
      </c>
      <c r="CI331" s="26">
        <v>7.2866217954065976E-2</v>
      </c>
      <c r="CJ331" s="26">
        <v>0</v>
      </c>
      <c r="CK331" s="26">
        <v>7.2866217954065976E-2</v>
      </c>
      <c r="CL331" s="26"/>
      <c r="CM331" s="26">
        <v>0</v>
      </c>
      <c r="CN331" s="26"/>
      <c r="CO331" s="26">
        <v>0</v>
      </c>
      <c r="CP331" s="26">
        <v>0</v>
      </c>
      <c r="CQ331" s="26">
        <v>0</v>
      </c>
      <c r="CR331" s="26">
        <v>0</v>
      </c>
      <c r="CS331" s="26">
        <v>0</v>
      </c>
      <c r="CT331" s="26">
        <v>0</v>
      </c>
      <c r="CU331" s="26">
        <v>0</v>
      </c>
      <c r="CV331" s="26">
        <v>9999</v>
      </c>
      <c r="CW331" s="30">
        <v>9999</v>
      </c>
      <c r="CX331" s="7"/>
      <c r="CY331" s="7"/>
      <c r="CZ331" s="7"/>
      <c r="DA331" s="7"/>
      <c r="DB331" s="7"/>
      <c r="DC331" s="7"/>
      <c r="DD331" s="7"/>
      <c r="DE331" s="7"/>
      <c r="DF331" s="7"/>
      <c r="DG331" s="7"/>
      <c r="DH331" s="7"/>
      <c r="DI331" s="7"/>
      <c r="DJ331" s="7"/>
      <c r="DK331" s="7"/>
      <c r="DL331" s="7"/>
      <c r="DM331" s="7"/>
      <c r="DN331" s="7"/>
      <c r="DO331" s="7"/>
      <c r="DP331" s="7"/>
      <c r="DQ331" s="7"/>
      <c r="DR331" s="7"/>
      <c r="DS331" s="7"/>
      <c r="DT331" s="7"/>
      <c r="DU331" s="7"/>
      <c r="DV331" s="7"/>
      <c r="DW331" s="7"/>
      <c r="DX331" s="7"/>
      <c r="DY331" s="7"/>
      <c r="DZ331" s="7"/>
      <c r="EA331" s="7"/>
    </row>
    <row r="332" spans="1:131">
      <c r="A332" s="7" t="s">
        <v>565</v>
      </c>
      <c r="B332" s="7" t="s">
        <v>565</v>
      </c>
      <c r="C332" s="26">
        <v>1</v>
      </c>
      <c r="D332" s="26">
        <v>140.422</v>
      </c>
      <c r="E332" s="26">
        <v>0</v>
      </c>
      <c r="F332" s="26">
        <v>10.46115</v>
      </c>
      <c r="G332" s="26">
        <v>0</v>
      </c>
      <c r="H332" s="26">
        <v>0</v>
      </c>
      <c r="I332" s="26" t="s">
        <v>137</v>
      </c>
      <c r="J332" s="26"/>
      <c r="K332" s="26"/>
      <c r="L332" s="26">
        <v>150.141455182832</v>
      </c>
      <c r="M332" s="26">
        <v>3.993501377899874E-4</v>
      </c>
      <c r="N332" s="26">
        <v>3.9646780758142395E-4</v>
      </c>
      <c r="O332" s="26">
        <v>0</v>
      </c>
      <c r="P332" s="26">
        <v>0</v>
      </c>
      <c r="Q332" s="26">
        <v>0</v>
      </c>
      <c r="R332" s="26">
        <v>2.0860930552949988</v>
      </c>
      <c r="S332" s="26">
        <v>4.8206437578241461</v>
      </c>
      <c r="T332" s="26">
        <v>0</v>
      </c>
      <c r="U332" s="26">
        <v>164.85171128453001</v>
      </c>
      <c r="V332" s="26" t="s">
        <v>310</v>
      </c>
      <c r="W332" s="26" t="s">
        <v>310</v>
      </c>
      <c r="X332" s="26" t="s">
        <v>310</v>
      </c>
      <c r="Y332" s="26" t="s">
        <v>310</v>
      </c>
      <c r="Z332" s="26">
        <v>0</v>
      </c>
      <c r="AA332" s="26">
        <v>0</v>
      </c>
      <c r="AB332" s="26">
        <v>0</v>
      </c>
      <c r="AC332" s="26">
        <v>0</v>
      </c>
      <c r="AD332" s="26">
        <v>0</v>
      </c>
      <c r="AE332" s="26">
        <v>0</v>
      </c>
      <c r="AF332" s="26">
        <v>0</v>
      </c>
      <c r="AG332" s="26">
        <v>0</v>
      </c>
      <c r="AH332" s="26">
        <v>2.0860930552949988</v>
      </c>
      <c r="AI332" s="26">
        <v>4.8206437578241461</v>
      </c>
      <c r="AJ332" s="26">
        <v>0</v>
      </c>
      <c r="AK332" s="26">
        <v>164.85171128453001</v>
      </c>
      <c r="AL332" s="26">
        <v>171.75844809764916</v>
      </c>
      <c r="AM332" s="26">
        <v>72.215626378456577</v>
      </c>
      <c r="AN332" s="26">
        <v>0.14110976616031726</v>
      </c>
      <c r="AO332" s="26">
        <v>0</v>
      </c>
      <c r="AP332" s="26">
        <v>0</v>
      </c>
      <c r="AQ332" s="26">
        <v>72.356736144616889</v>
      </c>
      <c r="AR332" s="26">
        <v>2.0860930552949988</v>
      </c>
      <c r="AS332" s="30">
        <v>34.685286910360176</v>
      </c>
      <c r="AT332" s="26">
        <v>72.215626378456577</v>
      </c>
      <c r="AU332" s="26">
        <v>0.16703193359946755</v>
      </c>
      <c r="AV332" s="26">
        <v>0</v>
      </c>
      <c r="AW332" s="26">
        <v>0</v>
      </c>
      <c r="AX332" s="26">
        <v>72.382658312056037</v>
      </c>
      <c r="AY332" s="26">
        <v>4.8206437578241461</v>
      </c>
      <c r="AZ332" s="30">
        <v>15.015143609103111</v>
      </c>
      <c r="BA332" s="26">
        <v>72.215626378456577</v>
      </c>
      <c r="BB332" s="26">
        <v>0.30814169975978478</v>
      </c>
      <c r="BC332" s="26">
        <v>0</v>
      </c>
      <c r="BD332" s="26">
        <v>0</v>
      </c>
      <c r="BE332" s="26">
        <v>72.523768078216349</v>
      </c>
      <c r="BF332" s="26">
        <v>6.9067368131191449</v>
      </c>
      <c r="BG332" s="26">
        <v>3.2338582143064114</v>
      </c>
      <c r="BH332" s="30">
        <v>10.500438925146181</v>
      </c>
      <c r="BI332" s="26">
        <v>1.0223584030811697</v>
      </c>
      <c r="BJ332" s="26">
        <v>2.3625147696852684</v>
      </c>
      <c r="BK332" s="26">
        <v>0</v>
      </c>
      <c r="BL332" s="26">
        <v>80.790994374034227</v>
      </c>
      <c r="BM332" s="26">
        <v>84.175867546800674</v>
      </c>
      <c r="BN332" s="26">
        <v>72.215626378456577</v>
      </c>
      <c r="BO332" s="26">
        <v>0</v>
      </c>
      <c r="BP332" s="26">
        <v>0.30814169975978478</v>
      </c>
      <c r="BQ332" s="26">
        <v>0</v>
      </c>
      <c r="BR332" s="26">
        <v>0</v>
      </c>
      <c r="BS332" s="26">
        <v>0</v>
      </c>
      <c r="BT332" s="26">
        <v>0</v>
      </c>
      <c r="BU332" s="26">
        <v>0</v>
      </c>
      <c r="BV332" s="26">
        <v>81.5419580698061</v>
      </c>
      <c r="BW332" s="26">
        <v>0</v>
      </c>
      <c r="BX332" s="26">
        <v>171.75844809764916</v>
      </c>
      <c r="BY332" s="26"/>
      <c r="BZ332" s="26">
        <v>0</v>
      </c>
      <c r="CA332" s="26">
        <v>0</v>
      </c>
      <c r="CB332" s="26">
        <v>154.06572614802246</v>
      </c>
      <c r="CC332" s="26">
        <v>171.75844809764916</v>
      </c>
      <c r="CD332" s="113">
        <v>0.89699067413808997</v>
      </c>
      <c r="CE332" s="26">
        <v>44.062538431377099</v>
      </c>
      <c r="CF332" s="26">
        <v>1.4263631055328123</v>
      </c>
      <c r="CG332" s="26">
        <v>0</v>
      </c>
      <c r="CH332" s="26">
        <v>1.4263631055328123</v>
      </c>
      <c r="CI332" s="26">
        <v>7.1317191211845182E-2</v>
      </c>
      <c r="CJ332" s="26">
        <v>0</v>
      </c>
      <c r="CK332" s="26">
        <v>7.1317191211845182E-2</v>
      </c>
      <c r="CL332" s="26"/>
      <c r="CM332" s="26">
        <v>0</v>
      </c>
      <c r="CN332" s="26"/>
      <c r="CO332" s="26">
        <v>0</v>
      </c>
      <c r="CP332" s="26">
        <v>0</v>
      </c>
      <c r="CQ332" s="26">
        <v>0</v>
      </c>
      <c r="CR332" s="26">
        <v>0</v>
      </c>
      <c r="CS332" s="26">
        <v>0</v>
      </c>
      <c r="CT332" s="26">
        <v>0</v>
      </c>
      <c r="CU332" s="26">
        <v>0</v>
      </c>
      <c r="CV332" s="26">
        <v>9999</v>
      </c>
      <c r="CW332" s="30">
        <v>9999</v>
      </c>
      <c r="CX332" s="7"/>
      <c r="CY332" s="7"/>
      <c r="CZ332" s="7"/>
      <c r="DA332" s="7"/>
      <c r="DB332" s="7"/>
      <c r="DC332" s="7"/>
      <c r="DD332" s="7"/>
      <c r="DE332" s="7"/>
      <c r="DF332" s="7"/>
      <c r="DG332" s="7"/>
      <c r="DH332" s="7"/>
      <c r="DI332" s="7"/>
      <c r="DJ332" s="7"/>
      <c r="DK332" s="7"/>
      <c r="DL332" s="7"/>
      <c r="DM332" s="7"/>
      <c r="DN332" s="7"/>
      <c r="DO332" s="7"/>
      <c r="DP332" s="7"/>
      <c r="DQ332" s="7"/>
      <c r="DR332" s="7"/>
      <c r="DS332" s="7"/>
      <c r="DT332" s="7"/>
      <c r="DU332" s="7"/>
      <c r="DV332" s="7"/>
      <c r="DW332" s="7"/>
      <c r="DX332" s="7"/>
      <c r="DY332" s="7"/>
      <c r="DZ332" s="7"/>
      <c r="EA332" s="7"/>
    </row>
    <row r="333" spans="1:131">
      <c r="A333" s="7" t="s">
        <v>566</v>
      </c>
      <c r="B333" s="7" t="s">
        <v>566</v>
      </c>
      <c r="C333" s="26">
        <v>1</v>
      </c>
      <c r="D333" s="26">
        <v>143.41100000000003</v>
      </c>
      <c r="E333" s="26">
        <v>0</v>
      </c>
      <c r="F333" s="26">
        <v>10.46115</v>
      </c>
      <c r="G333" s="26">
        <v>0</v>
      </c>
      <c r="H333" s="26">
        <v>0</v>
      </c>
      <c r="I333" s="26" t="s">
        <v>137</v>
      </c>
      <c r="J333" s="26"/>
      <c r="K333" s="26"/>
      <c r="L333" s="26">
        <v>153.33734193520337</v>
      </c>
      <c r="M333" s="26">
        <v>4.0785064028855803E-4</v>
      </c>
      <c r="N333" s="26">
        <v>4.0490695726495569E-4</v>
      </c>
      <c r="O333" s="26">
        <v>0</v>
      </c>
      <c r="P333" s="26">
        <v>0</v>
      </c>
      <c r="Q333" s="26">
        <v>0</v>
      </c>
      <c r="R333" s="26">
        <v>2.0860930552949988</v>
      </c>
      <c r="S333" s="26">
        <v>4.8206437578241461</v>
      </c>
      <c r="T333" s="26">
        <v>0</v>
      </c>
      <c r="U333" s="26">
        <v>164.85171128453001</v>
      </c>
      <c r="V333" s="26" t="s">
        <v>310</v>
      </c>
      <c r="W333" s="26" t="s">
        <v>310</v>
      </c>
      <c r="X333" s="26" t="s">
        <v>310</v>
      </c>
      <c r="Y333" s="26" t="s">
        <v>310</v>
      </c>
      <c r="Z333" s="26">
        <v>0</v>
      </c>
      <c r="AA333" s="26">
        <v>0</v>
      </c>
      <c r="AB333" s="26">
        <v>0</v>
      </c>
      <c r="AC333" s="26">
        <v>0</v>
      </c>
      <c r="AD333" s="26">
        <v>0</v>
      </c>
      <c r="AE333" s="26">
        <v>0</v>
      </c>
      <c r="AF333" s="26">
        <v>0</v>
      </c>
      <c r="AG333" s="26">
        <v>0</v>
      </c>
      <c r="AH333" s="26">
        <v>2.0860930552949988</v>
      </c>
      <c r="AI333" s="26">
        <v>4.8206437578241461</v>
      </c>
      <c r="AJ333" s="26">
        <v>0</v>
      </c>
      <c r="AK333" s="26">
        <v>164.85171128453001</v>
      </c>
      <c r="AL333" s="26">
        <v>171.75844809764916</v>
      </c>
      <c r="AM333" s="26">
        <v>73.75279653160365</v>
      </c>
      <c r="AN333" s="26">
        <v>0.14411340583966373</v>
      </c>
      <c r="AO333" s="26">
        <v>0</v>
      </c>
      <c r="AP333" s="26">
        <v>0</v>
      </c>
      <c r="AQ333" s="26">
        <v>73.896909937443311</v>
      </c>
      <c r="AR333" s="26">
        <v>2.0860930552949988</v>
      </c>
      <c r="AS333" s="30">
        <v>35.423592322439994</v>
      </c>
      <c r="AT333" s="26">
        <v>73.75279653160365</v>
      </c>
      <c r="AU333" s="26">
        <v>0.17058734834593758</v>
      </c>
      <c r="AV333" s="26">
        <v>0</v>
      </c>
      <c r="AW333" s="26">
        <v>0</v>
      </c>
      <c r="AX333" s="26">
        <v>73.923383879949583</v>
      </c>
      <c r="AY333" s="26">
        <v>4.8206437578241461</v>
      </c>
      <c r="AZ333" s="30">
        <v>15.334753529540164</v>
      </c>
      <c r="BA333" s="26">
        <v>73.75279653160365</v>
      </c>
      <c r="BB333" s="26">
        <v>0.31470075418560128</v>
      </c>
      <c r="BC333" s="26">
        <v>0</v>
      </c>
      <c r="BD333" s="26">
        <v>0</v>
      </c>
      <c r="BE333" s="26">
        <v>74.067497285789244</v>
      </c>
      <c r="BF333" s="26">
        <v>6.9067368131191449</v>
      </c>
      <c r="BG333" s="26">
        <v>3.1633100282300335</v>
      </c>
      <c r="BH333" s="30">
        <v>10.723949571250522</v>
      </c>
      <c r="BI333" s="26">
        <v>1.0010502100777763</v>
      </c>
      <c r="BJ333" s="26">
        <v>2.3132747766122868</v>
      </c>
      <c r="BK333" s="26">
        <v>0</v>
      </c>
      <c r="BL333" s="26">
        <v>79.10713273033889</v>
      </c>
      <c r="BM333" s="26">
        <v>82.421457717028972</v>
      </c>
      <c r="BN333" s="26">
        <v>73.75279653160365</v>
      </c>
      <c r="BO333" s="26">
        <v>0</v>
      </c>
      <c r="BP333" s="26">
        <v>0.31470075418560128</v>
      </c>
      <c r="BQ333" s="26">
        <v>0</v>
      </c>
      <c r="BR333" s="26">
        <v>0</v>
      </c>
      <c r="BS333" s="26">
        <v>0</v>
      </c>
      <c r="BT333" s="26">
        <v>0</v>
      </c>
      <c r="BU333" s="26">
        <v>0</v>
      </c>
      <c r="BV333" s="26">
        <v>81.5419580698061</v>
      </c>
      <c r="BW333" s="26">
        <v>0</v>
      </c>
      <c r="BX333" s="26">
        <v>171.75844809764916</v>
      </c>
      <c r="BY333" s="26"/>
      <c r="BZ333" s="26">
        <v>0</v>
      </c>
      <c r="CA333" s="26">
        <v>0</v>
      </c>
      <c r="CB333" s="26">
        <v>155.60945535559534</v>
      </c>
      <c r="CC333" s="26">
        <v>171.75844809764916</v>
      </c>
      <c r="CD333" s="113">
        <v>0.90597846614873523</v>
      </c>
      <c r="CE333" s="26">
        <v>43.141030938351989</v>
      </c>
      <c r="CF333" s="26">
        <v>1.4567244400988917</v>
      </c>
      <c r="CG333" s="26">
        <v>0</v>
      </c>
      <c r="CH333" s="26">
        <v>1.4567244400988917</v>
      </c>
      <c r="CI333" s="26">
        <v>7.2835237419221585E-2</v>
      </c>
      <c r="CJ333" s="26">
        <v>0</v>
      </c>
      <c r="CK333" s="26">
        <v>7.2835237419221585E-2</v>
      </c>
      <c r="CL333" s="26"/>
      <c r="CM333" s="26">
        <v>0</v>
      </c>
      <c r="CN333" s="26"/>
      <c r="CO333" s="26">
        <v>0</v>
      </c>
      <c r="CP333" s="26">
        <v>0</v>
      </c>
      <c r="CQ333" s="26">
        <v>0</v>
      </c>
      <c r="CR333" s="26">
        <v>0</v>
      </c>
      <c r="CS333" s="26">
        <v>0</v>
      </c>
      <c r="CT333" s="26">
        <v>0</v>
      </c>
      <c r="CU333" s="26">
        <v>0</v>
      </c>
      <c r="CV333" s="26">
        <v>9999</v>
      </c>
      <c r="CW333" s="30">
        <v>9999</v>
      </c>
      <c r="CX333" s="7"/>
      <c r="CY333" s="7"/>
      <c r="CZ333" s="7"/>
      <c r="DA333" s="7"/>
      <c r="DB333" s="7"/>
      <c r="DC333" s="7"/>
      <c r="DD333" s="7"/>
      <c r="DE333" s="7"/>
      <c r="DF333" s="7"/>
      <c r="DG333" s="7"/>
      <c r="DH333" s="7"/>
      <c r="DI333" s="7"/>
      <c r="DJ333" s="7"/>
      <c r="DK333" s="7"/>
      <c r="DL333" s="7"/>
      <c r="DM333" s="7"/>
      <c r="DN333" s="7"/>
      <c r="DO333" s="7"/>
      <c r="DP333" s="7"/>
      <c r="DQ333" s="7"/>
      <c r="DR333" s="7"/>
      <c r="DS333" s="7"/>
      <c r="DT333" s="7"/>
      <c r="DU333" s="7"/>
      <c r="DV333" s="7"/>
      <c r="DW333" s="7"/>
      <c r="DX333" s="7"/>
      <c r="DY333" s="7"/>
      <c r="DZ333" s="7"/>
      <c r="EA333" s="7"/>
    </row>
    <row r="334" spans="1:131">
      <c r="A334" s="7" t="s">
        <v>567</v>
      </c>
      <c r="B334" s="7" t="s">
        <v>567</v>
      </c>
      <c r="C334" s="26">
        <v>1</v>
      </c>
      <c r="D334" s="26">
        <v>114.619</v>
      </c>
      <c r="E334" s="26">
        <v>0</v>
      </c>
      <c r="F334" s="26">
        <v>10.46115</v>
      </c>
      <c r="G334" s="26">
        <v>0</v>
      </c>
      <c r="H334" s="26">
        <v>0</v>
      </c>
      <c r="I334" s="26" t="s">
        <v>137</v>
      </c>
      <c r="J334" s="26"/>
      <c r="K334" s="26"/>
      <c r="L334" s="26">
        <v>122.55247362664699</v>
      </c>
      <c r="M334" s="26">
        <v>3.2596824887375602E-4</v>
      </c>
      <c r="N334" s="26">
        <v>3.2361555623175312E-4</v>
      </c>
      <c r="O334" s="26">
        <v>0</v>
      </c>
      <c r="P334" s="26">
        <v>0</v>
      </c>
      <c r="Q334" s="26">
        <v>0</v>
      </c>
      <c r="R334" s="26">
        <v>2.0860930552949988</v>
      </c>
      <c r="S334" s="26">
        <v>4.8206437578241461</v>
      </c>
      <c r="T334" s="26">
        <v>0</v>
      </c>
      <c r="U334" s="26">
        <v>164.85171128453001</v>
      </c>
      <c r="V334" s="26" t="s">
        <v>310</v>
      </c>
      <c r="W334" s="26" t="s">
        <v>310</v>
      </c>
      <c r="X334" s="26" t="s">
        <v>310</v>
      </c>
      <c r="Y334" s="26" t="s">
        <v>310</v>
      </c>
      <c r="Z334" s="26">
        <v>0</v>
      </c>
      <c r="AA334" s="26">
        <v>0</v>
      </c>
      <c r="AB334" s="26">
        <v>0</v>
      </c>
      <c r="AC334" s="26">
        <v>0</v>
      </c>
      <c r="AD334" s="26">
        <v>0</v>
      </c>
      <c r="AE334" s="26">
        <v>0</v>
      </c>
      <c r="AF334" s="26">
        <v>0</v>
      </c>
      <c r="AG334" s="26">
        <v>0</v>
      </c>
      <c r="AH334" s="26">
        <v>2.0860930552949988</v>
      </c>
      <c r="AI334" s="26">
        <v>4.8206437578241461</v>
      </c>
      <c r="AJ334" s="26">
        <v>0</v>
      </c>
      <c r="AK334" s="26">
        <v>164.85171128453001</v>
      </c>
      <c r="AL334" s="26">
        <v>171.75844809764916</v>
      </c>
      <c r="AM334" s="26">
        <v>58.945769750269314</v>
      </c>
      <c r="AN334" s="26">
        <v>0.11518038688759172</v>
      </c>
      <c r="AO334" s="26">
        <v>0</v>
      </c>
      <c r="AP334" s="26">
        <v>0</v>
      </c>
      <c r="AQ334" s="26">
        <v>59.060950137156908</v>
      </c>
      <c r="AR334" s="26">
        <v>2.0860930552949988</v>
      </c>
      <c r="AS334" s="30">
        <v>28.311752434651087</v>
      </c>
      <c r="AT334" s="26">
        <v>58.945769750269314</v>
      </c>
      <c r="AU334" s="26">
        <v>0.13633927160443077</v>
      </c>
      <c r="AV334" s="26">
        <v>0</v>
      </c>
      <c r="AW334" s="26">
        <v>0</v>
      </c>
      <c r="AX334" s="26">
        <v>59.082109021873741</v>
      </c>
      <c r="AY334" s="26">
        <v>4.8206437578241461</v>
      </c>
      <c r="AZ334" s="30">
        <v>12.256062051044639</v>
      </c>
      <c r="BA334" s="26">
        <v>58.945769750269314</v>
      </c>
      <c r="BB334" s="26">
        <v>0.25151965849202251</v>
      </c>
      <c r="BC334" s="26">
        <v>0</v>
      </c>
      <c r="BD334" s="26">
        <v>0</v>
      </c>
      <c r="BE334" s="26">
        <v>59.197289408761335</v>
      </c>
      <c r="BF334" s="26">
        <v>6.9067368131191449</v>
      </c>
      <c r="BG334" s="26">
        <v>3.995859998276714</v>
      </c>
      <c r="BH334" s="30">
        <v>8.5709490618373945</v>
      </c>
      <c r="BI334" s="26">
        <v>1.2525114656162066</v>
      </c>
      <c r="BJ334" s="26">
        <v>2.894363491120536</v>
      </c>
      <c r="BK334" s="26">
        <v>0</v>
      </c>
      <c r="BL334" s="26">
        <v>98.978642389050961</v>
      </c>
      <c r="BM334" s="26">
        <v>103.12551734578773</v>
      </c>
      <c r="BN334" s="26">
        <v>58.945769750269314</v>
      </c>
      <c r="BO334" s="26">
        <v>0</v>
      </c>
      <c r="BP334" s="26">
        <v>0.25151965849202251</v>
      </c>
      <c r="BQ334" s="26">
        <v>0</v>
      </c>
      <c r="BR334" s="26">
        <v>0</v>
      </c>
      <c r="BS334" s="26">
        <v>0</v>
      </c>
      <c r="BT334" s="26">
        <v>0</v>
      </c>
      <c r="BU334" s="26">
        <v>0</v>
      </c>
      <c r="BV334" s="26">
        <v>81.5419580698061</v>
      </c>
      <c r="BW334" s="26">
        <v>0</v>
      </c>
      <c r="BX334" s="26">
        <v>171.75844809764916</v>
      </c>
      <c r="BY334" s="26"/>
      <c r="BZ334" s="26">
        <v>0</v>
      </c>
      <c r="CA334" s="26">
        <v>0</v>
      </c>
      <c r="CB334" s="26">
        <v>140.73924747856745</v>
      </c>
      <c r="CC334" s="26">
        <v>171.75844809764916</v>
      </c>
      <c r="CD334" s="113">
        <v>0.81940218392374797</v>
      </c>
      <c r="CE334" s="26">
        <v>54.01588227592265</v>
      </c>
      <c r="CF334" s="26">
        <v>1.1642642377481138</v>
      </c>
      <c r="CG334" s="26">
        <v>0</v>
      </c>
      <c r="CH334" s="26">
        <v>1.1642642377481138</v>
      </c>
      <c r="CI334" s="26">
        <v>5.8212424972657308E-2</v>
      </c>
      <c r="CJ334" s="26">
        <v>0</v>
      </c>
      <c r="CK334" s="26">
        <v>5.8212424972657308E-2</v>
      </c>
      <c r="CL334" s="26"/>
      <c r="CM334" s="26">
        <v>0</v>
      </c>
      <c r="CN334" s="26"/>
      <c r="CO334" s="26">
        <v>0</v>
      </c>
      <c r="CP334" s="26">
        <v>0</v>
      </c>
      <c r="CQ334" s="26">
        <v>0</v>
      </c>
      <c r="CR334" s="26">
        <v>0</v>
      </c>
      <c r="CS334" s="26">
        <v>0</v>
      </c>
      <c r="CT334" s="26">
        <v>0</v>
      </c>
      <c r="CU334" s="26">
        <v>0</v>
      </c>
      <c r="CV334" s="26">
        <v>9999</v>
      </c>
      <c r="CW334" s="30">
        <v>9999</v>
      </c>
      <c r="CX334" s="7"/>
      <c r="CY334" s="7"/>
      <c r="CZ334" s="7"/>
      <c r="DA334" s="7"/>
      <c r="DB334" s="7"/>
      <c r="DC334" s="7"/>
      <c r="DD334" s="7"/>
      <c r="DE334" s="7"/>
      <c r="DF334" s="7"/>
      <c r="DG334" s="7"/>
      <c r="DH334" s="7"/>
      <c r="DI334" s="7"/>
      <c r="DJ334" s="7"/>
      <c r="DK334" s="7"/>
      <c r="DL334" s="7"/>
      <c r="DM334" s="7"/>
      <c r="DN334" s="7"/>
      <c r="DO334" s="7"/>
      <c r="DP334" s="7"/>
      <c r="DQ334" s="7"/>
      <c r="DR334" s="7"/>
      <c r="DS334" s="7"/>
      <c r="DT334" s="7"/>
      <c r="DU334" s="7"/>
      <c r="DV334" s="7"/>
      <c r="DW334" s="7"/>
      <c r="DX334" s="7"/>
      <c r="DY334" s="7"/>
      <c r="DZ334" s="7"/>
      <c r="EA334" s="7"/>
    </row>
    <row r="335" spans="1:131">
      <c r="A335" s="7" t="s">
        <v>568</v>
      </c>
      <c r="B335" s="7" t="s">
        <v>568</v>
      </c>
      <c r="C335" s="26">
        <v>1</v>
      </c>
      <c r="D335" s="26">
        <v>107.60400000000001</v>
      </c>
      <c r="E335" s="26">
        <v>0</v>
      </c>
      <c r="F335" s="26">
        <v>10.46115</v>
      </c>
      <c r="G335" s="26">
        <v>0</v>
      </c>
      <c r="H335" s="26">
        <v>0</v>
      </c>
      <c r="I335" s="26" t="s">
        <v>137</v>
      </c>
      <c r="J335" s="26"/>
      <c r="K335" s="26"/>
      <c r="L335" s="26">
        <v>115.05192308536738</v>
      </c>
      <c r="M335" s="26">
        <v>3.0601808994853947E-4</v>
      </c>
      <c r="N335" s="26">
        <v>3.038093886071381E-4</v>
      </c>
      <c r="O335" s="26">
        <v>0</v>
      </c>
      <c r="P335" s="26">
        <v>0</v>
      </c>
      <c r="Q335" s="26">
        <v>0</v>
      </c>
      <c r="R335" s="26">
        <v>2.0860930552949988</v>
      </c>
      <c r="S335" s="26">
        <v>4.8206437578241461</v>
      </c>
      <c r="T335" s="26">
        <v>0</v>
      </c>
      <c r="U335" s="26">
        <v>164.85171128453001</v>
      </c>
      <c r="V335" s="26" t="s">
        <v>310</v>
      </c>
      <c r="W335" s="26" t="s">
        <v>310</v>
      </c>
      <c r="X335" s="26" t="s">
        <v>310</v>
      </c>
      <c r="Y335" s="26" t="s">
        <v>310</v>
      </c>
      <c r="Z335" s="26">
        <v>0</v>
      </c>
      <c r="AA335" s="26">
        <v>0</v>
      </c>
      <c r="AB335" s="26">
        <v>0</v>
      </c>
      <c r="AC335" s="26">
        <v>0</v>
      </c>
      <c r="AD335" s="26">
        <v>0</v>
      </c>
      <c r="AE335" s="26">
        <v>0</v>
      </c>
      <c r="AF335" s="26">
        <v>0</v>
      </c>
      <c r="AG335" s="26">
        <v>0</v>
      </c>
      <c r="AH335" s="26">
        <v>2.0860930552949988</v>
      </c>
      <c r="AI335" s="26">
        <v>4.8206437578241461</v>
      </c>
      <c r="AJ335" s="26">
        <v>0</v>
      </c>
      <c r="AK335" s="26">
        <v>164.85171128453001</v>
      </c>
      <c r="AL335" s="26">
        <v>171.75844809764916</v>
      </c>
      <c r="AM335" s="26">
        <v>55.338125513291708</v>
      </c>
      <c r="AN335" s="26">
        <v>0.10813102845647249</v>
      </c>
      <c r="AO335" s="26">
        <v>0</v>
      </c>
      <c r="AP335" s="26">
        <v>0</v>
      </c>
      <c r="AQ335" s="26">
        <v>55.446256541748177</v>
      </c>
      <c r="AR335" s="26">
        <v>2.0860930552949988</v>
      </c>
      <c r="AS335" s="30">
        <v>26.578994834872027</v>
      </c>
      <c r="AT335" s="26">
        <v>55.338125513291708</v>
      </c>
      <c r="AU335" s="26">
        <v>0.12799493087291955</v>
      </c>
      <c r="AV335" s="26">
        <v>0</v>
      </c>
      <c r="AW335" s="26">
        <v>0</v>
      </c>
      <c r="AX335" s="26">
        <v>55.46612044416463</v>
      </c>
      <c r="AY335" s="26">
        <v>4.8206437578241461</v>
      </c>
      <c r="AZ335" s="30">
        <v>11.505957135733238</v>
      </c>
      <c r="BA335" s="26">
        <v>55.338125513291708</v>
      </c>
      <c r="BB335" s="26">
        <v>0.23612595932939204</v>
      </c>
      <c r="BC335" s="26">
        <v>0</v>
      </c>
      <c r="BD335" s="26">
        <v>0</v>
      </c>
      <c r="BE335" s="26">
        <v>55.5742514726211</v>
      </c>
      <c r="BF335" s="26">
        <v>6.9067368131191449</v>
      </c>
      <c r="BG335" s="26">
        <v>4.2662061547533154</v>
      </c>
      <c r="BH335" s="30">
        <v>8.046383259755812</v>
      </c>
      <c r="BI335" s="26">
        <v>1.3341661246558119</v>
      </c>
      <c r="BJ335" s="26">
        <v>3.0830549885575325</v>
      </c>
      <c r="BK335" s="26">
        <v>0</v>
      </c>
      <c r="BL335" s="26">
        <v>105.43133166044601</v>
      </c>
      <c r="BM335" s="26">
        <v>109.84855277365938</v>
      </c>
      <c r="BN335" s="26">
        <v>55.338125513291708</v>
      </c>
      <c r="BO335" s="26">
        <v>0</v>
      </c>
      <c r="BP335" s="26">
        <v>0.23612595932939204</v>
      </c>
      <c r="BQ335" s="26">
        <v>0</v>
      </c>
      <c r="BR335" s="26">
        <v>0</v>
      </c>
      <c r="BS335" s="26">
        <v>0</v>
      </c>
      <c r="BT335" s="26">
        <v>0</v>
      </c>
      <c r="BU335" s="26">
        <v>0</v>
      </c>
      <c r="BV335" s="26">
        <v>81.5419580698061</v>
      </c>
      <c r="BW335" s="26">
        <v>0</v>
      </c>
      <c r="BX335" s="26">
        <v>171.75844809764916</v>
      </c>
      <c r="BY335" s="26"/>
      <c r="BZ335" s="26">
        <v>0</v>
      </c>
      <c r="CA335" s="26">
        <v>0</v>
      </c>
      <c r="CB335" s="26">
        <v>137.11620954242721</v>
      </c>
      <c r="CC335" s="26">
        <v>171.75844809764916</v>
      </c>
      <c r="CD335" s="113">
        <v>0.79830838634774504</v>
      </c>
      <c r="CE335" s="26">
        <v>57.54717092782402</v>
      </c>
      <c r="CF335" s="26">
        <v>1.0930080443787504</v>
      </c>
      <c r="CG335" s="26">
        <v>0</v>
      </c>
      <c r="CH335" s="26">
        <v>1.0930080443787504</v>
      </c>
      <c r="CI335" s="26">
        <v>5.464966346554951E-2</v>
      </c>
      <c r="CJ335" s="26">
        <v>0</v>
      </c>
      <c r="CK335" s="26">
        <v>5.464966346554951E-2</v>
      </c>
      <c r="CL335" s="26"/>
      <c r="CM335" s="26">
        <v>0</v>
      </c>
      <c r="CN335" s="26"/>
      <c r="CO335" s="26">
        <v>0</v>
      </c>
      <c r="CP335" s="26">
        <v>0</v>
      </c>
      <c r="CQ335" s="26">
        <v>0</v>
      </c>
      <c r="CR335" s="26">
        <v>0</v>
      </c>
      <c r="CS335" s="26">
        <v>0</v>
      </c>
      <c r="CT335" s="26">
        <v>0</v>
      </c>
      <c r="CU335" s="26">
        <v>0</v>
      </c>
      <c r="CV335" s="26">
        <v>9999</v>
      </c>
      <c r="CW335" s="30">
        <v>9999</v>
      </c>
      <c r="CX335" s="7"/>
      <c r="CY335" s="7"/>
      <c r="CZ335" s="7"/>
      <c r="DA335" s="7"/>
      <c r="DB335" s="7"/>
      <c r="DC335" s="7"/>
      <c r="DD335" s="7"/>
      <c r="DE335" s="7"/>
      <c r="DF335" s="7"/>
      <c r="DG335" s="7"/>
      <c r="DH335" s="7"/>
      <c r="DI335" s="7"/>
      <c r="DJ335" s="7"/>
      <c r="DK335" s="7"/>
      <c r="DL335" s="7"/>
      <c r="DM335" s="7"/>
      <c r="DN335" s="7"/>
      <c r="DO335" s="7"/>
      <c r="DP335" s="7"/>
      <c r="DQ335" s="7"/>
      <c r="DR335" s="7"/>
      <c r="DS335" s="7"/>
      <c r="DT335" s="7"/>
      <c r="DU335" s="7"/>
      <c r="DV335" s="7"/>
      <c r="DW335" s="7"/>
      <c r="DX335" s="7"/>
      <c r="DY335" s="7"/>
      <c r="DZ335" s="7"/>
      <c r="EA335" s="7"/>
    </row>
    <row r="336" spans="1:131">
      <c r="A336" s="7" t="s">
        <v>569</v>
      </c>
      <c r="B336" s="7" t="s">
        <v>569</v>
      </c>
      <c r="C336" s="26">
        <v>1</v>
      </c>
      <c r="D336" s="26">
        <v>151.768</v>
      </c>
      <c r="E336" s="26">
        <v>0</v>
      </c>
      <c r="F336" s="26">
        <v>10.46115</v>
      </c>
      <c r="G336" s="26">
        <v>0</v>
      </c>
      <c r="H336" s="26">
        <v>0</v>
      </c>
      <c r="I336" s="26" t="s">
        <v>137</v>
      </c>
      <c r="J336" s="26"/>
      <c r="K336" s="26"/>
      <c r="L336" s="26">
        <v>162.27278040611907</v>
      </c>
      <c r="M336" s="26">
        <v>4.316173513559899E-4</v>
      </c>
      <c r="N336" s="26">
        <v>4.2850213086993174E-4</v>
      </c>
      <c r="O336" s="26">
        <v>0</v>
      </c>
      <c r="P336" s="26">
        <v>0</v>
      </c>
      <c r="Q336" s="26">
        <v>0</v>
      </c>
      <c r="R336" s="26">
        <v>2.0860930552949988</v>
      </c>
      <c r="S336" s="26">
        <v>4.8206437578241461</v>
      </c>
      <c r="T336" s="26">
        <v>0</v>
      </c>
      <c r="U336" s="26">
        <v>164.85171128453001</v>
      </c>
      <c r="V336" s="26" t="s">
        <v>310</v>
      </c>
      <c r="W336" s="26" t="s">
        <v>310</v>
      </c>
      <c r="X336" s="26" t="s">
        <v>310</v>
      </c>
      <c r="Y336" s="26" t="s">
        <v>310</v>
      </c>
      <c r="Z336" s="26">
        <v>0</v>
      </c>
      <c r="AA336" s="26">
        <v>0</v>
      </c>
      <c r="AB336" s="26">
        <v>0</v>
      </c>
      <c r="AC336" s="26">
        <v>0</v>
      </c>
      <c r="AD336" s="26">
        <v>0</v>
      </c>
      <c r="AE336" s="26">
        <v>0</v>
      </c>
      <c r="AF336" s="26">
        <v>0</v>
      </c>
      <c r="AG336" s="26">
        <v>0</v>
      </c>
      <c r="AH336" s="26">
        <v>2.0860930552949988</v>
      </c>
      <c r="AI336" s="26">
        <v>4.8206437578241461</v>
      </c>
      <c r="AJ336" s="26">
        <v>0</v>
      </c>
      <c r="AK336" s="26">
        <v>164.85171128453001</v>
      </c>
      <c r="AL336" s="26">
        <v>171.75844809764916</v>
      </c>
      <c r="AM336" s="26">
        <v>78.050598796524881</v>
      </c>
      <c r="AN336" s="26">
        <v>0.15251133718804058</v>
      </c>
      <c r="AO336" s="26">
        <v>0</v>
      </c>
      <c r="AP336" s="26">
        <v>0</v>
      </c>
      <c r="AQ336" s="26">
        <v>78.203110133712926</v>
      </c>
      <c r="AR336" s="26">
        <v>2.0860930552949988</v>
      </c>
      <c r="AS336" s="30">
        <v>37.487833984785524</v>
      </c>
      <c r="AT336" s="26">
        <v>78.050598796524881</v>
      </c>
      <c r="AU336" s="26">
        <v>0.18052799773912906</v>
      </c>
      <c r="AV336" s="26">
        <v>0</v>
      </c>
      <c r="AW336" s="26">
        <v>0</v>
      </c>
      <c r="AX336" s="26">
        <v>78.231126794264014</v>
      </c>
      <c r="AY336" s="26">
        <v>4.8206437578241461</v>
      </c>
      <c r="AZ336" s="30">
        <v>16.228356776476375</v>
      </c>
      <c r="BA336" s="26">
        <v>78.050598796524881</v>
      </c>
      <c r="BB336" s="26">
        <v>0.33303933492716964</v>
      </c>
      <c r="BC336" s="26">
        <v>0</v>
      </c>
      <c r="BD336" s="26">
        <v>0</v>
      </c>
      <c r="BE336" s="26">
        <v>78.383638131452059</v>
      </c>
      <c r="BF336" s="26">
        <v>6.9067368131191449</v>
      </c>
      <c r="BG336" s="26">
        <v>2.9808090140915464</v>
      </c>
      <c r="BH336" s="30">
        <v>11.348867091991202</v>
      </c>
      <c r="BI336" s="26">
        <v>0.94592807230420095</v>
      </c>
      <c r="BJ336" s="26">
        <v>2.1858959002473819</v>
      </c>
      <c r="BK336" s="26">
        <v>0</v>
      </c>
      <c r="BL336" s="26">
        <v>74.75115315475351</v>
      </c>
      <c r="BM336" s="26">
        <v>77.882977127305111</v>
      </c>
      <c r="BN336" s="26">
        <v>78.050598796524881</v>
      </c>
      <c r="BO336" s="26">
        <v>0</v>
      </c>
      <c r="BP336" s="26">
        <v>0.33303933492716964</v>
      </c>
      <c r="BQ336" s="26">
        <v>0</v>
      </c>
      <c r="BR336" s="26">
        <v>0</v>
      </c>
      <c r="BS336" s="26">
        <v>0</v>
      </c>
      <c r="BT336" s="26">
        <v>0</v>
      </c>
      <c r="BU336" s="26">
        <v>0</v>
      </c>
      <c r="BV336" s="26">
        <v>81.5419580698061</v>
      </c>
      <c r="BW336" s="26">
        <v>0</v>
      </c>
      <c r="BX336" s="26">
        <v>171.75844809764916</v>
      </c>
      <c r="BY336" s="26"/>
      <c r="BZ336" s="26">
        <v>0</v>
      </c>
      <c r="CA336" s="26">
        <v>0</v>
      </c>
      <c r="CB336" s="26">
        <v>159.92559620125814</v>
      </c>
      <c r="CC336" s="26">
        <v>171.75844809764916</v>
      </c>
      <c r="CD336" s="113">
        <v>0.9311075989131915</v>
      </c>
      <c r="CE336" s="26">
        <v>40.757184359628816</v>
      </c>
      <c r="CF336" s="26">
        <v>1.5416122530693483</v>
      </c>
      <c r="CG336" s="26">
        <v>0</v>
      </c>
      <c r="CH336" s="26">
        <v>1.5416122530693483</v>
      </c>
      <c r="CI336" s="26">
        <v>7.7079570692906538E-2</v>
      </c>
      <c r="CJ336" s="26">
        <v>0</v>
      </c>
      <c r="CK336" s="26">
        <v>7.7079570692906538E-2</v>
      </c>
      <c r="CL336" s="26"/>
      <c r="CM336" s="26">
        <v>0</v>
      </c>
      <c r="CN336" s="26"/>
      <c r="CO336" s="26">
        <v>0</v>
      </c>
      <c r="CP336" s="26">
        <v>0</v>
      </c>
      <c r="CQ336" s="26">
        <v>0</v>
      </c>
      <c r="CR336" s="26">
        <v>0</v>
      </c>
      <c r="CS336" s="26">
        <v>0</v>
      </c>
      <c r="CT336" s="26">
        <v>0</v>
      </c>
      <c r="CU336" s="26">
        <v>0</v>
      </c>
      <c r="CV336" s="26">
        <v>9999</v>
      </c>
      <c r="CW336" s="30">
        <v>9999</v>
      </c>
      <c r="CX336" s="7"/>
      <c r="CY336" s="7"/>
      <c r="CZ336" s="7"/>
      <c r="DA336" s="7"/>
      <c r="DB336" s="7"/>
      <c r="DC336" s="7"/>
      <c r="DD336" s="7"/>
      <c r="DE336" s="7"/>
      <c r="DF336" s="7"/>
      <c r="DG336" s="7"/>
      <c r="DH336" s="7"/>
      <c r="DI336" s="7"/>
      <c r="DJ336" s="7"/>
      <c r="DK336" s="7"/>
      <c r="DL336" s="7"/>
      <c r="DM336" s="7"/>
      <c r="DN336" s="7"/>
      <c r="DO336" s="7"/>
      <c r="DP336" s="7"/>
      <c r="DQ336" s="7"/>
      <c r="DR336" s="7"/>
      <c r="DS336" s="7"/>
      <c r="DT336" s="7"/>
      <c r="DU336" s="7"/>
      <c r="DV336" s="7"/>
      <c r="DW336" s="7"/>
      <c r="DX336" s="7"/>
      <c r="DY336" s="7"/>
      <c r="DZ336" s="7"/>
      <c r="EA336" s="7"/>
    </row>
    <row r="337" spans="1:131">
      <c r="A337" s="7" t="s">
        <v>570</v>
      </c>
      <c r="B337" s="7" t="s">
        <v>570</v>
      </c>
      <c r="C337" s="26">
        <v>1</v>
      </c>
      <c r="D337" s="26">
        <v>146.40000000000003</v>
      </c>
      <c r="E337" s="26">
        <v>0</v>
      </c>
      <c r="F337" s="26">
        <v>10.46115</v>
      </c>
      <c r="G337" s="26">
        <v>0</v>
      </c>
      <c r="H337" s="26">
        <v>0</v>
      </c>
      <c r="I337" s="26" t="s">
        <v>137</v>
      </c>
      <c r="J337" s="26"/>
      <c r="K337" s="26"/>
      <c r="L337" s="26">
        <v>156.53322868757468</v>
      </c>
      <c r="M337" s="26">
        <v>4.1635114278712861E-4</v>
      </c>
      <c r="N337" s="26">
        <v>4.1334610694848732E-4</v>
      </c>
      <c r="O337" s="26">
        <v>0</v>
      </c>
      <c r="P337" s="26">
        <v>0</v>
      </c>
      <c r="Q337" s="26">
        <v>0</v>
      </c>
      <c r="R337" s="26">
        <v>2.0860930552949988</v>
      </c>
      <c r="S337" s="26">
        <v>4.8206437578241461</v>
      </c>
      <c r="T337" s="26">
        <v>0</v>
      </c>
      <c r="U337" s="26">
        <v>164.85171128453001</v>
      </c>
      <c r="V337" s="26" t="s">
        <v>310</v>
      </c>
      <c r="W337" s="26" t="s">
        <v>310</v>
      </c>
      <c r="X337" s="26" t="s">
        <v>310</v>
      </c>
      <c r="Y337" s="26" t="s">
        <v>310</v>
      </c>
      <c r="Z337" s="26">
        <v>0</v>
      </c>
      <c r="AA337" s="26">
        <v>0</v>
      </c>
      <c r="AB337" s="26">
        <v>0</v>
      </c>
      <c r="AC337" s="26">
        <v>0</v>
      </c>
      <c r="AD337" s="26">
        <v>0</v>
      </c>
      <c r="AE337" s="26">
        <v>0</v>
      </c>
      <c r="AF337" s="26">
        <v>0</v>
      </c>
      <c r="AG337" s="26">
        <v>0</v>
      </c>
      <c r="AH337" s="26">
        <v>2.0860930552949988</v>
      </c>
      <c r="AI337" s="26">
        <v>4.8206437578241461</v>
      </c>
      <c r="AJ337" s="26">
        <v>0</v>
      </c>
      <c r="AK337" s="26">
        <v>164.85171128453001</v>
      </c>
      <c r="AL337" s="26">
        <v>171.75844809764916</v>
      </c>
      <c r="AM337" s="26">
        <v>75.289966684750709</v>
      </c>
      <c r="AN337" s="26">
        <v>0.1471170455190102</v>
      </c>
      <c r="AO337" s="26">
        <v>0</v>
      </c>
      <c r="AP337" s="26">
        <v>0</v>
      </c>
      <c r="AQ337" s="26">
        <v>75.43708373026972</v>
      </c>
      <c r="AR337" s="26">
        <v>2.0860930552949988</v>
      </c>
      <c r="AS337" s="30">
        <v>36.161897734519805</v>
      </c>
      <c r="AT337" s="26">
        <v>75.289966684750709</v>
      </c>
      <c r="AU337" s="26">
        <v>0.17414276309240756</v>
      </c>
      <c r="AV337" s="26">
        <v>0</v>
      </c>
      <c r="AW337" s="26">
        <v>0</v>
      </c>
      <c r="AX337" s="26">
        <v>75.464109447843114</v>
      </c>
      <c r="AY337" s="26">
        <v>4.8206437578241461</v>
      </c>
      <c r="AZ337" s="30">
        <v>15.654363449977213</v>
      </c>
      <c r="BA337" s="26">
        <v>75.289966684750709</v>
      </c>
      <c r="BB337" s="26">
        <v>0.32125980861141779</v>
      </c>
      <c r="BC337" s="26">
        <v>0</v>
      </c>
      <c r="BD337" s="26">
        <v>0</v>
      </c>
      <c r="BE337" s="26">
        <v>75.611226493362125</v>
      </c>
      <c r="BF337" s="26">
        <v>6.9067368131191449</v>
      </c>
      <c r="BG337" s="26">
        <v>3.0956425597517763</v>
      </c>
      <c r="BH337" s="30">
        <v>10.947460217354859</v>
      </c>
      <c r="BI337" s="26">
        <v>0.98061210162202161</v>
      </c>
      <c r="BJ337" s="26">
        <v>2.2660454165897859</v>
      </c>
      <c r="BK337" s="26">
        <v>0</v>
      </c>
      <c r="BL337" s="26">
        <v>77.492028770427808</v>
      </c>
      <c r="BM337" s="26">
        <v>80.738686288639627</v>
      </c>
      <c r="BN337" s="26">
        <v>75.289966684750709</v>
      </c>
      <c r="BO337" s="26">
        <v>0</v>
      </c>
      <c r="BP337" s="26">
        <v>0.32125980861141779</v>
      </c>
      <c r="BQ337" s="26">
        <v>0</v>
      </c>
      <c r="BR337" s="26">
        <v>0</v>
      </c>
      <c r="BS337" s="26">
        <v>0</v>
      </c>
      <c r="BT337" s="26">
        <v>0</v>
      </c>
      <c r="BU337" s="26">
        <v>0</v>
      </c>
      <c r="BV337" s="26">
        <v>81.5419580698061</v>
      </c>
      <c r="BW337" s="26">
        <v>0</v>
      </c>
      <c r="BX337" s="26">
        <v>171.75844809764916</v>
      </c>
      <c r="BY337" s="26"/>
      <c r="BZ337" s="26">
        <v>0</v>
      </c>
      <c r="CA337" s="26">
        <v>0</v>
      </c>
      <c r="CB337" s="26">
        <v>157.15318456316822</v>
      </c>
      <c r="CC337" s="26">
        <v>171.75844809764916</v>
      </c>
      <c r="CD337" s="113">
        <v>0.91496625815938049</v>
      </c>
      <c r="CE337" s="26">
        <v>42.257151667958745</v>
      </c>
      <c r="CF337" s="26">
        <v>1.4870857746649682</v>
      </c>
      <c r="CG337" s="26">
        <v>0</v>
      </c>
      <c r="CH337" s="26">
        <v>1.4870857746649682</v>
      </c>
      <c r="CI337" s="26">
        <v>7.4353283626597974E-2</v>
      </c>
      <c r="CJ337" s="26">
        <v>0</v>
      </c>
      <c r="CK337" s="26">
        <v>7.4353283626597974E-2</v>
      </c>
      <c r="CL337" s="26"/>
      <c r="CM337" s="26">
        <v>0</v>
      </c>
      <c r="CN337" s="26"/>
      <c r="CO337" s="26">
        <v>0</v>
      </c>
      <c r="CP337" s="26">
        <v>0</v>
      </c>
      <c r="CQ337" s="26">
        <v>0</v>
      </c>
      <c r="CR337" s="26">
        <v>0</v>
      </c>
      <c r="CS337" s="26">
        <v>0</v>
      </c>
      <c r="CT337" s="26">
        <v>0</v>
      </c>
      <c r="CU337" s="26">
        <v>0</v>
      </c>
      <c r="CV337" s="26">
        <v>9999</v>
      </c>
      <c r="CW337" s="30">
        <v>9999</v>
      </c>
      <c r="CX337" s="7"/>
      <c r="CY337" s="7"/>
      <c r="CZ337" s="7"/>
      <c r="DA337" s="7"/>
      <c r="DB337" s="7"/>
      <c r="DC337" s="7"/>
      <c r="DD337" s="7"/>
      <c r="DE337" s="7"/>
      <c r="DF337" s="7"/>
      <c r="DG337" s="7"/>
      <c r="DH337" s="7"/>
      <c r="DI337" s="7"/>
      <c r="DJ337" s="7"/>
      <c r="DK337" s="7"/>
      <c r="DL337" s="7"/>
      <c r="DM337" s="7"/>
      <c r="DN337" s="7"/>
      <c r="DO337" s="7"/>
      <c r="DP337" s="7"/>
      <c r="DQ337" s="7"/>
      <c r="DR337" s="7"/>
      <c r="DS337" s="7"/>
      <c r="DT337" s="7"/>
      <c r="DU337" s="7"/>
      <c r="DV337" s="7"/>
      <c r="DW337" s="7"/>
      <c r="DX337" s="7"/>
      <c r="DY337" s="7"/>
      <c r="DZ337" s="7"/>
      <c r="EA337" s="7"/>
    </row>
    <row r="338" spans="1:131">
      <c r="A338" s="7" t="s">
        <v>571</v>
      </c>
      <c r="B338" s="7" t="s">
        <v>571</v>
      </c>
      <c r="C338" s="26">
        <v>1</v>
      </c>
      <c r="D338" s="26">
        <v>146.46100000000001</v>
      </c>
      <c r="E338" s="26">
        <v>0</v>
      </c>
      <c r="F338" s="26">
        <v>10.46115</v>
      </c>
      <c r="G338" s="26">
        <v>0</v>
      </c>
      <c r="H338" s="26">
        <v>0</v>
      </c>
      <c r="I338" s="26" t="s">
        <v>137</v>
      </c>
      <c r="J338" s="26"/>
      <c r="K338" s="26"/>
      <c r="L338" s="26">
        <v>156.5984508661945</v>
      </c>
      <c r="M338" s="26">
        <v>4.1652462242995652E-4</v>
      </c>
      <c r="N338" s="26">
        <v>4.1351833449304912E-4</v>
      </c>
      <c r="O338" s="26">
        <v>0</v>
      </c>
      <c r="P338" s="26">
        <v>0</v>
      </c>
      <c r="Q338" s="26">
        <v>0</v>
      </c>
      <c r="R338" s="26">
        <v>2.0860930552949988</v>
      </c>
      <c r="S338" s="26">
        <v>4.8206437578241461</v>
      </c>
      <c r="T338" s="26">
        <v>0</v>
      </c>
      <c r="U338" s="26">
        <v>164.85171128453001</v>
      </c>
      <c r="V338" s="26" t="s">
        <v>310</v>
      </c>
      <c r="W338" s="26" t="s">
        <v>310</v>
      </c>
      <c r="X338" s="26" t="s">
        <v>310</v>
      </c>
      <c r="Y338" s="26" t="s">
        <v>310</v>
      </c>
      <c r="Z338" s="26">
        <v>0</v>
      </c>
      <c r="AA338" s="26">
        <v>0</v>
      </c>
      <c r="AB338" s="26">
        <v>0</v>
      </c>
      <c r="AC338" s="26">
        <v>0</v>
      </c>
      <c r="AD338" s="26">
        <v>0</v>
      </c>
      <c r="AE338" s="26">
        <v>0</v>
      </c>
      <c r="AF338" s="26">
        <v>0</v>
      </c>
      <c r="AG338" s="26">
        <v>0</v>
      </c>
      <c r="AH338" s="26">
        <v>2.0860930552949988</v>
      </c>
      <c r="AI338" s="26">
        <v>4.8206437578241461</v>
      </c>
      <c r="AJ338" s="26">
        <v>0</v>
      </c>
      <c r="AK338" s="26">
        <v>164.85171128453001</v>
      </c>
      <c r="AL338" s="26">
        <v>171.75844809764916</v>
      </c>
      <c r="AM338" s="26">
        <v>75.321337504202631</v>
      </c>
      <c r="AN338" s="26">
        <v>0.14717834428797644</v>
      </c>
      <c r="AO338" s="26">
        <v>0</v>
      </c>
      <c r="AP338" s="26">
        <v>0</v>
      </c>
      <c r="AQ338" s="26">
        <v>75.468515848490611</v>
      </c>
      <c r="AR338" s="26">
        <v>2.0860930552949988</v>
      </c>
      <c r="AS338" s="30">
        <v>36.176965191909161</v>
      </c>
      <c r="AT338" s="26">
        <v>75.321337504202631</v>
      </c>
      <c r="AU338" s="26">
        <v>0.17421532257702935</v>
      </c>
      <c r="AV338" s="26">
        <v>0</v>
      </c>
      <c r="AW338" s="26">
        <v>0</v>
      </c>
      <c r="AX338" s="26">
        <v>75.495552826779658</v>
      </c>
      <c r="AY338" s="26">
        <v>4.8206437578241461</v>
      </c>
      <c r="AZ338" s="30">
        <v>15.660886101414691</v>
      </c>
      <c r="BA338" s="26">
        <v>75.321337504202631</v>
      </c>
      <c r="BB338" s="26">
        <v>0.32139366686500581</v>
      </c>
      <c r="BC338" s="26">
        <v>0</v>
      </c>
      <c r="BD338" s="26">
        <v>0</v>
      </c>
      <c r="BE338" s="26">
        <v>75.642731171067638</v>
      </c>
      <c r="BF338" s="26">
        <v>6.9067368131191449</v>
      </c>
      <c r="BG338" s="26">
        <v>3.094290349206914</v>
      </c>
      <c r="BH338" s="30">
        <v>10.952021659112082</v>
      </c>
      <c r="BI338" s="26">
        <v>0.98020368342059649</v>
      </c>
      <c r="BJ338" s="26">
        <v>2.2651016242463502</v>
      </c>
      <c r="BK338" s="26">
        <v>0</v>
      </c>
      <c r="BL338" s="26">
        <v>77.459753872980741</v>
      </c>
      <c r="BM338" s="26">
        <v>80.705059180647694</v>
      </c>
      <c r="BN338" s="26">
        <v>75.321337504202631</v>
      </c>
      <c r="BO338" s="26">
        <v>0</v>
      </c>
      <c r="BP338" s="26">
        <v>0.32139366686500581</v>
      </c>
      <c r="BQ338" s="26">
        <v>0</v>
      </c>
      <c r="BR338" s="26">
        <v>0</v>
      </c>
      <c r="BS338" s="26">
        <v>0</v>
      </c>
      <c r="BT338" s="26">
        <v>0</v>
      </c>
      <c r="BU338" s="26">
        <v>0</v>
      </c>
      <c r="BV338" s="26">
        <v>81.5419580698061</v>
      </c>
      <c r="BW338" s="26">
        <v>0</v>
      </c>
      <c r="BX338" s="26">
        <v>171.75844809764916</v>
      </c>
      <c r="BY338" s="26"/>
      <c r="BZ338" s="26">
        <v>0</v>
      </c>
      <c r="CA338" s="26">
        <v>0</v>
      </c>
      <c r="CB338" s="26">
        <v>157.18468924087375</v>
      </c>
      <c r="CC338" s="26">
        <v>171.75844809764916</v>
      </c>
      <c r="CD338" s="113">
        <v>0.91514968248612816</v>
      </c>
      <c r="CE338" s="26">
        <v>42.239488957993551</v>
      </c>
      <c r="CF338" s="26">
        <v>1.4877053937377418</v>
      </c>
      <c r="CG338" s="26">
        <v>0</v>
      </c>
      <c r="CH338" s="26">
        <v>1.4877053937377418</v>
      </c>
      <c r="CI338" s="26">
        <v>7.4384264161442379E-2</v>
      </c>
      <c r="CJ338" s="26">
        <v>0</v>
      </c>
      <c r="CK338" s="26">
        <v>7.4384264161442379E-2</v>
      </c>
      <c r="CL338" s="26"/>
      <c r="CM338" s="26">
        <v>0</v>
      </c>
      <c r="CN338" s="26"/>
      <c r="CO338" s="26">
        <v>0</v>
      </c>
      <c r="CP338" s="26">
        <v>0</v>
      </c>
      <c r="CQ338" s="26">
        <v>0</v>
      </c>
      <c r="CR338" s="26">
        <v>0</v>
      </c>
      <c r="CS338" s="26">
        <v>0</v>
      </c>
      <c r="CT338" s="26">
        <v>0</v>
      </c>
      <c r="CU338" s="26">
        <v>0</v>
      </c>
      <c r="CV338" s="26">
        <v>9999</v>
      </c>
      <c r="CW338" s="30">
        <v>9999</v>
      </c>
      <c r="CX338" s="7"/>
      <c r="CY338" s="7"/>
      <c r="CZ338" s="7"/>
      <c r="DA338" s="7"/>
      <c r="DB338" s="7"/>
      <c r="DC338" s="7"/>
      <c r="DD338" s="7"/>
      <c r="DE338" s="7"/>
      <c r="DF338" s="7"/>
      <c r="DG338" s="7"/>
      <c r="DH338" s="7"/>
      <c r="DI338" s="7"/>
      <c r="DJ338" s="7"/>
      <c r="DK338" s="7"/>
      <c r="DL338" s="7"/>
      <c r="DM338" s="7"/>
      <c r="DN338" s="7"/>
      <c r="DO338" s="7"/>
      <c r="DP338" s="7"/>
      <c r="DQ338" s="7"/>
      <c r="DR338" s="7"/>
      <c r="DS338" s="7"/>
      <c r="DT338" s="7"/>
      <c r="DU338" s="7"/>
      <c r="DV338" s="7"/>
      <c r="DW338" s="7"/>
      <c r="DX338" s="7"/>
      <c r="DY338" s="7"/>
      <c r="DZ338" s="7"/>
      <c r="EA338" s="7"/>
    </row>
    <row r="339" spans="1:131">
      <c r="A339" s="7" t="s">
        <v>572</v>
      </c>
      <c r="B339" s="7" t="s">
        <v>572</v>
      </c>
      <c r="C339" s="26">
        <v>1</v>
      </c>
      <c r="D339" s="26">
        <v>140.84900000000002</v>
      </c>
      <c r="E339" s="26">
        <v>0</v>
      </c>
      <c r="F339" s="26">
        <v>10.46115</v>
      </c>
      <c r="G339" s="26">
        <v>0</v>
      </c>
      <c r="H339" s="26">
        <v>0</v>
      </c>
      <c r="I339" s="26" t="s">
        <v>137</v>
      </c>
      <c r="J339" s="26"/>
      <c r="K339" s="26"/>
      <c r="L339" s="26">
        <v>150.5980104331708</v>
      </c>
      <c r="M339" s="26">
        <v>4.0056449528978326E-4</v>
      </c>
      <c r="N339" s="26">
        <v>3.9767340039335711E-4</v>
      </c>
      <c r="O339" s="26">
        <v>0</v>
      </c>
      <c r="P339" s="26">
        <v>0</v>
      </c>
      <c r="Q339" s="26">
        <v>0</v>
      </c>
      <c r="R339" s="26">
        <v>2.0860930552949988</v>
      </c>
      <c r="S339" s="26">
        <v>4.8206437578241461</v>
      </c>
      <c r="T339" s="26">
        <v>0</v>
      </c>
      <c r="U339" s="26">
        <v>164.85171128453001</v>
      </c>
      <c r="V339" s="26" t="s">
        <v>310</v>
      </c>
      <c r="W339" s="26" t="s">
        <v>310</v>
      </c>
      <c r="X339" s="26" t="s">
        <v>310</v>
      </c>
      <c r="Y339" s="26" t="s">
        <v>310</v>
      </c>
      <c r="Z339" s="26">
        <v>0</v>
      </c>
      <c r="AA339" s="26">
        <v>0</v>
      </c>
      <c r="AB339" s="26">
        <v>0</v>
      </c>
      <c r="AC339" s="26">
        <v>0</v>
      </c>
      <c r="AD339" s="26">
        <v>0</v>
      </c>
      <c r="AE339" s="26">
        <v>0</v>
      </c>
      <c r="AF339" s="26">
        <v>0</v>
      </c>
      <c r="AG339" s="26">
        <v>0</v>
      </c>
      <c r="AH339" s="26">
        <v>2.0860930552949988</v>
      </c>
      <c r="AI339" s="26">
        <v>4.8206437578241461</v>
      </c>
      <c r="AJ339" s="26">
        <v>0</v>
      </c>
      <c r="AK339" s="26">
        <v>164.85171128453001</v>
      </c>
      <c r="AL339" s="26">
        <v>171.75844809764916</v>
      </c>
      <c r="AM339" s="26">
        <v>72.435222114620473</v>
      </c>
      <c r="AN339" s="26">
        <v>0.14153885754308101</v>
      </c>
      <c r="AO339" s="26">
        <v>0</v>
      </c>
      <c r="AP339" s="26">
        <v>0</v>
      </c>
      <c r="AQ339" s="26">
        <v>72.576760972163555</v>
      </c>
      <c r="AR339" s="26">
        <v>2.0860930552949988</v>
      </c>
      <c r="AS339" s="30">
        <v>34.79075911208588</v>
      </c>
      <c r="AT339" s="26">
        <v>72.435222114620473</v>
      </c>
      <c r="AU339" s="26">
        <v>0.16753984999182045</v>
      </c>
      <c r="AV339" s="26">
        <v>0</v>
      </c>
      <c r="AW339" s="26">
        <v>0</v>
      </c>
      <c r="AX339" s="26">
        <v>72.602761964612299</v>
      </c>
      <c r="AY339" s="26">
        <v>4.8206437578241461</v>
      </c>
      <c r="AZ339" s="30">
        <v>15.060802169165557</v>
      </c>
      <c r="BA339" s="26">
        <v>72.435222114620473</v>
      </c>
      <c r="BB339" s="26">
        <v>0.30907870753490146</v>
      </c>
      <c r="BC339" s="26">
        <v>0</v>
      </c>
      <c r="BD339" s="26">
        <v>0</v>
      </c>
      <c r="BE339" s="26">
        <v>72.744300822155381</v>
      </c>
      <c r="BF339" s="26">
        <v>6.9067368131191449</v>
      </c>
      <c r="BG339" s="26">
        <v>3.2235965806081057</v>
      </c>
      <c r="BH339" s="30">
        <v>10.532369017446808</v>
      </c>
      <c r="BI339" s="26">
        <v>1.0192590055837385</v>
      </c>
      <c r="BJ339" s="26">
        <v>2.3553525334844032</v>
      </c>
      <c r="BK339" s="26">
        <v>0</v>
      </c>
      <c r="BL339" s="26">
        <v>80.546067149860008</v>
      </c>
      <c r="BM339" s="26">
        <v>83.920678688928163</v>
      </c>
      <c r="BN339" s="26">
        <v>72.435222114620473</v>
      </c>
      <c r="BO339" s="26">
        <v>0</v>
      </c>
      <c r="BP339" s="26">
        <v>0.30907870753490146</v>
      </c>
      <c r="BQ339" s="26">
        <v>0</v>
      </c>
      <c r="BR339" s="26">
        <v>0</v>
      </c>
      <c r="BS339" s="26">
        <v>0</v>
      </c>
      <c r="BT339" s="26">
        <v>0</v>
      </c>
      <c r="BU339" s="26">
        <v>0</v>
      </c>
      <c r="BV339" s="26">
        <v>81.5419580698061</v>
      </c>
      <c r="BW339" s="26">
        <v>0</v>
      </c>
      <c r="BX339" s="26">
        <v>171.75844809764916</v>
      </c>
      <c r="BY339" s="26"/>
      <c r="BZ339" s="26">
        <v>0</v>
      </c>
      <c r="CA339" s="26">
        <v>0</v>
      </c>
      <c r="CB339" s="26">
        <v>154.2862588919615</v>
      </c>
      <c r="CC339" s="26">
        <v>171.75844809764916</v>
      </c>
      <c r="CD339" s="113">
        <v>0.89827464442532534</v>
      </c>
      <c r="CE339" s="26">
        <v>43.928499941238989</v>
      </c>
      <c r="CF339" s="26">
        <v>1.4307004390422531</v>
      </c>
      <c r="CG339" s="26">
        <v>0</v>
      </c>
      <c r="CH339" s="26">
        <v>1.4307004390422531</v>
      </c>
      <c r="CI339" s="26">
        <v>7.1534054955756113E-2</v>
      </c>
      <c r="CJ339" s="26">
        <v>0</v>
      </c>
      <c r="CK339" s="26">
        <v>7.1534054955756113E-2</v>
      </c>
      <c r="CL339" s="26"/>
      <c r="CM339" s="26">
        <v>0</v>
      </c>
      <c r="CN339" s="26"/>
      <c r="CO339" s="26">
        <v>0</v>
      </c>
      <c r="CP339" s="26">
        <v>0</v>
      </c>
      <c r="CQ339" s="26">
        <v>0</v>
      </c>
      <c r="CR339" s="26">
        <v>0</v>
      </c>
      <c r="CS339" s="26">
        <v>0</v>
      </c>
      <c r="CT339" s="26">
        <v>0</v>
      </c>
      <c r="CU339" s="26">
        <v>0</v>
      </c>
      <c r="CV339" s="26">
        <v>9999</v>
      </c>
      <c r="CW339" s="30">
        <v>9999</v>
      </c>
      <c r="CX339" s="7"/>
      <c r="CY339" s="7"/>
      <c r="CZ339" s="7"/>
      <c r="DA339" s="7"/>
      <c r="DB339" s="7"/>
      <c r="DC339" s="7"/>
      <c r="DD339" s="7"/>
      <c r="DE339" s="7"/>
      <c r="DF339" s="7"/>
      <c r="DG339" s="7"/>
      <c r="DH339" s="7"/>
      <c r="DI339" s="7"/>
      <c r="DJ339" s="7"/>
      <c r="DK339" s="7"/>
      <c r="DL339" s="7"/>
      <c r="DM339" s="7"/>
      <c r="DN339" s="7"/>
      <c r="DO339" s="7"/>
      <c r="DP339" s="7"/>
      <c r="DQ339" s="7"/>
      <c r="DR339" s="7"/>
      <c r="DS339" s="7"/>
      <c r="DT339" s="7"/>
      <c r="DU339" s="7"/>
      <c r="DV339" s="7"/>
      <c r="DW339" s="7"/>
      <c r="DX339" s="7"/>
      <c r="DY339" s="7"/>
      <c r="DZ339" s="7"/>
      <c r="EA339" s="7"/>
    </row>
    <row r="340" spans="1:131">
      <c r="A340" s="7" t="s">
        <v>573</v>
      </c>
      <c r="B340" s="7" t="s">
        <v>573</v>
      </c>
      <c r="C340" s="26">
        <v>1</v>
      </c>
      <c r="D340" s="26">
        <v>137.494</v>
      </c>
      <c r="E340" s="26">
        <v>0</v>
      </c>
      <c r="F340" s="26">
        <v>10.46115</v>
      </c>
      <c r="G340" s="26">
        <v>0</v>
      </c>
      <c r="H340" s="26">
        <v>0</v>
      </c>
      <c r="I340" s="26" t="s">
        <v>137</v>
      </c>
      <c r="J340" s="26"/>
      <c r="K340" s="26"/>
      <c r="L340" s="26">
        <v>147.01079060908052</v>
      </c>
      <c r="M340" s="26">
        <v>3.9102311493424485E-4</v>
      </c>
      <c r="N340" s="26">
        <v>3.8820088544245422E-4</v>
      </c>
      <c r="O340" s="26">
        <v>0</v>
      </c>
      <c r="P340" s="26">
        <v>0</v>
      </c>
      <c r="Q340" s="26">
        <v>0</v>
      </c>
      <c r="R340" s="26">
        <v>2.0860930552949988</v>
      </c>
      <c r="S340" s="26">
        <v>4.8206437578241461</v>
      </c>
      <c r="T340" s="26">
        <v>0</v>
      </c>
      <c r="U340" s="26">
        <v>164.85171128453001</v>
      </c>
      <c r="V340" s="26" t="s">
        <v>310</v>
      </c>
      <c r="W340" s="26" t="s">
        <v>310</v>
      </c>
      <c r="X340" s="26" t="s">
        <v>310</v>
      </c>
      <c r="Y340" s="26" t="s">
        <v>310</v>
      </c>
      <c r="Z340" s="26">
        <v>0</v>
      </c>
      <c r="AA340" s="26">
        <v>0</v>
      </c>
      <c r="AB340" s="26">
        <v>0</v>
      </c>
      <c r="AC340" s="26">
        <v>0</v>
      </c>
      <c r="AD340" s="26">
        <v>0</v>
      </c>
      <c r="AE340" s="26">
        <v>0</v>
      </c>
      <c r="AF340" s="26">
        <v>0</v>
      </c>
      <c r="AG340" s="26">
        <v>0</v>
      </c>
      <c r="AH340" s="26">
        <v>2.0860930552949988</v>
      </c>
      <c r="AI340" s="26">
        <v>4.8206437578241461</v>
      </c>
      <c r="AJ340" s="26">
        <v>0</v>
      </c>
      <c r="AK340" s="26">
        <v>164.85171128453001</v>
      </c>
      <c r="AL340" s="26">
        <v>171.75844809764916</v>
      </c>
      <c r="AM340" s="26">
        <v>70.709827044761624</v>
      </c>
      <c r="AN340" s="26">
        <v>0.13816742524993705</v>
      </c>
      <c r="AO340" s="26">
        <v>0</v>
      </c>
      <c r="AP340" s="26">
        <v>0</v>
      </c>
      <c r="AQ340" s="26">
        <v>70.847994470011557</v>
      </c>
      <c r="AR340" s="26">
        <v>2.0860930552949988</v>
      </c>
      <c r="AS340" s="30">
        <v>33.962048955669808</v>
      </c>
      <c r="AT340" s="26">
        <v>70.709827044761624</v>
      </c>
      <c r="AU340" s="26">
        <v>0.16354907833761936</v>
      </c>
      <c r="AV340" s="26">
        <v>0</v>
      </c>
      <c r="AW340" s="26">
        <v>0</v>
      </c>
      <c r="AX340" s="26">
        <v>70.873376123099249</v>
      </c>
      <c r="AY340" s="26">
        <v>4.8206437578241461</v>
      </c>
      <c r="AZ340" s="30">
        <v>14.702056340103583</v>
      </c>
      <c r="BA340" s="26">
        <v>70.709827044761624</v>
      </c>
      <c r="BB340" s="26">
        <v>0.30171650358755642</v>
      </c>
      <c r="BC340" s="26">
        <v>0</v>
      </c>
      <c r="BD340" s="26">
        <v>0</v>
      </c>
      <c r="BE340" s="26">
        <v>71.011543548349181</v>
      </c>
      <c r="BF340" s="26">
        <v>6.9067368131191449</v>
      </c>
      <c r="BG340" s="26">
        <v>3.3059406953591064</v>
      </c>
      <c r="BH340" s="30">
        <v>10.281489720799094</v>
      </c>
      <c r="BI340" s="26">
        <v>1.0441300106002007</v>
      </c>
      <c r="BJ340" s="26">
        <v>2.4128256432189388</v>
      </c>
      <c r="BK340" s="26">
        <v>0</v>
      </c>
      <c r="BL340" s="26">
        <v>82.511476951653407</v>
      </c>
      <c r="BM340" s="26">
        <v>85.968432605472557</v>
      </c>
      <c r="BN340" s="26">
        <v>70.709827044761624</v>
      </c>
      <c r="BO340" s="26">
        <v>0</v>
      </c>
      <c r="BP340" s="26">
        <v>0.30171650358755642</v>
      </c>
      <c r="BQ340" s="26">
        <v>0</v>
      </c>
      <c r="BR340" s="26">
        <v>0</v>
      </c>
      <c r="BS340" s="26">
        <v>0</v>
      </c>
      <c r="BT340" s="26">
        <v>0</v>
      </c>
      <c r="BU340" s="26">
        <v>0</v>
      </c>
      <c r="BV340" s="26">
        <v>81.5419580698061</v>
      </c>
      <c r="BW340" s="26">
        <v>0</v>
      </c>
      <c r="BX340" s="26">
        <v>171.75844809764916</v>
      </c>
      <c r="BY340" s="26"/>
      <c r="BZ340" s="26">
        <v>0</v>
      </c>
      <c r="CA340" s="26">
        <v>0</v>
      </c>
      <c r="CB340" s="26">
        <v>152.55350161815528</v>
      </c>
      <c r="CC340" s="26">
        <v>171.75844809764916</v>
      </c>
      <c r="CD340" s="113">
        <v>0.88818630645419339</v>
      </c>
      <c r="CE340" s="26">
        <v>45.004087039501407</v>
      </c>
      <c r="CF340" s="26">
        <v>1.3966213900395157</v>
      </c>
      <c r="CG340" s="26">
        <v>0</v>
      </c>
      <c r="CH340" s="26">
        <v>1.3966213900395157</v>
      </c>
      <c r="CI340" s="26">
        <v>6.983012553931324E-2</v>
      </c>
      <c r="CJ340" s="26">
        <v>0</v>
      </c>
      <c r="CK340" s="26">
        <v>6.983012553931324E-2</v>
      </c>
      <c r="CL340" s="26"/>
      <c r="CM340" s="26">
        <v>0</v>
      </c>
      <c r="CN340" s="26"/>
      <c r="CO340" s="26">
        <v>0</v>
      </c>
      <c r="CP340" s="26">
        <v>0</v>
      </c>
      <c r="CQ340" s="26">
        <v>0</v>
      </c>
      <c r="CR340" s="26">
        <v>0</v>
      </c>
      <c r="CS340" s="26">
        <v>0</v>
      </c>
      <c r="CT340" s="26">
        <v>0</v>
      </c>
      <c r="CU340" s="26">
        <v>0</v>
      </c>
      <c r="CV340" s="26">
        <v>9999</v>
      </c>
      <c r="CW340" s="30">
        <v>9999</v>
      </c>
      <c r="CX340" s="7"/>
      <c r="CY340" s="7"/>
      <c r="CZ340" s="7"/>
      <c r="DA340" s="7"/>
      <c r="DB340" s="7"/>
      <c r="DC340" s="7"/>
      <c r="DD340" s="7"/>
      <c r="DE340" s="7"/>
      <c r="DF340" s="7"/>
      <c r="DG340" s="7"/>
      <c r="DH340" s="7"/>
      <c r="DI340" s="7"/>
      <c r="DJ340" s="7"/>
      <c r="DK340" s="7"/>
      <c r="DL340" s="7"/>
      <c r="DM340" s="7"/>
      <c r="DN340" s="7"/>
      <c r="DO340" s="7"/>
      <c r="DP340" s="7"/>
      <c r="DQ340" s="7"/>
      <c r="DR340" s="7"/>
      <c r="DS340" s="7"/>
      <c r="DT340" s="7"/>
      <c r="DU340" s="7"/>
      <c r="DV340" s="7"/>
      <c r="DW340" s="7"/>
      <c r="DX340" s="7"/>
      <c r="DY340" s="7"/>
      <c r="DZ340" s="7"/>
      <c r="EA340" s="7"/>
    </row>
    <row r="341" spans="1:131">
      <c r="A341" s="7" t="s">
        <v>574</v>
      </c>
      <c r="B341" s="7" t="s">
        <v>574</v>
      </c>
      <c r="C341" s="26">
        <v>1</v>
      </c>
      <c r="D341" s="26">
        <v>138.77500000000001</v>
      </c>
      <c r="E341" s="26">
        <v>0</v>
      </c>
      <c r="F341" s="26">
        <v>10.46115</v>
      </c>
      <c r="G341" s="26">
        <v>0</v>
      </c>
      <c r="H341" s="26">
        <v>0</v>
      </c>
      <c r="I341" s="26" t="s">
        <v>137</v>
      </c>
      <c r="J341" s="26"/>
      <c r="K341" s="26"/>
      <c r="L341" s="26">
        <v>148.38045636009682</v>
      </c>
      <c r="M341" s="26">
        <v>3.9466618743363226E-4</v>
      </c>
      <c r="N341" s="26">
        <v>3.9181766387825351E-4</v>
      </c>
      <c r="O341" s="26">
        <v>0</v>
      </c>
      <c r="P341" s="26">
        <v>0</v>
      </c>
      <c r="Q341" s="26">
        <v>0</v>
      </c>
      <c r="R341" s="26">
        <v>2.0860930552949988</v>
      </c>
      <c r="S341" s="26">
        <v>4.8206437578241461</v>
      </c>
      <c r="T341" s="26">
        <v>0</v>
      </c>
      <c r="U341" s="26">
        <v>164.85171128453001</v>
      </c>
      <c r="V341" s="26" t="s">
        <v>310</v>
      </c>
      <c r="W341" s="26" t="s">
        <v>310</v>
      </c>
      <c r="X341" s="26" t="s">
        <v>310</v>
      </c>
      <c r="Y341" s="26" t="s">
        <v>310</v>
      </c>
      <c r="Z341" s="26">
        <v>0</v>
      </c>
      <c r="AA341" s="26">
        <v>0</v>
      </c>
      <c r="AB341" s="26">
        <v>0</v>
      </c>
      <c r="AC341" s="26">
        <v>0</v>
      </c>
      <c r="AD341" s="26">
        <v>0</v>
      </c>
      <c r="AE341" s="26">
        <v>0</v>
      </c>
      <c r="AF341" s="26">
        <v>0</v>
      </c>
      <c r="AG341" s="26">
        <v>0</v>
      </c>
      <c r="AH341" s="26">
        <v>2.0860930552949988</v>
      </c>
      <c r="AI341" s="26">
        <v>4.8206437578241461</v>
      </c>
      <c r="AJ341" s="26">
        <v>0</v>
      </c>
      <c r="AK341" s="26">
        <v>164.85171128453001</v>
      </c>
      <c r="AL341" s="26">
        <v>171.75844809764916</v>
      </c>
      <c r="AM341" s="26">
        <v>71.368614253253128</v>
      </c>
      <c r="AN341" s="26">
        <v>0.13945469939822841</v>
      </c>
      <c r="AO341" s="26">
        <v>0</v>
      </c>
      <c r="AP341" s="26">
        <v>0</v>
      </c>
      <c r="AQ341" s="26">
        <v>71.508068952651357</v>
      </c>
      <c r="AR341" s="26">
        <v>2.0860930552949988</v>
      </c>
      <c r="AS341" s="30">
        <v>34.278465560846833</v>
      </c>
      <c r="AT341" s="26">
        <v>71.368614253253128</v>
      </c>
      <c r="AU341" s="26">
        <v>0.16507282751467794</v>
      </c>
      <c r="AV341" s="26">
        <v>0</v>
      </c>
      <c r="AW341" s="26">
        <v>0</v>
      </c>
      <c r="AX341" s="26">
        <v>71.533687080767805</v>
      </c>
      <c r="AY341" s="26">
        <v>4.8206437578241461</v>
      </c>
      <c r="AZ341" s="30">
        <v>14.839032020290869</v>
      </c>
      <c r="BA341" s="26">
        <v>71.368614253253128</v>
      </c>
      <c r="BB341" s="26">
        <v>0.30452752691290635</v>
      </c>
      <c r="BC341" s="26">
        <v>0</v>
      </c>
      <c r="BD341" s="26">
        <v>0</v>
      </c>
      <c r="BE341" s="26">
        <v>71.673141780166034</v>
      </c>
      <c r="BF341" s="26">
        <v>6.9067368131191449</v>
      </c>
      <c r="BG341" s="26">
        <v>3.2740303354776992</v>
      </c>
      <c r="BH341" s="30">
        <v>10.37727999770094</v>
      </c>
      <c r="BI341" s="26">
        <v>1.0344918874254296</v>
      </c>
      <c r="BJ341" s="26">
        <v>2.3905534065123022</v>
      </c>
      <c r="BK341" s="26">
        <v>0</v>
      </c>
      <c r="BL341" s="26">
        <v>81.749832549022756</v>
      </c>
      <c r="BM341" s="26">
        <v>85.174877842960498</v>
      </c>
      <c r="BN341" s="26">
        <v>71.368614253253128</v>
      </c>
      <c r="BO341" s="26">
        <v>0</v>
      </c>
      <c r="BP341" s="26">
        <v>0.30452752691290635</v>
      </c>
      <c r="BQ341" s="26">
        <v>0</v>
      </c>
      <c r="BR341" s="26">
        <v>0</v>
      </c>
      <c r="BS341" s="26">
        <v>0</v>
      </c>
      <c r="BT341" s="26">
        <v>0</v>
      </c>
      <c r="BU341" s="26">
        <v>0</v>
      </c>
      <c r="BV341" s="26">
        <v>81.5419580698061</v>
      </c>
      <c r="BW341" s="26">
        <v>0</v>
      </c>
      <c r="BX341" s="26">
        <v>171.75844809764916</v>
      </c>
      <c r="BY341" s="26"/>
      <c r="BZ341" s="26">
        <v>0</v>
      </c>
      <c r="CA341" s="26">
        <v>0</v>
      </c>
      <c r="CB341" s="26">
        <v>153.21509984997215</v>
      </c>
      <c r="CC341" s="26">
        <v>171.75844809764916</v>
      </c>
      <c r="CD341" s="113">
        <v>0.89203821731589794</v>
      </c>
      <c r="CE341" s="26">
        <v>44.587270713366365</v>
      </c>
      <c r="CF341" s="26">
        <v>1.4096333905678322</v>
      </c>
      <c r="CG341" s="26">
        <v>0</v>
      </c>
      <c r="CH341" s="26">
        <v>1.4096333905678322</v>
      </c>
      <c r="CI341" s="26">
        <v>7.048071677104599E-2</v>
      </c>
      <c r="CJ341" s="26">
        <v>0</v>
      </c>
      <c r="CK341" s="26">
        <v>7.048071677104599E-2</v>
      </c>
      <c r="CL341" s="26"/>
      <c r="CM341" s="26">
        <v>0</v>
      </c>
      <c r="CN341" s="26"/>
      <c r="CO341" s="26">
        <v>0</v>
      </c>
      <c r="CP341" s="26">
        <v>0</v>
      </c>
      <c r="CQ341" s="26">
        <v>0</v>
      </c>
      <c r="CR341" s="26">
        <v>0</v>
      </c>
      <c r="CS341" s="26">
        <v>0</v>
      </c>
      <c r="CT341" s="26">
        <v>0</v>
      </c>
      <c r="CU341" s="26">
        <v>0</v>
      </c>
      <c r="CV341" s="26">
        <v>9999</v>
      </c>
      <c r="CW341" s="30">
        <v>9999</v>
      </c>
      <c r="CX341" s="7"/>
      <c r="CY341" s="7"/>
      <c r="CZ341" s="7"/>
      <c r="DA341" s="7"/>
      <c r="DB341" s="7"/>
      <c r="DC341" s="7"/>
      <c r="DD341" s="7"/>
      <c r="DE341" s="7"/>
      <c r="DF341" s="7"/>
      <c r="DG341" s="7"/>
      <c r="DH341" s="7"/>
      <c r="DI341" s="7"/>
      <c r="DJ341" s="7"/>
      <c r="DK341" s="7"/>
      <c r="DL341" s="7"/>
      <c r="DM341" s="7"/>
      <c r="DN341" s="7"/>
      <c r="DO341" s="7"/>
      <c r="DP341" s="7"/>
      <c r="DQ341" s="7"/>
      <c r="DR341" s="7"/>
      <c r="DS341" s="7"/>
      <c r="DT341" s="7"/>
      <c r="DU341" s="7"/>
      <c r="DV341" s="7"/>
      <c r="DW341" s="7"/>
      <c r="DX341" s="7"/>
      <c r="DY341" s="7"/>
      <c r="DZ341" s="7"/>
      <c r="EA341" s="7"/>
    </row>
    <row r="342" spans="1:131">
      <c r="A342" s="7" t="s">
        <v>575</v>
      </c>
      <c r="B342" s="7" t="s">
        <v>575</v>
      </c>
      <c r="C342" s="26">
        <v>1</v>
      </c>
      <c r="D342" s="26">
        <v>136.15200000000002</v>
      </c>
      <c r="E342" s="26">
        <v>0</v>
      </c>
      <c r="F342" s="26">
        <v>10.46115</v>
      </c>
      <c r="G342" s="26">
        <v>0</v>
      </c>
      <c r="H342" s="26">
        <v>0</v>
      </c>
      <c r="I342" s="26" t="s">
        <v>137</v>
      </c>
      <c r="J342" s="26"/>
      <c r="K342" s="26"/>
      <c r="L342" s="26">
        <v>145.57590267944445</v>
      </c>
      <c r="M342" s="26">
        <v>3.8720656279202952E-4</v>
      </c>
      <c r="N342" s="26">
        <v>3.8441187946209313E-4</v>
      </c>
      <c r="O342" s="26">
        <v>0</v>
      </c>
      <c r="P342" s="26">
        <v>0</v>
      </c>
      <c r="Q342" s="26">
        <v>0</v>
      </c>
      <c r="R342" s="26">
        <v>2.0860930552949988</v>
      </c>
      <c r="S342" s="26">
        <v>4.8206437578241461</v>
      </c>
      <c r="T342" s="26">
        <v>0</v>
      </c>
      <c r="U342" s="26">
        <v>164.85171128453001</v>
      </c>
      <c r="V342" s="26" t="s">
        <v>310</v>
      </c>
      <c r="W342" s="26" t="s">
        <v>310</v>
      </c>
      <c r="X342" s="26" t="s">
        <v>310</v>
      </c>
      <c r="Y342" s="26" t="s">
        <v>310</v>
      </c>
      <c r="Z342" s="26">
        <v>0</v>
      </c>
      <c r="AA342" s="26">
        <v>0</v>
      </c>
      <c r="AB342" s="26">
        <v>0</v>
      </c>
      <c r="AC342" s="26">
        <v>0</v>
      </c>
      <c r="AD342" s="26">
        <v>0</v>
      </c>
      <c r="AE342" s="26">
        <v>0</v>
      </c>
      <c r="AF342" s="26">
        <v>0</v>
      </c>
      <c r="AG342" s="26">
        <v>0</v>
      </c>
      <c r="AH342" s="26">
        <v>2.0860930552949988</v>
      </c>
      <c r="AI342" s="26">
        <v>4.8206437578241461</v>
      </c>
      <c r="AJ342" s="26">
        <v>0</v>
      </c>
      <c r="AK342" s="26">
        <v>164.85171128453001</v>
      </c>
      <c r="AL342" s="26">
        <v>171.75844809764916</v>
      </c>
      <c r="AM342" s="26">
        <v>70.019669016818099</v>
      </c>
      <c r="AN342" s="26">
        <v>0.13681885233267946</v>
      </c>
      <c r="AO342" s="26">
        <v>0</v>
      </c>
      <c r="AP342" s="26">
        <v>0</v>
      </c>
      <c r="AQ342" s="26">
        <v>70.15648786915078</v>
      </c>
      <c r="AR342" s="26">
        <v>2.0860930552949988</v>
      </c>
      <c r="AS342" s="30">
        <v>33.63056489310339</v>
      </c>
      <c r="AT342" s="26">
        <v>70.019669016818099</v>
      </c>
      <c r="AU342" s="26">
        <v>0.16195276967593905</v>
      </c>
      <c r="AV342" s="26">
        <v>0</v>
      </c>
      <c r="AW342" s="26">
        <v>0</v>
      </c>
      <c r="AX342" s="26">
        <v>70.181621786494034</v>
      </c>
      <c r="AY342" s="26">
        <v>4.8206437578241461</v>
      </c>
      <c r="AZ342" s="30">
        <v>14.558558008478794</v>
      </c>
      <c r="BA342" s="26">
        <v>70.019669016818099</v>
      </c>
      <c r="BB342" s="26">
        <v>0.29877162200861851</v>
      </c>
      <c r="BC342" s="26">
        <v>0</v>
      </c>
      <c r="BD342" s="26">
        <v>0</v>
      </c>
      <c r="BE342" s="26">
        <v>70.318440638826715</v>
      </c>
      <c r="BF342" s="26">
        <v>6.9067368131191449</v>
      </c>
      <c r="BG342" s="26">
        <v>3.3400146310150345</v>
      </c>
      <c r="BH342" s="30">
        <v>10.181138002140012</v>
      </c>
      <c r="BI342" s="26">
        <v>1.0544216146473351</v>
      </c>
      <c r="BJ342" s="26">
        <v>2.436607974827727</v>
      </c>
      <c r="BK342" s="26">
        <v>0</v>
      </c>
      <c r="BL342" s="26">
        <v>83.324762118739571</v>
      </c>
      <c r="BM342" s="26">
        <v>86.815791708214661</v>
      </c>
      <c r="BN342" s="26">
        <v>70.019669016818099</v>
      </c>
      <c r="BO342" s="26">
        <v>0</v>
      </c>
      <c r="BP342" s="26">
        <v>0.29877162200861851</v>
      </c>
      <c r="BQ342" s="26">
        <v>0</v>
      </c>
      <c r="BR342" s="26">
        <v>0</v>
      </c>
      <c r="BS342" s="26">
        <v>0</v>
      </c>
      <c r="BT342" s="26">
        <v>0</v>
      </c>
      <c r="BU342" s="26">
        <v>0</v>
      </c>
      <c r="BV342" s="26">
        <v>81.5419580698061</v>
      </c>
      <c r="BW342" s="26">
        <v>0</v>
      </c>
      <c r="BX342" s="26">
        <v>171.75844809764916</v>
      </c>
      <c r="BY342" s="26"/>
      <c r="BZ342" s="26">
        <v>0</v>
      </c>
      <c r="CA342" s="26">
        <v>0</v>
      </c>
      <c r="CB342" s="26">
        <v>151.86039870863283</v>
      </c>
      <c r="CC342" s="26">
        <v>171.75844809764916</v>
      </c>
      <c r="CD342" s="113">
        <v>0.88415097126574071</v>
      </c>
      <c r="CE342" s="26">
        <v>45.449164209732189</v>
      </c>
      <c r="CF342" s="26">
        <v>1.382989770438418</v>
      </c>
      <c r="CG342" s="26">
        <v>0</v>
      </c>
      <c r="CH342" s="26">
        <v>1.382989770438418</v>
      </c>
      <c r="CI342" s="26">
        <v>6.9148553772736099E-2</v>
      </c>
      <c r="CJ342" s="26">
        <v>0</v>
      </c>
      <c r="CK342" s="26">
        <v>6.9148553772736099E-2</v>
      </c>
      <c r="CL342" s="26"/>
      <c r="CM342" s="26">
        <v>0</v>
      </c>
      <c r="CN342" s="26"/>
      <c r="CO342" s="26">
        <v>0</v>
      </c>
      <c r="CP342" s="26">
        <v>0</v>
      </c>
      <c r="CQ342" s="26">
        <v>0</v>
      </c>
      <c r="CR342" s="26">
        <v>0</v>
      </c>
      <c r="CS342" s="26">
        <v>0</v>
      </c>
      <c r="CT342" s="26">
        <v>0</v>
      </c>
      <c r="CU342" s="26">
        <v>0</v>
      </c>
      <c r="CV342" s="26">
        <v>9999</v>
      </c>
      <c r="CW342" s="30">
        <v>9999</v>
      </c>
      <c r="CX342" s="7"/>
      <c r="CY342" s="7"/>
      <c r="CZ342" s="7"/>
      <c r="DA342" s="7"/>
      <c r="DB342" s="7"/>
      <c r="DC342" s="7"/>
      <c r="DD342" s="7"/>
      <c r="DE342" s="7"/>
      <c r="DF342" s="7"/>
      <c r="DG342" s="7"/>
      <c r="DH342" s="7"/>
      <c r="DI342" s="7"/>
      <c r="DJ342" s="7"/>
      <c r="DK342" s="7"/>
      <c r="DL342" s="7"/>
      <c r="DM342" s="7"/>
      <c r="DN342" s="7"/>
      <c r="DO342" s="7"/>
      <c r="DP342" s="7"/>
      <c r="DQ342" s="7"/>
      <c r="DR342" s="7"/>
      <c r="DS342" s="7"/>
      <c r="DT342" s="7"/>
      <c r="DU342" s="7"/>
      <c r="DV342" s="7"/>
      <c r="DW342" s="7"/>
      <c r="DX342" s="7"/>
      <c r="DY342" s="7"/>
      <c r="DZ342" s="7"/>
      <c r="EA342" s="7"/>
    </row>
    <row r="343" spans="1:131">
      <c r="A343" s="7" t="s">
        <v>576</v>
      </c>
      <c r="B343" s="7" t="s">
        <v>576</v>
      </c>
      <c r="C343" s="26">
        <v>1</v>
      </c>
      <c r="D343" s="26">
        <v>134.13899999999998</v>
      </c>
      <c r="E343" s="26">
        <v>0</v>
      </c>
      <c r="F343" s="26">
        <v>10.46115</v>
      </c>
      <c r="G343" s="26">
        <v>0</v>
      </c>
      <c r="H343" s="26">
        <v>0</v>
      </c>
      <c r="I343" s="26" t="s">
        <v>137</v>
      </c>
      <c r="J343" s="26"/>
      <c r="K343" s="26"/>
      <c r="L343" s="26">
        <v>143.42357078499026</v>
      </c>
      <c r="M343" s="26">
        <v>3.8148173457870643E-4</v>
      </c>
      <c r="N343" s="26">
        <v>3.7872837049155133E-4</v>
      </c>
      <c r="O343" s="26">
        <v>0</v>
      </c>
      <c r="P343" s="26">
        <v>0</v>
      </c>
      <c r="Q343" s="26">
        <v>0</v>
      </c>
      <c r="R343" s="26">
        <v>2.0860930552949988</v>
      </c>
      <c r="S343" s="26">
        <v>4.8206437578241461</v>
      </c>
      <c r="T343" s="26">
        <v>0</v>
      </c>
      <c r="U343" s="26">
        <v>164.85171128453001</v>
      </c>
      <c r="V343" s="26" t="s">
        <v>310</v>
      </c>
      <c r="W343" s="26" t="s">
        <v>310</v>
      </c>
      <c r="X343" s="26" t="s">
        <v>310</v>
      </c>
      <c r="Y343" s="26" t="s">
        <v>310</v>
      </c>
      <c r="Z343" s="26">
        <v>0</v>
      </c>
      <c r="AA343" s="26">
        <v>0</v>
      </c>
      <c r="AB343" s="26">
        <v>0</v>
      </c>
      <c r="AC343" s="26">
        <v>0</v>
      </c>
      <c r="AD343" s="26">
        <v>0</v>
      </c>
      <c r="AE343" s="26">
        <v>0</v>
      </c>
      <c r="AF343" s="26">
        <v>0</v>
      </c>
      <c r="AG343" s="26">
        <v>0</v>
      </c>
      <c r="AH343" s="26">
        <v>2.0860930552949988</v>
      </c>
      <c r="AI343" s="26">
        <v>4.8206437578241461</v>
      </c>
      <c r="AJ343" s="26">
        <v>0</v>
      </c>
      <c r="AK343" s="26">
        <v>164.85171128453001</v>
      </c>
      <c r="AL343" s="26">
        <v>171.75844809764916</v>
      </c>
      <c r="AM343" s="26">
        <v>68.984431974902762</v>
      </c>
      <c r="AN343" s="26">
        <v>0.13479599295679306</v>
      </c>
      <c r="AO343" s="26">
        <v>0</v>
      </c>
      <c r="AP343" s="26">
        <v>0</v>
      </c>
      <c r="AQ343" s="26">
        <v>69.119227967859558</v>
      </c>
      <c r="AR343" s="26">
        <v>2.0860930552949988</v>
      </c>
      <c r="AS343" s="30">
        <v>33.133338799253735</v>
      </c>
      <c r="AT343" s="26">
        <v>68.984431974902762</v>
      </c>
      <c r="AU343" s="26">
        <v>0.15955830668341839</v>
      </c>
      <c r="AV343" s="26">
        <v>0</v>
      </c>
      <c r="AW343" s="26">
        <v>0</v>
      </c>
      <c r="AX343" s="26">
        <v>69.143990281586184</v>
      </c>
      <c r="AY343" s="26">
        <v>4.8206437578241461</v>
      </c>
      <c r="AZ343" s="30">
        <v>14.343310511041606</v>
      </c>
      <c r="BA343" s="26">
        <v>68.984431974902762</v>
      </c>
      <c r="BB343" s="26">
        <v>0.29435429964021143</v>
      </c>
      <c r="BC343" s="26">
        <v>0</v>
      </c>
      <c r="BD343" s="26">
        <v>0</v>
      </c>
      <c r="BE343" s="26">
        <v>69.278786274542981</v>
      </c>
      <c r="BF343" s="26">
        <v>6.9067368131191449</v>
      </c>
      <c r="BG343" s="26">
        <v>3.3924038881558563</v>
      </c>
      <c r="BH343" s="30">
        <v>10.03061042415138</v>
      </c>
      <c r="BI343" s="26">
        <v>1.0702451313746488</v>
      </c>
      <c r="BJ343" s="26">
        <v>2.4731737152412405</v>
      </c>
      <c r="BK343" s="26">
        <v>0</v>
      </c>
      <c r="BL343" s="26">
        <v>84.575201932254117</v>
      </c>
      <c r="BM343" s="26">
        <v>88.11862077887001</v>
      </c>
      <c r="BN343" s="26">
        <v>68.984431974902762</v>
      </c>
      <c r="BO343" s="26">
        <v>0</v>
      </c>
      <c r="BP343" s="26">
        <v>0.29435429964021143</v>
      </c>
      <c r="BQ343" s="26">
        <v>0</v>
      </c>
      <c r="BR343" s="26">
        <v>0</v>
      </c>
      <c r="BS343" s="26">
        <v>0</v>
      </c>
      <c r="BT343" s="26">
        <v>0</v>
      </c>
      <c r="BU343" s="26">
        <v>0</v>
      </c>
      <c r="BV343" s="26">
        <v>81.5419580698061</v>
      </c>
      <c r="BW343" s="26">
        <v>0</v>
      </c>
      <c r="BX343" s="26">
        <v>171.75844809764916</v>
      </c>
      <c r="BY343" s="26"/>
      <c r="BZ343" s="26">
        <v>0</v>
      </c>
      <c r="CA343" s="26">
        <v>0</v>
      </c>
      <c r="CB343" s="26">
        <v>150.82074434434907</v>
      </c>
      <c r="CC343" s="26">
        <v>171.75844809764916</v>
      </c>
      <c r="CD343" s="113">
        <v>0.87809796848306132</v>
      </c>
      <c r="CE343" s="26">
        <v>46.133477948954749</v>
      </c>
      <c r="CF343" s="26">
        <v>1.3625423410367761</v>
      </c>
      <c r="CG343" s="26">
        <v>0</v>
      </c>
      <c r="CH343" s="26">
        <v>1.3625423410367761</v>
      </c>
      <c r="CI343" s="26">
        <v>6.8126196122870353E-2</v>
      </c>
      <c r="CJ343" s="26">
        <v>0</v>
      </c>
      <c r="CK343" s="26">
        <v>6.8126196122870353E-2</v>
      </c>
      <c r="CL343" s="26"/>
      <c r="CM343" s="26">
        <v>0</v>
      </c>
      <c r="CN343" s="26"/>
      <c r="CO343" s="26">
        <v>0</v>
      </c>
      <c r="CP343" s="26">
        <v>0</v>
      </c>
      <c r="CQ343" s="26">
        <v>0</v>
      </c>
      <c r="CR343" s="26">
        <v>0</v>
      </c>
      <c r="CS343" s="26">
        <v>0</v>
      </c>
      <c r="CT343" s="26">
        <v>0</v>
      </c>
      <c r="CU343" s="26">
        <v>0</v>
      </c>
      <c r="CV343" s="26">
        <v>9999</v>
      </c>
      <c r="CW343" s="30">
        <v>9999</v>
      </c>
      <c r="CX343" s="7"/>
      <c r="CY343" s="7"/>
      <c r="CZ343" s="7"/>
      <c r="DA343" s="7"/>
      <c r="DB343" s="7"/>
      <c r="DC343" s="7"/>
      <c r="DD343" s="7"/>
      <c r="DE343" s="7"/>
      <c r="DF343" s="7"/>
      <c r="DG343" s="7"/>
      <c r="DH343" s="7"/>
      <c r="DI343" s="7"/>
      <c r="DJ343" s="7"/>
      <c r="DK343" s="7"/>
      <c r="DL343" s="7"/>
      <c r="DM343" s="7"/>
      <c r="DN343" s="7"/>
      <c r="DO343" s="7"/>
      <c r="DP343" s="7"/>
      <c r="DQ343" s="7"/>
      <c r="DR343" s="7"/>
      <c r="DS343" s="7"/>
      <c r="DT343" s="7"/>
      <c r="DU343" s="7"/>
      <c r="DV343" s="7"/>
      <c r="DW343" s="7"/>
      <c r="DX343" s="7"/>
      <c r="DY343" s="7"/>
      <c r="DZ343" s="7"/>
      <c r="EA343" s="7"/>
    </row>
    <row r="344" spans="1:131">
      <c r="A344" s="7" t="s">
        <v>577</v>
      </c>
      <c r="B344" s="7" t="s">
        <v>577</v>
      </c>
      <c r="C344" s="26">
        <v>1</v>
      </c>
      <c r="D344" s="26">
        <v>131.88200000000003</v>
      </c>
      <c r="E344" s="26">
        <v>0</v>
      </c>
      <c r="F344" s="26">
        <v>10.46115</v>
      </c>
      <c r="G344" s="26">
        <v>0</v>
      </c>
      <c r="H344" s="26">
        <v>0</v>
      </c>
      <c r="I344" s="26" t="s">
        <v>137</v>
      </c>
      <c r="J344" s="26"/>
      <c r="K344" s="26"/>
      <c r="L344" s="26">
        <v>141.01035017605687</v>
      </c>
      <c r="M344" s="26">
        <v>3.750629877940717E-4</v>
      </c>
      <c r="N344" s="26">
        <v>3.7235595134276232E-4</v>
      </c>
      <c r="O344" s="26">
        <v>0</v>
      </c>
      <c r="P344" s="26">
        <v>0</v>
      </c>
      <c r="Q344" s="26">
        <v>0</v>
      </c>
      <c r="R344" s="26">
        <v>2.0860930552949988</v>
      </c>
      <c r="S344" s="26">
        <v>4.8206437578241461</v>
      </c>
      <c r="T344" s="26">
        <v>0</v>
      </c>
      <c r="U344" s="26">
        <v>164.85171128453001</v>
      </c>
      <c r="V344" s="26" t="s">
        <v>310</v>
      </c>
      <c r="W344" s="26" t="s">
        <v>310</v>
      </c>
      <c r="X344" s="26" t="s">
        <v>310</v>
      </c>
      <c r="Y344" s="26" t="s">
        <v>310</v>
      </c>
      <c r="Z344" s="26">
        <v>0</v>
      </c>
      <c r="AA344" s="26">
        <v>0</v>
      </c>
      <c r="AB344" s="26">
        <v>0</v>
      </c>
      <c r="AC344" s="26">
        <v>0</v>
      </c>
      <c r="AD344" s="26">
        <v>0</v>
      </c>
      <c r="AE344" s="26">
        <v>0</v>
      </c>
      <c r="AF344" s="26">
        <v>0</v>
      </c>
      <c r="AG344" s="26">
        <v>0</v>
      </c>
      <c r="AH344" s="26">
        <v>2.0860930552949988</v>
      </c>
      <c r="AI344" s="26">
        <v>4.8206437578241461</v>
      </c>
      <c r="AJ344" s="26">
        <v>0</v>
      </c>
      <c r="AK344" s="26">
        <v>164.85171128453001</v>
      </c>
      <c r="AL344" s="26">
        <v>171.75844809764916</v>
      </c>
      <c r="AM344" s="26">
        <v>67.823711655179579</v>
      </c>
      <c r="AN344" s="26">
        <v>0.13252793850504169</v>
      </c>
      <c r="AO344" s="26">
        <v>0</v>
      </c>
      <c r="AP344" s="26">
        <v>0</v>
      </c>
      <c r="AQ344" s="26">
        <v>67.956239593684614</v>
      </c>
      <c r="AR344" s="26">
        <v>2.0860930552949988</v>
      </c>
      <c r="AS344" s="30">
        <v>32.575842875846583</v>
      </c>
      <c r="AT344" s="26">
        <v>67.823711655179579</v>
      </c>
      <c r="AU344" s="26">
        <v>0.15687360575241047</v>
      </c>
      <c r="AV344" s="26">
        <v>0</v>
      </c>
      <c r="AW344" s="26">
        <v>0</v>
      </c>
      <c r="AX344" s="26">
        <v>67.980585260931989</v>
      </c>
      <c r="AY344" s="26">
        <v>4.8206437578241461</v>
      </c>
      <c r="AZ344" s="30">
        <v>14.101972407854468</v>
      </c>
      <c r="BA344" s="26">
        <v>67.823711655179579</v>
      </c>
      <c r="BB344" s="26">
        <v>0.28940154425745213</v>
      </c>
      <c r="BC344" s="26">
        <v>0</v>
      </c>
      <c r="BD344" s="26">
        <v>0</v>
      </c>
      <c r="BE344" s="26">
        <v>68.113113199437024</v>
      </c>
      <c r="BF344" s="26">
        <v>6.9067368131191449</v>
      </c>
      <c r="BG344" s="26">
        <v>3.4530451912663103</v>
      </c>
      <c r="BH344" s="30">
        <v>9.8618370791338332</v>
      </c>
      <c r="BI344" s="26">
        <v>1.0885610748810599</v>
      </c>
      <c r="BJ344" s="26">
        <v>2.5154990748452755</v>
      </c>
      <c r="BK344" s="26">
        <v>0</v>
      </c>
      <c r="BL344" s="26">
        <v>86.022603630447136</v>
      </c>
      <c r="BM344" s="26">
        <v>89.626663780173487</v>
      </c>
      <c r="BN344" s="26">
        <v>67.823711655179579</v>
      </c>
      <c r="BO344" s="26">
        <v>0</v>
      </c>
      <c r="BP344" s="26">
        <v>0.28940154425745213</v>
      </c>
      <c r="BQ344" s="26">
        <v>0</v>
      </c>
      <c r="BR344" s="26">
        <v>0</v>
      </c>
      <c r="BS344" s="26">
        <v>0</v>
      </c>
      <c r="BT344" s="26">
        <v>0</v>
      </c>
      <c r="BU344" s="26">
        <v>0</v>
      </c>
      <c r="BV344" s="26">
        <v>81.5419580698061</v>
      </c>
      <c r="BW344" s="26">
        <v>0</v>
      </c>
      <c r="BX344" s="26">
        <v>171.75844809764916</v>
      </c>
      <c r="BY344" s="26"/>
      <c r="BZ344" s="26">
        <v>0</v>
      </c>
      <c r="CA344" s="26">
        <v>0</v>
      </c>
      <c r="CB344" s="26">
        <v>149.65507126924314</v>
      </c>
      <c r="CC344" s="26">
        <v>171.75844809764916</v>
      </c>
      <c r="CD344" s="113">
        <v>0.87131126839339113</v>
      </c>
      <c r="CE344" s="26">
        <v>46.925580741542298</v>
      </c>
      <c r="CF344" s="26">
        <v>1.3396164353440223</v>
      </c>
      <c r="CG344" s="26">
        <v>0</v>
      </c>
      <c r="CH344" s="26">
        <v>1.3396164353440223</v>
      </c>
      <c r="CI344" s="26">
        <v>6.6979916333627001E-2</v>
      </c>
      <c r="CJ344" s="26">
        <v>0</v>
      </c>
      <c r="CK344" s="26">
        <v>6.6979916333627001E-2</v>
      </c>
      <c r="CL344" s="26"/>
      <c r="CM344" s="26">
        <v>0</v>
      </c>
      <c r="CN344" s="26"/>
      <c r="CO344" s="26">
        <v>0</v>
      </c>
      <c r="CP344" s="26">
        <v>0</v>
      </c>
      <c r="CQ344" s="26">
        <v>0</v>
      </c>
      <c r="CR344" s="26">
        <v>0</v>
      </c>
      <c r="CS344" s="26">
        <v>0</v>
      </c>
      <c r="CT344" s="26">
        <v>0</v>
      </c>
      <c r="CU344" s="26">
        <v>0</v>
      </c>
      <c r="CV344" s="26">
        <v>9999</v>
      </c>
      <c r="CW344" s="30">
        <v>9999</v>
      </c>
      <c r="CX344" s="7"/>
      <c r="CY344" s="7"/>
      <c r="CZ344" s="7"/>
      <c r="DA344" s="7"/>
      <c r="DB344" s="7"/>
      <c r="DC344" s="7"/>
      <c r="DD344" s="7"/>
      <c r="DE344" s="7"/>
      <c r="DF344" s="7"/>
      <c r="DG344" s="7"/>
      <c r="DH344" s="7"/>
      <c r="DI344" s="7"/>
      <c r="DJ344" s="7"/>
      <c r="DK344" s="7"/>
      <c r="DL344" s="7"/>
      <c r="DM344" s="7"/>
      <c r="DN344" s="7"/>
      <c r="DO344" s="7"/>
      <c r="DP344" s="7"/>
      <c r="DQ344" s="7"/>
      <c r="DR344" s="7"/>
      <c r="DS344" s="7"/>
      <c r="DT344" s="7"/>
      <c r="DU344" s="7"/>
      <c r="DV344" s="7"/>
      <c r="DW344" s="7"/>
      <c r="DX344" s="7"/>
      <c r="DY344" s="7"/>
      <c r="DZ344" s="7"/>
      <c r="EA344" s="7"/>
    </row>
    <row r="345" spans="1:131">
      <c r="A345" s="7" t="s">
        <v>578</v>
      </c>
      <c r="B345" s="7" t="s">
        <v>578</v>
      </c>
      <c r="C345" s="26">
        <v>1</v>
      </c>
      <c r="D345" s="26">
        <v>134.017</v>
      </c>
      <c r="E345" s="26">
        <v>0</v>
      </c>
      <c r="F345" s="26">
        <v>10.46115</v>
      </c>
      <c r="G345" s="26">
        <v>0</v>
      </c>
      <c r="H345" s="26">
        <v>0</v>
      </c>
      <c r="I345" s="26" t="s">
        <v>137</v>
      </c>
      <c r="J345" s="26"/>
      <c r="K345" s="26"/>
      <c r="L345" s="26">
        <v>143.29312642775062</v>
      </c>
      <c r="M345" s="26">
        <v>3.811347752930505E-4</v>
      </c>
      <c r="N345" s="26">
        <v>3.7838391540242762E-4</v>
      </c>
      <c r="O345" s="26">
        <v>0</v>
      </c>
      <c r="P345" s="26">
        <v>0</v>
      </c>
      <c r="Q345" s="26">
        <v>0</v>
      </c>
      <c r="R345" s="26">
        <v>2.0860930552949988</v>
      </c>
      <c r="S345" s="26">
        <v>4.8206437578241461</v>
      </c>
      <c r="T345" s="26">
        <v>0</v>
      </c>
      <c r="U345" s="26">
        <v>164.85171128453001</v>
      </c>
      <c r="V345" s="26" t="s">
        <v>310</v>
      </c>
      <c r="W345" s="26" t="s">
        <v>310</v>
      </c>
      <c r="X345" s="26" t="s">
        <v>310</v>
      </c>
      <c r="Y345" s="26" t="s">
        <v>310</v>
      </c>
      <c r="Z345" s="26">
        <v>0</v>
      </c>
      <c r="AA345" s="26">
        <v>0</v>
      </c>
      <c r="AB345" s="26">
        <v>0</v>
      </c>
      <c r="AC345" s="26">
        <v>0</v>
      </c>
      <c r="AD345" s="26">
        <v>0</v>
      </c>
      <c r="AE345" s="26">
        <v>0</v>
      </c>
      <c r="AF345" s="26">
        <v>0</v>
      </c>
      <c r="AG345" s="26">
        <v>0</v>
      </c>
      <c r="AH345" s="26">
        <v>2.0860930552949988</v>
      </c>
      <c r="AI345" s="26">
        <v>4.8206437578241461</v>
      </c>
      <c r="AJ345" s="26">
        <v>0</v>
      </c>
      <c r="AK345" s="26">
        <v>164.85171128453001</v>
      </c>
      <c r="AL345" s="26">
        <v>171.75844809764916</v>
      </c>
      <c r="AM345" s="26">
        <v>68.921690335998861</v>
      </c>
      <c r="AN345" s="26">
        <v>0.13467339541886056</v>
      </c>
      <c r="AO345" s="26">
        <v>0</v>
      </c>
      <c r="AP345" s="26">
        <v>0</v>
      </c>
      <c r="AQ345" s="26">
        <v>69.056363731417719</v>
      </c>
      <c r="AR345" s="26">
        <v>2.0860930552949988</v>
      </c>
      <c r="AS345" s="30">
        <v>33.103203884475001</v>
      </c>
      <c r="AT345" s="26">
        <v>68.921690335998861</v>
      </c>
      <c r="AU345" s="26">
        <v>0.1594131877141747</v>
      </c>
      <c r="AV345" s="26">
        <v>0</v>
      </c>
      <c r="AW345" s="26">
        <v>0</v>
      </c>
      <c r="AX345" s="26">
        <v>69.08110352371304</v>
      </c>
      <c r="AY345" s="26">
        <v>4.8206437578241461</v>
      </c>
      <c r="AZ345" s="30">
        <v>14.330265208166638</v>
      </c>
      <c r="BA345" s="26">
        <v>68.921690335998861</v>
      </c>
      <c r="BB345" s="26">
        <v>0.29408658313303526</v>
      </c>
      <c r="BC345" s="26">
        <v>0</v>
      </c>
      <c r="BD345" s="26">
        <v>0</v>
      </c>
      <c r="BE345" s="26">
        <v>69.215776919131898</v>
      </c>
      <c r="BF345" s="26">
        <v>6.9067368131191449</v>
      </c>
      <c r="BG345" s="26">
        <v>3.3956295766825915</v>
      </c>
      <c r="BH345" s="30">
        <v>10.021487540636926</v>
      </c>
      <c r="BI345" s="26">
        <v>1.0712194100559183</v>
      </c>
      <c r="BJ345" s="26">
        <v>2.4754251250867036</v>
      </c>
      <c r="BK345" s="26">
        <v>0</v>
      </c>
      <c r="BL345" s="26">
        <v>84.65219346792297</v>
      </c>
      <c r="BM345" s="26">
        <v>88.198838003065617</v>
      </c>
      <c r="BN345" s="26">
        <v>68.921690335998861</v>
      </c>
      <c r="BO345" s="26">
        <v>0</v>
      </c>
      <c r="BP345" s="26">
        <v>0.29408658313303526</v>
      </c>
      <c r="BQ345" s="26">
        <v>0</v>
      </c>
      <c r="BR345" s="26">
        <v>0</v>
      </c>
      <c r="BS345" s="26">
        <v>0</v>
      </c>
      <c r="BT345" s="26">
        <v>0</v>
      </c>
      <c r="BU345" s="26">
        <v>0</v>
      </c>
      <c r="BV345" s="26">
        <v>81.5419580698061</v>
      </c>
      <c r="BW345" s="26">
        <v>0</v>
      </c>
      <c r="BX345" s="26">
        <v>171.75844809764916</v>
      </c>
      <c r="BY345" s="26"/>
      <c r="BZ345" s="26">
        <v>0</v>
      </c>
      <c r="CA345" s="26">
        <v>0</v>
      </c>
      <c r="CB345" s="26">
        <v>150.75773498893801</v>
      </c>
      <c r="CC345" s="26">
        <v>171.75844809764916</v>
      </c>
      <c r="CD345" s="113">
        <v>0.87773111982956609</v>
      </c>
      <c r="CE345" s="26">
        <v>46.175612216508135</v>
      </c>
      <c r="CF345" s="26">
        <v>1.3613031028912195</v>
      </c>
      <c r="CG345" s="26">
        <v>0</v>
      </c>
      <c r="CH345" s="26">
        <v>1.3613031028912195</v>
      </c>
      <c r="CI345" s="26">
        <v>6.8064235053181529E-2</v>
      </c>
      <c r="CJ345" s="26">
        <v>0</v>
      </c>
      <c r="CK345" s="26">
        <v>6.8064235053181529E-2</v>
      </c>
      <c r="CL345" s="26"/>
      <c r="CM345" s="26">
        <v>0</v>
      </c>
      <c r="CN345" s="26"/>
      <c r="CO345" s="26">
        <v>0</v>
      </c>
      <c r="CP345" s="26">
        <v>0</v>
      </c>
      <c r="CQ345" s="26">
        <v>0</v>
      </c>
      <c r="CR345" s="26">
        <v>0</v>
      </c>
      <c r="CS345" s="26">
        <v>0</v>
      </c>
      <c r="CT345" s="26">
        <v>0</v>
      </c>
      <c r="CU345" s="26">
        <v>0</v>
      </c>
      <c r="CV345" s="26">
        <v>9999</v>
      </c>
      <c r="CW345" s="30">
        <v>9999</v>
      </c>
      <c r="CX345" s="7"/>
      <c r="CY345" s="7"/>
      <c r="CZ345" s="7"/>
      <c r="DA345" s="7"/>
      <c r="DB345" s="7"/>
      <c r="DC345" s="7"/>
      <c r="DD345" s="7"/>
      <c r="DE345" s="7"/>
      <c r="DF345" s="7"/>
      <c r="DG345" s="7"/>
      <c r="DH345" s="7"/>
      <c r="DI345" s="7"/>
      <c r="DJ345" s="7"/>
      <c r="DK345" s="7"/>
      <c r="DL345" s="7"/>
      <c r="DM345" s="7"/>
      <c r="DN345" s="7"/>
      <c r="DO345" s="7"/>
      <c r="DP345" s="7"/>
      <c r="DQ345" s="7"/>
      <c r="DR345" s="7"/>
      <c r="DS345" s="7"/>
      <c r="DT345" s="7"/>
      <c r="DU345" s="7"/>
      <c r="DV345" s="7"/>
      <c r="DW345" s="7"/>
      <c r="DX345" s="7"/>
      <c r="DY345" s="7"/>
      <c r="DZ345" s="7"/>
      <c r="EA345" s="7"/>
    </row>
    <row r="346" spans="1:131">
      <c r="A346" s="7" t="s">
        <v>579</v>
      </c>
      <c r="B346" s="7" t="s">
        <v>579</v>
      </c>
      <c r="C346" s="26">
        <v>1</v>
      </c>
      <c r="D346" s="26">
        <v>116.51</v>
      </c>
      <c r="E346" s="26">
        <v>0</v>
      </c>
      <c r="F346" s="26">
        <v>10.46115</v>
      </c>
      <c r="G346" s="26">
        <v>0</v>
      </c>
      <c r="H346" s="26">
        <v>0</v>
      </c>
      <c r="I346" s="26" t="s">
        <v>137</v>
      </c>
      <c r="J346" s="26"/>
      <c r="K346" s="26"/>
      <c r="L346" s="26">
        <v>124.5743611638615</v>
      </c>
      <c r="M346" s="26">
        <v>3.3134611780142313E-4</v>
      </c>
      <c r="N346" s="26">
        <v>3.2895461011317109E-4</v>
      </c>
      <c r="O346" s="26">
        <v>0</v>
      </c>
      <c r="P346" s="26">
        <v>0</v>
      </c>
      <c r="Q346" s="26">
        <v>0</v>
      </c>
      <c r="R346" s="26">
        <v>2.0860930552949988</v>
      </c>
      <c r="S346" s="26">
        <v>4.8206437578241461</v>
      </c>
      <c r="T346" s="26">
        <v>0</v>
      </c>
      <c r="U346" s="26">
        <v>164.85171128453001</v>
      </c>
      <c r="V346" s="26" t="s">
        <v>310</v>
      </c>
      <c r="W346" s="26" t="s">
        <v>310</v>
      </c>
      <c r="X346" s="26" t="s">
        <v>310</v>
      </c>
      <c r="Y346" s="26" t="s">
        <v>310</v>
      </c>
      <c r="Z346" s="26">
        <v>0</v>
      </c>
      <c r="AA346" s="26">
        <v>0</v>
      </c>
      <c r="AB346" s="26">
        <v>0</v>
      </c>
      <c r="AC346" s="26">
        <v>0</v>
      </c>
      <c r="AD346" s="26">
        <v>0</v>
      </c>
      <c r="AE346" s="26">
        <v>0</v>
      </c>
      <c r="AF346" s="26">
        <v>0</v>
      </c>
      <c r="AG346" s="26">
        <v>0</v>
      </c>
      <c r="AH346" s="26">
        <v>2.0860930552949988</v>
      </c>
      <c r="AI346" s="26">
        <v>4.8206437578241461</v>
      </c>
      <c r="AJ346" s="26">
        <v>0</v>
      </c>
      <c r="AK346" s="26">
        <v>164.85171128453001</v>
      </c>
      <c r="AL346" s="26">
        <v>171.75844809764916</v>
      </c>
      <c r="AM346" s="26">
        <v>59.918265153280736</v>
      </c>
      <c r="AN346" s="26">
        <v>0.11708064872554561</v>
      </c>
      <c r="AO346" s="26">
        <v>0</v>
      </c>
      <c r="AP346" s="26">
        <v>0</v>
      </c>
      <c r="AQ346" s="26">
        <v>60.035345802006283</v>
      </c>
      <c r="AR346" s="26">
        <v>2.0860930552949988</v>
      </c>
      <c r="AS346" s="30">
        <v>28.778843613721996</v>
      </c>
      <c r="AT346" s="26">
        <v>59.918265153280736</v>
      </c>
      <c r="AU346" s="26">
        <v>0.13858861562770763</v>
      </c>
      <c r="AV346" s="26">
        <v>0</v>
      </c>
      <c r="AW346" s="26">
        <v>0</v>
      </c>
      <c r="AX346" s="26">
        <v>60.056853768908447</v>
      </c>
      <c r="AY346" s="26">
        <v>4.8206437578241461</v>
      </c>
      <c r="AZ346" s="30">
        <v>12.458264245606859</v>
      </c>
      <c r="BA346" s="26">
        <v>59.918265153280736</v>
      </c>
      <c r="BB346" s="26">
        <v>0.25566926435325321</v>
      </c>
      <c r="BC346" s="26">
        <v>0</v>
      </c>
      <c r="BD346" s="26">
        <v>0</v>
      </c>
      <c r="BE346" s="26">
        <v>60.173934417633994</v>
      </c>
      <c r="BF346" s="26">
        <v>6.9067368131191449</v>
      </c>
      <c r="BG346" s="26">
        <v>3.9285546979317685</v>
      </c>
      <c r="BH346" s="30">
        <v>8.7123537563115718</v>
      </c>
      <c r="BI346" s="26">
        <v>1.23218274549364</v>
      </c>
      <c r="BJ346" s="26">
        <v>2.8473869108981611</v>
      </c>
      <c r="BK346" s="26">
        <v>0</v>
      </c>
      <c r="BL346" s="26">
        <v>97.372182748181558</v>
      </c>
      <c r="BM346" s="26">
        <v>101.45175240457337</v>
      </c>
      <c r="BN346" s="26">
        <v>59.918265153280736</v>
      </c>
      <c r="BO346" s="26">
        <v>0</v>
      </c>
      <c r="BP346" s="26">
        <v>0.25566926435325321</v>
      </c>
      <c r="BQ346" s="26">
        <v>0</v>
      </c>
      <c r="BR346" s="26">
        <v>0</v>
      </c>
      <c r="BS346" s="26">
        <v>0</v>
      </c>
      <c r="BT346" s="26">
        <v>0</v>
      </c>
      <c r="BU346" s="26">
        <v>0</v>
      </c>
      <c r="BV346" s="26">
        <v>81.5419580698061</v>
      </c>
      <c r="BW346" s="26">
        <v>0</v>
      </c>
      <c r="BX346" s="26">
        <v>171.75844809764916</v>
      </c>
      <c r="BY346" s="26"/>
      <c r="BZ346" s="26">
        <v>0</v>
      </c>
      <c r="CA346" s="26">
        <v>0</v>
      </c>
      <c r="CB346" s="26">
        <v>141.7158924874401</v>
      </c>
      <c r="CC346" s="26">
        <v>171.75844809764916</v>
      </c>
      <c r="CD346" s="113">
        <v>0.8250883380529318</v>
      </c>
      <c r="CE346" s="26">
        <v>53.136733682066186</v>
      </c>
      <c r="CF346" s="26">
        <v>1.1834724290042002</v>
      </c>
      <c r="CG346" s="26">
        <v>0</v>
      </c>
      <c r="CH346" s="26">
        <v>1.1834724290042002</v>
      </c>
      <c r="CI346" s="26">
        <v>5.9172821552834189E-2</v>
      </c>
      <c r="CJ346" s="26">
        <v>0</v>
      </c>
      <c r="CK346" s="26">
        <v>5.9172821552834189E-2</v>
      </c>
      <c r="CL346" s="26"/>
      <c r="CM346" s="26">
        <v>0</v>
      </c>
      <c r="CN346" s="26"/>
      <c r="CO346" s="26">
        <v>0</v>
      </c>
      <c r="CP346" s="26">
        <v>0</v>
      </c>
      <c r="CQ346" s="26">
        <v>0</v>
      </c>
      <c r="CR346" s="26">
        <v>0</v>
      </c>
      <c r="CS346" s="26">
        <v>0</v>
      </c>
      <c r="CT346" s="26">
        <v>0</v>
      </c>
      <c r="CU346" s="26">
        <v>0</v>
      </c>
      <c r="CV346" s="26">
        <v>9999</v>
      </c>
      <c r="CW346" s="30">
        <v>9999</v>
      </c>
      <c r="CX346" s="7"/>
      <c r="CY346" s="7"/>
      <c r="CZ346" s="7"/>
      <c r="DA346" s="7"/>
      <c r="DB346" s="7"/>
      <c r="DC346" s="7"/>
      <c r="DD346" s="7"/>
      <c r="DE346" s="7"/>
      <c r="DF346" s="7"/>
      <c r="DG346" s="7"/>
      <c r="DH346" s="7"/>
      <c r="DI346" s="7"/>
      <c r="DJ346" s="7"/>
      <c r="DK346" s="7"/>
      <c r="DL346" s="7"/>
      <c r="DM346" s="7"/>
      <c r="DN346" s="7"/>
      <c r="DO346" s="7"/>
      <c r="DP346" s="7"/>
      <c r="DQ346" s="7"/>
      <c r="DR346" s="7"/>
      <c r="DS346" s="7"/>
      <c r="DT346" s="7"/>
      <c r="DU346" s="7"/>
      <c r="DV346" s="7"/>
      <c r="DW346" s="7"/>
      <c r="DX346" s="7"/>
      <c r="DY346" s="7"/>
      <c r="DZ346" s="7"/>
      <c r="EA346" s="7"/>
    </row>
    <row r="347" spans="1:131">
      <c r="A347" s="7" t="s">
        <v>580</v>
      </c>
      <c r="B347" s="7" t="s">
        <v>580</v>
      </c>
      <c r="C347" s="26">
        <v>1</v>
      </c>
      <c r="D347" s="26">
        <v>109.73899999999999</v>
      </c>
      <c r="E347" s="26">
        <v>0</v>
      </c>
      <c r="F347" s="26">
        <v>10.46115</v>
      </c>
      <c r="G347" s="26">
        <v>0</v>
      </c>
      <c r="H347" s="26">
        <v>0</v>
      </c>
      <c r="I347" s="26" t="s">
        <v>137</v>
      </c>
      <c r="J347" s="26"/>
      <c r="K347" s="26"/>
      <c r="L347" s="26">
        <v>117.33469933706115</v>
      </c>
      <c r="M347" s="26">
        <v>3.1208987744751838E-4</v>
      </c>
      <c r="N347" s="26">
        <v>3.0983735266680351E-4</v>
      </c>
      <c r="O347" s="26">
        <v>0</v>
      </c>
      <c r="P347" s="26">
        <v>0</v>
      </c>
      <c r="Q347" s="26">
        <v>0</v>
      </c>
      <c r="R347" s="26">
        <v>2.0860930552949988</v>
      </c>
      <c r="S347" s="26">
        <v>4.8206437578241461</v>
      </c>
      <c r="T347" s="26">
        <v>0</v>
      </c>
      <c r="U347" s="26">
        <v>164.85171128453001</v>
      </c>
      <c r="V347" s="26" t="s">
        <v>310</v>
      </c>
      <c r="W347" s="26" t="s">
        <v>310</v>
      </c>
      <c r="X347" s="26" t="s">
        <v>310</v>
      </c>
      <c r="Y347" s="26" t="s">
        <v>310</v>
      </c>
      <c r="Z347" s="26">
        <v>0</v>
      </c>
      <c r="AA347" s="26">
        <v>0</v>
      </c>
      <c r="AB347" s="26">
        <v>0</v>
      </c>
      <c r="AC347" s="26">
        <v>0</v>
      </c>
      <c r="AD347" s="26">
        <v>0</v>
      </c>
      <c r="AE347" s="26">
        <v>0</v>
      </c>
      <c r="AF347" s="26">
        <v>0</v>
      </c>
      <c r="AG347" s="26">
        <v>0</v>
      </c>
      <c r="AH347" s="26">
        <v>2.0860930552949988</v>
      </c>
      <c r="AI347" s="26">
        <v>4.8206437578241461</v>
      </c>
      <c r="AJ347" s="26">
        <v>0</v>
      </c>
      <c r="AK347" s="26">
        <v>164.85171128453001</v>
      </c>
      <c r="AL347" s="26">
        <v>171.75844809764916</v>
      </c>
      <c r="AM347" s="26">
        <v>56.436104194110996</v>
      </c>
      <c r="AN347" s="26">
        <v>0.11027648537029137</v>
      </c>
      <c r="AO347" s="26">
        <v>0</v>
      </c>
      <c r="AP347" s="26">
        <v>0</v>
      </c>
      <c r="AQ347" s="26">
        <v>56.546380679481288</v>
      </c>
      <c r="AR347" s="26">
        <v>2.0860930552949988</v>
      </c>
      <c r="AS347" s="30">
        <v>27.106355843500445</v>
      </c>
      <c r="AT347" s="26">
        <v>56.436104194110996</v>
      </c>
      <c r="AU347" s="26">
        <v>0.13053451283468379</v>
      </c>
      <c r="AV347" s="26">
        <v>0</v>
      </c>
      <c r="AW347" s="26">
        <v>0</v>
      </c>
      <c r="AX347" s="26">
        <v>56.566638706945682</v>
      </c>
      <c r="AY347" s="26">
        <v>4.8206437578241461</v>
      </c>
      <c r="AZ347" s="30">
        <v>11.734249936045408</v>
      </c>
      <c r="BA347" s="26">
        <v>56.436104194110996</v>
      </c>
      <c r="BB347" s="26">
        <v>0.24081099820497515</v>
      </c>
      <c r="BC347" s="26">
        <v>0</v>
      </c>
      <c r="BD347" s="26">
        <v>0</v>
      </c>
      <c r="BE347" s="26">
        <v>56.676915192315974</v>
      </c>
      <c r="BF347" s="26">
        <v>6.9067368131191449</v>
      </c>
      <c r="BG347" s="26">
        <v>4.1802680007997477</v>
      </c>
      <c r="BH347" s="30">
        <v>8.2060337212589065</v>
      </c>
      <c r="BI347" s="26">
        <v>1.3082095852656213</v>
      </c>
      <c r="BJ347" s="26">
        <v>3.0230733739941571</v>
      </c>
      <c r="BK347" s="26">
        <v>0</v>
      </c>
      <c r="BL347" s="26">
        <v>103.38013843748016</v>
      </c>
      <c r="BM347" s="26">
        <v>107.71142139673995</v>
      </c>
      <c r="BN347" s="26">
        <v>56.436104194110996</v>
      </c>
      <c r="BO347" s="26">
        <v>0</v>
      </c>
      <c r="BP347" s="26">
        <v>0.24081099820497515</v>
      </c>
      <c r="BQ347" s="26">
        <v>0</v>
      </c>
      <c r="BR347" s="26">
        <v>0</v>
      </c>
      <c r="BS347" s="26">
        <v>0</v>
      </c>
      <c r="BT347" s="26">
        <v>0</v>
      </c>
      <c r="BU347" s="26">
        <v>0</v>
      </c>
      <c r="BV347" s="26">
        <v>81.5419580698061</v>
      </c>
      <c r="BW347" s="26">
        <v>0</v>
      </c>
      <c r="BX347" s="26">
        <v>171.75844809764916</v>
      </c>
      <c r="BY347" s="26"/>
      <c r="BZ347" s="26">
        <v>0</v>
      </c>
      <c r="CA347" s="26">
        <v>0</v>
      </c>
      <c r="CB347" s="26">
        <v>138.21887326212209</v>
      </c>
      <c r="CC347" s="26">
        <v>171.75844809764916</v>
      </c>
      <c r="CD347" s="113">
        <v>0.80472823778391989</v>
      </c>
      <c r="CE347" s="26">
        <v>56.424638128479977</v>
      </c>
      <c r="CF347" s="26">
        <v>1.1146947119259467</v>
      </c>
      <c r="CG347" s="26">
        <v>0</v>
      </c>
      <c r="CH347" s="26">
        <v>1.1146947119259467</v>
      </c>
      <c r="CI347" s="26">
        <v>5.5733982185104045E-2</v>
      </c>
      <c r="CJ347" s="26">
        <v>0</v>
      </c>
      <c r="CK347" s="26">
        <v>5.5733982185104045E-2</v>
      </c>
      <c r="CL347" s="26"/>
      <c r="CM347" s="26">
        <v>0</v>
      </c>
      <c r="CN347" s="26"/>
      <c r="CO347" s="26">
        <v>0</v>
      </c>
      <c r="CP347" s="26">
        <v>0</v>
      </c>
      <c r="CQ347" s="26">
        <v>0</v>
      </c>
      <c r="CR347" s="26">
        <v>0</v>
      </c>
      <c r="CS347" s="26">
        <v>0</v>
      </c>
      <c r="CT347" s="26">
        <v>0</v>
      </c>
      <c r="CU347" s="26">
        <v>0</v>
      </c>
      <c r="CV347" s="26">
        <v>9999</v>
      </c>
      <c r="CW347" s="30">
        <v>9999</v>
      </c>
      <c r="CX347" s="7"/>
      <c r="CY347" s="7"/>
      <c r="CZ347" s="7"/>
      <c r="DA347" s="7"/>
      <c r="DB347" s="7"/>
      <c r="DC347" s="7"/>
      <c r="DD347" s="7"/>
      <c r="DE347" s="7"/>
      <c r="DF347" s="7"/>
      <c r="DG347" s="7"/>
      <c r="DH347" s="7"/>
      <c r="DI347" s="7"/>
      <c r="DJ347" s="7"/>
      <c r="DK347" s="7"/>
      <c r="DL347" s="7"/>
      <c r="DM347" s="7"/>
      <c r="DN347" s="7"/>
      <c r="DO347" s="7"/>
      <c r="DP347" s="7"/>
      <c r="DQ347" s="7"/>
      <c r="DR347" s="7"/>
      <c r="DS347" s="7"/>
      <c r="DT347" s="7"/>
      <c r="DU347" s="7"/>
      <c r="DV347" s="7"/>
      <c r="DW347" s="7"/>
      <c r="DX347" s="7"/>
      <c r="DY347" s="7"/>
      <c r="DZ347" s="7"/>
      <c r="EA347" s="7"/>
    </row>
    <row r="348" spans="1:131">
      <c r="A348" s="7" t="s">
        <v>581</v>
      </c>
      <c r="B348" s="7" t="s">
        <v>581</v>
      </c>
      <c r="C348" s="26">
        <v>1</v>
      </c>
      <c r="D348" s="26">
        <v>135.17600000000002</v>
      </c>
      <c r="E348" s="26">
        <v>0</v>
      </c>
      <c r="F348" s="26">
        <v>10.46115</v>
      </c>
      <c r="G348" s="26">
        <v>0</v>
      </c>
      <c r="H348" s="26">
        <v>0</v>
      </c>
      <c r="I348" s="26" t="s">
        <v>137</v>
      </c>
      <c r="J348" s="26"/>
      <c r="K348" s="26"/>
      <c r="L348" s="26">
        <v>144.53234782152728</v>
      </c>
      <c r="M348" s="26">
        <v>3.8443088850678204E-4</v>
      </c>
      <c r="N348" s="26">
        <v>3.8165623874910324E-4</v>
      </c>
      <c r="O348" s="26">
        <v>0</v>
      </c>
      <c r="P348" s="26">
        <v>0</v>
      </c>
      <c r="Q348" s="26">
        <v>0</v>
      </c>
      <c r="R348" s="26">
        <v>2.0860930552949988</v>
      </c>
      <c r="S348" s="26">
        <v>4.8206437578241461</v>
      </c>
      <c r="T348" s="26">
        <v>0</v>
      </c>
      <c r="U348" s="26">
        <v>164.85171128453001</v>
      </c>
      <c r="V348" s="26" t="s">
        <v>310</v>
      </c>
      <c r="W348" s="26" t="s">
        <v>310</v>
      </c>
      <c r="X348" s="26" t="s">
        <v>310</v>
      </c>
      <c r="Y348" s="26" t="s">
        <v>310</v>
      </c>
      <c r="Z348" s="26">
        <v>0</v>
      </c>
      <c r="AA348" s="26">
        <v>0</v>
      </c>
      <c r="AB348" s="26">
        <v>0</v>
      </c>
      <c r="AC348" s="26">
        <v>0</v>
      </c>
      <c r="AD348" s="26">
        <v>0</v>
      </c>
      <c r="AE348" s="26">
        <v>0</v>
      </c>
      <c r="AF348" s="26">
        <v>0</v>
      </c>
      <c r="AG348" s="26">
        <v>0</v>
      </c>
      <c r="AH348" s="26">
        <v>2.0860930552949988</v>
      </c>
      <c r="AI348" s="26">
        <v>4.8206437578241461</v>
      </c>
      <c r="AJ348" s="26">
        <v>0</v>
      </c>
      <c r="AK348" s="26">
        <v>164.85171128453001</v>
      </c>
      <c r="AL348" s="26">
        <v>171.75844809764916</v>
      </c>
      <c r="AM348" s="26">
        <v>69.517735905586449</v>
      </c>
      <c r="AN348" s="26">
        <v>0.13583807202921941</v>
      </c>
      <c r="AO348" s="26">
        <v>0</v>
      </c>
      <c r="AP348" s="26">
        <v>0</v>
      </c>
      <c r="AQ348" s="26">
        <v>69.653573977615665</v>
      </c>
      <c r="AR348" s="26">
        <v>2.0860930552949988</v>
      </c>
      <c r="AS348" s="30">
        <v>33.38948557487327</v>
      </c>
      <c r="AT348" s="26">
        <v>69.517735905586449</v>
      </c>
      <c r="AU348" s="26">
        <v>0.16079181792198963</v>
      </c>
      <c r="AV348" s="26">
        <v>0</v>
      </c>
      <c r="AW348" s="26">
        <v>0</v>
      </c>
      <c r="AX348" s="26">
        <v>69.678527723508438</v>
      </c>
      <c r="AY348" s="26">
        <v>4.8206437578241461</v>
      </c>
      <c r="AZ348" s="30">
        <v>14.454195585478951</v>
      </c>
      <c r="BA348" s="26">
        <v>69.517735905586449</v>
      </c>
      <c r="BB348" s="26">
        <v>0.29662988995120904</v>
      </c>
      <c r="BC348" s="26">
        <v>0</v>
      </c>
      <c r="BD348" s="26">
        <v>0</v>
      </c>
      <c r="BE348" s="26">
        <v>69.814365795537654</v>
      </c>
      <c r="BF348" s="26">
        <v>6.9067368131191449</v>
      </c>
      <c r="BG348" s="26">
        <v>3.3652206208307391</v>
      </c>
      <c r="BH348" s="30">
        <v>10.108154934024315</v>
      </c>
      <c r="BI348" s="26">
        <v>1.0620347670996624</v>
      </c>
      <c r="BJ348" s="26">
        <v>2.4542008121911043</v>
      </c>
      <c r="BK348" s="26">
        <v>0</v>
      </c>
      <c r="BL348" s="26">
        <v>83.926384949921811</v>
      </c>
      <c r="BM348" s="26">
        <v>87.442620529212604</v>
      </c>
      <c r="BN348" s="26">
        <v>69.517735905586449</v>
      </c>
      <c r="BO348" s="26">
        <v>0</v>
      </c>
      <c r="BP348" s="26">
        <v>0.29662988995120904</v>
      </c>
      <c r="BQ348" s="26">
        <v>0</v>
      </c>
      <c r="BR348" s="26">
        <v>0</v>
      </c>
      <c r="BS348" s="26">
        <v>0</v>
      </c>
      <c r="BT348" s="26">
        <v>0</v>
      </c>
      <c r="BU348" s="26">
        <v>0</v>
      </c>
      <c r="BV348" s="26">
        <v>81.5419580698061</v>
      </c>
      <c r="BW348" s="26">
        <v>0</v>
      </c>
      <c r="BX348" s="26">
        <v>171.75844809764916</v>
      </c>
      <c r="BY348" s="26"/>
      <c r="BZ348" s="26">
        <v>0</v>
      </c>
      <c r="CA348" s="26">
        <v>0</v>
      </c>
      <c r="CB348" s="26">
        <v>151.35632386534377</v>
      </c>
      <c r="CC348" s="26">
        <v>171.75844809764916</v>
      </c>
      <c r="CD348" s="113">
        <v>0.88121618203777519</v>
      </c>
      <c r="CE348" s="26">
        <v>45.778407380621665</v>
      </c>
      <c r="CF348" s="26">
        <v>1.3730758652739867</v>
      </c>
      <c r="CG348" s="26">
        <v>0</v>
      </c>
      <c r="CH348" s="26">
        <v>1.3730758652739867</v>
      </c>
      <c r="CI348" s="26">
        <v>6.8652865215225442E-2</v>
      </c>
      <c r="CJ348" s="26">
        <v>0</v>
      </c>
      <c r="CK348" s="26">
        <v>6.8652865215225442E-2</v>
      </c>
      <c r="CL348" s="26"/>
      <c r="CM348" s="26">
        <v>0</v>
      </c>
      <c r="CN348" s="26"/>
      <c r="CO348" s="26">
        <v>0</v>
      </c>
      <c r="CP348" s="26">
        <v>0</v>
      </c>
      <c r="CQ348" s="26">
        <v>0</v>
      </c>
      <c r="CR348" s="26">
        <v>0</v>
      </c>
      <c r="CS348" s="26">
        <v>0</v>
      </c>
      <c r="CT348" s="26">
        <v>0</v>
      </c>
      <c r="CU348" s="26">
        <v>0</v>
      </c>
      <c r="CV348" s="26">
        <v>9999</v>
      </c>
      <c r="CW348" s="30">
        <v>9999</v>
      </c>
      <c r="CX348" s="7"/>
      <c r="CY348" s="7"/>
      <c r="CZ348" s="7"/>
      <c r="DA348" s="7"/>
      <c r="DB348" s="7"/>
      <c r="DC348" s="7"/>
      <c r="DD348" s="7"/>
      <c r="DE348" s="7"/>
      <c r="DF348" s="7"/>
      <c r="DG348" s="7"/>
      <c r="DH348" s="7"/>
      <c r="DI348" s="7"/>
      <c r="DJ348" s="7"/>
      <c r="DK348" s="7"/>
      <c r="DL348" s="7"/>
      <c r="DM348" s="7"/>
      <c r="DN348" s="7"/>
      <c r="DO348" s="7"/>
      <c r="DP348" s="7"/>
      <c r="DQ348" s="7"/>
      <c r="DR348" s="7"/>
      <c r="DS348" s="7"/>
      <c r="DT348" s="7"/>
      <c r="DU348" s="7"/>
      <c r="DV348" s="7"/>
      <c r="DW348" s="7"/>
      <c r="DX348" s="7"/>
      <c r="DY348" s="7"/>
      <c r="DZ348" s="7"/>
      <c r="EA348" s="7"/>
    </row>
    <row r="349" spans="1:131">
      <c r="A349" s="7" t="s">
        <v>582</v>
      </c>
      <c r="B349" s="7" t="s">
        <v>582</v>
      </c>
      <c r="C349" s="26">
        <v>1</v>
      </c>
      <c r="D349" s="26">
        <v>130.96699999999998</v>
      </c>
      <c r="E349" s="26">
        <v>0</v>
      </c>
      <c r="F349" s="26">
        <v>10.46115</v>
      </c>
      <c r="G349" s="26">
        <v>0</v>
      </c>
      <c r="H349" s="26">
        <v>0</v>
      </c>
      <c r="I349" s="26" t="s">
        <v>137</v>
      </c>
      <c r="J349" s="26"/>
      <c r="K349" s="26"/>
      <c r="L349" s="26">
        <v>140.03201749675947</v>
      </c>
      <c r="M349" s="26">
        <v>3.7246079315165196E-4</v>
      </c>
      <c r="N349" s="26">
        <v>3.6977253817433413E-4</v>
      </c>
      <c r="O349" s="26">
        <v>0</v>
      </c>
      <c r="P349" s="26">
        <v>0</v>
      </c>
      <c r="Q349" s="26">
        <v>0</v>
      </c>
      <c r="R349" s="26">
        <v>2.0860930552949988</v>
      </c>
      <c r="S349" s="26">
        <v>4.8206437578241461</v>
      </c>
      <c r="T349" s="26">
        <v>0</v>
      </c>
      <c r="U349" s="26">
        <v>164.85171128453001</v>
      </c>
      <c r="V349" s="26" t="s">
        <v>310</v>
      </c>
      <c r="W349" s="26" t="s">
        <v>310</v>
      </c>
      <c r="X349" s="26" t="s">
        <v>310</v>
      </c>
      <c r="Y349" s="26" t="s">
        <v>310</v>
      </c>
      <c r="Z349" s="26">
        <v>0</v>
      </c>
      <c r="AA349" s="26">
        <v>0</v>
      </c>
      <c r="AB349" s="26">
        <v>0</v>
      </c>
      <c r="AC349" s="26">
        <v>0</v>
      </c>
      <c r="AD349" s="26">
        <v>0</v>
      </c>
      <c r="AE349" s="26">
        <v>0</v>
      </c>
      <c r="AF349" s="26">
        <v>0</v>
      </c>
      <c r="AG349" s="26">
        <v>0</v>
      </c>
      <c r="AH349" s="26">
        <v>2.0860930552949988</v>
      </c>
      <c r="AI349" s="26">
        <v>4.8206437578241461</v>
      </c>
      <c r="AJ349" s="26">
        <v>0</v>
      </c>
      <c r="AK349" s="26">
        <v>164.85171128453001</v>
      </c>
      <c r="AL349" s="26">
        <v>171.75844809764916</v>
      </c>
      <c r="AM349" s="26">
        <v>67.353149363399808</v>
      </c>
      <c r="AN349" s="26">
        <v>0.13160845697054782</v>
      </c>
      <c r="AO349" s="26">
        <v>0</v>
      </c>
      <c r="AP349" s="26">
        <v>0</v>
      </c>
      <c r="AQ349" s="26">
        <v>67.484757820370362</v>
      </c>
      <c r="AR349" s="26">
        <v>2.0860930552949988</v>
      </c>
      <c r="AS349" s="30">
        <v>32.349831015005797</v>
      </c>
      <c r="AT349" s="26">
        <v>67.353149363399808</v>
      </c>
      <c r="AU349" s="26">
        <v>0.15578521348308288</v>
      </c>
      <c r="AV349" s="26">
        <v>0</v>
      </c>
      <c r="AW349" s="26">
        <v>0</v>
      </c>
      <c r="AX349" s="26">
        <v>67.508934576882893</v>
      </c>
      <c r="AY349" s="26">
        <v>4.8206437578241461</v>
      </c>
      <c r="AZ349" s="30">
        <v>14.004132636292095</v>
      </c>
      <c r="BA349" s="26">
        <v>67.353149363399808</v>
      </c>
      <c r="BB349" s="26">
        <v>0.28739367045363073</v>
      </c>
      <c r="BC349" s="26">
        <v>0</v>
      </c>
      <c r="BD349" s="26">
        <v>0</v>
      </c>
      <c r="BE349" s="26">
        <v>67.640543033853447</v>
      </c>
      <c r="BF349" s="26">
        <v>6.9067368131191449</v>
      </c>
      <c r="BG349" s="26">
        <v>3.478224931483302</v>
      </c>
      <c r="BH349" s="30">
        <v>9.7934154527753563</v>
      </c>
      <c r="BI349" s="26">
        <v>1.0961662989719854</v>
      </c>
      <c r="BJ349" s="26">
        <v>2.53307359097135</v>
      </c>
      <c r="BK349" s="26">
        <v>0</v>
      </c>
      <c r="BL349" s="26">
        <v>86.623599929681788</v>
      </c>
      <c r="BM349" s="26">
        <v>90.252839819625137</v>
      </c>
      <c r="BN349" s="26">
        <v>67.353149363399808</v>
      </c>
      <c r="BO349" s="26">
        <v>0</v>
      </c>
      <c r="BP349" s="26">
        <v>0.28739367045363073</v>
      </c>
      <c r="BQ349" s="26">
        <v>0</v>
      </c>
      <c r="BR349" s="26">
        <v>0</v>
      </c>
      <c r="BS349" s="26">
        <v>0</v>
      </c>
      <c r="BT349" s="26">
        <v>0</v>
      </c>
      <c r="BU349" s="26">
        <v>0</v>
      </c>
      <c r="BV349" s="26">
        <v>81.5419580698061</v>
      </c>
      <c r="BW349" s="26">
        <v>0</v>
      </c>
      <c r="BX349" s="26">
        <v>171.75844809764916</v>
      </c>
      <c r="BY349" s="26"/>
      <c r="BZ349" s="26">
        <v>0</v>
      </c>
      <c r="CA349" s="26">
        <v>0</v>
      </c>
      <c r="CB349" s="26">
        <v>149.18250110365955</v>
      </c>
      <c r="CC349" s="26">
        <v>171.75844809764916</v>
      </c>
      <c r="CD349" s="113">
        <v>0.86855990349217294</v>
      </c>
      <c r="CE349" s="26">
        <v>47.254481037536749</v>
      </c>
      <c r="CF349" s="26">
        <v>1.3303221492523671</v>
      </c>
      <c r="CG349" s="26">
        <v>0</v>
      </c>
      <c r="CH349" s="26">
        <v>1.3303221492523671</v>
      </c>
      <c r="CI349" s="26">
        <v>6.6515208310960736E-2</v>
      </c>
      <c r="CJ349" s="26">
        <v>0</v>
      </c>
      <c r="CK349" s="26">
        <v>6.6515208310960736E-2</v>
      </c>
      <c r="CL349" s="26"/>
      <c r="CM349" s="26">
        <v>0</v>
      </c>
      <c r="CN349" s="26"/>
      <c r="CO349" s="26">
        <v>0</v>
      </c>
      <c r="CP349" s="26">
        <v>0</v>
      </c>
      <c r="CQ349" s="26">
        <v>0</v>
      </c>
      <c r="CR349" s="26">
        <v>0</v>
      </c>
      <c r="CS349" s="26">
        <v>0</v>
      </c>
      <c r="CT349" s="26">
        <v>0</v>
      </c>
      <c r="CU349" s="26">
        <v>0</v>
      </c>
      <c r="CV349" s="26">
        <v>9999</v>
      </c>
      <c r="CW349" s="30">
        <v>9999</v>
      </c>
      <c r="CX349" s="7"/>
      <c r="CY349" s="7"/>
      <c r="CZ349" s="7"/>
      <c r="DA349" s="7"/>
      <c r="DB349" s="7"/>
      <c r="DC349" s="7"/>
      <c r="DD349" s="7"/>
      <c r="DE349" s="7"/>
      <c r="DF349" s="7"/>
      <c r="DG349" s="7"/>
      <c r="DH349" s="7"/>
      <c r="DI349" s="7"/>
      <c r="DJ349" s="7"/>
      <c r="DK349" s="7"/>
      <c r="DL349" s="7"/>
      <c r="DM349" s="7"/>
      <c r="DN349" s="7"/>
      <c r="DO349" s="7"/>
      <c r="DP349" s="7"/>
      <c r="DQ349" s="7"/>
      <c r="DR349" s="7"/>
      <c r="DS349" s="7"/>
      <c r="DT349" s="7"/>
      <c r="DU349" s="7"/>
      <c r="DV349" s="7"/>
      <c r="DW349" s="7"/>
      <c r="DX349" s="7"/>
      <c r="DY349" s="7"/>
      <c r="DZ349" s="7"/>
      <c r="EA349" s="7"/>
    </row>
    <row r="350" spans="1:131">
      <c r="A350" s="7" t="s">
        <v>583</v>
      </c>
      <c r="B350" s="7" t="s">
        <v>583</v>
      </c>
      <c r="C350" s="26">
        <v>1</v>
      </c>
      <c r="D350" s="26">
        <v>127.79500000000002</v>
      </c>
      <c r="E350" s="26">
        <v>0</v>
      </c>
      <c r="F350" s="26">
        <v>10.46115</v>
      </c>
      <c r="G350" s="26">
        <v>0</v>
      </c>
      <c r="H350" s="26">
        <v>0</v>
      </c>
      <c r="I350" s="26" t="s">
        <v>137</v>
      </c>
      <c r="J350" s="26"/>
      <c r="K350" s="26"/>
      <c r="L350" s="26">
        <v>136.64046420852873</v>
      </c>
      <c r="M350" s="26">
        <v>3.634398517245976E-4</v>
      </c>
      <c r="N350" s="26">
        <v>3.6081670585711697E-4</v>
      </c>
      <c r="O350" s="26">
        <v>0</v>
      </c>
      <c r="P350" s="26">
        <v>0</v>
      </c>
      <c r="Q350" s="26">
        <v>0</v>
      </c>
      <c r="R350" s="26">
        <v>2.0860930552949988</v>
      </c>
      <c r="S350" s="26">
        <v>4.8206437578241461</v>
      </c>
      <c r="T350" s="26">
        <v>0</v>
      </c>
      <c r="U350" s="26">
        <v>164.85171128453001</v>
      </c>
      <c r="V350" s="26" t="s">
        <v>310</v>
      </c>
      <c r="W350" s="26" t="s">
        <v>310</v>
      </c>
      <c r="X350" s="26" t="s">
        <v>310</v>
      </c>
      <c r="Y350" s="26" t="s">
        <v>310</v>
      </c>
      <c r="Z350" s="26">
        <v>0</v>
      </c>
      <c r="AA350" s="26">
        <v>0</v>
      </c>
      <c r="AB350" s="26">
        <v>0</v>
      </c>
      <c r="AC350" s="26">
        <v>0</v>
      </c>
      <c r="AD350" s="26">
        <v>0</v>
      </c>
      <c r="AE350" s="26">
        <v>0</v>
      </c>
      <c r="AF350" s="26">
        <v>0</v>
      </c>
      <c r="AG350" s="26">
        <v>0</v>
      </c>
      <c r="AH350" s="26">
        <v>2.0860930552949988</v>
      </c>
      <c r="AI350" s="26">
        <v>4.8206437578241461</v>
      </c>
      <c r="AJ350" s="26">
        <v>0</v>
      </c>
      <c r="AK350" s="26">
        <v>164.85171128453001</v>
      </c>
      <c r="AL350" s="26">
        <v>171.75844809764916</v>
      </c>
      <c r="AM350" s="26">
        <v>65.721866751896954</v>
      </c>
      <c r="AN350" s="26">
        <v>0.12842092098430263</v>
      </c>
      <c r="AO350" s="26">
        <v>0</v>
      </c>
      <c r="AP350" s="26">
        <v>0</v>
      </c>
      <c r="AQ350" s="26">
        <v>65.850287672881251</v>
      </c>
      <c r="AR350" s="26">
        <v>2.0860930552949988</v>
      </c>
      <c r="AS350" s="30">
        <v>31.566323230757902</v>
      </c>
      <c r="AT350" s="26">
        <v>65.721866751896954</v>
      </c>
      <c r="AU350" s="26">
        <v>0.15201212028274738</v>
      </c>
      <c r="AV350" s="26">
        <v>0</v>
      </c>
      <c r="AW350" s="26">
        <v>0</v>
      </c>
      <c r="AX350" s="26">
        <v>65.873878872179702</v>
      </c>
      <c r="AY350" s="26">
        <v>4.8206437578241461</v>
      </c>
      <c r="AZ350" s="30">
        <v>13.664954761542605</v>
      </c>
      <c r="BA350" s="26">
        <v>65.721866751896954</v>
      </c>
      <c r="BB350" s="26">
        <v>0.28043304126705004</v>
      </c>
      <c r="BC350" s="26">
        <v>0</v>
      </c>
      <c r="BD350" s="26">
        <v>0</v>
      </c>
      <c r="BE350" s="26">
        <v>66.002299793163999</v>
      </c>
      <c r="BF350" s="26">
        <v>6.9067368131191449</v>
      </c>
      <c r="BG350" s="26">
        <v>3.5683063034532614</v>
      </c>
      <c r="BH350" s="30">
        <v>9.5562204813993432</v>
      </c>
      <c r="BI350" s="26">
        <v>1.1233742452949174</v>
      </c>
      <c r="BJ350" s="26">
        <v>2.5959470166183705</v>
      </c>
      <c r="BK350" s="26">
        <v>0</v>
      </c>
      <c r="BL350" s="26">
        <v>88.773684510275288</v>
      </c>
      <c r="BM350" s="26">
        <v>92.493005772188596</v>
      </c>
      <c r="BN350" s="26">
        <v>65.721866751896954</v>
      </c>
      <c r="BO350" s="26">
        <v>0</v>
      </c>
      <c r="BP350" s="26">
        <v>0.28043304126705004</v>
      </c>
      <c r="BQ350" s="26">
        <v>0</v>
      </c>
      <c r="BR350" s="26">
        <v>0</v>
      </c>
      <c r="BS350" s="26">
        <v>0</v>
      </c>
      <c r="BT350" s="26">
        <v>0</v>
      </c>
      <c r="BU350" s="26">
        <v>0</v>
      </c>
      <c r="BV350" s="26">
        <v>81.5419580698061</v>
      </c>
      <c r="BW350" s="26">
        <v>0</v>
      </c>
      <c r="BX350" s="26">
        <v>171.75844809764916</v>
      </c>
      <c r="BY350" s="26"/>
      <c r="BZ350" s="26">
        <v>0</v>
      </c>
      <c r="CA350" s="26">
        <v>0</v>
      </c>
      <c r="CB350" s="26">
        <v>147.54425786297008</v>
      </c>
      <c r="CC350" s="26">
        <v>171.75844809764916</v>
      </c>
      <c r="CD350" s="113">
        <v>0.85902183850128477</v>
      </c>
      <c r="CE350" s="26">
        <v>48.431132966792987</v>
      </c>
      <c r="CF350" s="26">
        <v>1.29810195746796</v>
      </c>
      <c r="CG350" s="26">
        <v>0</v>
      </c>
      <c r="CH350" s="26">
        <v>1.29810195746796</v>
      </c>
      <c r="CI350" s="26">
        <v>6.4904220499051132E-2</v>
      </c>
      <c r="CJ350" s="26">
        <v>0</v>
      </c>
      <c r="CK350" s="26">
        <v>6.4904220499051132E-2</v>
      </c>
      <c r="CL350" s="26"/>
      <c r="CM350" s="26">
        <v>0</v>
      </c>
      <c r="CN350" s="26"/>
      <c r="CO350" s="26">
        <v>0</v>
      </c>
      <c r="CP350" s="26">
        <v>0</v>
      </c>
      <c r="CQ350" s="26">
        <v>0</v>
      </c>
      <c r="CR350" s="26">
        <v>0</v>
      </c>
      <c r="CS350" s="26">
        <v>0</v>
      </c>
      <c r="CT350" s="26">
        <v>0</v>
      </c>
      <c r="CU350" s="26">
        <v>0</v>
      </c>
      <c r="CV350" s="26">
        <v>9999</v>
      </c>
      <c r="CW350" s="30">
        <v>9999</v>
      </c>
      <c r="CX350" s="7"/>
      <c r="CY350" s="7"/>
      <c r="CZ350" s="7"/>
      <c r="DA350" s="7"/>
      <c r="DB350" s="7"/>
      <c r="DC350" s="7"/>
      <c r="DD350" s="7"/>
      <c r="DE350" s="7"/>
      <c r="DF350" s="7"/>
      <c r="DG350" s="7"/>
      <c r="DH350" s="7"/>
      <c r="DI350" s="7"/>
      <c r="DJ350" s="7"/>
      <c r="DK350" s="7"/>
      <c r="DL350" s="7"/>
      <c r="DM350" s="7"/>
      <c r="DN350" s="7"/>
      <c r="DO350" s="7"/>
      <c r="DP350" s="7"/>
      <c r="DQ350" s="7"/>
      <c r="DR350" s="7"/>
      <c r="DS350" s="7"/>
      <c r="DT350" s="7"/>
      <c r="DU350" s="7"/>
      <c r="DV350" s="7"/>
      <c r="DW350" s="7"/>
      <c r="DX350" s="7"/>
      <c r="DY350" s="7"/>
      <c r="DZ350" s="7"/>
      <c r="EA350" s="7"/>
    </row>
    <row r="351" spans="1:131">
      <c r="A351" s="7" t="s">
        <v>584</v>
      </c>
      <c r="B351" s="7" t="s">
        <v>584</v>
      </c>
      <c r="C351" s="26">
        <v>1</v>
      </c>
      <c r="D351" s="26">
        <v>125.599</v>
      </c>
      <c r="E351" s="26">
        <v>0</v>
      </c>
      <c r="F351" s="26">
        <v>10.46115</v>
      </c>
      <c r="G351" s="26">
        <v>0</v>
      </c>
      <c r="H351" s="26">
        <v>0</v>
      </c>
      <c r="I351" s="26" t="s">
        <v>137</v>
      </c>
      <c r="J351" s="26"/>
      <c r="K351" s="26"/>
      <c r="L351" s="26">
        <v>134.2924657782151</v>
      </c>
      <c r="M351" s="26">
        <v>3.5719458458279067E-4</v>
      </c>
      <c r="N351" s="26">
        <v>3.5461651425288966E-4</v>
      </c>
      <c r="O351" s="26">
        <v>0</v>
      </c>
      <c r="P351" s="26">
        <v>0</v>
      </c>
      <c r="Q351" s="26">
        <v>0</v>
      </c>
      <c r="R351" s="26">
        <v>2.0860930552949988</v>
      </c>
      <c r="S351" s="26">
        <v>4.8206437578241461</v>
      </c>
      <c r="T351" s="26">
        <v>0</v>
      </c>
      <c r="U351" s="26">
        <v>164.85171128453001</v>
      </c>
      <c r="V351" s="26" t="s">
        <v>310</v>
      </c>
      <c r="W351" s="26" t="s">
        <v>310</v>
      </c>
      <c r="X351" s="26" t="s">
        <v>310</v>
      </c>
      <c r="Y351" s="26" t="s">
        <v>310</v>
      </c>
      <c r="Z351" s="26">
        <v>0</v>
      </c>
      <c r="AA351" s="26">
        <v>0</v>
      </c>
      <c r="AB351" s="26">
        <v>0</v>
      </c>
      <c r="AC351" s="26">
        <v>0</v>
      </c>
      <c r="AD351" s="26">
        <v>0</v>
      </c>
      <c r="AE351" s="26">
        <v>0</v>
      </c>
      <c r="AF351" s="26">
        <v>0</v>
      </c>
      <c r="AG351" s="26">
        <v>0</v>
      </c>
      <c r="AH351" s="26">
        <v>2.0860930552949988</v>
      </c>
      <c r="AI351" s="26">
        <v>4.8206437578241461</v>
      </c>
      <c r="AJ351" s="26">
        <v>0</v>
      </c>
      <c r="AK351" s="26">
        <v>164.85171128453001</v>
      </c>
      <c r="AL351" s="26">
        <v>171.75844809764916</v>
      </c>
      <c r="AM351" s="26">
        <v>64.592517251625651</v>
      </c>
      <c r="AN351" s="26">
        <v>0.12621416530151749</v>
      </c>
      <c r="AO351" s="26">
        <v>0</v>
      </c>
      <c r="AP351" s="26">
        <v>0</v>
      </c>
      <c r="AQ351" s="26">
        <v>64.71873141692717</v>
      </c>
      <c r="AR351" s="26">
        <v>2.0860930552949988</v>
      </c>
      <c r="AS351" s="30">
        <v>31.023894764740088</v>
      </c>
      <c r="AT351" s="26">
        <v>64.592517251625651</v>
      </c>
      <c r="AU351" s="26">
        <v>0.1493999788363613</v>
      </c>
      <c r="AV351" s="26">
        <v>0</v>
      </c>
      <c r="AW351" s="26">
        <v>0</v>
      </c>
      <c r="AX351" s="26">
        <v>64.741917230462008</v>
      </c>
      <c r="AY351" s="26">
        <v>4.8206437578241461</v>
      </c>
      <c r="AZ351" s="30">
        <v>13.430139309792937</v>
      </c>
      <c r="BA351" s="26">
        <v>64.592517251625651</v>
      </c>
      <c r="BB351" s="26">
        <v>0.27561414413787877</v>
      </c>
      <c r="BC351" s="26">
        <v>0</v>
      </c>
      <c r="BD351" s="26">
        <v>0</v>
      </c>
      <c r="BE351" s="26">
        <v>64.868131395763527</v>
      </c>
      <c r="BF351" s="26">
        <v>6.9067368131191449</v>
      </c>
      <c r="BG351" s="26">
        <v>3.6333357184260042</v>
      </c>
      <c r="BH351" s="30">
        <v>9.3920085781390146</v>
      </c>
      <c r="BI351" s="26">
        <v>1.1430155628425702</v>
      </c>
      <c r="BJ351" s="26">
        <v>2.6413351140434616</v>
      </c>
      <c r="BK351" s="26">
        <v>0</v>
      </c>
      <c r="BL351" s="26">
        <v>90.325822753291277</v>
      </c>
      <c r="BM351" s="26">
        <v>94.110173430177326</v>
      </c>
      <c r="BN351" s="26">
        <v>64.592517251625651</v>
      </c>
      <c r="BO351" s="26">
        <v>0</v>
      </c>
      <c r="BP351" s="26">
        <v>0.27561414413787877</v>
      </c>
      <c r="BQ351" s="26">
        <v>0</v>
      </c>
      <c r="BR351" s="26">
        <v>0</v>
      </c>
      <c r="BS351" s="26">
        <v>0</v>
      </c>
      <c r="BT351" s="26">
        <v>0</v>
      </c>
      <c r="BU351" s="26">
        <v>0</v>
      </c>
      <c r="BV351" s="26">
        <v>81.5419580698061</v>
      </c>
      <c r="BW351" s="26">
        <v>0</v>
      </c>
      <c r="BX351" s="26">
        <v>171.75844809764916</v>
      </c>
      <c r="BY351" s="26"/>
      <c r="BZ351" s="26">
        <v>0</v>
      </c>
      <c r="CA351" s="26">
        <v>0</v>
      </c>
      <c r="CB351" s="26">
        <v>146.41008946556963</v>
      </c>
      <c r="CC351" s="26">
        <v>171.75844809764916</v>
      </c>
      <c r="CD351" s="113">
        <v>0.85241856273836192</v>
      </c>
      <c r="CE351" s="26">
        <v>49.280553717307363</v>
      </c>
      <c r="CF351" s="26">
        <v>1.2757956708479856</v>
      </c>
      <c r="CG351" s="26">
        <v>0</v>
      </c>
      <c r="CH351" s="26">
        <v>1.2757956708479856</v>
      </c>
      <c r="CI351" s="26">
        <v>6.3788921244652158E-2</v>
      </c>
      <c r="CJ351" s="26">
        <v>0</v>
      </c>
      <c r="CK351" s="26">
        <v>6.3788921244652158E-2</v>
      </c>
      <c r="CL351" s="26"/>
      <c r="CM351" s="26">
        <v>0</v>
      </c>
      <c r="CN351" s="26"/>
      <c r="CO351" s="26">
        <v>0</v>
      </c>
      <c r="CP351" s="26">
        <v>0</v>
      </c>
      <c r="CQ351" s="26">
        <v>0</v>
      </c>
      <c r="CR351" s="26">
        <v>0</v>
      </c>
      <c r="CS351" s="26">
        <v>0</v>
      </c>
      <c r="CT351" s="26">
        <v>0</v>
      </c>
      <c r="CU351" s="26">
        <v>0</v>
      </c>
      <c r="CV351" s="26">
        <v>9999</v>
      </c>
      <c r="CW351" s="30">
        <v>9999</v>
      </c>
      <c r="CX351" s="7"/>
      <c r="CY351" s="7"/>
      <c r="CZ351" s="7"/>
      <c r="DA351" s="7"/>
      <c r="DB351" s="7"/>
      <c r="DC351" s="7"/>
      <c r="DD351" s="7"/>
      <c r="DE351" s="7"/>
      <c r="DF351" s="7"/>
      <c r="DG351" s="7"/>
      <c r="DH351" s="7"/>
      <c r="DI351" s="7"/>
      <c r="DJ351" s="7"/>
      <c r="DK351" s="7"/>
      <c r="DL351" s="7"/>
      <c r="DM351" s="7"/>
      <c r="DN351" s="7"/>
      <c r="DO351" s="7"/>
      <c r="DP351" s="7"/>
      <c r="DQ351" s="7"/>
      <c r="DR351" s="7"/>
      <c r="DS351" s="7"/>
      <c r="DT351" s="7"/>
      <c r="DU351" s="7"/>
      <c r="DV351" s="7"/>
      <c r="DW351" s="7"/>
      <c r="DX351" s="7"/>
      <c r="DY351" s="7"/>
      <c r="DZ351" s="7"/>
      <c r="EA351" s="7"/>
    </row>
    <row r="352" spans="1:131">
      <c r="A352" s="7" t="s">
        <v>585</v>
      </c>
      <c r="B352" s="7" t="s">
        <v>585</v>
      </c>
      <c r="C352" s="26">
        <v>1</v>
      </c>
      <c r="D352" s="26">
        <v>121.63400000000001</v>
      </c>
      <c r="E352" s="26">
        <v>0</v>
      </c>
      <c r="F352" s="26">
        <v>10.46115</v>
      </c>
      <c r="G352" s="26">
        <v>0</v>
      </c>
      <c r="H352" s="26">
        <v>0</v>
      </c>
      <c r="I352" s="26" t="s">
        <v>137</v>
      </c>
      <c r="J352" s="26"/>
      <c r="K352" s="26"/>
      <c r="L352" s="26">
        <v>130.05302416792662</v>
      </c>
      <c r="M352" s="26">
        <v>3.4591840779897261E-4</v>
      </c>
      <c r="N352" s="26">
        <v>3.4342172385636813E-4</v>
      </c>
      <c r="O352" s="26">
        <v>0</v>
      </c>
      <c r="P352" s="26">
        <v>0</v>
      </c>
      <c r="Q352" s="26">
        <v>0</v>
      </c>
      <c r="R352" s="26">
        <v>2.0860930552949988</v>
      </c>
      <c r="S352" s="26">
        <v>4.8206437578241461</v>
      </c>
      <c r="T352" s="26">
        <v>0</v>
      </c>
      <c r="U352" s="26">
        <v>164.85171128453001</v>
      </c>
      <c r="V352" s="26" t="s">
        <v>310</v>
      </c>
      <c r="W352" s="26" t="s">
        <v>310</v>
      </c>
      <c r="X352" s="26" t="s">
        <v>310</v>
      </c>
      <c r="Y352" s="26" t="s">
        <v>310</v>
      </c>
      <c r="Z352" s="26">
        <v>0</v>
      </c>
      <c r="AA352" s="26">
        <v>0</v>
      </c>
      <c r="AB352" s="26">
        <v>0</v>
      </c>
      <c r="AC352" s="26">
        <v>0</v>
      </c>
      <c r="AD352" s="26">
        <v>0</v>
      </c>
      <c r="AE352" s="26">
        <v>0</v>
      </c>
      <c r="AF352" s="26">
        <v>0</v>
      </c>
      <c r="AG352" s="26">
        <v>0</v>
      </c>
      <c r="AH352" s="26">
        <v>2.0860930552949988</v>
      </c>
      <c r="AI352" s="26">
        <v>4.8206437578241461</v>
      </c>
      <c r="AJ352" s="26">
        <v>0</v>
      </c>
      <c r="AK352" s="26">
        <v>164.85171128453001</v>
      </c>
      <c r="AL352" s="26">
        <v>171.75844809764916</v>
      </c>
      <c r="AM352" s="26">
        <v>62.553413987246991</v>
      </c>
      <c r="AN352" s="26">
        <v>0.12222974531871096</v>
      </c>
      <c r="AO352" s="26">
        <v>0</v>
      </c>
      <c r="AP352" s="26">
        <v>0</v>
      </c>
      <c r="AQ352" s="26">
        <v>62.675643732565703</v>
      </c>
      <c r="AR352" s="26">
        <v>2.0860930552949988</v>
      </c>
      <c r="AS352" s="30">
        <v>30.044510034430179</v>
      </c>
      <c r="AT352" s="26">
        <v>62.553413987246991</v>
      </c>
      <c r="AU352" s="26">
        <v>0.1446836123359419</v>
      </c>
      <c r="AV352" s="26">
        <v>0</v>
      </c>
      <c r="AW352" s="26">
        <v>0</v>
      </c>
      <c r="AX352" s="26">
        <v>62.69809759958293</v>
      </c>
      <c r="AY352" s="26">
        <v>4.8206437578241461</v>
      </c>
      <c r="AZ352" s="30">
        <v>13.006166966356055</v>
      </c>
      <c r="BA352" s="26">
        <v>62.553413987246991</v>
      </c>
      <c r="BB352" s="26">
        <v>0.26691335765465285</v>
      </c>
      <c r="BC352" s="26">
        <v>0</v>
      </c>
      <c r="BD352" s="26">
        <v>0</v>
      </c>
      <c r="BE352" s="26">
        <v>62.820327344901642</v>
      </c>
      <c r="BF352" s="26">
        <v>6.9067368131191449</v>
      </c>
      <c r="BG352" s="26">
        <v>3.7566971998691288</v>
      </c>
      <c r="BH352" s="30">
        <v>9.0955148639189876</v>
      </c>
      <c r="BI352" s="26">
        <v>1.1802753479903973</v>
      </c>
      <c r="BJ352" s="26">
        <v>2.7274368103387596</v>
      </c>
      <c r="BK352" s="26">
        <v>0</v>
      </c>
      <c r="BL352" s="26">
        <v>93.27024526029426</v>
      </c>
      <c r="BM352" s="26">
        <v>97.177957418623436</v>
      </c>
      <c r="BN352" s="26">
        <v>62.553413987246991</v>
      </c>
      <c r="BO352" s="26">
        <v>0</v>
      </c>
      <c r="BP352" s="26">
        <v>0.26691335765465285</v>
      </c>
      <c r="BQ352" s="26">
        <v>0</v>
      </c>
      <c r="BR352" s="26">
        <v>0</v>
      </c>
      <c r="BS352" s="26">
        <v>0</v>
      </c>
      <c r="BT352" s="26">
        <v>0</v>
      </c>
      <c r="BU352" s="26">
        <v>0</v>
      </c>
      <c r="BV352" s="26">
        <v>81.5419580698061</v>
      </c>
      <c r="BW352" s="26">
        <v>0</v>
      </c>
      <c r="BX352" s="26">
        <v>171.75844809764916</v>
      </c>
      <c r="BY352" s="26"/>
      <c r="BZ352" s="26">
        <v>0</v>
      </c>
      <c r="CA352" s="26">
        <v>0</v>
      </c>
      <c r="CB352" s="26">
        <v>144.36228541470774</v>
      </c>
      <c r="CC352" s="26">
        <v>171.75844809764916</v>
      </c>
      <c r="CD352" s="113">
        <v>0.84049598149975135</v>
      </c>
      <c r="CE352" s="26">
        <v>50.891913779456253</v>
      </c>
      <c r="CF352" s="26">
        <v>1.2355204311174752</v>
      </c>
      <c r="CG352" s="26">
        <v>0</v>
      </c>
      <c r="CH352" s="26">
        <v>1.2355204311174752</v>
      </c>
      <c r="CI352" s="26">
        <v>6.1775186479765147E-2</v>
      </c>
      <c r="CJ352" s="26">
        <v>0</v>
      </c>
      <c r="CK352" s="26">
        <v>6.1775186479765147E-2</v>
      </c>
      <c r="CL352" s="26"/>
      <c r="CM352" s="26">
        <v>0</v>
      </c>
      <c r="CN352" s="26"/>
      <c r="CO352" s="26">
        <v>0</v>
      </c>
      <c r="CP352" s="26">
        <v>0</v>
      </c>
      <c r="CQ352" s="26">
        <v>0</v>
      </c>
      <c r="CR352" s="26">
        <v>0</v>
      </c>
      <c r="CS352" s="26">
        <v>0</v>
      </c>
      <c r="CT352" s="26">
        <v>0</v>
      </c>
      <c r="CU352" s="26">
        <v>0</v>
      </c>
      <c r="CV352" s="26">
        <v>9999</v>
      </c>
      <c r="CW352" s="30">
        <v>9999</v>
      </c>
      <c r="CX352" s="7"/>
      <c r="CY352" s="7"/>
      <c r="CZ352" s="7"/>
      <c r="DA352" s="7"/>
      <c r="DB352" s="7"/>
      <c r="DC352" s="7"/>
      <c r="DD352" s="7"/>
      <c r="DE352" s="7"/>
      <c r="DF352" s="7"/>
      <c r="DG352" s="7"/>
      <c r="DH352" s="7"/>
      <c r="DI352" s="7"/>
      <c r="DJ352" s="7"/>
      <c r="DK352" s="7"/>
      <c r="DL352" s="7"/>
      <c r="DM352" s="7"/>
      <c r="DN352" s="7"/>
      <c r="DO352" s="7"/>
      <c r="DP352" s="7"/>
      <c r="DQ352" s="7"/>
      <c r="DR352" s="7"/>
      <c r="DS352" s="7"/>
      <c r="DT352" s="7"/>
      <c r="DU352" s="7"/>
      <c r="DV352" s="7"/>
      <c r="DW352" s="7"/>
      <c r="DX352" s="7"/>
      <c r="DY352" s="7"/>
      <c r="DZ352" s="7"/>
      <c r="EA352" s="7"/>
    </row>
    <row r="353" spans="1:131">
      <c r="A353" s="7" t="s">
        <v>586</v>
      </c>
      <c r="B353" s="7" t="s">
        <v>586</v>
      </c>
      <c r="C353" s="26">
        <v>1</v>
      </c>
      <c r="D353" s="26">
        <v>118.58400000000002</v>
      </c>
      <c r="E353" s="26">
        <v>0</v>
      </c>
      <c r="F353" s="26">
        <v>10.46115</v>
      </c>
      <c r="G353" s="26">
        <v>0</v>
      </c>
      <c r="H353" s="26">
        <v>0</v>
      </c>
      <c r="I353" s="26" t="s">
        <v>137</v>
      </c>
      <c r="J353" s="26"/>
      <c r="K353" s="26"/>
      <c r="L353" s="26">
        <v>126.79191523693548</v>
      </c>
      <c r="M353" s="26">
        <v>3.3724442565757413E-4</v>
      </c>
      <c r="N353" s="26">
        <v>3.348103466282747E-4</v>
      </c>
      <c r="O353" s="26">
        <v>0</v>
      </c>
      <c r="P353" s="26">
        <v>0</v>
      </c>
      <c r="Q353" s="26">
        <v>0</v>
      </c>
      <c r="R353" s="26">
        <v>2.0860930552949988</v>
      </c>
      <c r="S353" s="26">
        <v>4.8206437578241461</v>
      </c>
      <c r="T353" s="26">
        <v>0</v>
      </c>
      <c r="U353" s="26">
        <v>164.85171128453001</v>
      </c>
      <c r="V353" s="26" t="s">
        <v>310</v>
      </c>
      <c r="W353" s="26" t="s">
        <v>310</v>
      </c>
      <c r="X353" s="26" t="s">
        <v>310</v>
      </c>
      <c r="Y353" s="26" t="s">
        <v>310</v>
      </c>
      <c r="Z353" s="26">
        <v>0</v>
      </c>
      <c r="AA353" s="26">
        <v>0</v>
      </c>
      <c r="AB353" s="26">
        <v>0</v>
      </c>
      <c r="AC353" s="26">
        <v>0</v>
      </c>
      <c r="AD353" s="26">
        <v>0</v>
      </c>
      <c r="AE353" s="26">
        <v>0</v>
      </c>
      <c r="AF353" s="26">
        <v>0</v>
      </c>
      <c r="AG353" s="26">
        <v>0</v>
      </c>
      <c r="AH353" s="26">
        <v>2.0860930552949988</v>
      </c>
      <c r="AI353" s="26">
        <v>4.8206437578241461</v>
      </c>
      <c r="AJ353" s="26">
        <v>0</v>
      </c>
      <c r="AK353" s="26">
        <v>164.85171128453001</v>
      </c>
      <c r="AL353" s="26">
        <v>171.75844809764916</v>
      </c>
      <c r="AM353" s="26">
        <v>60.984873014647995</v>
      </c>
      <c r="AN353" s="26">
        <v>0.11916480687039825</v>
      </c>
      <c r="AO353" s="26">
        <v>0</v>
      </c>
      <c r="AP353" s="26">
        <v>0</v>
      </c>
      <c r="AQ353" s="26">
        <v>61.104037821518396</v>
      </c>
      <c r="AR353" s="26">
        <v>2.0860930552949988</v>
      </c>
      <c r="AS353" s="30">
        <v>29.291137164961007</v>
      </c>
      <c r="AT353" s="26">
        <v>60.984873014647995</v>
      </c>
      <c r="AU353" s="26">
        <v>0.14105563810485011</v>
      </c>
      <c r="AV353" s="26">
        <v>0</v>
      </c>
      <c r="AW353" s="26">
        <v>0</v>
      </c>
      <c r="AX353" s="26">
        <v>61.125928652752847</v>
      </c>
      <c r="AY353" s="26">
        <v>4.8206437578241461</v>
      </c>
      <c r="AZ353" s="30">
        <v>12.680034394481526</v>
      </c>
      <c r="BA353" s="26">
        <v>60.984873014647995</v>
      </c>
      <c r="BB353" s="26">
        <v>0.26022044497524838</v>
      </c>
      <c r="BC353" s="26">
        <v>0</v>
      </c>
      <c r="BD353" s="26">
        <v>0</v>
      </c>
      <c r="BE353" s="26">
        <v>61.245093459623249</v>
      </c>
      <c r="BF353" s="26">
        <v>6.9067368131191449</v>
      </c>
      <c r="BG353" s="26">
        <v>3.8572041998261506</v>
      </c>
      <c r="BH353" s="30">
        <v>8.867442776057425</v>
      </c>
      <c r="BI353" s="26">
        <v>1.2106322242247181</v>
      </c>
      <c r="BJ353" s="26">
        <v>2.7975869340614645</v>
      </c>
      <c r="BK353" s="26">
        <v>0</v>
      </c>
      <c r="BL353" s="26">
        <v>95.669171321515819</v>
      </c>
      <c r="BM353" s="26">
        <v>99.677390479802014</v>
      </c>
      <c r="BN353" s="26">
        <v>60.984873014647995</v>
      </c>
      <c r="BO353" s="26">
        <v>0</v>
      </c>
      <c r="BP353" s="26">
        <v>0.26022044497524838</v>
      </c>
      <c r="BQ353" s="26">
        <v>0</v>
      </c>
      <c r="BR353" s="26">
        <v>0</v>
      </c>
      <c r="BS353" s="26">
        <v>0</v>
      </c>
      <c r="BT353" s="26">
        <v>0</v>
      </c>
      <c r="BU353" s="26">
        <v>0</v>
      </c>
      <c r="BV353" s="26">
        <v>81.5419580698061</v>
      </c>
      <c r="BW353" s="26">
        <v>0</v>
      </c>
      <c r="BX353" s="26">
        <v>171.75844809764916</v>
      </c>
      <c r="BY353" s="26"/>
      <c r="BZ353" s="26">
        <v>0</v>
      </c>
      <c r="CA353" s="26">
        <v>0</v>
      </c>
      <c r="CB353" s="26">
        <v>142.78705152942933</v>
      </c>
      <c r="CC353" s="26">
        <v>171.75844809764916</v>
      </c>
      <c r="CD353" s="113">
        <v>0.83132476516235854</v>
      </c>
      <c r="CE353" s="26">
        <v>52.204746308723649</v>
      </c>
      <c r="CF353" s="26">
        <v>1.2045394774786236</v>
      </c>
      <c r="CG353" s="26">
        <v>0</v>
      </c>
      <c r="CH353" s="26">
        <v>1.2045394774786236</v>
      </c>
      <c r="CI353" s="26">
        <v>6.022615973754436E-2</v>
      </c>
      <c r="CJ353" s="26">
        <v>0</v>
      </c>
      <c r="CK353" s="26">
        <v>6.022615973754436E-2</v>
      </c>
      <c r="CL353" s="26"/>
      <c r="CM353" s="26">
        <v>0</v>
      </c>
      <c r="CN353" s="26"/>
      <c r="CO353" s="26">
        <v>0</v>
      </c>
      <c r="CP353" s="26">
        <v>0</v>
      </c>
      <c r="CQ353" s="26">
        <v>0</v>
      </c>
      <c r="CR353" s="26">
        <v>0</v>
      </c>
      <c r="CS353" s="26">
        <v>0</v>
      </c>
      <c r="CT353" s="26">
        <v>0</v>
      </c>
      <c r="CU353" s="26">
        <v>0</v>
      </c>
      <c r="CV353" s="26">
        <v>9999</v>
      </c>
      <c r="CW353" s="30">
        <v>9999</v>
      </c>
      <c r="CX353" s="7"/>
      <c r="CY353" s="7"/>
      <c r="CZ353" s="7"/>
      <c r="DA353" s="7"/>
      <c r="DB353" s="7"/>
      <c r="DC353" s="7"/>
      <c r="DD353" s="7"/>
      <c r="DE353" s="7"/>
      <c r="DF353" s="7"/>
      <c r="DG353" s="7"/>
      <c r="DH353" s="7"/>
      <c r="DI353" s="7"/>
      <c r="DJ353" s="7"/>
      <c r="DK353" s="7"/>
      <c r="DL353" s="7"/>
      <c r="DM353" s="7"/>
      <c r="DN353" s="7"/>
      <c r="DO353" s="7"/>
      <c r="DP353" s="7"/>
      <c r="DQ353" s="7"/>
      <c r="DR353" s="7"/>
      <c r="DS353" s="7"/>
      <c r="DT353" s="7"/>
      <c r="DU353" s="7"/>
      <c r="DV353" s="7"/>
      <c r="DW353" s="7"/>
      <c r="DX353" s="7"/>
      <c r="DY353" s="7"/>
      <c r="DZ353" s="7"/>
      <c r="EA353" s="7"/>
    </row>
    <row r="354" spans="1:131">
      <c r="A354" s="7" t="s">
        <v>587</v>
      </c>
      <c r="B354" s="7" t="s">
        <v>587</v>
      </c>
      <c r="C354" s="26">
        <v>1</v>
      </c>
      <c r="D354" s="26">
        <v>118.70600000000002</v>
      </c>
      <c r="E354" s="26">
        <v>0</v>
      </c>
      <c r="F354" s="26">
        <v>10.46115</v>
      </c>
      <c r="G354" s="26">
        <v>0</v>
      </c>
      <c r="H354" s="26">
        <v>0</v>
      </c>
      <c r="I354" s="26" t="s">
        <v>137</v>
      </c>
      <c r="J354" s="26"/>
      <c r="K354" s="26"/>
      <c r="L354" s="26">
        <v>126.92235959417513</v>
      </c>
      <c r="M354" s="26">
        <v>3.3759138494323006E-4</v>
      </c>
      <c r="N354" s="26">
        <v>3.3515480171739841E-4</v>
      </c>
      <c r="O354" s="26">
        <v>0</v>
      </c>
      <c r="P354" s="26">
        <v>0</v>
      </c>
      <c r="Q354" s="26">
        <v>0</v>
      </c>
      <c r="R354" s="26">
        <v>2.0860930552949988</v>
      </c>
      <c r="S354" s="26">
        <v>4.8206437578241461</v>
      </c>
      <c r="T354" s="26">
        <v>0</v>
      </c>
      <c r="U354" s="26">
        <v>164.85171128453001</v>
      </c>
      <c r="V354" s="26" t="s">
        <v>310</v>
      </c>
      <c r="W354" s="26" t="s">
        <v>310</v>
      </c>
      <c r="X354" s="26" t="s">
        <v>310</v>
      </c>
      <c r="Y354" s="26" t="s">
        <v>310</v>
      </c>
      <c r="Z354" s="26">
        <v>0</v>
      </c>
      <c r="AA354" s="26">
        <v>0</v>
      </c>
      <c r="AB354" s="26">
        <v>0</v>
      </c>
      <c r="AC354" s="26">
        <v>0</v>
      </c>
      <c r="AD354" s="26">
        <v>0</v>
      </c>
      <c r="AE354" s="26">
        <v>0</v>
      </c>
      <c r="AF354" s="26">
        <v>0</v>
      </c>
      <c r="AG354" s="26">
        <v>0</v>
      </c>
      <c r="AH354" s="26">
        <v>2.0860930552949988</v>
      </c>
      <c r="AI354" s="26">
        <v>4.8206437578241461</v>
      </c>
      <c r="AJ354" s="26">
        <v>0</v>
      </c>
      <c r="AK354" s="26">
        <v>164.85171128453001</v>
      </c>
      <c r="AL354" s="26">
        <v>171.75844809764916</v>
      </c>
      <c r="AM354" s="26">
        <v>61.047614653551996</v>
      </c>
      <c r="AN354" s="26">
        <v>0.11928740440833077</v>
      </c>
      <c r="AO354" s="26">
        <v>0</v>
      </c>
      <c r="AP354" s="26">
        <v>0</v>
      </c>
      <c r="AQ354" s="26">
        <v>61.166902057960328</v>
      </c>
      <c r="AR354" s="26">
        <v>2.0860930552949988</v>
      </c>
      <c r="AS354" s="30">
        <v>29.321272079739792</v>
      </c>
      <c r="AT354" s="26">
        <v>61.047614653551996</v>
      </c>
      <c r="AU354" s="26">
        <v>0.14120075707409377</v>
      </c>
      <c r="AV354" s="26">
        <v>0</v>
      </c>
      <c r="AW354" s="26">
        <v>0</v>
      </c>
      <c r="AX354" s="26">
        <v>61.188815410626091</v>
      </c>
      <c r="AY354" s="26">
        <v>4.8206437578241461</v>
      </c>
      <c r="AZ354" s="30">
        <v>12.693079697356517</v>
      </c>
      <c r="BA354" s="26">
        <v>61.047614653551996</v>
      </c>
      <c r="BB354" s="26">
        <v>0.26048816148242454</v>
      </c>
      <c r="BC354" s="26">
        <v>0</v>
      </c>
      <c r="BD354" s="26">
        <v>0</v>
      </c>
      <c r="BE354" s="26">
        <v>61.308102815034424</v>
      </c>
      <c r="BF354" s="26">
        <v>6.9067368131191449</v>
      </c>
      <c r="BG354" s="26">
        <v>3.8530847556758059</v>
      </c>
      <c r="BH354" s="30">
        <v>8.8765656595718934</v>
      </c>
      <c r="BI354" s="26">
        <v>1.2093879978894408</v>
      </c>
      <c r="BJ354" s="26">
        <v>2.7947117162463959</v>
      </c>
      <c r="BK354" s="26">
        <v>0</v>
      </c>
      <c r="BL354" s="26">
        <v>95.570847404433067</v>
      </c>
      <c r="BM354" s="26">
        <v>99.574947118568915</v>
      </c>
      <c r="BN354" s="26">
        <v>61.047614653551996</v>
      </c>
      <c r="BO354" s="26">
        <v>0</v>
      </c>
      <c r="BP354" s="26">
        <v>0.26048816148242454</v>
      </c>
      <c r="BQ354" s="26">
        <v>0</v>
      </c>
      <c r="BR354" s="26">
        <v>0</v>
      </c>
      <c r="BS354" s="26">
        <v>0</v>
      </c>
      <c r="BT354" s="26">
        <v>0</v>
      </c>
      <c r="BU354" s="26">
        <v>0</v>
      </c>
      <c r="BV354" s="26">
        <v>81.5419580698061</v>
      </c>
      <c r="BW354" s="26">
        <v>0</v>
      </c>
      <c r="BX354" s="26">
        <v>171.75844809764916</v>
      </c>
      <c r="BY354" s="26"/>
      <c r="BZ354" s="26">
        <v>0</v>
      </c>
      <c r="CA354" s="26">
        <v>0</v>
      </c>
      <c r="CB354" s="26">
        <v>142.85006088484053</v>
      </c>
      <c r="CC354" s="26">
        <v>171.75844809764916</v>
      </c>
      <c r="CD354" s="113">
        <v>0.83169161381585455</v>
      </c>
      <c r="CE354" s="26">
        <v>52.150937715437728</v>
      </c>
      <c r="CF354" s="26">
        <v>1.2057787156241766</v>
      </c>
      <c r="CG354" s="26">
        <v>0</v>
      </c>
      <c r="CH354" s="26">
        <v>1.2057787156241766</v>
      </c>
      <c r="CI354" s="26">
        <v>6.028812080723317E-2</v>
      </c>
      <c r="CJ354" s="26">
        <v>0</v>
      </c>
      <c r="CK354" s="26">
        <v>6.028812080723317E-2</v>
      </c>
      <c r="CL354" s="26"/>
      <c r="CM354" s="26">
        <v>0</v>
      </c>
      <c r="CN354" s="26"/>
      <c r="CO354" s="26">
        <v>0</v>
      </c>
      <c r="CP354" s="26">
        <v>0</v>
      </c>
      <c r="CQ354" s="26">
        <v>0</v>
      </c>
      <c r="CR354" s="26">
        <v>0</v>
      </c>
      <c r="CS354" s="26">
        <v>0</v>
      </c>
      <c r="CT354" s="26">
        <v>0</v>
      </c>
      <c r="CU354" s="26">
        <v>0</v>
      </c>
      <c r="CV354" s="26">
        <v>9999</v>
      </c>
      <c r="CW354" s="30">
        <v>9999</v>
      </c>
      <c r="CX354" s="7"/>
      <c r="CY354" s="7"/>
      <c r="CZ354" s="7"/>
      <c r="DA354" s="7"/>
      <c r="DB354" s="7"/>
      <c r="DC354" s="7"/>
      <c r="DD354" s="7"/>
      <c r="DE354" s="7"/>
      <c r="DF354" s="7"/>
      <c r="DG354" s="7"/>
      <c r="DH354" s="7"/>
      <c r="DI354" s="7"/>
      <c r="DJ354" s="7"/>
      <c r="DK354" s="7"/>
      <c r="DL354" s="7"/>
      <c r="DM354" s="7"/>
      <c r="DN354" s="7"/>
      <c r="DO354" s="7"/>
      <c r="DP354" s="7"/>
      <c r="DQ354" s="7"/>
      <c r="DR354" s="7"/>
      <c r="DS354" s="7"/>
      <c r="DT354" s="7"/>
      <c r="DU354" s="7"/>
      <c r="DV354" s="7"/>
      <c r="DW354" s="7"/>
      <c r="DX354" s="7"/>
      <c r="DY354" s="7"/>
      <c r="DZ354" s="7"/>
      <c r="EA354" s="7"/>
    </row>
    <row r="355" spans="1:131">
      <c r="A355" s="7" t="s">
        <v>588</v>
      </c>
      <c r="B355" s="7" t="s">
        <v>588</v>
      </c>
      <c r="C355" s="26">
        <v>1</v>
      </c>
      <c r="D355" s="26">
        <v>115.41200000000002</v>
      </c>
      <c r="E355" s="26">
        <v>0</v>
      </c>
      <c r="F355" s="26">
        <v>10.46115</v>
      </c>
      <c r="G355" s="26">
        <v>0</v>
      </c>
      <c r="H355" s="26">
        <v>0</v>
      </c>
      <c r="I355" s="26" t="s">
        <v>137</v>
      </c>
      <c r="J355" s="26"/>
      <c r="K355" s="26"/>
      <c r="L355" s="26">
        <v>123.4003619487047</v>
      </c>
      <c r="M355" s="26">
        <v>3.2822348423051971E-4</v>
      </c>
      <c r="N355" s="26">
        <v>3.2585451431105749E-4</v>
      </c>
      <c r="O355" s="26">
        <v>0</v>
      </c>
      <c r="P355" s="26">
        <v>0</v>
      </c>
      <c r="Q355" s="26">
        <v>0</v>
      </c>
      <c r="R355" s="26">
        <v>2.0860930552949988</v>
      </c>
      <c r="S355" s="26">
        <v>4.8206437578241461</v>
      </c>
      <c r="T355" s="26">
        <v>0</v>
      </c>
      <c r="U355" s="26">
        <v>164.85171128453001</v>
      </c>
      <c r="V355" s="26" t="s">
        <v>310</v>
      </c>
      <c r="W355" s="26" t="s">
        <v>310</v>
      </c>
      <c r="X355" s="26" t="s">
        <v>310</v>
      </c>
      <c r="Y355" s="26" t="s">
        <v>310</v>
      </c>
      <c r="Z355" s="26">
        <v>0</v>
      </c>
      <c r="AA355" s="26">
        <v>0</v>
      </c>
      <c r="AB355" s="26">
        <v>0</v>
      </c>
      <c r="AC355" s="26">
        <v>0</v>
      </c>
      <c r="AD355" s="26">
        <v>0</v>
      </c>
      <c r="AE355" s="26">
        <v>0</v>
      </c>
      <c r="AF355" s="26">
        <v>0</v>
      </c>
      <c r="AG355" s="26">
        <v>0</v>
      </c>
      <c r="AH355" s="26">
        <v>2.0860930552949988</v>
      </c>
      <c r="AI355" s="26">
        <v>4.8206437578241461</v>
      </c>
      <c r="AJ355" s="26">
        <v>0</v>
      </c>
      <c r="AK355" s="26">
        <v>164.85171128453001</v>
      </c>
      <c r="AL355" s="26">
        <v>171.75844809764916</v>
      </c>
      <c r="AM355" s="26">
        <v>59.35359040314507</v>
      </c>
      <c r="AN355" s="26">
        <v>0.11597727088415302</v>
      </c>
      <c r="AO355" s="26">
        <v>0</v>
      </c>
      <c r="AP355" s="26">
        <v>0</v>
      </c>
      <c r="AQ355" s="26">
        <v>59.469567674029221</v>
      </c>
      <c r="AR355" s="26">
        <v>2.0860930552949988</v>
      </c>
      <c r="AS355" s="30">
        <v>28.50762938071308</v>
      </c>
      <c r="AT355" s="26">
        <v>59.35359040314507</v>
      </c>
      <c r="AU355" s="26">
        <v>0.13728254490451464</v>
      </c>
      <c r="AV355" s="26">
        <v>0</v>
      </c>
      <c r="AW355" s="26">
        <v>0</v>
      </c>
      <c r="AX355" s="26">
        <v>59.490872948049585</v>
      </c>
      <c r="AY355" s="26">
        <v>4.8206437578241461</v>
      </c>
      <c r="AZ355" s="30">
        <v>12.340856519732021</v>
      </c>
      <c r="BA355" s="26">
        <v>59.35359040314507</v>
      </c>
      <c r="BB355" s="26">
        <v>0.25325981578866763</v>
      </c>
      <c r="BC355" s="26">
        <v>0</v>
      </c>
      <c r="BD355" s="26">
        <v>0</v>
      </c>
      <c r="BE355" s="26">
        <v>59.606850218933737</v>
      </c>
      <c r="BF355" s="26">
        <v>6.9067368131191449</v>
      </c>
      <c r="BG355" s="26">
        <v>3.9673666714069582</v>
      </c>
      <c r="BH355" s="30">
        <v>8.6302478046814048</v>
      </c>
      <c r="BI355" s="26">
        <v>1.2439054143196893</v>
      </c>
      <c r="BJ355" s="26">
        <v>2.8744762155472974</v>
      </c>
      <c r="BK355" s="26">
        <v>0</v>
      </c>
      <c r="BL355" s="26">
        <v>98.298556579823867</v>
      </c>
      <c r="BM355" s="26">
        <v>102.41693820969087</v>
      </c>
      <c r="BN355" s="26">
        <v>59.35359040314507</v>
      </c>
      <c r="BO355" s="26">
        <v>0</v>
      </c>
      <c r="BP355" s="26">
        <v>0.25325981578866763</v>
      </c>
      <c r="BQ355" s="26">
        <v>0</v>
      </c>
      <c r="BR355" s="26">
        <v>0</v>
      </c>
      <c r="BS355" s="26">
        <v>0</v>
      </c>
      <c r="BT355" s="26">
        <v>0</v>
      </c>
      <c r="BU355" s="26">
        <v>0</v>
      </c>
      <c r="BV355" s="26">
        <v>81.5419580698061</v>
      </c>
      <c r="BW355" s="26">
        <v>0</v>
      </c>
      <c r="BX355" s="26">
        <v>171.75844809764916</v>
      </c>
      <c r="BY355" s="26"/>
      <c r="BZ355" s="26">
        <v>0</v>
      </c>
      <c r="CA355" s="26">
        <v>0</v>
      </c>
      <c r="CB355" s="26">
        <v>141.14880828873984</v>
      </c>
      <c r="CC355" s="26">
        <v>171.75844809764916</v>
      </c>
      <c r="CD355" s="113">
        <v>0.82178670017147026</v>
      </c>
      <c r="CE355" s="26">
        <v>53.643699578223405</v>
      </c>
      <c r="CF355" s="26">
        <v>1.1723192856942157</v>
      </c>
      <c r="CG355" s="26">
        <v>0</v>
      </c>
      <c r="CH355" s="26">
        <v>1.1723192856942157</v>
      </c>
      <c r="CI355" s="26">
        <v>5.8615171925634722E-2</v>
      </c>
      <c r="CJ355" s="26">
        <v>0</v>
      </c>
      <c r="CK355" s="26">
        <v>5.8615171925634722E-2</v>
      </c>
      <c r="CL355" s="26"/>
      <c r="CM355" s="26">
        <v>0</v>
      </c>
      <c r="CN355" s="26"/>
      <c r="CO355" s="26">
        <v>0</v>
      </c>
      <c r="CP355" s="26">
        <v>0</v>
      </c>
      <c r="CQ355" s="26">
        <v>0</v>
      </c>
      <c r="CR355" s="26">
        <v>0</v>
      </c>
      <c r="CS355" s="26">
        <v>0</v>
      </c>
      <c r="CT355" s="26">
        <v>0</v>
      </c>
      <c r="CU355" s="26">
        <v>0</v>
      </c>
      <c r="CV355" s="26">
        <v>9999</v>
      </c>
      <c r="CW355" s="30">
        <v>9999</v>
      </c>
      <c r="CX355" s="7"/>
      <c r="CY355" s="7"/>
      <c r="CZ355" s="7"/>
      <c r="DA355" s="7"/>
      <c r="DB355" s="7"/>
      <c r="DC355" s="7"/>
      <c r="DD355" s="7"/>
      <c r="DE355" s="7"/>
      <c r="DF355" s="7"/>
      <c r="DG355" s="7"/>
      <c r="DH355" s="7"/>
      <c r="DI355" s="7"/>
      <c r="DJ355" s="7"/>
      <c r="DK355" s="7"/>
      <c r="DL355" s="7"/>
      <c r="DM355" s="7"/>
      <c r="DN355" s="7"/>
      <c r="DO355" s="7"/>
      <c r="DP355" s="7"/>
      <c r="DQ355" s="7"/>
      <c r="DR355" s="7"/>
      <c r="DS355" s="7"/>
      <c r="DT355" s="7"/>
      <c r="DU355" s="7"/>
      <c r="DV355" s="7"/>
      <c r="DW355" s="7"/>
      <c r="DX355" s="7"/>
      <c r="DY355" s="7"/>
      <c r="DZ355" s="7"/>
      <c r="EA355" s="7"/>
    </row>
    <row r="356" spans="1:131">
      <c r="A356" s="7" t="s">
        <v>589</v>
      </c>
      <c r="B356" s="7" t="s">
        <v>589</v>
      </c>
      <c r="C356" s="26">
        <v>1</v>
      </c>
      <c r="D356" s="26">
        <v>116.38799999999999</v>
      </c>
      <c r="E356" s="26">
        <v>0</v>
      </c>
      <c r="F356" s="26">
        <v>10.46115</v>
      </c>
      <c r="G356" s="26">
        <v>0</v>
      </c>
      <c r="H356" s="26">
        <v>0</v>
      </c>
      <c r="I356" s="26" t="s">
        <v>137</v>
      </c>
      <c r="J356" s="26"/>
      <c r="K356" s="26"/>
      <c r="L356" s="26">
        <v>124.44391680662184</v>
      </c>
      <c r="M356" s="26">
        <v>3.3099915851576714E-4</v>
      </c>
      <c r="N356" s="26">
        <v>3.2861015502404732E-4</v>
      </c>
      <c r="O356" s="26">
        <v>0</v>
      </c>
      <c r="P356" s="26">
        <v>0</v>
      </c>
      <c r="Q356" s="26">
        <v>0</v>
      </c>
      <c r="R356" s="26">
        <v>2.0860930552949988</v>
      </c>
      <c r="S356" s="26">
        <v>4.8206437578241461</v>
      </c>
      <c r="T356" s="26">
        <v>0</v>
      </c>
      <c r="U356" s="26">
        <v>164.85171128453001</v>
      </c>
      <c r="V356" s="26" t="s">
        <v>310</v>
      </c>
      <c r="W356" s="26" t="s">
        <v>310</v>
      </c>
      <c r="X356" s="26" t="s">
        <v>310</v>
      </c>
      <c r="Y356" s="26" t="s">
        <v>310</v>
      </c>
      <c r="Z356" s="26">
        <v>0</v>
      </c>
      <c r="AA356" s="26">
        <v>0</v>
      </c>
      <c r="AB356" s="26">
        <v>0</v>
      </c>
      <c r="AC356" s="26">
        <v>0</v>
      </c>
      <c r="AD356" s="26">
        <v>0</v>
      </c>
      <c r="AE356" s="26">
        <v>0</v>
      </c>
      <c r="AF356" s="26">
        <v>0</v>
      </c>
      <c r="AG356" s="26">
        <v>0</v>
      </c>
      <c r="AH356" s="26">
        <v>2.0860930552949988</v>
      </c>
      <c r="AI356" s="26">
        <v>4.8206437578241461</v>
      </c>
      <c r="AJ356" s="26">
        <v>0</v>
      </c>
      <c r="AK356" s="26">
        <v>164.85171128453001</v>
      </c>
      <c r="AL356" s="26">
        <v>171.75844809764916</v>
      </c>
      <c r="AM356" s="26">
        <v>59.855523514376749</v>
      </c>
      <c r="AN356" s="26">
        <v>0.11695805118761307</v>
      </c>
      <c r="AO356" s="26">
        <v>0</v>
      </c>
      <c r="AP356" s="26">
        <v>0</v>
      </c>
      <c r="AQ356" s="26">
        <v>59.972481565564365</v>
      </c>
      <c r="AR356" s="26">
        <v>2.0860930552949988</v>
      </c>
      <c r="AS356" s="30">
        <v>28.748708698943219</v>
      </c>
      <c r="AT356" s="26">
        <v>59.855523514376749</v>
      </c>
      <c r="AU356" s="26">
        <v>0.13844349665846395</v>
      </c>
      <c r="AV356" s="26">
        <v>0</v>
      </c>
      <c r="AW356" s="26">
        <v>0</v>
      </c>
      <c r="AX356" s="26">
        <v>59.99396701103521</v>
      </c>
      <c r="AY356" s="26">
        <v>4.8206437578241461</v>
      </c>
      <c r="AZ356" s="30">
        <v>12.44521894273187</v>
      </c>
      <c r="BA356" s="26">
        <v>59.855523514376749</v>
      </c>
      <c r="BB356" s="26">
        <v>0.25540154784607705</v>
      </c>
      <c r="BC356" s="26">
        <v>0</v>
      </c>
      <c r="BD356" s="26">
        <v>0</v>
      </c>
      <c r="BE356" s="26">
        <v>60.110925062222826</v>
      </c>
      <c r="BF356" s="26">
        <v>6.9067368131191449</v>
      </c>
      <c r="BG356" s="26">
        <v>3.9328309763975917</v>
      </c>
      <c r="BH356" s="30">
        <v>8.7032308727971035</v>
      </c>
      <c r="BI356" s="26">
        <v>1.2334743416629206</v>
      </c>
      <c r="BJ356" s="26">
        <v>2.8503715931947</v>
      </c>
      <c r="BK356" s="26">
        <v>0</v>
      </c>
      <c r="BL356" s="26">
        <v>97.474250025695369</v>
      </c>
      <c r="BM356" s="26">
        <v>101.558095960553</v>
      </c>
      <c r="BN356" s="26">
        <v>59.855523514376749</v>
      </c>
      <c r="BO356" s="26">
        <v>0</v>
      </c>
      <c r="BP356" s="26">
        <v>0.25540154784607705</v>
      </c>
      <c r="BQ356" s="26">
        <v>0</v>
      </c>
      <c r="BR356" s="26">
        <v>0</v>
      </c>
      <c r="BS356" s="26">
        <v>0</v>
      </c>
      <c r="BT356" s="26">
        <v>0</v>
      </c>
      <c r="BU356" s="26">
        <v>0</v>
      </c>
      <c r="BV356" s="26">
        <v>81.5419580698061</v>
      </c>
      <c r="BW356" s="26">
        <v>0</v>
      </c>
      <c r="BX356" s="26">
        <v>171.75844809764916</v>
      </c>
      <c r="BY356" s="26"/>
      <c r="BZ356" s="26">
        <v>0</v>
      </c>
      <c r="CA356" s="26">
        <v>0</v>
      </c>
      <c r="CB356" s="26">
        <v>141.65288313202893</v>
      </c>
      <c r="CC356" s="26">
        <v>171.75844809764916</v>
      </c>
      <c r="CD356" s="113">
        <v>0.8247214893994359</v>
      </c>
      <c r="CE356" s="26">
        <v>53.192590860934665</v>
      </c>
      <c r="CF356" s="26">
        <v>1.1822331908586485</v>
      </c>
      <c r="CG356" s="26">
        <v>0</v>
      </c>
      <c r="CH356" s="26">
        <v>1.1822331908586485</v>
      </c>
      <c r="CI356" s="26">
        <v>5.9110860483145372E-2</v>
      </c>
      <c r="CJ356" s="26">
        <v>0</v>
      </c>
      <c r="CK356" s="26">
        <v>5.9110860483145372E-2</v>
      </c>
      <c r="CL356" s="26"/>
      <c r="CM356" s="26">
        <v>0</v>
      </c>
      <c r="CN356" s="26"/>
      <c r="CO356" s="26">
        <v>0</v>
      </c>
      <c r="CP356" s="26">
        <v>0</v>
      </c>
      <c r="CQ356" s="26">
        <v>0</v>
      </c>
      <c r="CR356" s="26">
        <v>0</v>
      </c>
      <c r="CS356" s="26">
        <v>0</v>
      </c>
      <c r="CT356" s="26">
        <v>0</v>
      </c>
      <c r="CU356" s="26">
        <v>0</v>
      </c>
      <c r="CV356" s="26">
        <v>9999</v>
      </c>
      <c r="CW356" s="30">
        <v>9999</v>
      </c>
      <c r="CX356" s="7"/>
      <c r="CY356" s="7"/>
      <c r="CZ356" s="7"/>
      <c r="DA356" s="7"/>
      <c r="DB356" s="7"/>
      <c r="DC356" s="7"/>
      <c r="DD356" s="7"/>
      <c r="DE356" s="7"/>
      <c r="DF356" s="7"/>
      <c r="DG356" s="7"/>
      <c r="DH356" s="7"/>
      <c r="DI356" s="7"/>
      <c r="DJ356" s="7"/>
      <c r="DK356" s="7"/>
      <c r="DL356" s="7"/>
      <c r="DM356" s="7"/>
      <c r="DN356" s="7"/>
      <c r="DO356" s="7"/>
      <c r="DP356" s="7"/>
      <c r="DQ356" s="7"/>
      <c r="DR356" s="7"/>
      <c r="DS356" s="7"/>
      <c r="DT356" s="7"/>
      <c r="DU356" s="7"/>
      <c r="DV356" s="7"/>
      <c r="DW356" s="7"/>
      <c r="DX356" s="7"/>
      <c r="DY356" s="7"/>
      <c r="DZ356" s="7"/>
      <c r="EA356" s="7"/>
    </row>
    <row r="357" spans="1:131">
      <c r="A357" s="7" t="s">
        <v>590</v>
      </c>
      <c r="B357" s="7" t="s">
        <v>590</v>
      </c>
      <c r="C357" s="26">
        <v>1</v>
      </c>
      <c r="D357" s="26">
        <v>115.839</v>
      </c>
      <c r="E357" s="26">
        <v>0</v>
      </c>
      <c r="F357" s="26">
        <v>10.46115</v>
      </c>
      <c r="G357" s="26">
        <v>0</v>
      </c>
      <c r="H357" s="26">
        <v>0</v>
      </c>
      <c r="I357" s="26" t="s">
        <v>137</v>
      </c>
      <c r="J357" s="26"/>
      <c r="K357" s="26"/>
      <c r="L357" s="26">
        <v>123.85691719904344</v>
      </c>
      <c r="M357" s="26">
        <v>3.2943784173031541E-4</v>
      </c>
      <c r="N357" s="26">
        <v>3.2706010712299049E-4</v>
      </c>
      <c r="O357" s="26">
        <v>0</v>
      </c>
      <c r="P357" s="26">
        <v>0</v>
      </c>
      <c r="Q357" s="26">
        <v>0</v>
      </c>
      <c r="R357" s="26">
        <v>2.0860930552949988</v>
      </c>
      <c r="S357" s="26">
        <v>4.8206437578241461</v>
      </c>
      <c r="T357" s="26">
        <v>0</v>
      </c>
      <c r="U357" s="26">
        <v>164.85171128453001</v>
      </c>
      <c r="V357" s="26" t="s">
        <v>310</v>
      </c>
      <c r="W357" s="26" t="s">
        <v>310</v>
      </c>
      <c r="X357" s="26" t="s">
        <v>310</v>
      </c>
      <c r="Y357" s="26" t="s">
        <v>310</v>
      </c>
      <c r="Z357" s="26">
        <v>0</v>
      </c>
      <c r="AA357" s="26">
        <v>0</v>
      </c>
      <c r="AB357" s="26">
        <v>0</v>
      </c>
      <c r="AC357" s="26">
        <v>0</v>
      </c>
      <c r="AD357" s="26">
        <v>0</v>
      </c>
      <c r="AE357" s="26">
        <v>0</v>
      </c>
      <c r="AF357" s="26">
        <v>0</v>
      </c>
      <c r="AG357" s="26">
        <v>0</v>
      </c>
      <c r="AH357" s="26">
        <v>2.0860930552949988</v>
      </c>
      <c r="AI357" s="26">
        <v>4.8206437578241461</v>
      </c>
      <c r="AJ357" s="26">
        <v>0</v>
      </c>
      <c r="AK357" s="26">
        <v>164.85171128453001</v>
      </c>
      <c r="AL357" s="26">
        <v>171.75844809764916</v>
      </c>
      <c r="AM357" s="26">
        <v>59.573186139308874</v>
      </c>
      <c r="AN357" s="26">
        <v>0.11640636226691679</v>
      </c>
      <c r="AO357" s="26">
        <v>0</v>
      </c>
      <c r="AP357" s="26">
        <v>0</v>
      </c>
      <c r="AQ357" s="26">
        <v>59.689592501575788</v>
      </c>
      <c r="AR357" s="26">
        <v>2.0860930552949988</v>
      </c>
      <c r="AS357" s="30">
        <v>28.613101582438738</v>
      </c>
      <c r="AT357" s="26">
        <v>59.573186139308874</v>
      </c>
      <c r="AU357" s="26">
        <v>0.13779046129686745</v>
      </c>
      <c r="AV357" s="26">
        <v>0</v>
      </c>
      <c r="AW357" s="26">
        <v>0</v>
      </c>
      <c r="AX357" s="26">
        <v>59.71097660060574</v>
      </c>
      <c r="AY357" s="26">
        <v>4.8206437578241461</v>
      </c>
      <c r="AZ357" s="30">
        <v>12.386515079794444</v>
      </c>
      <c r="BA357" s="26">
        <v>59.573186139308874</v>
      </c>
      <c r="BB357" s="26">
        <v>0.25419682356378426</v>
      </c>
      <c r="BC357" s="26">
        <v>0</v>
      </c>
      <c r="BD357" s="26">
        <v>0</v>
      </c>
      <c r="BE357" s="26">
        <v>59.827382962872655</v>
      </c>
      <c r="BF357" s="26">
        <v>6.9067368131191449</v>
      </c>
      <c r="BG357" s="26">
        <v>3.9521856964680087</v>
      </c>
      <c r="BH357" s="30">
        <v>8.6621778969820138</v>
      </c>
      <c r="BI357" s="26">
        <v>1.2393201916234085</v>
      </c>
      <c r="BJ357" s="26">
        <v>2.8638804633046275</v>
      </c>
      <c r="BK357" s="26">
        <v>0</v>
      </c>
      <c r="BL357" s="26">
        <v>97.936213295959334</v>
      </c>
      <c r="BM357" s="26">
        <v>102.03941395088739</v>
      </c>
      <c r="BN357" s="26">
        <v>59.573186139308874</v>
      </c>
      <c r="BO357" s="26">
        <v>0</v>
      </c>
      <c r="BP357" s="26">
        <v>0.25419682356378426</v>
      </c>
      <c r="BQ357" s="26">
        <v>0</v>
      </c>
      <c r="BR357" s="26">
        <v>0</v>
      </c>
      <c r="BS357" s="26">
        <v>0</v>
      </c>
      <c r="BT357" s="26">
        <v>0</v>
      </c>
      <c r="BU357" s="26">
        <v>0</v>
      </c>
      <c r="BV357" s="26">
        <v>81.5419580698061</v>
      </c>
      <c r="BW357" s="26">
        <v>0</v>
      </c>
      <c r="BX357" s="26">
        <v>171.75844809764916</v>
      </c>
      <c r="BY357" s="26"/>
      <c r="BZ357" s="26">
        <v>0</v>
      </c>
      <c r="CA357" s="26">
        <v>0</v>
      </c>
      <c r="CB357" s="26">
        <v>141.36934103267876</v>
      </c>
      <c r="CC357" s="26">
        <v>171.75844809764916</v>
      </c>
      <c r="CD357" s="113">
        <v>0.82307067045870486</v>
      </c>
      <c r="CE357" s="26">
        <v>53.445404158656913</v>
      </c>
      <c r="CF357" s="26">
        <v>1.1766566192036549</v>
      </c>
      <c r="CG357" s="26">
        <v>0</v>
      </c>
      <c r="CH357" s="26">
        <v>1.1766566192036549</v>
      </c>
      <c r="CI357" s="26">
        <v>5.8832035669545639E-2</v>
      </c>
      <c r="CJ357" s="26">
        <v>0</v>
      </c>
      <c r="CK357" s="26">
        <v>5.8832035669545639E-2</v>
      </c>
      <c r="CL357" s="26"/>
      <c r="CM357" s="26">
        <v>0</v>
      </c>
      <c r="CN357" s="26"/>
      <c r="CO357" s="26">
        <v>0</v>
      </c>
      <c r="CP357" s="26">
        <v>0</v>
      </c>
      <c r="CQ357" s="26">
        <v>0</v>
      </c>
      <c r="CR357" s="26">
        <v>0</v>
      </c>
      <c r="CS357" s="26">
        <v>0</v>
      </c>
      <c r="CT357" s="26">
        <v>0</v>
      </c>
      <c r="CU357" s="26">
        <v>0</v>
      </c>
      <c r="CV357" s="26">
        <v>9999</v>
      </c>
      <c r="CW357" s="30">
        <v>9999</v>
      </c>
      <c r="CX357" s="7"/>
      <c r="CY357" s="7"/>
      <c r="CZ357" s="7"/>
      <c r="DA357" s="7"/>
      <c r="DB357" s="7"/>
      <c r="DC357" s="7"/>
      <c r="DD357" s="7"/>
      <c r="DE357" s="7"/>
      <c r="DF357" s="7"/>
      <c r="DG357" s="7"/>
      <c r="DH357" s="7"/>
      <c r="DI357" s="7"/>
      <c r="DJ357" s="7"/>
      <c r="DK357" s="7"/>
      <c r="DL357" s="7"/>
      <c r="DM357" s="7"/>
      <c r="DN357" s="7"/>
      <c r="DO357" s="7"/>
      <c r="DP357" s="7"/>
      <c r="DQ357" s="7"/>
      <c r="DR357" s="7"/>
      <c r="DS357" s="7"/>
      <c r="DT357" s="7"/>
      <c r="DU357" s="7"/>
      <c r="DV357" s="7"/>
      <c r="DW357" s="7"/>
      <c r="DX357" s="7"/>
      <c r="DY357" s="7"/>
      <c r="DZ357" s="7"/>
      <c r="EA357" s="7"/>
    </row>
    <row r="358" spans="1:131">
      <c r="A358" s="7" t="s">
        <v>591</v>
      </c>
      <c r="B358" s="7" t="s">
        <v>591</v>
      </c>
      <c r="C358" s="26">
        <v>1</v>
      </c>
      <c r="D358" s="26">
        <v>116.51</v>
      </c>
      <c r="E358" s="26">
        <v>0</v>
      </c>
      <c r="F358" s="26">
        <v>10.46115</v>
      </c>
      <c r="G358" s="26">
        <v>0</v>
      </c>
      <c r="H358" s="26">
        <v>0</v>
      </c>
      <c r="I358" s="26" t="s">
        <v>137</v>
      </c>
      <c r="J358" s="26"/>
      <c r="K358" s="26"/>
      <c r="L358" s="26">
        <v>124.5743611638615</v>
      </c>
      <c r="M358" s="26">
        <v>3.3134611780142313E-4</v>
      </c>
      <c r="N358" s="26">
        <v>3.2895461011317109E-4</v>
      </c>
      <c r="O358" s="26">
        <v>0</v>
      </c>
      <c r="P358" s="26">
        <v>0</v>
      </c>
      <c r="Q358" s="26">
        <v>0</v>
      </c>
      <c r="R358" s="26">
        <v>2.0860930552949988</v>
      </c>
      <c r="S358" s="26">
        <v>4.8206437578241461</v>
      </c>
      <c r="T358" s="26">
        <v>0</v>
      </c>
      <c r="U358" s="26">
        <v>164.85171128453001</v>
      </c>
      <c r="V358" s="26" t="s">
        <v>310</v>
      </c>
      <c r="W358" s="26" t="s">
        <v>310</v>
      </c>
      <c r="X358" s="26" t="s">
        <v>310</v>
      </c>
      <c r="Y358" s="26" t="s">
        <v>310</v>
      </c>
      <c r="Z358" s="26">
        <v>0</v>
      </c>
      <c r="AA358" s="26">
        <v>0</v>
      </c>
      <c r="AB358" s="26">
        <v>0</v>
      </c>
      <c r="AC358" s="26">
        <v>0</v>
      </c>
      <c r="AD358" s="26">
        <v>0</v>
      </c>
      <c r="AE358" s="26">
        <v>0</v>
      </c>
      <c r="AF358" s="26">
        <v>0</v>
      </c>
      <c r="AG358" s="26">
        <v>0</v>
      </c>
      <c r="AH358" s="26">
        <v>2.0860930552949988</v>
      </c>
      <c r="AI358" s="26">
        <v>4.8206437578241461</v>
      </c>
      <c r="AJ358" s="26">
        <v>0</v>
      </c>
      <c r="AK358" s="26">
        <v>164.85171128453001</v>
      </c>
      <c r="AL358" s="26">
        <v>171.75844809764916</v>
      </c>
      <c r="AM358" s="26">
        <v>59.918265153280736</v>
      </c>
      <c r="AN358" s="26">
        <v>0.11708064872554561</v>
      </c>
      <c r="AO358" s="26">
        <v>0</v>
      </c>
      <c r="AP358" s="26">
        <v>0</v>
      </c>
      <c r="AQ358" s="26">
        <v>60.035345802006283</v>
      </c>
      <c r="AR358" s="26">
        <v>2.0860930552949988</v>
      </c>
      <c r="AS358" s="30">
        <v>28.778843613721996</v>
      </c>
      <c r="AT358" s="26">
        <v>59.918265153280736</v>
      </c>
      <c r="AU358" s="26">
        <v>0.13858861562770763</v>
      </c>
      <c r="AV358" s="26">
        <v>0</v>
      </c>
      <c r="AW358" s="26">
        <v>0</v>
      </c>
      <c r="AX358" s="26">
        <v>60.056853768908447</v>
      </c>
      <c r="AY358" s="26">
        <v>4.8206437578241461</v>
      </c>
      <c r="AZ358" s="30">
        <v>12.458264245606859</v>
      </c>
      <c r="BA358" s="26">
        <v>59.918265153280736</v>
      </c>
      <c r="BB358" s="26">
        <v>0.25566926435325321</v>
      </c>
      <c r="BC358" s="26">
        <v>0</v>
      </c>
      <c r="BD358" s="26">
        <v>0</v>
      </c>
      <c r="BE358" s="26">
        <v>60.173934417633994</v>
      </c>
      <c r="BF358" s="26">
        <v>6.9067368131191449</v>
      </c>
      <c r="BG358" s="26">
        <v>3.9285546979317685</v>
      </c>
      <c r="BH358" s="30">
        <v>8.7123537563115718</v>
      </c>
      <c r="BI358" s="26">
        <v>1.23218274549364</v>
      </c>
      <c r="BJ358" s="26">
        <v>2.8473869108981611</v>
      </c>
      <c r="BK358" s="26">
        <v>0</v>
      </c>
      <c r="BL358" s="26">
        <v>97.372182748181558</v>
      </c>
      <c r="BM358" s="26">
        <v>101.45175240457337</v>
      </c>
      <c r="BN358" s="26">
        <v>59.918265153280736</v>
      </c>
      <c r="BO358" s="26">
        <v>0</v>
      </c>
      <c r="BP358" s="26">
        <v>0.25566926435325321</v>
      </c>
      <c r="BQ358" s="26">
        <v>0</v>
      </c>
      <c r="BR358" s="26">
        <v>0</v>
      </c>
      <c r="BS358" s="26">
        <v>0</v>
      </c>
      <c r="BT358" s="26">
        <v>0</v>
      </c>
      <c r="BU358" s="26">
        <v>0</v>
      </c>
      <c r="BV358" s="26">
        <v>81.5419580698061</v>
      </c>
      <c r="BW358" s="26">
        <v>0</v>
      </c>
      <c r="BX358" s="26">
        <v>171.75844809764916</v>
      </c>
      <c r="BY358" s="26"/>
      <c r="BZ358" s="26">
        <v>0</v>
      </c>
      <c r="CA358" s="26">
        <v>0</v>
      </c>
      <c r="CB358" s="26">
        <v>141.7158924874401</v>
      </c>
      <c r="CC358" s="26">
        <v>171.75844809764916</v>
      </c>
      <c r="CD358" s="113">
        <v>0.8250883380529318</v>
      </c>
      <c r="CE358" s="26">
        <v>53.136733682066186</v>
      </c>
      <c r="CF358" s="26">
        <v>1.1834724290042002</v>
      </c>
      <c r="CG358" s="26">
        <v>0</v>
      </c>
      <c r="CH358" s="26">
        <v>1.1834724290042002</v>
      </c>
      <c r="CI358" s="26">
        <v>5.9172821552834189E-2</v>
      </c>
      <c r="CJ358" s="26">
        <v>0</v>
      </c>
      <c r="CK358" s="26">
        <v>5.9172821552834189E-2</v>
      </c>
      <c r="CL358" s="26"/>
      <c r="CM358" s="26">
        <v>0</v>
      </c>
      <c r="CN358" s="26"/>
      <c r="CO358" s="26">
        <v>0</v>
      </c>
      <c r="CP358" s="26">
        <v>0</v>
      </c>
      <c r="CQ358" s="26">
        <v>0</v>
      </c>
      <c r="CR358" s="26">
        <v>0</v>
      </c>
      <c r="CS358" s="26">
        <v>0</v>
      </c>
      <c r="CT358" s="26">
        <v>0</v>
      </c>
      <c r="CU358" s="26">
        <v>0</v>
      </c>
      <c r="CV358" s="26">
        <v>9999</v>
      </c>
      <c r="CW358" s="30">
        <v>9999</v>
      </c>
      <c r="CX358" s="7"/>
      <c r="CY358" s="7"/>
      <c r="CZ358" s="7"/>
      <c r="DA358" s="7"/>
      <c r="DB358" s="7"/>
      <c r="DC358" s="7"/>
      <c r="DD358" s="7"/>
      <c r="DE358" s="7"/>
      <c r="DF358" s="7"/>
      <c r="DG358" s="7"/>
      <c r="DH358" s="7"/>
      <c r="DI358" s="7"/>
      <c r="DJ358" s="7"/>
      <c r="DK358" s="7"/>
      <c r="DL358" s="7"/>
      <c r="DM358" s="7"/>
      <c r="DN358" s="7"/>
      <c r="DO358" s="7"/>
      <c r="DP358" s="7"/>
      <c r="DQ358" s="7"/>
      <c r="DR358" s="7"/>
      <c r="DS358" s="7"/>
      <c r="DT358" s="7"/>
      <c r="DU358" s="7"/>
      <c r="DV358" s="7"/>
      <c r="DW358" s="7"/>
      <c r="DX358" s="7"/>
      <c r="DY358" s="7"/>
      <c r="DZ358" s="7"/>
      <c r="EA358" s="7"/>
    </row>
    <row r="359" spans="1:131">
      <c r="A359" s="7" t="s">
        <v>592</v>
      </c>
      <c r="B359" s="7" t="s">
        <v>592</v>
      </c>
      <c r="C359" s="26">
        <v>1</v>
      </c>
      <c r="D359" s="26">
        <v>111.08100000000002</v>
      </c>
      <c r="E359" s="26">
        <v>0</v>
      </c>
      <c r="F359" s="26">
        <v>10.46115</v>
      </c>
      <c r="G359" s="26">
        <v>0</v>
      </c>
      <c r="H359" s="26">
        <v>0</v>
      </c>
      <c r="I359" s="26" t="s">
        <v>137</v>
      </c>
      <c r="J359" s="26"/>
      <c r="K359" s="26"/>
      <c r="L359" s="26">
        <v>118.76958726669729</v>
      </c>
      <c r="M359" s="26">
        <v>3.1590642958973382E-4</v>
      </c>
      <c r="N359" s="26">
        <v>3.1362635864716471E-4</v>
      </c>
      <c r="O359" s="26">
        <v>0</v>
      </c>
      <c r="P359" s="26">
        <v>0</v>
      </c>
      <c r="Q359" s="26">
        <v>0</v>
      </c>
      <c r="R359" s="26">
        <v>2.0860930552949988</v>
      </c>
      <c r="S359" s="26">
        <v>4.8206437578241461</v>
      </c>
      <c r="T359" s="26">
        <v>0</v>
      </c>
      <c r="U359" s="26">
        <v>164.85171128453001</v>
      </c>
      <c r="V359" s="26" t="s">
        <v>310</v>
      </c>
      <c r="W359" s="26" t="s">
        <v>310</v>
      </c>
      <c r="X359" s="26" t="s">
        <v>310</v>
      </c>
      <c r="Y359" s="26" t="s">
        <v>310</v>
      </c>
      <c r="Z359" s="26">
        <v>0</v>
      </c>
      <c r="AA359" s="26">
        <v>0</v>
      </c>
      <c r="AB359" s="26">
        <v>0</v>
      </c>
      <c r="AC359" s="26">
        <v>0</v>
      </c>
      <c r="AD359" s="26">
        <v>0</v>
      </c>
      <c r="AE359" s="26">
        <v>0</v>
      </c>
      <c r="AF359" s="26">
        <v>0</v>
      </c>
      <c r="AG359" s="26">
        <v>0</v>
      </c>
      <c r="AH359" s="26">
        <v>2.0860930552949988</v>
      </c>
      <c r="AI359" s="26">
        <v>4.8206437578241461</v>
      </c>
      <c r="AJ359" s="26">
        <v>0</v>
      </c>
      <c r="AK359" s="26">
        <v>164.85171128453001</v>
      </c>
      <c r="AL359" s="26">
        <v>171.75844809764916</v>
      </c>
      <c r="AM359" s="26">
        <v>57.126262222054599</v>
      </c>
      <c r="AN359" s="26">
        <v>0.11162505828754898</v>
      </c>
      <c r="AO359" s="26">
        <v>0</v>
      </c>
      <c r="AP359" s="26">
        <v>0</v>
      </c>
      <c r="AQ359" s="26">
        <v>57.23788728034215</v>
      </c>
      <c r="AR359" s="26">
        <v>2.0860930552949988</v>
      </c>
      <c r="AS359" s="30">
        <v>27.437839906066905</v>
      </c>
      <c r="AT359" s="26">
        <v>57.126262222054599</v>
      </c>
      <c r="AU359" s="26">
        <v>0.13213082149636421</v>
      </c>
      <c r="AV359" s="26">
        <v>0</v>
      </c>
      <c r="AW359" s="26">
        <v>0</v>
      </c>
      <c r="AX359" s="26">
        <v>57.25839304355096</v>
      </c>
      <c r="AY359" s="26">
        <v>4.8206437578241461</v>
      </c>
      <c r="AZ359" s="30">
        <v>11.87774826767021</v>
      </c>
      <c r="BA359" s="26">
        <v>57.126262222054599</v>
      </c>
      <c r="BB359" s="26">
        <v>0.24375587978391319</v>
      </c>
      <c r="BC359" s="26">
        <v>0</v>
      </c>
      <c r="BD359" s="26">
        <v>0</v>
      </c>
      <c r="BE359" s="26">
        <v>57.370018101838511</v>
      </c>
      <c r="BF359" s="26">
        <v>6.9067368131191449</v>
      </c>
      <c r="BG359" s="26">
        <v>4.1279405844879884</v>
      </c>
      <c r="BH359" s="30">
        <v>8.3063854399179995</v>
      </c>
      <c r="BI359" s="26">
        <v>1.2924047467835542</v>
      </c>
      <c r="BJ359" s="26">
        <v>2.9865507961644626</v>
      </c>
      <c r="BK359" s="26">
        <v>0</v>
      </c>
      <c r="BL359" s="26">
        <v>102.13117465624752</v>
      </c>
      <c r="BM359" s="26">
        <v>106.41013019919556</v>
      </c>
      <c r="BN359" s="26">
        <v>57.126262222054599</v>
      </c>
      <c r="BO359" s="26">
        <v>0</v>
      </c>
      <c r="BP359" s="26">
        <v>0.24375587978391319</v>
      </c>
      <c r="BQ359" s="26">
        <v>0</v>
      </c>
      <c r="BR359" s="26">
        <v>0</v>
      </c>
      <c r="BS359" s="26">
        <v>0</v>
      </c>
      <c r="BT359" s="26">
        <v>0</v>
      </c>
      <c r="BU359" s="26">
        <v>0</v>
      </c>
      <c r="BV359" s="26">
        <v>81.5419580698061</v>
      </c>
      <c r="BW359" s="26">
        <v>0</v>
      </c>
      <c r="BX359" s="26">
        <v>171.75844809764916</v>
      </c>
      <c r="BY359" s="26"/>
      <c r="BZ359" s="26">
        <v>0</v>
      </c>
      <c r="CA359" s="26">
        <v>0</v>
      </c>
      <c r="CB359" s="26">
        <v>138.9119761716446</v>
      </c>
      <c r="CC359" s="26">
        <v>171.75844809764916</v>
      </c>
      <c r="CD359" s="113">
        <v>0.80876357297237289</v>
      </c>
      <c r="CE359" s="26">
        <v>55.741132160378562</v>
      </c>
      <c r="CF359" s="26">
        <v>1.1283263315270449</v>
      </c>
      <c r="CG359" s="26">
        <v>0</v>
      </c>
      <c r="CH359" s="26">
        <v>1.1283263315270449</v>
      </c>
      <c r="CI359" s="26">
        <v>5.6415553951681206E-2</v>
      </c>
      <c r="CJ359" s="26">
        <v>0</v>
      </c>
      <c r="CK359" s="26">
        <v>5.6415553951681206E-2</v>
      </c>
      <c r="CL359" s="26"/>
      <c r="CM359" s="26">
        <v>0</v>
      </c>
      <c r="CN359" s="26"/>
      <c r="CO359" s="26">
        <v>0</v>
      </c>
      <c r="CP359" s="26">
        <v>0</v>
      </c>
      <c r="CQ359" s="26">
        <v>0</v>
      </c>
      <c r="CR359" s="26">
        <v>0</v>
      </c>
      <c r="CS359" s="26">
        <v>0</v>
      </c>
      <c r="CT359" s="26">
        <v>0</v>
      </c>
      <c r="CU359" s="26">
        <v>0</v>
      </c>
      <c r="CV359" s="26">
        <v>9999</v>
      </c>
      <c r="CW359" s="30">
        <v>9999</v>
      </c>
      <c r="CX359" s="7"/>
      <c r="CY359" s="7"/>
      <c r="CZ359" s="7"/>
      <c r="DA359" s="7"/>
      <c r="DB359" s="7"/>
      <c r="DC359" s="7"/>
      <c r="DD359" s="7"/>
      <c r="DE359" s="7"/>
      <c r="DF359" s="7"/>
      <c r="DG359" s="7"/>
      <c r="DH359" s="7"/>
      <c r="DI359" s="7"/>
      <c r="DJ359" s="7"/>
      <c r="DK359" s="7"/>
      <c r="DL359" s="7"/>
      <c r="DM359" s="7"/>
      <c r="DN359" s="7"/>
      <c r="DO359" s="7"/>
      <c r="DP359" s="7"/>
      <c r="DQ359" s="7"/>
      <c r="DR359" s="7"/>
      <c r="DS359" s="7"/>
      <c r="DT359" s="7"/>
      <c r="DU359" s="7"/>
      <c r="DV359" s="7"/>
      <c r="DW359" s="7"/>
      <c r="DX359" s="7"/>
      <c r="DY359" s="7"/>
      <c r="DZ359" s="7"/>
      <c r="EA359" s="7"/>
    </row>
    <row r="360" spans="1:131">
      <c r="A360" s="7" t="s">
        <v>593</v>
      </c>
      <c r="B360" s="7" t="s">
        <v>593</v>
      </c>
      <c r="C360" s="26">
        <v>1</v>
      </c>
      <c r="D360" s="26">
        <v>101.94146259321626</v>
      </c>
      <c r="E360" s="26">
        <v>0</v>
      </c>
      <c r="F360" s="26">
        <v>10.46115</v>
      </c>
      <c r="G360" s="26">
        <v>0</v>
      </c>
      <c r="H360" s="26">
        <v>0</v>
      </c>
      <c r="I360" s="26" t="s">
        <v>137</v>
      </c>
      <c r="J360" s="26"/>
      <c r="K360" s="26"/>
      <c r="L360" s="26">
        <v>108.99744724624151</v>
      </c>
      <c r="M360" s="26">
        <v>2.8991423803331214E-4</v>
      </c>
      <c r="N360" s="26">
        <v>2.8782176707336593E-4</v>
      </c>
      <c r="O360" s="26">
        <v>0</v>
      </c>
      <c r="P360" s="26">
        <v>0</v>
      </c>
      <c r="Q360" s="26">
        <v>0</v>
      </c>
      <c r="R360" s="26">
        <v>2.0860930552949988</v>
      </c>
      <c r="S360" s="26">
        <v>4.8206437578241461</v>
      </c>
      <c r="T360" s="26">
        <v>0</v>
      </c>
      <c r="U360" s="26">
        <v>164.85171128453001</v>
      </c>
      <c r="V360" s="26" t="s">
        <v>310</v>
      </c>
      <c r="W360" s="26" t="s">
        <v>310</v>
      </c>
      <c r="X360" s="26" t="s">
        <v>310</v>
      </c>
      <c r="Y360" s="26" t="s">
        <v>310</v>
      </c>
      <c r="Z360" s="26">
        <v>0</v>
      </c>
      <c r="AA360" s="26">
        <v>0</v>
      </c>
      <c r="AB360" s="26">
        <v>0</v>
      </c>
      <c r="AC360" s="26">
        <v>0</v>
      </c>
      <c r="AD360" s="26">
        <v>0</v>
      </c>
      <c r="AE360" s="26">
        <v>0</v>
      </c>
      <c r="AF360" s="26">
        <v>0</v>
      </c>
      <c r="AG360" s="26">
        <v>0</v>
      </c>
      <c r="AH360" s="26">
        <v>2.0860930552949988</v>
      </c>
      <c r="AI360" s="26">
        <v>4.8206437578241461</v>
      </c>
      <c r="AJ360" s="26">
        <v>0</v>
      </c>
      <c r="AK360" s="26">
        <v>164.85171128453001</v>
      </c>
      <c r="AL360" s="26">
        <v>171.75844809764916</v>
      </c>
      <c r="AM360" s="26">
        <v>52.426019962008226</v>
      </c>
      <c r="AN360" s="26">
        <v>0.10244075678005921</v>
      </c>
      <c r="AO360" s="26">
        <v>0</v>
      </c>
      <c r="AP360" s="26">
        <v>0</v>
      </c>
      <c r="AQ360" s="26">
        <v>52.528460718788288</v>
      </c>
      <c r="AR360" s="26">
        <v>2.0860930552949988</v>
      </c>
      <c r="AS360" s="30">
        <v>25.18030563663428</v>
      </c>
      <c r="AT360" s="26">
        <v>52.426019962008226</v>
      </c>
      <c r="AU360" s="26">
        <v>0.12125934405508186</v>
      </c>
      <c r="AV360" s="26">
        <v>0</v>
      </c>
      <c r="AW360" s="26">
        <v>0</v>
      </c>
      <c r="AX360" s="26">
        <v>52.547279306063309</v>
      </c>
      <c r="AY360" s="26">
        <v>4.8206437578241461</v>
      </c>
      <c r="AZ360" s="30">
        <v>10.900469303664359</v>
      </c>
      <c r="BA360" s="26">
        <v>52.426019962008226</v>
      </c>
      <c r="BB360" s="26">
        <v>0.22370010083514108</v>
      </c>
      <c r="BC360" s="26">
        <v>0</v>
      </c>
      <c r="BD360" s="26">
        <v>0</v>
      </c>
      <c r="BE360" s="26">
        <v>52.649720062843372</v>
      </c>
      <c r="BF360" s="26">
        <v>6.9067368131191449</v>
      </c>
      <c r="BG360" s="26">
        <v>4.5115693185860231</v>
      </c>
      <c r="BH360" s="30">
        <v>7.6229515453429126</v>
      </c>
      <c r="BI360" s="26">
        <v>1.4082749847363616</v>
      </c>
      <c r="BJ360" s="26">
        <v>3.2543092923096943</v>
      </c>
      <c r="BK360" s="26">
        <v>0</v>
      </c>
      <c r="BL360" s="26">
        <v>111.28772065259324</v>
      </c>
      <c r="BM360" s="26">
        <v>115.95030492963932</v>
      </c>
      <c r="BN360" s="26">
        <v>52.426019962008226</v>
      </c>
      <c r="BO360" s="26">
        <v>0</v>
      </c>
      <c r="BP360" s="26">
        <v>0.22370010083514108</v>
      </c>
      <c r="BQ360" s="26">
        <v>0</v>
      </c>
      <c r="BR360" s="26">
        <v>0</v>
      </c>
      <c r="BS360" s="26">
        <v>0</v>
      </c>
      <c r="BT360" s="26">
        <v>0</v>
      </c>
      <c r="BU360" s="26">
        <v>0</v>
      </c>
      <c r="BV360" s="26">
        <v>81.5419580698061</v>
      </c>
      <c r="BW360" s="26">
        <v>0</v>
      </c>
      <c r="BX360" s="26">
        <v>171.75844809764916</v>
      </c>
      <c r="BY360" s="26"/>
      <c r="BZ360" s="26">
        <v>0</v>
      </c>
      <c r="CA360" s="26">
        <v>0</v>
      </c>
      <c r="CB360" s="26">
        <v>134.19167813264949</v>
      </c>
      <c r="CC360" s="26">
        <v>171.75844809764916</v>
      </c>
      <c r="CD360" s="113">
        <v>0.78128138451948526</v>
      </c>
      <c r="CE360" s="26">
        <v>60.75212922029398</v>
      </c>
      <c r="CF360" s="26">
        <v>1.0354897463860155</v>
      </c>
      <c r="CG360" s="26">
        <v>0</v>
      </c>
      <c r="CH360" s="26">
        <v>1.0354897463860155</v>
      </c>
      <c r="CI360" s="26">
        <v>5.177378744196471E-2</v>
      </c>
      <c r="CJ360" s="26">
        <v>0</v>
      </c>
      <c r="CK360" s="26">
        <v>5.177378744196471E-2</v>
      </c>
      <c r="CL360" s="26"/>
      <c r="CM360" s="26">
        <v>0</v>
      </c>
      <c r="CN360" s="26"/>
      <c r="CO360" s="26">
        <v>0</v>
      </c>
      <c r="CP360" s="26">
        <v>0</v>
      </c>
      <c r="CQ360" s="26">
        <v>0</v>
      </c>
      <c r="CR360" s="26">
        <v>0</v>
      </c>
      <c r="CS360" s="26">
        <v>0</v>
      </c>
      <c r="CT360" s="26">
        <v>0</v>
      </c>
      <c r="CU360" s="26">
        <v>0</v>
      </c>
      <c r="CV360" s="26">
        <v>9999</v>
      </c>
      <c r="CW360" s="30">
        <v>9999</v>
      </c>
      <c r="CX360" s="7"/>
      <c r="CY360" s="7"/>
      <c r="CZ360" s="7"/>
      <c r="DA360" s="7"/>
      <c r="DB360" s="7"/>
      <c r="DC360" s="7"/>
      <c r="DD360" s="7"/>
      <c r="DE360" s="7"/>
      <c r="DF360" s="7"/>
      <c r="DG360" s="7"/>
      <c r="DH360" s="7"/>
      <c r="DI360" s="7"/>
      <c r="DJ360" s="7"/>
      <c r="DK360" s="7"/>
      <c r="DL360" s="7"/>
      <c r="DM360" s="7"/>
      <c r="DN360" s="7"/>
      <c r="DO360" s="7"/>
      <c r="DP360" s="7"/>
      <c r="DQ360" s="7"/>
      <c r="DR360" s="7"/>
      <c r="DS360" s="7"/>
      <c r="DT360" s="7"/>
      <c r="DU360" s="7"/>
      <c r="DV360" s="7"/>
      <c r="DW360" s="7"/>
      <c r="DX360" s="7"/>
      <c r="DY360" s="7"/>
      <c r="DZ360" s="7"/>
      <c r="EA360" s="7"/>
    </row>
    <row r="361" spans="1:131">
      <c r="A361" s="7" t="s">
        <v>594</v>
      </c>
      <c r="B361" s="7" t="s">
        <v>594</v>
      </c>
      <c r="C361" s="26">
        <v>1</v>
      </c>
      <c r="D361" s="26">
        <v>99.43</v>
      </c>
      <c r="E361" s="26">
        <v>0</v>
      </c>
      <c r="F361" s="26">
        <v>10.46115</v>
      </c>
      <c r="G361" s="26">
        <v>0</v>
      </c>
      <c r="H361" s="26">
        <v>0</v>
      </c>
      <c r="I361" s="26" t="s">
        <v>137</v>
      </c>
      <c r="J361" s="26"/>
      <c r="K361" s="26"/>
      <c r="L361" s="26">
        <v>106.31215115031112</v>
      </c>
      <c r="M361" s="26">
        <v>2.8277181780959144E-4</v>
      </c>
      <c r="N361" s="26">
        <v>2.8073089763584757E-4</v>
      </c>
      <c r="O361" s="26">
        <v>0</v>
      </c>
      <c r="P361" s="26">
        <v>0</v>
      </c>
      <c r="Q361" s="26">
        <v>0</v>
      </c>
      <c r="R361" s="26">
        <v>2.0860930552949988</v>
      </c>
      <c r="S361" s="26">
        <v>4.8206437578241461</v>
      </c>
      <c r="T361" s="26">
        <v>0</v>
      </c>
      <c r="U361" s="26">
        <v>164.85171128453001</v>
      </c>
      <c r="V361" s="26" t="s">
        <v>310</v>
      </c>
      <c r="W361" s="26" t="s">
        <v>310</v>
      </c>
      <c r="X361" s="26" t="s">
        <v>310</v>
      </c>
      <c r="Y361" s="26" t="s">
        <v>310</v>
      </c>
      <c r="Z361" s="26">
        <v>0</v>
      </c>
      <c r="AA361" s="26">
        <v>0</v>
      </c>
      <c r="AB361" s="26">
        <v>0</v>
      </c>
      <c r="AC361" s="26">
        <v>0</v>
      </c>
      <c r="AD361" s="26">
        <v>0</v>
      </c>
      <c r="AE361" s="26">
        <v>0</v>
      </c>
      <c r="AF361" s="26">
        <v>0</v>
      </c>
      <c r="AG361" s="26">
        <v>0</v>
      </c>
      <c r="AH361" s="26">
        <v>2.0860930552949988</v>
      </c>
      <c r="AI361" s="26">
        <v>4.8206437578241461</v>
      </c>
      <c r="AJ361" s="26">
        <v>0</v>
      </c>
      <c r="AK361" s="26">
        <v>164.85171128453001</v>
      </c>
      <c r="AL361" s="26">
        <v>171.75844809764916</v>
      </c>
      <c r="AM361" s="26">
        <v>51.134435706726485</v>
      </c>
      <c r="AN361" s="26">
        <v>9.9916993414994409E-2</v>
      </c>
      <c r="AO361" s="26">
        <v>0</v>
      </c>
      <c r="AP361" s="26">
        <v>0</v>
      </c>
      <c r="AQ361" s="26">
        <v>51.234352700141478</v>
      </c>
      <c r="AR361" s="26">
        <v>2.0860930552949988</v>
      </c>
      <c r="AS361" s="30">
        <v>24.559955544694684</v>
      </c>
      <c r="AT361" s="26">
        <v>51.134435706726485</v>
      </c>
      <c r="AU361" s="26">
        <v>0.11827195993359343</v>
      </c>
      <c r="AV361" s="26">
        <v>0</v>
      </c>
      <c r="AW361" s="26">
        <v>0</v>
      </c>
      <c r="AX361" s="26">
        <v>51.252707666660079</v>
      </c>
      <c r="AY361" s="26">
        <v>4.8206437578241461</v>
      </c>
      <c r="AZ361" s="30">
        <v>10.631921843109517</v>
      </c>
      <c r="BA361" s="26">
        <v>51.134435706726485</v>
      </c>
      <c r="BB361" s="26">
        <v>0.21818895334858784</v>
      </c>
      <c r="BC361" s="26">
        <v>0</v>
      </c>
      <c r="BD361" s="26">
        <v>0</v>
      </c>
      <c r="BE361" s="26">
        <v>51.352624660075072</v>
      </c>
      <c r="BF361" s="26">
        <v>6.9067368131191449</v>
      </c>
      <c r="BG361" s="26">
        <v>4.6293396695818974</v>
      </c>
      <c r="BH361" s="30">
        <v>7.4351500642868364</v>
      </c>
      <c r="BI361" s="26">
        <v>1.4438460391980688</v>
      </c>
      <c r="BJ361" s="26">
        <v>3.336508588843857</v>
      </c>
      <c r="BK361" s="26">
        <v>0</v>
      </c>
      <c r="BL361" s="26">
        <v>114.09869266811457</v>
      </c>
      <c r="BM361" s="26">
        <v>118.87904729615651</v>
      </c>
      <c r="BN361" s="26">
        <v>51.134435706726485</v>
      </c>
      <c r="BO361" s="26">
        <v>0</v>
      </c>
      <c r="BP361" s="26">
        <v>0.21818895334858784</v>
      </c>
      <c r="BQ361" s="26">
        <v>0</v>
      </c>
      <c r="BR361" s="26">
        <v>0</v>
      </c>
      <c r="BS361" s="26">
        <v>0</v>
      </c>
      <c r="BT361" s="26">
        <v>0</v>
      </c>
      <c r="BU361" s="26">
        <v>0</v>
      </c>
      <c r="BV361" s="26">
        <v>81.5419580698061</v>
      </c>
      <c r="BW361" s="26">
        <v>0</v>
      </c>
      <c r="BX361" s="26">
        <v>171.75844809764916</v>
      </c>
      <c r="BY361" s="26"/>
      <c r="BZ361" s="26">
        <v>0</v>
      </c>
      <c r="CA361" s="26">
        <v>0</v>
      </c>
      <c r="CB361" s="26">
        <v>132.89458272988117</v>
      </c>
      <c r="CC361" s="26">
        <v>171.75844809764916</v>
      </c>
      <c r="CD361" s="113">
        <v>0.77372952656353255</v>
      </c>
      <c r="CE361" s="26">
        <v>62.290457374917317</v>
      </c>
      <c r="CF361" s="26">
        <v>1.0099790886266216</v>
      </c>
      <c r="CG361" s="26">
        <v>0</v>
      </c>
      <c r="CH361" s="26">
        <v>1.0099790886266216</v>
      </c>
      <c r="CI361" s="26">
        <v>5.0498271796397778E-2</v>
      </c>
      <c r="CJ361" s="26">
        <v>0</v>
      </c>
      <c r="CK361" s="26">
        <v>5.0498271796397778E-2</v>
      </c>
      <c r="CL361" s="26"/>
      <c r="CM361" s="26">
        <v>0</v>
      </c>
      <c r="CN361" s="26"/>
      <c r="CO361" s="26">
        <v>0</v>
      </c>
      <c r="CP361" s="26">
        <v>0</v>
      </c>
      <c r="CQ361" s="26">
        <v>0</v>
      </c>
      <c r="CR361" s="26">
        <v>0</v>
      </c>
      <c r="CS361" s="26">
        <v>0</v>
      </c>
      <c r="CT361" s="26">
        <v>0</v>
      </c>
      <c r="CU361" s="26">
        <v>0</v>
      </c>
      <c r="CV361" s="26">
        <v>9999</v>
      </c>
      <c r="CW361" s="30">
        <v>9999</v>
      </c>
      <c r="CX361" s="7"/>
      <c r="CY361" s="7"/>
      <c r="CZ361" s="7"/>
      <c r="DA361" s="7"/>
      <c r="DB361" s="7"/>
      <c r="DC361" s="7"/>
      <c r="DD361" s="7"/>
      <c r="DE361" s="7"/>
      <c r="DF361" s="7"/>
      <c r="DG361" s="7"/>
      <c r="DH361" s="7"/>
      <c r="DI361" s="7"/>
      <c r="DJ361" s="7"/>
      <c r="DK361" s="7"/>
      <c r="DL361" s="7"/>
      <c r="DM361" s="7"/>
      <c r="DN361" s="7"/>
      <c r="DO361" s="7"/>
      <c r="DP361" s="7"/>
      <c r="DQ361" s="7"/>
      <c r="DR361" s="7"/>
      <c r="DS361" s="7"/>
      <c r="DT361" s="7"/>
      <c r="DU361" s="7"/>
      <c r="DV361" s="7"/>
      <c r="DW361" s="7"/>
      <c r="DX361" s="7"/>
      <c r="DY361" s="7"/>
      <c r="DZ361" s="7"/>
      <c r="EA361" s="7"/>
    </row>
    <row r="362" spans="1:131">
      <c r="A362" s="7" t="s">
        <v>595</v>
      </c>
      <c r="B362" s="7" t="s">
        <v>595</v>
      </c>
      <c r="C362" s="26">
        <v>1</v>
      </c>
      <c r="D362" s="26">
        <v>97.947041135434219</v>
      </c>
      <c r="E362" s="26">
        <v>0</v>
      </c>
      <c r="F362" s="26">
        <v>10.46115</v>
      </c>
      <c r="G362" s="26">
        <v>0</v>
      </c>
      <c r="H362" s="26">
        <v>0</v>
      </c>
      <c r="I362" s="26" t="s">
        <v>137</v>
      </c>
      <c r="J362" s="26"/>
      <c r="K362" s="26"/>
      <c r="L362" s="26">
        <v>104.72654774128556</v>
      </c>
      <c r="M362" s="26">
        <v>2.7855438872510877E-4</v>
      </c>
      <c r="N362" s="26">
        <v>2.7654390806321769E-4</v>
      </c>
      <c r="O362" s="26">
        <v>0</v>
      </c>
      <c r="P362" s="26">
        <v>0</v>
      </c>
      <c r="Q362" s="26">
        <v>0</v>
      </c>
      <c r="R362" s="26">
        <v>2.0860930552949988</v>
      </c>
      <c r="S362" s="26">
        <v>4.8206437578241461</v>
      </c>
      <c r="T362" s="26">
        <v>0</v>
      </c>
      <c r="U362" s="26">
        <v>164.85171128453001</v>
      </c>
      <c r="V362" s="26" t="s">
        <v>310</v>
      </c>
      <c r="W362" s="26" t="s">
        <v>310</v>
      </c>
      <c r="X362" s="26" t="s">
        <v>310</v>
      </c>
      <c r="Y362" s="26" t="s">
        <v>310</v>
      </c>
      <c r="Z362" s="26">
        <v>0</v>
      </c>
      <c r="AA362" s="26">
        <v>0</v>
      </c>
      <c r="AB362" s="26">
        <v>0</v>
      </c>
      <c r="AC362" s="26">
        <v>0</v>
      </c>
      <c r="AD362" s="26">
        <v>0</v>
      </c>
      <c r="AE362" s="26">
        <v>0</v>
      </c>
      <c r="AF362" s="26">
        <v>0</v>
      </c>
      <c r="AG362" s="26">
        <v>0</v>
      </c>
      <c r="AH362" s="26">
        <v>2.0860930552949988</v>
      </c>
      <c r="AI362" s="26">
        <v>4.8206437578241461</v>
      </c>
      <c r="AJ362" s="26">
        <v>0</v>
      </c>
      <c r="AK362" s="26">
        <v>164.85171128453001</v>
      </c>
      <c r="AL362" s="26">
        <v>171.75844809764916</v>
      </c>
      <c r="AM362" s="26">
        <v>50.371785955988706</v>
      </c>
      <c r="AN362" s="26">
        <v>9.8426771237527605E-2</v>
      </c>
      <c r="AO362" s="26">
        <v>0</v>
      </c>
      <c r="AP362" s="26">
        <v>0</v>
      </c>
      <c r="AQ362" s="26">
        <v>50.470212727226233</v>
      </c>
      <c r="AR362" s="26">
        <v>2.0860930552949988</v>
      </c>
      <c r="AS362" s="30">
        <v>24.193653585644643</v>
      </c>
      <c r="AT362" s="26">
        <v>50.371785955988706</v>
      </c>
      <c r="AU362" s="26">
        <v>0.11650798073804793</v>
      </c>
      <c r="AV362" s="26">
        <v>0</v>
      </c>
      <c r="AW362" s="26">
        <v>0</v>
      </c>
      <c r="AX362" s="26">
        <v>50.488293936726755</v>
      </c>
      <c r="AY362" s="26">
        <v>4.8206437578241461</v>
      </c>
      <c r="AZ362" s="30">
        <v>10.47335096163904</v>
      </c>
      <c r="BA362" s="26">
        <v>50.371785955988706</v>
      </c>
      <c r="BB362" s="26">
        <v>0.21493475197557554</v>
      </c>
      <c r="BC362" s="26">
        <v>0</v>
      </c>
      <c r="BD362" s="26">
        <v>0</v>
      </c>
      <c r="BE362" s="26">
        <v>50.586720707964282</v>
      </c>
      <c r="BF362" s="26">
        <v>6.9067368131191449</v>
      </c>
      <c r="BG362" s="26">
        <v>4.7017162231688561</v>
      </c>
      <c r="BH362" s="30">
        <v>7.3242577611870603</v>
      </c>
      <c r="BI362" s="26">
        <v>1.4657064676303717</v>
      </c>
      <c r="BJ362" s="26">
        <v>3.3870247139985139</v>
      </c>
      <c r="BK362" s="26">
        <v>0</v>
      </c>
      <c r="BL362" s="26">
        <v>115.82619424208848</v>
      </c>
      <c r="BM362" s="26">
        <v>120.67892542371739</v>
      </c>
      <c r="BN362" s="26">
        <v>50.371785955988706</v>
      </c>
      <c r="BO362" s="26">
        <v>0</v>
      </c>
      <c r="BP362" s="26">
        <v>0.21493475197557554</v>
      </c>
      <c r="BQ362" s="26">
        <v>0</v>
      </c>
      <c r="BR362" s="26">
        <v>0</v>
      </c>
      <c r="BS362" s="26">
        <v>0</v>
      </c>
      <c r="BT362" s="26">
        <v>0</v>
      </c>
      <c r="BU362" s="26">
        <v>0</v>
      </c>
      <c r="BV362" s="26">
        <v>81.5419580698061</v>
      </c>
      <c r="BW362" s="26">
        <v>0</v>
      </c>
      <c r="BX362" s="26">
        <v>171.75844809764916</v>
      </c>
      <c r="BY362" s="26"/>
      <c r="BZ362" s="26">
        <v>0</v>
      </c>
      <c r="CA362" s="26">
        <v>0</v>
      </c>
      <c r="CB362" s="26">
        <v>132.12867877777038</v>
      </c>
      <c r="CC362" s="26">
        <v>171.75844809764916</v>
      </c>
      <c r="CD362" s="113">
        <v>0.76927033424668445</v>
      </c>
      <c r="CE362" s="26">
        <v>63.235847188023406</v>
      </c>
      <c r="CF362" s="26">
        <v>0.99491565261631454</v>
      </c>
      <c r="CG362" s="26">
        <v>0</v>
      </c>
      <c r="CH362" s="26">
        <v>0.99491565261631454</v>
      </c>
      <c r="CI362" s="26">
        <v>4.9745110177110648E-2</v>
      </c>
      <c r="CJ362" s="26">
        <v>0</v>
      </c>
      <c r="CK362" s="26">
        <v>4.9745110177110648E-2</v>
      </c>
      <c r="CL362" s="26"/>
      <c r="CM362" s="26">
        <v>0</v>
      </c>
      <c r="CN362" s="26"/>
      <c r="CO362" s="26">
        <v>0</v>
      </c>
      <c r="CP362" s="26">
        <v>0</v>
      </c>
      <c r="CQ362" s="26">
        <v>0</v>
      </c>
      <c r="CR362" s="26">
        <v>0</v>
      </c>
      <c r="CS362" s="26">
        <v>0</v>
      </c>
      <c r="CT362" s="26">
        <v>0</v>
      </c>
      <c r="CU362" s="26">
        <v>0</v>
      </c>
      <c r="CV362" s="26">
        <v>9999</v>
      </c>
      <c r="CW362" s="30">
        <v>9999</v>
      </c>
      <c r="CX362" s="7"/>
      <c r="CY362" s="7"/>
      <c r="CZ362" s="7"/>
      <c r="DA362" s="7"/>
      <c r="DB362" s="7"/>
      <c r="DC362" s="7"/>
      <c r="DD362" s="7"/>
      <c r="DE362" s="7"/>
      <c r="DF362" s="7"/>
      <c r="DG362" s="7"/>
      <c r="DH362" s="7"/>
      <c r="DI362" s="7"/>
      <c r="DJ362" s="7"/>
      <c r="DK362" s="7"/>
      <c r="DL362" s="7"/>
      <c r="DM362" s="7"/>
      <c r="DN362" s="7"/>
      <c r="DO362" s="7"/>
      <c r="DP362" s="7"/>
      <c r="DQ362" s="7"/>
      <c r="DR362" s="7"/>
      <c r="DS362" s="7"/>
      <c r="DT362" s="7"/>
      <c r="DU362" s="7"/>
      <c r="DV362" s="7"/>
      <c r="DW362" s="7"/>
      <c r="DX362" s="7"/>
      <c r="DY362" s="7"/>
      <c r="DZ362" s="7"/>
      <c r="EA362" s="7"/>
    </row>
    <row r="363" spans="1:131">
      <c r="A363" s="7" t="s">
        <v>596</v>
      </c>
      <c r="B363" s="7" t="s">
        <v>596</v>
      </c>
      <c r="C363" s="26">
        <v>1</v>
      </c>
      <c r="D363" s="26">
        <v>94.263562665383674</v>
      </c>
      <c r="E363" s="26">
        <v>0</v>
      </c>
      <c r="F363" s="26">
        <v>10.46115</v>
      </c>
      <c r="G363" s="26">
        <v>0</v>
      </c>
      <c r="H363" s="26">
        <v>0</v>
      </c>
      <c r="I363" s="26" t="s">
        <v>137</v>
      </c>
      <c r="J363" s="26"/>
      <c r="K363" s="26"/>
      <c r="L363" s="26">
        <v>100.78811346725428</v>
      </c>
      <c r="M363" s="26">
        <v>2.6807883906365161E-4</v>
      </c>
      <c r="N363" s="26">
        <v>2.6614396622152395E-4</v>
      </c>
      <c r="O363" s="26">
        <v>0</v>
      </c>
      <c r="P363" s="26">
        <v>0</v>
      </c>
      <c r="Q363" s="26">
        <v>0</v>
      </c>
      <c r="R363" s="26">
        <v>2.0860930552949988</v>
      </c>
      <c r="S363" s="26">
        <v>4.8206437578241461</v>
      </c>
      <c r="T363" s="26">
        <v>0</v>
      </c>
      <c r="U363" s="26">
        <v>164.85171128453001</v>
      </c>
      <c r="V363" s="26" t="s">
        <v>310</v>
      </c>
      <c r="W363" s="26" t="s">
        <v>310</v>
      </c>
      <c r="X363" s="26" t="s">
        <v>310</v>
      </c>
      <c r="Y363" s="26" t="s">
        <v>310</v>
      </c>
      <c r="Z363" s="26">
        <v>0</v>
      </c>
      <c r="AA363" s="26">
        <v>0</v>
      </c>
      <c r="AB363" s="26">
        <v>0</v>
      </c>
      <c r="AC363" s="26">
        <v>0</v>
      </c>
      <c r="AD363" s="26">
        <v>0</v>
      </c>
      <c r="AE363" s="26">
        <v>0</v>
      </c>
      <c r="AF363" s="26">
        <v>0</v>
      </c>
      <c r="AG363" s="26">
        <v>0</v>
      </c>
      <c r="AH363" s="26">
        <v>2.0860930552949988</v>
      </c>
      <c r="AI363" s="26">
        <v>4.8206437578241461</v>
      </c>
      <c r="AJ363" s="26">
        <v>0</v>
      </c>
      <c r="AK363" s="26">
        <v>164.85171128453001</v>
      </c>
      <c r="AL363" s="26">
        <v>171.75844809764916</v>
      </c>
      <c r="AM363" s="26">
        <v>48.477462381575371</v>
      </c>
      <c r="AN363" s="26">
        <v>9.4725251635432509E-2</v>
      </c>
      <c r="AO363" s="26">
        <v>0</v>
      </c>
      <c r="AP363" s="26">
        <v>0</v>
      </c>
      <c r="AQ363" s="26">
        <v>48.572187633210802</v>
      </c>
      <c r="AR363" s="26">
        <v>2.0860930552949988</v>
      </c>
      <c r="AS363" s="30">
        <v>23.28380678413318</v>
      </c>
      <c r="AT363" s="26">
        <v>48.477462381575371</v>
      </c>
      <c r="AU363" s="26">
        <v>0.11212648402653154</v>
      </c>
      <c r="AV363" s="26">
        <v>0</v>
      </c>
      <c r="AW363" s="26">
        <v>0</v>
      </c>
      <c r="AX363" s="26">
        <v>48.589588865601904</v>
      </c>
      <c r="AY363" s="26">
        <v>4.8206437578241461</v>
      </c>
      <c r="AZ363" s="30">
        <v>10.079481352825246</v>
      </c>
      <c r="BA363" s="26">
        <v>48.477462381575371</v>
      </c>
      <c r="BB363" s="26">
        <v>0.20685173566196405</v>
      </c>
      <c r="BC363" s="26">
        <v>0</v>
      </c>
      <c r="BD363" s="26">
        <v>0</v>
      </c>
      <c r="BE363" s="26">
        <v>48.684314117237335</v>
      </c>
      <c r="BF363" s="26">
        <v>6.9067368131191449</v>
      </c>
      <c r="BG363" s="26">
        <v>4.8913433741383709</v>
      </c>
      <c r="BH363" s="30">
        <v>7.0488155889714665</v>
      </c>
      <c r="BI363" s="26">
        <v>1.5229809654773849</v>
      </c>
      <c r="BJ363" s="26">
        <v>3.5193773671210145</v>
      </c>
      <c r="BK363" s="26">
        <v>0</v>
      </c>
      <c r="BL363" s="26">
        <v>120.35226222312927</v>
      </c>
      <c r="BM363" s="26">
        <v>125.39462055572768</v>
      </c>
      <c r="BN363" s="26">
        <v>48.477462381575371</v>
      </c>
      <c r="BO363" s="26">
        <v>0</v>
      </c>
      <c r="BP363" s="26">
        <v>0.20685173566196405</v>
      </c>
      <c r="BQ363" s="26">
        <v>0</v>
      </c>
      <c r="BR363" s="26">
        <v>0</v>
      </c>
      <c r="BS363" s="26">
        <v>0</v>
      </c>
      <c r="BT363" s="26">
        <v>0</v>
      </c>
      <c r="BU363" s="26">
        <v>0</v>
      </c>
      <c r="BV363" s="26">
        <v>81.5419580698061</v>
      </c>
      <c r="BW363" s="26">
        <v>0</v>
      </c>
      <c r="BX363" s="26">
        <v>171.75844809764916</v>
      </c>
      <c r="BY363" s="26"/>
      <c r="BZ363" s="26">
        <v>0</v>
      </c>
      <c r="CA363" s="26">
        <v>0</v>
      </c>
      <c r="CB363" s="26">
        <v>130.22627218704343</v>
      </c>
      <c r="CC363" s="26">
        <v>171.75844809764916</v>
      </c>
      <c r="CD363" s="113">
        <v>0.75819427591128674</v>
      </c>
      <c r="CE363" s="26">
        <v>65.712776081846926</v>
      </c>
      <c r="CF363" s="26">
        <v>0.95750002123587241</v>
      </c>
      <c r="CG363" s="26">
        <v>0</v>
      </c>
      <c r="CH363" s="26">
        <v>0.95750002123587241</v>
      </c>
      <c r="CI363" s="26">
        <v>4.7874353896945776E-2</v>
      </c>
      <c r="CJ363" s="26">
        <v>0</v>
      </c>
      <c r="CK363" s="26">
        <v>4.7874353896945776E-2</v>
      </c>
      <c r="CL363" s="26"/>
      <c r="CM363" s="26">
        <v>0</v>
      </c>
      <c r="CN363" s="26"/>
      <c r="CO363" s="26">
        <v>0</v>
      </c>
      <c r="CP363" s="26">
        <v>0</v>
      </c>
      <c r="CQ363" s="26">
        <v>0</v>
      </c>
      <c r="CR363" s="26">
        <v>0</v>
      </c>
      <c r="CS363" s="26">
        <v>0</v>
      </c>
      <c r="CT363" s="26">
        <v>0</v>
      </c>
      <c r="CU363" s="26">
        <v>0</v>
      </c>
      <c r="CV363" s="26">
        <v>9999</v>
      </c>
      <c r="CW363" s="30">
        <v>9999</v>
      </c>
      <c r="CX363" s="7"/>
      <c r="CY363" s="7"/>
      <c r="CZ363" s="7"/>
      <c r="DA363" s="7"/>
      <c r="DB363" s="7"/>
      <c r="DC363" s="7"/>
      <c r="DD363" s="7"/>
      <c r="DE363" s="7"/>
      <c r="DF363" s="7"/>
      <c r="DG363" s="7"/>
      <c r="DH363" s="7"/>
      <c r="DI363" s="7"/>
      <c r="DJ363" s="7"/>
      <c r="DK363" s="7"/>
      <c r="DL363" s="7"/>
      <c r="DM363" s="7"/>
      <c r="DN363" s="7"/>
      <c r="DO363" s="7"/>
      <c r="DP363" s="7"/>
      <c r="DQ363" s="7"/>
      <c r="DR363" s="7"/>
      <c r="DS363" s="7"/>
      <c r="DT363" s="7"/>
      <c r="DU363" s="7"/>
      <c r="DV363" s="7"/>
      <c r="DW363" s="7"/>
      <c r="DX363" s="7"/>
      <c r="DY363" s="7"/>
      <c r="DZ363" s="7"/>
      <c r="EA363" s="7"/>
    </row>
    <row r="364" spans="1:131">
      <c r="A364" s="7" t="s">
        <v>597</v>
      </c>
      <c r="B364" s="7" t="s">
        <v>597</v>
      </c>
      <c r="C364" s="26">
        <v>1</v>
      </c>
      <c r="D364" s="26">
        <v>91.991286985807093</v>
      </c>
      <c r="E364" s="26">
        <v>0</v>
      </c>
      <c r="F364" s="26">
        <v>10.46115</v>
      </c>
      <c r="G364" s="26">
        <v>0</v>
      </c>
      <c r="H364" s="26">
        <v>0</v>
      </c>
      <c r="I364" s="26" t="s">
        <v>137</v>
      </c>
      <c r="J364" s="26"/>
      <c r="K364" s="26"/>
      <c r="L364" s="26">
        <v>98.358559856650629</v>
      </c>
      <c r="M364" s="26">
        <v>2.6161664933742817E-4</v>
      </c>
      <c r="N364" s="26">
        <v>2.5972841768281691E-4</v>
      </c>
      <c r="O364" s="26">
        <v>0</v>
      </c>
      <c r="P364" s="26">
        <v>0</v>
      </c>
      <c r="Q364" s="26">
        <v>0</v>
      </c>
      <c r="R364" s="26">
        <v>2.0860930552949988</v>
      </c>
      <c r="S364" s="26">
        <v>4.8206437578241461</v>
      </c>
      <c r="T364" s="26">
        <v>0</v>
      </c>
      <c r="U364" s="26">
        <v>164.85171128453001</v>
      </c>
      <c r="V364" s="26" t="s">
        <v>310</v>
      </c>
      <c r="W364" s="26" t="s">
        <v>310</v>
      </c>
      <c r="X364" s="26" t="s">
        <v>310</v>
      </c>
      <c r="Y364" s="26" t="s">
        <v>310</v>
      </c>
      <c r="Z364" s="26">
        <v>0</v>
      </c>
      <c r="AA364" s="26">
        <v>0</v>
      </c>
      <c r="AB364" s="26">
        <v>0</v>
      </c>
      <c r="AC364" s="26">
        <v>0</v>
      </c>
      <c r="AD364" s="26">
        <v>0</v>
      </c>
      <c r="AE364" s="26">
        <v>0</v>
      </c>
      <c r="AF364" s="26">
        <v>0</v>
      </c>
      <c r="AG364" s="26">
        <v>0</v>
      </c>
      <c r="AH364" s="26">
        <v>2.0860930552949988</v>
      </c>
      <c r="AI364" s="26">
        <v>4.8206437578241461</v>
      </c>
      <c r="AJ364" s="26">
        <v>0</v>
      </c>
      <c r="AK364" s="26">
        <v>164.85171128453001</v>
      </c>
      <c r="AL364" s="26">
        <v>171.75844809764916</v>
      </c>
      <c r="AM364" s="26">
        <v>47.308886150606305</v>
      </c>
      <c r="AN364" s="26">
        <v>9.244184668608818E-2</v>
      </c>
      <c r="AO364" s="26">
        <v>0</v>
      </c>
      <c r="AP364" s="26">
        <v>0</v>
      </c>
      <c r="AQ364" s="26">
        <v>47.401327997292391</v>
      </c>
      <c r="AR364" s="26">
        <v>2.0860930552949988</v>
      </c>
      <c r="AS364" s="30">
        <v>22.722537653330747</v>
      </c>
      <c r="AT364" s="26">
        <v>47.308886150606305</v>
      </c>
      <c r="AU364" s="26">
        <v>0.10942361267851827</v>
      </c>
      <c r="AV364" s="26">
        <v>0</v>
      </c>
      <c r="AW364" s="26">
        <v>0</v>
      </c>
      <c r="AX364" s="26">
        <v>47.418309763284824</v>
      </c>
      <c r="AY364" s="26">
        <v>4.8206437578241461</v>
      </c>
      <c r="AZ364" s="30">
        <v>9.8365098408947009</v>
      </c>
      <c r="BA364" s="26">
        <v>47.308886150606305</v>
      </c>
      <c r="BB364" s="26">
        <v>0.20186545936460645</v>
      </c>
      <c r="BC364" s="26">
        <v>0</v>
      </c>
      <c r="BD364" s="26">
        <v>0</v>
      </c>
      <c r="BE364" s="26">
        <v>47.51075160997091</v>
      </c>
      <c r="BF364" s="26">
        <v>6.9067368131191449</v>
      </c>
      <c r="BG364" s="26">
        <v>5.0158946070028643</v>
      </c>
      <c r="BH364" s="30">
        <v>6.8788999632540833</v>
      </c>
      <c r="BI364" s="26">
        <v>1.56060010009006</v>
      </c>
      <c r="BJ364" s="26">
        <v>3.6063094653728318</v>
      </c>
      <c r="BK364" s="26">
        <v>0</v>
      </c>
      <c r="BL364" s="26">
        <v>123.32508201283208</v>
      </c>
      <c r="BM364" s="26">
        <v>128.491991578295</v>
      </c>
      <c r="BN364" s="26">
        <v>47.308886150606305</v>
      </c>
      <c r="BO364" s="26">
        <v>0</v>
      </c>
      <c r="BP364" s="26">
        <v>0.20186545936460645</v>
      </c>
      <c r="BQ364" s="26">
        <v>0</v>
      </c>
      <c r="BR364" s="26">
        <v>0</v>
      </c>
      <c r="BS364" s="26">
        <v>0</v>
      </c>
      <c r="BT364" s="26">
        <v>0</v>
      </c>
      <c r="BU364" s="26">
        <v>0</v>
      </c>
      <c r="BV364" s="26">
        <v>81.5419580698061</v>
      </c>
      <c r="BW364" s="26">
        <v>0</v>
      </c>
      <c r="BX364" s="26">
        <v>171.75844809764916</v>
      </c>
      <c r="BY364" s="26"/>
      <c r="BZ364" s="26">
        <v>0</v>
      </c>
      <c r="CA364" s="26">
        <v>0</v>
      </c>
      <c r="CB364" s="26">
        <v>129.05270967977702</v>
      </c>
      <c r="CC364" s="26">
        <v>171.75844809764916</v>
      </c>
      <c r="CD364" s="113">
        <v>0.75136164252256865</v>
      </c>
      <c r="CE364" s="26">
        <v>67.339676796571041</v>
      </c>
      <c r="CF364" s="26">
        <v>0.93441894992975627</v>
      </c>
      <c r="CG364" s="26">
        <v>0</v>
      </c>
      <c r="CH364" s="26">
        <v>0.93441894992975627</v>
      </c>
      <c r="CI364" s="26">
        <v>4.6720315931909041E-2</v>
      </c>
      <c r="CJ364" s="26">
        <v>0</v>
      </c>
      <c r="CK364" s="26">
        <v>4.6720315931909041E-2</v>
      </c>
      <c r="CL364" s="26"/>
      <c r="CM364" s="26">
        <v>0</v>
      </c>
      <c r="CN364" s="26"/>
      <c r="CO364" s="26">
        <v>0</v>
      </c>
      <c r="CP364" s="26">
        <v>0</v>
      </c>
      <c r="CQ364" s="26">
        <v>0</v>
      </c>
      <c r="CR364" s="26">
        <v>0</v>
      </c>
      <c r="CS364" s="26">
        <v>0</v>
      </c>
      <c r="CT364" s="26">
        <v>0</v>
      </c>
      <c r="CU364" s="26">
        <v>0</v>
      </c>
      <c r="CV364" s="26">
        <v>9999</v>
      </c>
      <c r="CW364" s="30">
        <v>9999</v>
      </c>
      <c r="CX364" s="7"/>
      <c r="CY364" s="7"/>
      <c r="CZ364" s="7"/>
      <c r="DA364" s="7"/>
      <c r="DB364" s="7"/>
      <c r="DC364" s="7"/>
      <c r="DD364" s="7"/>
      <c r="DE364" s="7"/>
      <c r="DF364" s="7"/>
      <c r="DG364" s="7"/>
      <c r="DH364" s="7"/>
      <c r="DI364" s="7"/>
      <c r="DJ364" s="7"/>
      <c r="DK364" s="7"/>
      <c r="DL364" s="7"/>
      <c r="DM364" s="7"/>
      <c r="DN364" s="7"/>
      <c r="DO364" s="7"/>
      <c r="DP364" s="7"/>
      <c r="DQ364" s="7"/>
      <c r="DR364" s="7"/>
      <c r="DS364" s="7"/>
      <c r="DT364" s="7"/>
      <c r="DU364" s="7"/>
      <c r="DV364" s="7"/>
      <c r="DW364" s="7"/>
      <c r="DX364" s="7"/>
      <c r="DY364" s="7"/>
      <c r="DZ364" s="7"/>
      <c r="EA364" s="7"/>
    </row>
    <row r="365" spans="1:131">
      <c r="A365" s="7" t="s">
        <v>598</v>
      </c>
      <c r="B365" s="7" t="s">
        <v>598</v>
      </c>
      <c r="C365" s="26">
        <v>1</v>
      </c>
      <c r="D365" s="26">
        <v>91.273726244888138</v>
      </c>
      <c r="E365" s="26">
        <v>0</v>
      </c>
      <c r="F365" s="26">
        <v>10.46115</v>
      </c>
      <c r="G365" s="26">
        <v>0</v>
      </c>
      <c r="H365" s="26">
        <v>0</v>
      </c>
      <c r="I365" s="26" t="s">
        <v>137</v>
      </c>
      <c r="J365" s="26"/>
      <c r="K365" s="26"/>
      <c r="L365" s="26">
        <v>97.591332400670481</v>
      </c>
      <c r="M365" s="26">
        <v>2.5957595784493646E-4</v>
      </c>
      <c r="N365" s="26">
        <v>2.5770245498638305E-4</v>
      </c>
      <c r="O365" s="26">
        <v>0</v>
      </c>
      <c r="P365" s="26">
        <v>0</v>
      </c>
      <c r="Q365" s="26">
        <v>0</v>
      </c>
      <c r="R365" s="26">
        <v>2.0860930552949988</v>
      </c>
      <c r="S365" s="26">
        <v>4.8206437578241461</v>
      </c>
      <c r="T365" s="26">
        <v>0</v>
      </c>
      <c r="U365" s="26">
        <v>164.85171128453001</v>
      </c>
      <c r="V365" s="26" t="s">
        <v>310</v>
      </c>
      <c r="W365" s="26" t="s">
        <v>310</v>
      </c>
      <c r="X365" s="26" t="s">
        <v>310</v>
      </c>
      <c r="Y365" s="26" t="s">
        <v>310</v>
      </c>
      <c r="Z365" s="26">
        <v>0</v>
      </c>
      <c r="AA365" s="26">
        <v>0</v>
      </c>
      <c r="AB365" s="26">
        <v>0</v>
      </c>
      <c r="AC365" s="26">
        <v>0</v>
      </c>
      <c r="AD365" s="26">
        <v>0</v>
      </c>
      <c r="AE365" s="26">
        <v>0</v>
      </c>
      <c r="AF365" s="26">
        <v>0</v>
      </c>
      <c r="AG365" s="26">
        <v>0</v>
      </c>
      <c r="AH365" s="26">
        <v>2.0860930552949988</v>
      </c>
      <c r="AI365" s="26">
        <v>4.8206437578241461</v>
      </c>
      <c r="AJ365" s="26">
        <v>0</v>
      </c>
      <c r="AK365" s="26">
        <v>164.85171128453001</v>
      </c>
      <c r="AL365" s="26">
        <v>171.75844809764916</v>
      </c>
      <c r="AM365" s="26">
        <v>46.939862077668579</v>
      </c>
      <c r="AN365" s="26">
        <v>9.1720771438926776E-2</v>
      </c>
      <c r="AO365" s="26">
        <v>0</v>
      </c>
      <c r="AP365" s="26">
        <v>0</v>
      </c>
      <c r="AQ365" s="26">
        <v>47.031582849107508</v>
      </c>
      <c r="AR365" s="26">
        <v>2.0860930552949988</v>
      </c>
      <c r="AS365" s="30">
        <v>22.545294769919394</v>
      </c>
      <c r="AT365" s="26">
        <v>46.939862077668579</v>
      </c>
      <c r="AU365" s="26">
        <v>0.10857007435809302</v>
      </c>
      <c r="AV365" s="26">
        <v>0</v>
      </c>
      <c r="AW365" s="26">
        <v>0</v>
      </c>
      <c r="AX365" s="26">
        <v>47.04843215202667</v>
      </c>
      <c r="AY365" s="26">
        <v>4.8206437578241461</v>
      </c>
      <c r="AZ365" s="30">
        <v>9.7597819950218696</v>
      </c>
      <c r="BA365" s="26">
        <v>46.939862077668579</v>
      </c>
      <c r="BB365" s="26">
        <v>0.20029084579701978</v>
      </c>
      <c r="BC365" s="26">
        <v>0</v>
      </c>
      <c r="BD365" s="26">
        <v>0</v>
      </c>
      <c r="BE365" s="26">
        <v>47.1401529234656</v>
      </c>
      <c r="BF365" s="26">
        <v>6.9067368131191449</v>
      </c>
      <c r="BG365" s="26">
        <v>5.0565149652219121</v>
      </c>
      <c r="BH365" s="30">
        <v>6.8252423972380498</v>
      </c>
      <c r="BI365" s="26">
        <v>1.5728689688014605</v>
      </c>
      <c r="BJ365" s="26">
        <v>3.6346609548804811</v>
      </c>
      <c r="BK365" s="26">
        <v>0</v>
      </c>
      <c r="BL365" s="26">
        <v>124.29461882110911</v>
      </c>
      <c r="BM365" s="26">
        <v>129.50214874479107</v>
      </c>
      <c r="BN365" s="26">
        <v>46.939862077668579</v>
      </c>
      <c r="BO365" s="26">
        <v>0</v>
      </c>
      <c r="BP365" s="26">
        <v>0.20029084579701978</v>
      </c>
      <c r="BQ365" s="26">
        <v>0</v>
      </c>
      <c r="BR365" s="26">
        <v>0</v>
      </c>
      <c r="BS365" s="26">
        <v>0</v>
      </c>
      <c r="BT365" s="26">
        <v>0</v>
      </c>
      <c r="BU365" s="26">
        <v>0</v>
      </c>
      <c r="BV365" s="26">
        <v>81.5419580698061</v>
      </c>
      <c r="BW365" s="26">
        <v>0</v>
      </c>
      <c r="BX365" s="26">
        <v>171.75844809764916</v>
      </c>
      <c r="BY365" s="26"/>
      <c r="BZ365" s="26">
        <v>0</v>
      </c>
      <c r="CA365" s="26">
        <v>0</v>
      </c>
      <c r="CB365" s="26">
        <v>128.68211099327169</v>
      </c>
      <c r="CC365" s="26">
        <v>171.75844809764916</v>
      </c>
      <c r="CD365" s="113">
        <v>0.74920396882086726</v>
      </c>
      <c r="CE365" s="26">
        <v>67.870263995903088</v>
      </c>
      <c r="CF365" s="26">
        <v>0.92713019056992829</v>
      </c>
      <c r="CG365" s="26">
        <v>0</v>
      </c>
      <c r="CH365" s="26">
        <v>0.92713019056992829</v>
      </c>
      <c r="CI365" s="26">
        <v>4.635588289031848E-2</v>
      </c>
      <c r="CJ365" s="26">
        <v>0</v>
      </c>
      <c r="CK365" s="26">
        <v>4.635588289031848E-2</v>
      </c>
      <c r="CL365" s="26"/>
      <c r="CM365" s="26">
        <v>0</v>
      </c>
      <c r="CN365" s="26"/>
      <c r="CO365" s="26">
        <v>0</v>
      </c>
      <c r="CP365" s="26">
        <v>0</v>
      </c>
      <c r="CQ365" s="26">
        <v>0</v>
      </c>
      <c r="CR365" s="26">
        <v>0</v>
      </c>
      <c r="CS365" s="26">
        <v>0</v>
      </c>
      <c r="CT365" s="26">
        <v>0</v>
      </c>
      <c r="CU365" s="26">
        <v>0</v>
      </c>
      <c r="CV365" s="26">
        <v>9999</v>
      </c>
      <c r="CW365" s="30">
        <v>9999</v>
      </c>
      <c r="CX365" s="7"/>
      <c r="CY365" s="7"/>
      <c r="CZ365" s="7"/>
      <c r="DA365" s="7"/>
      <c r="DB365" s="7"/>
      <c r="DC365" s="7"/>
      <c r="DD365" s="7"/>
      <c r="DE365" s="7"/>
      <c r="DF365" s="7"/>
      <c r="DG365" s="7"/>
      <c r="DH365" s="7"/>
      <c r="DI365" s="7"/>
      <c r="DJ365" s="7"/>
      <c r="DK365" s="7"/>
      <c r="DL365" s="7"/>
      <c r="DM365" s="7"/>
      <c r="DN365" s="7"/>
      <c r="DO365" s="7"/>
      <c r="DP365" s="7"/>
      <c r="DQ365" s="7"/>
      <c r="DR365" s="7"/>
      <c r="DS365" s="7"/>
      <c r="DT365" s="7"/>
      <c r="DU365" s="7"/>
      <c r="DV365" s="7"/>
      <c r="DW365" s="7"/>
      <c r="DX365" s="7"/>
      <c r="DY365" s="7"/>
      <c r="DZ365" s="7"/>
      <c r="EA365" s="7"/>
    </row>
    <row r="366" spans="1:131">
      <c r="A366" s="7" t="s">
        <v>599</v>
      </c>
      <c r="B366" s="7" t="s">
        <v>599</v>
      </c>
      <c r="C366" s="26">
        <v>1</v>
      </c>
      <c r="D366" s="26">
        <v>90.460490738513357</v>
      </c>
      <c r="E366" s="26">
        <v>0</v>
      </c>
      <c r="F366" s="26">
        <v>10.46115</v>
      </c>
      <c r="G366" s="26">
        <v>0</v>
      </c>
      <c r="H366" s="26">
        <v>0</v>
      </c>
      <c r="I366" s="26" t="s">
        <v>137</v>
      </c>
      <c r="J366" s="26"/>
      <c r="K366" s="26"/>
      <c r="L366" s="26">
        <v>96.721807950559693</v>
      </c>
      <c r="M366" s="26">
        <v>2.5726317415344598E-4</v>
      </c>
      <c r="N366" s="26">
        <v>2.5540636393042471E-4</v>
      </c>
      <c r="O366" s="26">
        <v>0</v>
      </c>
      <c r="P366" s="26">
        <v>0</v>
      </c>
      <c r="Q366" s="26">
        <v>0</v>
      </c>
      <c r="R366" s="26">
        <v>2.0860930552949988</v>
      </c>
      <c r="S366" s="26">
        <v>4.8206437578241461</v>
      </c>
      <c r="T366" s="26">
        <v>0</v>
      </c>
      <c r="U366" s="26">
        <v>164.85171128453001</v>
      </c>
      <c r="V366" s="26" t="s">
        <v>310</v>
      </c>
      <c r="W366" s="26" t="s">
        <v>310</v>
      </c>
      <c r="X366" s="26" t="s">
        <v>310</v>
      </c>
      <c r="Y366" s="26" t="s">
        <v>310</v>
      </c>
      <c r="Z366" s="26">
        <v>0</v>
      </c>
      <c r="AA366" s="26">
        <v>0</v>
      </c>
      <c r="AB366" s="26">
        <v>0</v>
      </c>
      <c r="AC366" s="26">
        <v>0</v>
      </c>
      <c r="AD366" s="26">
        <v>0</v>
      </c>
      <c r="AE366" s="26">
        <v>0</v>
      </c>
      <c r="AF366" s="26">
        <v>0</v>
      </c>
      <c r="AG366" s="26">
        <v>0</v>
      </c>
      <c r="AH366" s="26">
        <v>2.0860930552949988</v>
      </c>
      <c r="AI366" s="26">
        <v>4.8206437578241461</v>
      </c>
      <c r="AJ366" s="26">
        <v>0</v>
      </c>
      <c r="AK366" s="26">
        <v>164.85171128453001</v>
      </c>
      <c r="AL366" s="26">
        <v>171.75844809764916</v>
      </c>
      <c r="AM366" s="26">
        <v>46.521634795005902</v>
      </c>
      <c r="AN366" s="26">
        <v>9.0903552825477255E-2</v>
      </c>
      <c r="AO366" s="26">
        <v>0</v>
      </c>
      <c r="AP366" s="26">
        <v>0</v>
      </c>
      <c r="AQ366" s="26">
        <v>46.612538347831382</v>
      </c>
      <c r="AR366" s="26">
        <v>2.0860930552949988</v>
      </c>
      <c r="AS366" s="30">
        <v>22.344419502053231</v>
      </c>
      <c r="AT366" s="26">
        <v>46.521634795005902</v>
      </c>
      <c r="AU366" s="26">
        <v>0.10760273092827768</v>
      </c>
      <c r="AV366" s="26">
        <v>0</v>
      </c>
      <c r="AW366" s="26">
        <v>0</v>
      </c>
      <c r="AX366" s="26">
        <v>46.62923752593418</v>
      </c>
      <c r="AY366" s="26">
        <v>4.8206437578241461</v>
      </c>
      <c r="AZ366" s="30">
        <v>9.6728237696993471</v>
      </c>
      <c r="BA366" s="26">
        <v>46.521634795005902</v>
      </c>
      <c r="BB366" s="26">
        <v>0.19850628375375495</v>
      </c>
      <c r="BC366" s="26">
        <v>0</v>
      </c>
      <c r="BD366" s="26">
        <v>0</v>
      </c>
      <c r="BE366" s="26">
        <v>46.72014107875966</v>
      </c>
      <c r="BF366" s="26">
        <v>6.9067368131191449</v>
      </c>
      <c r="BG366" s="26">
        <v>5.1033304113893303</v>
      </c>
      <c r="BH366" s="30">
        <v>6.7644304890865561</v>
      </c>
      <c r="BI366" s="26">
        <v>1.5870089859720709</v>
      </c>
      <c r="BJ366" s="26">
        <v>3.667336383877291</v>
      </c>
      <c r="BK366" s="26">
        <v>0</v>
      </c>
      <c r="BL366" s="26">
        <v>125.41202152864948</v>
      </c>
      <c r="BM366" s="26">
        <v>130.66636689849886</v>
      </c>
      <c r="BN366" s="26">
        <v>46.521634795005902</v>
      </c>
      <c r="BO366" s="26">
        <v>0</v>
      </c>
      <c r="BP366" s="26">
        <v>0.19850628375375495</v>
      </c>
      <c r="BQ366" s="26">
        <v>0</v>
      </c>
      <c r="BR366" s="26">
        <v>0</v>
      </c>
      <c r="BS366" s="26">
        <v>0</v>
      </c>
      <c r="BT366" s="26">
        <v>0</v>
      </c>
      <c r="BU366" s="26">
        <v>0</v>
      </c>
      <c r="BV366" s="26">
        <v>81.5419580698061</v>
      </c>
      <c r="BW366" s="26">
        <v>0</v>
      </c>
      <c r="BX366" s="26">
        <v>171.75844809764916</v>
      </c>
      <c r="BY366" s="26"/>
      <c r="BZ366" s="26">
        <v>0</v>
      </c>
      <c r="CA366" s="26">
        <v>0</v>
      </c>
      <c r="CB366" s="26">
        <v>128.26209914856577</v>
      </c>
      <c r="CC366" s="26">
        <v>171.75844809764916</v>
      </c>
      <c r="CD366" s="113">
        <v>0.74675860529227311</v>
      </c>
      <c r="CE366" s="26">
        <v>68.481772056307165</v>
      </c>
      <c r="CF366" s="26">
        <v>0.91886959662879142</v>
      </c>
      <c r="CG366" s="26">
        <v>0</v>
      </c>
      <c r="CH366" s="26">
        <v>0.91886959662879142</v>
      </c>
      <c r="CI366" s="26">
        <v>4.5942858776515848E-2</v>
      </c>
      <c r="CJ366" s="26">
        <v>0</v>
      </c>
      <c r="CK366" s="26">
        <v>4.5942858776515848E-2</v>
      </c>
      <c r="CL366" s="26"/>
      <c r="CM366" s="26">
        <v>0</v>
      </c>
      <c r="CN366" s="26"/>
      <c r="CO366" s="26">
        <v>0</v>
      </c>
      <c r="CP366" s="26">
        <v>0</v>
      </c>
      <c r="CQ366" s="26">
        <v>0</v>
      </c>
      <c r="CR366" s="26">
        <v>0</v>
      </c>
      <c r="CS366" s="26">
        <v>0</v>
      </c>
      <c r="CT366" s="26">
        <v>0</v>
      </c>
      <c r="CU366" s="26">
        <v>0</v>
      </c>
      <c r="CV366" s="26">
        <v>9999</v>
      </c>
      <c r="CW366" s="30">
        <v>9999</v>
      </c>
      <c r="CX366" s="7"/>
      <c r="CY366" s="7"/>
      <c r="CZ366" s="7"/>
      <c r="DA366" s="7"/>
      <c r="DB366" s="7"/>
      <c r="DC366" s="7"/>
      <c r="DD366" s="7"/>
      <c r="DE366" s="7"/>
      <c r="DF366" s="7"/>
      <c r="DG366" s="7"/>
      <c r="DH366" s="7"/>
      <c r="DI366" s="7"/>
      <c r="DJ366" s="7"/>
      <c r="DK366" s="7"/>
      <c r="DL366" s="7"/>
      <c r="DM366" s="7"/>
      <c r="DN366" s="7"/>
      <c r="DO366" s="7"/>
      <c r="DP366" s="7"/>
      <c r="DQ366" s="7"/>
      <c r="DR366" s="7"/>
      <c r="DS366" s="7"/>
      <c r="DT366" s="7"/>
      <c r="DU366" s="7"/>
      <c r="DV366" s="7"/>
      <c r="DW366" s="7"/>
      <c r="DX366" s="7"/>
      <c r="DY366" s="7"/>
      <c r="DZ366" s="7"/>
      <c r="EA366" s="7"/>
    </row>
    <row r="367" spans="1:131">
      <c r="A367" s="7" t="s">
        <v>600</v>
      </c>
      <c r="B367" s="7" t="s">
        <v>600</v>
      </c>
      <c r="C367" s="26">
        <v>1</v>
      </c>
      <c r="D367" s="26">
        <v>103.70000000000002</v>
      </c>
      <c r="E367" s="26">
        <v>0</v>
      </c>
      <c r="F367" s="26">
        <v>10.46115</v>
      </c>
      <c r="G367" s="26">
        <v>0</v>
      </c>
      <c r="H367" s="26">
        <v>0</v>
      </c>
      <c r="I367" s="26" t="s">
        <v>137</v>
      </c>
      <c r="J367" s="26"/>
      <c r="K367" s="26"/>
      <c r="L367" s="26">
        <v>110.87770365369873</v>
      </c>
      <c r="M367" s="26">
        <v>2.9491539280754938E-4</v>
      </c>
      <c r="N367" s="26">
        <v>2.9278682575517849E-4</v>
      </c>
      <c r="O367" s="26">
        <v>0</v>
      </c>
      <c r="P367" s="26">
        <v>0</v>
      </c>
      <c r="Q367" s="26">
        <v>0</v>
      </c>
      <c r="R367" s="26">
        <v>2.0860930552949988</v>
      </c>
      <c r="S367" s="26">
        <v>4.8206437578241461</v>
      </c>
      <c r="T367" s="26">
        <v>0</v>
      </c>
      <c r="U367" s="26">
        <v>164.85171128453001</v>
      </c>
      <c r="V367" s="26" t="s">
        <v>310</v>
      </c>
      <c r="W367" s="26" t="s">
        <v>310</v>
      </c>
      <c r="X367" s="26" t="s">
        <v>310</v>
      </c>
      <c r="Y367" s="26" t="s">
        <v>310</v>
      </c>
      <c r="Z367" s="26">
        <v>0</v>
      </c>
      <c r="AA367" s="26">
        <v>0</v>
      </c>
      <c r="AB367" s="26">
        <v>0</v>
      </c>
      <c r="AC367" s="26">
        <v>0</v>
      </c>
      <c r="AD367" s="26">
        <v>0</v>
      </c>
      <c r="AE367" s="26">
        <v>0</v>
      </c>
      <c r="AF367" s="26">
        <v>0</v>
      </c>
      <c r="AG367" s="26">
        <v>0</v>
      </c>
      <c r="AH367" s="26">
        <v>2.0860930552949988</v>
      </c>
      <c r="AI367" s="26">
        <v>4.8206437578241461</v>
      </c>
      <c r="AJ367" s="26">
        <v>0</v>
      </c>
      <c r="AK367" s="26">
        <v>164.85171128453001</v>
      </c>
      <c r="AL367" s="26">
        <v>171.75844809764916</v>
      </c>
      <c r="AM367" s="26">
        <v>53.330393068365041</v>
      </c>
      <c r="AN367" s="26">
        <v>0.10420790724263224</v>
      </c>
      <c r="AO367" s="26">
        <v>0</v>
      </c>
      <c r="AP367" s="26">
        <v>0</v>
      </c>
      <c r="AQ367" s="26">
        <v>53.434600975607673</v>
      </c>
      <c r="AR367" s="26">
        <v>2.0860930552949988</v>
      </c>
      <c r="AS367" s="30">
        <v>25.61467756195151</v>
      </c>
      <c r="AT367" s="26">
        <v>53.330393068365041</v>
      </c>
      <c r="AU367" s="26">
        <v>0.12335112385712199</v>
      </c>
      <c r="AV367" s="26">
        <v>0</v>
      </c>
      <c r="AW367" s="26">
        <v>0</v>
      </c>
      <c r="AX367" s="26">
        <v>53.45374419222216</v>
      </c>
      <c r="AY367" s="26">
        <v>4.8206437578241461</v>
      </c>
      <c r="AZ367" s="30">
        <v>11.08850744373385</v>
      </c>
      <c r="BA367" s="26">
        <v>53.330393068365041</v>
      </c>
      <c r="BB367" s="26">
        <v>0.22755903109975423</v>
      </c>
      <c r="BC367" s="26">
        <v>0</v>
      </c>
      <c r="BD367" s="26">
        <v>0</v>
      </c>
      <c r="BE367" s="26">
        <v>53.557952099464792</v>
      </c>
      <c r="BF367" s="26">
        <v>6.9067368131191449</v>
      </c>
      <c r="BG367" s="26">
        <v>4.4325015378389958</v>
      </c>
      <c r="BH367" s="30">
        <v>7.7544509872930192</v>
      </c>
      <c r="BI367" s="26">
        <v>1.3843935552310893</v>
      </c>
      <c r="BJ367" s="26">
        <v>3.1991229410679329</v>
      </c>
      <c r="BK367" s="26">
        <v>0</v>
      </c>
      <c r="BL367" s="26">
        <v>109.40051120530984</v>
      </c>
      <c r="BM367" s="26">
        <v>113.98402770160888</v>
      </c>
      <c r="BN367" s="26">
        <v>53.330393068365041</v>
      </c>
      <c r="BO367" s="26">
        <v>0</v>
      </c>
      <c r="BP367" s="26">
        <v>0.22755903109975423</v>
      </c>
      <c r="BQ367" s="26">
        <v>0</v>
      </c>
      <c r="BR367" s="26">
        <v>0</v>
      </c>
      <c r="BS367" s="26">
        <v>0</v>
      </c>
      <c r="BT367" s="26">
        <v>0</v>
      </c>
      <c r="BU367" s="26">
        <v>0</v>
      </c>
      <c r="BV367" s="26">
        <v>81.5419580698061</v>
      </c>
      <c r="BW367" s="26">
        <v>0</v>
      </c>
      <c r="BX367" s="26">
        <v>171.75844809764916</v>
      </c>
      <c r="BY367" s="26"/>
      <c r="BZ367" s="26">
        <v>0</v>
      </c>
      <c r="CA367" s="26">
        <v>0</v>
      </c>
      <c r="CB367" s="26">
        <v>135.09991016927088</v>
      </c>
      <c r="CC367" s="26">
        <v>171.75844809764916</v>
      </c>
      <c r="CD367" s="113">
        <v>0.78656922943588226</v>
      </c>
      <c r="CE367" s="26">
        <v>59.719337925895893</v>
      </c>
      <c r="CF367" s="26">
        <v>1.053352423721019</v>
      </c>
      <c r="CG367" s="26">
        <v>0</v>
      </c>
      <c r="CH367" s="26">
        <v>1.053352423721019</v>
      </c>
      <c r="CI367" s="26">
        <v>5.2666909235506876E-2</v>
      </c>
      <c r="CJ367" s="26">
        <v>0</v>
      </c>
      <c r="CK367" s="26">
        <v>5.2666909235506876E-2</v>
      </c>
      <c r="CL367" s="26"/>
      <c r="CM367" s="26">
        <v>0</v>
      </c>
      <c r="CN367" s="26"/>
      <c r="CO367" s="26">
        <v>0</v>
      </c>
      <c r="CP367" s="26">
        <v>0</v>
      </c>
      <c r="CQ367" s="26">
        <v>0</v>
      </c>
      <c r="CR367" s="26">
        <v>0</v>
      </c>
      <c r="CS367" s="26">
        <v>0</v>
      </c>
      <c r="CT367" s="26">
        <v>0</v>
      </c>
      <c r="CU367" s="26">
        <v>0</v>
      </c>
      <c r="CV367" s="26">
        <v>9999</v>
      </c>
      <c r="CW367" s="30">
        <v>9999</v>
      </c>
      <c r="CX367" s="7"/>
      <c r="CY367" s="7"/>
      <c r="CZ367" s="7"/>
      <c r="DA367" s="7"/>
      <c r="DB367" s="7"/>
      <c r="DC367" s="7"/>
      <c r="DD367" s="7"/>
      <c r="DE367" s="7"/>
      <c r="DF367" s="7"/>
      <c r="DG367" s="7"/>
      <c r="DH367" s="7"/>
      <c r="DI367" s="7"/>
      <c r="DJ367" s="7"/>
      <c r="DK367" s="7"/>
      <c r="DL367" s="7"/>
      <c r="DM367" s="7"/>
      <c r="DN367" s="7"/>
      <c r="DO367" s="7"/>
      <c r="DP367" s="7"/>
      <c r="DQ367" s="7"/>
      <c r="DR367" s="7"/>
      <c r="DS367" s="7"/>
      <c r="DT367" s="7"/>
      <c r="DU367" s="7"/>
      <c r="DV367" s="7"/>
      <c r="DW367" s="7"/>
      <c r="DX367" s="7"/>
      <c r="DY367" s="7"/>
      <c r="DZ367" s="7"/>
      <c r="EA367" s="7"/>
    </row>
    <row r="368" spans="1:131">
      <c r="A368" s="7" t="s">
        <v>601</v>
      </c>
      <c r="B368" s="7" t="s">
        <v>601</v>
      </c>
      <c r="C368" s="26">
        <v>1</v>
      </c>
      <c r="D368" s="26">
        <v>88.092540293480894</v>
      </c>
      <c r="E368" s="26">
        <v>0</v>
      </c>
      <c r="F368" s="26">
        <v>10.46115</v>
      </c>
      <c r="G368" s="26">
        <v>0</v>
      </c>
      <c r="H368" s="26">
        <v>0</v>
      </c>
      <c r="I368" s="26" t="s">
        <v>137</v>
      </c>
      <c r="J368" s="26"/>
      <c r="K368" s="26"/>
      <c r="L368" s="26">
        <v>94.189957345825334</v>
      </c>
      <c r="M368" s="26">
        <v>2.5052889222822362E-4</v>
      </c>
      <c r="N368" s="26">
        <v>2.4872068703219309E-4</v>
      </c>
      <c r="O368" s="26">
        <v>0</v>
      </c>
      <c r="P368" s="26">
        <v>0</v>
      </c>
      <c r="Q368" s="26">
        <v>0</v>
      </c>
      <c r="R368" s="26">
        <v>2.0860930552949988</v>
      </c>
      <c r="S368" s="26">
        <v>4.8206437578241461</v>
      </c>
      <c r="T368" s="26">
        <v>0</v>
      </c>
      <c r="U368" s="26">
        <v>164.85171128453001</v>
      </c>
      <c r="V368" s="26" t="s">
        <v>310</v>
      </c>
      <c r="W368" s="26" t="s">
        <v>310</v>
      </c>
      <c r="X368" s="26" t="s">
        <v>310</v>
      </c>
      <c r="Y368" s="26" t="s">
        <v>310</v>
      </c>
      <c r="Z368" s="26">
        <v>0</v>
      </c>
      <c r="AA368" s="26">
        <v>0</v>
      </c>
      <c r="AB368" s="26">
        <v>0</v>
      </c>
      <c r="AC368" s="26">
        <v>0</v>
      </c>
      <c r="AD368" s="26">
        <v>0</v>
      </c>
      <c r="AE368" s="26">
        <v>0</v>
      </c>
      <c r="AF368" s="26">
        <v>0</v>
      </c>
      <c r="AG368" s="26">
        <v>0</v>
      </c>
      <c r="AH368" s="26">
        <v>2.0860930552949988</v>
      </c>
      <c r="AI368" s="26">
        <v>4.8206437578241461</v>
      </c>
      <c r="AJ368" s="26">
        <v>0</v>
      </c>
      <c r="AK368" s="26">
        <v>164.85171128453001</v>
      </c>
      <c r="AL368" s="26">
        <v>171.75844809764916</v>
      </c>
      <c r="AM368" s="26">
        <v>45.303855354311665</v>
      </c>
      <c r="AN368" s="26">
        <v>8.8524004509844753E-2</v>
      </c>
      <c r="AO368" s="26">
        <v>0</v>
      </c>
      <c r="AP368" s="26">
        <v>0</v>
      </c>
      <c r="AQ368" s="26">
        <v>45.392379358821508</v>
      </c>
      <c r="AR368" s="26">
        <v>2.0860930552949988</v>
      </c>
      <c r="AS368" s="30">
        <v>21.759517986795885</v>
      </c>
      <c r="AT368" s="26">
        <v>45.303855354311665</v>
      </c>
      <c r="AU368" s="26">
        <v>0.10478605447087436</v>
      </c>
      <c r="AV368" s="26">
        <v>0</v>
      </c>
      <c r="AW368" s="26">
        <v>0</v>
      </c>
      <c r="AX368" s="26">
        <v>45.408641408782536</v>
      </c>
      <c r="AY368" s="26">
        <v>4.8206437578241461</v>
      </c>
      <c r="AZ368" s="30">
        <v>9.4196218783190595</v>
      </c>
      <c r="BA368" s="26">
        <v>45.303855354311665</v>
      </c>
      <c r="BB368" s="26">
        <v>0.19331005898071912</v>
      </c>
      <c r="BC368" s="26">
        <v>0</v>
      </c>
      <c r="BD368" s="26">
        <v>0</v>
      </c>
      <c r="BE368" s="26">
        <v>45.497165413292379</v>
      </c>
      <c r="BF368" s="26">
        <v>6.9067368131191449</v>
      </c>
      <c r="BG368" s="26">
        <v>5.2445685845131722</v>
      </c>
      <c r="BH368" s="30">
        <v>6.5873605212336805</v>
      </c>
      <c r="BI368" s="26">
        <v>1.6296682011801173</v>
      </c>
      <c r="BJ368" s="26">
        <v>3.7659153417930802</v>
      </c>
      <c r="BK368" s="26">
        <v>0</v>
      </c>
      <c r="BL368" s="26">
        <v>128.78312935687001</v>
      </c>
      <c r="BM368" s="26">
        <v>134.17871289984325</v>
      </c>
      <c r="BN368" s="26">
        <v>45.303855354311665</v>
      </c>
      <c r="BO368" s="26">
        <v>0</v>
      </c>
      <c r="BP368" s="26">
        <v>0.19331005898071912</v>
      </c>
      <c r="BQ368" s="26">
        <v>0</v>
      </c>
      <c r="BR368" s="26">
        <v>0</v>
      </c>
      <c r="BS368" s="26">
        <v>0</v>
      </c>
      <c r="BT368" s="26">
        <v>0</v>
      </c>
      <c r="BU368" s="26">
        <v>0</v>
      </c>
      <c r="BV368" s="26">
        <v>81.5419580698061</v>
      </c>
      <c r="BW368" s="26">
        <v>0</v>
      </c>
      <c r="BX368" s="26">
        <v>171.75844809764916</v>
      </c>
      <c r="BY368" s="26"/>
      <c r="BZ368" s="26">
        <v>0</v>
      </c>
      <c r="CA368" s="26">
        <v>0</v>
      </c>
      <c r="CB368" s="26">
        <v>127.03912348309848</v>
      </c>
      <c r="CC368" s="26">
        <v>171.75844809764916</v>
      </c>
      <c r="CD368" s="113">
        <v>0.73963828207666049</v>
      </c>
      <c r="CE368" s="26">
        <v>70.326639260885514</v>
      </c>
      <c r="CF368" s="26">
        <v>0.89481669074136461</v>
      </c>
      <c r="CG368" s="26">
        <v>0</v>
      </c>
      <c r="CH368" s="26">
        <v>0.89481669074136461</v>
      </c>
      <c r="CI368" s="26">
        <v>4.4740229739267029E-2</v>
      </c>
      <c r="CJ368" s="26">
        <v>0</v>
      </c>
      <c r="CK368" s="26">
        <v>4.4740229739267029E-2</v>
      </c>
      <c r="CL368" s="26"/>
      <c r="CM368" s="26">
        <v>0</v>
      </c>
      <c r="CN368" s="26"/>
      <c r="CO368" s="26">
        <v>0</v>
      </c>
      <c r="CP368" s="26">
        <v>0</v>
      </c>
      <c r="CQ368" s="26">
        <v>0</v>
      </c>
      <c r="CR368" s="26">
        <v>0</v>
      </c>
      <c r="CS368" s="26">
        <v>0</v>
      </c>
      <c r="CT368" s="26">
        <v>0</v>
      </c>
      <c r="CU368" s="26">
        <v>0</v>
      </c>
      <c r="CV368" s="26">
        <v>9999</v>
      </c>
      <c r="CW368" s="30">
        <v>9999</v>
      </c>
      <c r="CX368" s="7"/>
      <c r="CY368" s="7"/>
      <c r="CZ368" s="7"/>
      <c r="DA368" s="7"/>
      <c r="DB368" s="7"/>
      <c r="DC368" s="7"/>
      <c r="DD368" s="7"/>
      <c r="DE368" s="7"/>
      <c r="DF368" s="7"/>
      <c r="DG368" s="7"/>
      <c r="DH368" s="7"/>
      <c r="DI368" s="7"/>
      <c r="DJ368" s="7"/>
      <c r="DK368" s="7"/>
      <c r="DL368" s="7"/>
      <c r="DM368" s="7"/>
      <c r="DN368" s="7"/>
      <c r="DO368" s="7"/>
      <c r="DP368" s="7"/>
      <c r="DQ368" s="7"/>
      <c r="DR368" s="7"/>
      <c r="DS368" s="7"/>
      <c r="DT368" s="7"/>
      <c r="DU368" s="7"/>
      <c r="DV368" s="7"/>
      <c r="DW368" s="7"/>
      <c r="DX368" s="7"/>
      <c r="DY368" s="7"/>
      <c r="DZ368" s="7"/>
      <c r="EA368" s="7"/>
    </row>
    <row r="369" spans="1:131">
      <c r="A369" s="7" t="s">
        <v>602</v>
      </c>
      <c r="B369" s="7" t="s">
        <v>602</v>
      </c>
      <c r="C369" s="26">
        <v>1</v>
      </c>
      <c r="D369" s="26">
        <v>88.092540293480894</v>
      </c>
      <c r="E369" s="26">
        <v>0</v>
      </c>
      <c r="F369" s="26">
        <v>10.46115</v>
      </c>
      <c r="G369" s="26">
        <v>0</v>
      </c>
      <c r="H369" s="26">
        <v>0</v>
      </c>
      <c r="I369" s="26" t="s">
        <v>137</v>
      </c>
      <c r="J369" s="26"/>
      <c r="K369" s="26"/>
      <c r="L369" s="26">
        <v>94.189957345825334</v>
      </c>
      <c r="M369" s="26">
        <v>2.5052889222822362E-4</v>
      </c>
      <c r="N369" s="26">
        <v>2.4872068703219309E-4</v>
      </c>
      <c r="O369" s="26">
        <v>0</v>
      </c>
      <c r="P369" s="26">
        <v>0</v>
      </c>
      <c r="Q369" s="26">
        <v>0</v>
      </c>
      <c r="R369" s="26">
        <v>2.0860930552949988</v>
      </c>
      <c r="S369" s="26">
        <v>4.8206437578241461</v>
      </c>
      <c r="T369" s="26">
        <v>0</v>
      </c>
      <c r="U369" s="26">
        <v>164.85171128453001</v>
      </c>
      <c r="V369" s="26" t="s">
        <v>310</v>
      </c>
      <c r="W369" s="26" t="s">
        <v>310</v>
      </c>
      <c r="X369" s="26" t="s">
        <v>310</v>
      </c>
      <c r="Y369" s="26" t="s">
        <v>310</v>
      </c>
      <c r="Z369" s="26">
        <v>0</v>
      </c>
      <c r="AA369" s="26">
        <v>0</v>
      </c>
      <c r="AB369" s="26">
        <v>0</v>
      </c>
      <c r="AC369" s="26">
        <v>0</v>
      </c>
      <c r="AD369" s="26">
        <v>0</v>
      </c>
      <c r="AE369" s="26">
        <v>0</v>
      </c>
      <c r="AF369" s="26">
        <v>0</v>
      </c>
      <c r="AG369" s="26">
        <v>0</v>
      </c>
      <c r="AH369" s="26">
        <v>2.0860930552949988</v>
      </c>
      <c r="AI369" s="26">
        <v>4.8206437578241461</v>
      </c>
      <c r="AJ369" s="26">
        <v>0</v>
      </c>
      <c r="AK369" s="26">
        <v>164.85171128453001</v>
      </c>
      <c r="AL369" s="26">
        <v>171.75844809764916</v>
      </c>
      <c r="AM369" s="26">
        <v>45.303855354311665</v>
      </c>
      <c r="AN369" s="26">
        <v>8.8524004509844753E-2</v>
      </c>
      <c r="AO369" s="26">
        <v>0</v>
      </c>
      <c r="AP369" s="26">
        <v>0</v>
      </c>
      <c r="AQ369" s="26">
        <v>45.392379358821508</v>
      </c>
      <c r="AR369" s="26">
        <v>2.0860930552949988</v>
      </c>
      <c r="AS369" s="30">
        <v>21.759517986795885</v>
      </c>
      <c r="AT369" s="26">
        <v>45.303855354311665</v>
      </c>
      <c r="AU369" s="26">
        <v>0.10478605447087436</v>
      </c>
      <c r="AV369" s="26">
        <v>0</v>
      </c>
      <c r="AW369" s="26">
        <v>0</v>
      </c>
      <c r="AX369" s="26">
        <v>45.408641408782536</v>
      </c>
      <c r="AY369" s="26">
        <v>4.8206437578241461</v>
      </c>
      <c r="AZ369" s="30">
        <v>9.4196218783190595</v>
      </c>
      <c r="BA369" s="26">
        <v>45.303855354311665</v>
      </c>
      <c r="BB369" s="26">
        <v>0.19331005898071912</v>
      </c>
      <c r="BC369" s="26">
        <v>0</v>
      </c>
      <c r="BD369" s="26">
        <v>0</v>
      </c>
      <c r="BE369" s="26">
        <v>45.497165413292379</v>
      </c>
      <c r="BF369" s="26">
        <v>6.9067368131191449</v>
      </c>
      <c r="BG369" s="26">
        <v>5.2445685845131722</v>
      </c>
      <c r="BH369" s="30">
        <v>6.5873605212336805</v>
      </c>
      <c r="BI369" s="26">
        <v>1.6296682011801173</v>
      </c>
      <c r="BJ369" s="26">
        <v>3.7659153417930802</v>
      </c>
      <c r="BK369" s="26">
        <v>0</v>
      </c>
      <c r="BL369" s="26">
        <v>128.78312935687001</v>
      </c>
      <c r="BM369" s="26">
        <v>134.17871289984325</v>
      </c>
      <c r="BN369" s="26">
        <v>45.303855354311665</v>
      </c>
      <c r="BO369" s="26">
        <v>0</v>
      </c>
      <c r="BP369" s="26">
        <v>0.19331005898071912</v>
      </c>
      <c r="BQ369" s="26">
        <v>0</v>
      </c>
      <c r="BR369" s="26">
        <v>0</v>
      </c>
      <c r="BS369" s="26">
        <v>0</v>
      </c>
      <c r="BT369" s="26">
        <v>0</v>
      </c>
      <c r="BU369" s="26">
        <v>0</v>
      </c>
      <c r="BV369" s="26">
        <v>81.5419580698061</v>
      </c>
      <c r="BW369" s="26">
        <v>0</v>
      </c>
      <c r="BX369" s="26">
        <v>171.75844809764916</v>
      </c>
      <c r="BY369" s="26"/>
      <c r="BZ369" s="26">
        <v>0</v>
      </c>
      <c r="CA369" s="26">
        <v>0</v>
      </c>
      <c r="CB369" s="26">
        <v>127.03912348309848</v>
      </c>
      <c r="CC369" s="26">
        <v>171.75844809764916</v>
      </c>
      <c r="CD369" s="113">
        <v>0.73963828207666049</v>
      </c>
      <c r="CE369" s="26">
        <v>70.326639260885514</v>
      </c>
      <c r="CF369" s="26">
        <v>0.89481669074136461</v>
      </c>
      <c r="CG369" s="26">
        <v>0</v>
      </c>
      <c r="CH369" s="26">
        <v>0.89481669074136461</v>
      </c>
      <c r="CI369" s="26">
        <v>4.4740229739267029E-2</v>
      </c>
      <c r="CJ369" s="26">
        <v>0</v>
      </c>
      <c r="CK369" s="26">
        <v>4.4740229739267029E-2</v>
      </c>
      <c r="CL369" s="26"/>
      <c r="CM369" s="26">
        <v>0</v>
      </c>
      <c r="CN369" s="26"/>
      <c r="CO369" s="26">
        <v>0</v>
      </c>
      <c r="CP369" s="26">
        <v>0</v>
      </c>
      <c r="CQ369" s="26">
        <v>0</v>
      </c>
      <c r="CR369" s="26">
        <v>0</v>
      </c>
      <c r="CS369" s="26">
        <v>0</v>
      </c>
      <c r="CT369" s="26">
        <v>0</v>
      </c>
      <c r="CU369" s="26">
        <v>0</v>
      </c>
      <c r="CV369" s="26">
        <v>9999</v>
      </c>
      <c r="CW369" s="30">
        <v>9999</v>
      </c>
      <c r="CX369" s="7"/>
      <c r="CY369" s="7"/>
      <c r="CZ369" s="7"/>
      <c r="DA369" s="7"/>
      <c r="DB369" s="7"/>
      <c r="DC369" s="7"/>
      <c r="DD369" s="7"/>
      <c r="DE369" s="7"/>
      <c r="DF369" s="7"/>
      <c r="DG369" s="7"/>
      <c r="DH369" s="7"/>
      <c r="DI369" s="7"/>
      <c r="DJ369" s="7"/>
      <c r="DK369" s="7"/>
      <c r="DL369" s="7"/>
      <c r="DM369" s="7"/>
      <c r="DN369" s="7"/>
      <c r="DO369" s="7"/>
      <c r="DP369" s="7"/>
      <c r="DQ369" s="7"/>
      <c r="DR369" s="7"/>
      <c r="DS369" s="7"/>
      <c r="DT369" s="7"/>
      <c r="DU369" s="7"/>
      <c r="DV369" s="7"/>
      <c r="DW369" s="7"/>
      <c r="DX369" s="7"/>
      <c r="DY369" s="7"/>
      <c r="DZ369" s="7"/>
      <c r="EA369" s="7"/>
    </row>
    <row r="370" spans="1:131">
      <c r="A370" s="7" t="s">
        <v>603</v>
      </c>
      <c r="B370" s="7" t="s">
        <v>603</v>
      </c>
      <c r="C370" s="26">
        <v>1</v>
      </c>
      <c r="D370" s="26">
        <v>67.139766658648071</v>
      </c>
      <c r="E370" s="26">
        <v>0</v>
      </c>
      <c r="F370" s="26">
        <v>10.46115</v>
      </c>
      <c r="G370" s="26">
        <v>0</v>
      </c>
      <c r="H370" s="26">
        <v>0</v>
      </c>
      <c r="I370" s="26" t="s">
        <v>137</v>
      </c>
      <c r="J370" s="26"/>
      <c r="K370" s="26"/>
      <c r="L370" s="26">
        <v>71.786915631206</v>
      </c>
      <c r="M370" s="26">
        <v>1.9094070064746771E-4</v>
      </c>
      <c r="N370" s="26">
        <v>1.8956257629632528E-4</v>
      </c>
      <c r="O370" s="26">
        <v>0</v>
      </c>
      <c r="P370" s="26">
        <v>0</v>
      </c>
      <c r="Q370" s="26">
        <v>0</v>
      </c>
      <c r="R370" s="26">
        <v>2.0860930552949988</v>
      </c>
      <c r="S370" s="26">
        <v>4.8206437578241461</v>
      </c>
      <c r="T370" s="26">
        <v>0</v>
      </c>
      <c r="U370" s="26">
        <v>164.85171128453001</v>
      </c>
      <c r="V370" s="26" t="s">
        <v>310</v>
      </c>
      <c r="W370" s="26" t="s">
        <v>310</v>
      </c>
      <c r="X370" s="26" t="s">
        <v>310</v>
      </c>
      <c r="Y370" s="26" t="s">
        <v>310</v>
      </c>
      <c r="Z370" s="26">
        <v>0</v>
      </c>
      <c r="AA370" s="26">
        <v>0</v>
      </c>
      <c r="AB370" s="26">
        <v>0</v>
      </c>
      <c r="AC370" s="26">
        <v>0</v>
      </c>
      <c r="AD370" s="26">
        <v>0</v>
      </c>
      <c r="AE370" s="26">
        <v>0</v>
      </c>
      <c r="AF370" s="26">
        <v>0</v>
      </c>
      <c r="AG370" s="26">
        <v>0</v>
      </c>
      <c r="AH370" s="26">
        <v>2.0860930552949988</v>
      </c>
      <c r="AI370" s="26">
        <v>4.8206437578241461</v>
      </c>
      <c r="AJ370" s="26">
        <v>0</v>
      </c>
      <c r="AK370" s="26">
        <v>164.85171128453001</v>
      </c>
      <c r="AL370" s="26">
        <v>171.75844809764916</v>
      </c>
      <c r="AM370" s="26">
        <v>34.528352424532429</v>
      </c>
      <c r="AN370" s="26">
        <v>6.7468607292732588E-2</v>
      </c>
      <c r="AO370" s="26">
        <v>0</v>
      </c>
      <c r="AP370" s="26">
        <v>0</v>
      </c>
      <c r="AQ370" s="26">
        <v>34.59582103182516</v>
      </c>
      <c r="AR370" s="26">
        <v>2.0860930552949988</v>
      </c>
      <c r="AS370" s="30">
        <v>16.584025791185471</v>
      </c>
      <c r="AT370" s="26">
        <v>34.528352424532429</v>
      </c>
      <c r="AU370" s="26">
        <v>7.9862735514456759E-2</v>
      </c>
      <c r="AV370" s="26">
        <v>0</v>
      </c>
      <c r="AW370" s="26">
        <v>0</v>
      </c>
      <c r="AX370" s="26">
        <v>34.608215160046882</v>
      </c>
      <c r="AY370" s="26">
        <v>4.8206437578241461</v>
      </c>
      <c r="AZ370" s="30">
        <v>7.1791687788329135</v>
      </c>
      <c r="BA370" s="26">
        <v>34.528352424532429</v>
      </c>
      <c r="BB370" s="26">
        <v>0.14733134280718935</v>
      </c>
      <c r="BC370" s="26">
        <v>0</v>
      </c>
      <c r="BD370" s="26">
        <v>0</v>
      </c>
      <c r="BE370" s="26">
        <v>34.675683767339613</v>
      </c>
      <c r="BF370" s="26">
        <v>6.9067368131191449</v>
      </c>
      <c r="BG370" s="26">
        <v>6.9284058426693971</v>
      </c>
      <c r="BH370" s="30">
        <v>5.0205595935658307</v>
      </c>
      <c r="BI370" s="26">
        <v>2.1382500837001679</v>
      </c>
      <c r="BJ370" s="26">
        <v>4.9411707174292534</v>
      </c>
      <c r="BK370" s="26">
        <v>0</v>
      </c>
      <c r="BL370" s="26">
        <v>168.9733756399545</v>
      </c>
      <c r="BM370" s="26">
        <v>176.05279644108396</v>
      </c>
      <c r="BN370" s="26">
        <v>34.528352424532429</v>
      </c>
      <c r="BO370" s="26">
        <v>0</v>
      </c>
      <c r="BP370" s="26">
        <v>0.14733134280718935</v>
      </c>
      <c r="BQ370" s="26">
        <v>0</v>
      </c>
      <c r="BR370" s="26">
        <v>0</v>
      </c>
      <c r="BS370" s="26">
        <v>0</v>
      </c>
      <c r="BT370" s="26">
        <v>0</v>
      </c>
      <c r="BU370" s="26">
        <v>0</v>
      </c>
      <c r="BV370" s="26">
        <v>81.5419580698061</v>
      </c>
      <c r="BW370" s="26">
        <v>0</v>
      </c>
      <c r="BX370" s="26">
        <v>171.75844809764916</v>
      </c>
      <c r="BY370" s="26"/>
      <c r="BZ370" s="26">
        <v>0</v>
      </c>
      <c r="CA370" s="26">
        <v>0</v>
      </c>
      <c r="CB370" s="26">
        <v>116.21764183714572</v>
      </c>
      <c r="CC370" s="26">
        <v>171.75844809764916</v>
      </c>
      <c r="CD370" s="113">
        <v>0.67663420998699841</v>
      </c>
      <c r="CE370" s="26">
        <v>92.32109066670904</v>
      </c>
      <c r="CF370" s="26">
        <v>0.68198491743443079</v>
      </c>
      <c r="CG370" s="26">
        <v>0</v>
      </c>
      <c r="CH370" s="26">
        <v>0.68198491743443079</v>
      </c>
      <c r="CI370" s="26">
        <v>3.4098784924822843E-2</v>
      </c>
      <c r="CJ370" s="26">
        <v>0</v>
      </c>
      <c r="CK370" s="26">
        <v>3.4098784924822843E-2</v>
      </c>
      <c r="CL370" s="26"/>
      <c r="CM370" s="26">
        <v>0</v>
      </c>
      <c r="CN370" s="26"/>
      <c r="CO370" s="26">
        <v>0</v>
      </c>
      <c r="CP370" s="26">
        <v>0</v>
      </c>
      <c r="CQ370" s="26">
        <v>0</v>
      </c>
      <c r="CR370" s="26">
        <v>0</v>
      </c>
      <c r="CS370" s="26">
        <v>0</v>
      </c>
      <c r="CT370" s="26">
        <v>0</v>
      </c>
      <c r="CU370" s="26">
        <v>0</v>
      </c>
      <c r="CV370" s="26">
        <v>9999</v>
      </c>
      <c r="CW370" s="30">
        <v>9999</v>
      </c>
      <c r="CX370" s="7"/>
      <c r="CY370" s="7"/>
      <c r="CZ370" s="7"/>
      <c r="DA370" s="7"/>
      <c r="DB370" s="7"/>
      <c r="DC370" s="7"/>
      <c r="DD370" s="7"/>
      <c r="DE370" s="7"/>
      <c r="DF370" s="7"/>
      <c r="DG370" s="7"/>
      <c r="DH370" s="7"/>
      <c r="DI370" s="7"/>
      <c r="DJ370" s="7"/>
      <c r="DK370" s="7"/>
      <c r="DL370" s="7"/>
      <c r="DM370" s="7"/>
      <c r="DN370" s="7"/>
      <c r="DO370" s="7"/>
      <c r="DP370" s="7"/>
      <c r="DQ370" s="7"/>
      <c r="DR370" s="7"/>
      <c r="DS370" s="7"/>
      <c r="DT370" s="7"/>
      <c r="DU370" s="7"/>
      <c r="DV370" s="7"/>
      <c r="DW370" s="7"/>
      <c r="DX370" s="7"/>
      <c r="DY370" s="7"/>
      <c r="DZ370" s="7"/>
      <c r="EA370" s="7"/>
    </row>
    <row r="371" spans="1:131">
      <c r="A371" s="7" t="s">
        <v>604</v>
      </c>
      <c r="B371" s="7" t="s">
        <v>604</v>
      </c>
      <c r="C371" s="26">
        <v>1</v>
      </c>
      <c r="D371" s="26">
        <v>63.288857349049799</v>
      </c>
      <c r="E371" s="26">
        <v>0</v>
      </c>
      <c r="F371" s="26">
        <v>10.46115</v>
      </c>
      <c r="G371" s="26">
        <v>0</v>
      </c>
      <c r="H371" s="26">
        <v>0</v>
      </c>
      <c r="I371" s="26" t="s">
        <v>137</v>
      </c>
      <c r="J371" s="26"/>
      <c r="K371" s="26"/>
      <c r="L371" s="26">
        <v>67.669461617446046</v>
      </c>
      <c r="M371" s="26">
        <v>1.7998898963776257E-4</v>
      </c>
      <c r="N371" s="26">
        <v>1.7868990982546372E-4</v>
      </c>
      <c r="O371" s="26">
        <v>0</v>
      </c>
      <c r="P371" s="26">
        <v>0</v>
      </c>
      <c r="Q371" s="26">
        <v>0</v>
      </c>
      <c r="R371" s="26">
        <v>2.0860930552949988</v>
      </c>
      <c r="S371" s="26">
        <v>4.8206437578241461</v>
      </c>
      <c r="T371" s="26">
        <v>0</v>
      </c>
      <c r="U371" s="26">
        <v>164.85171128453001</v>
      </c>
      <c r="V371" s="26" t="s">
        <v>310</v>
      </c>
      <c r="W371" s="26" t="s">
        <v>310</v>
      </c>
      <c r="X371" s="26" t="s">
        <v>310</v>
      </c>
      <c r="Y371" s="26" t="s">
        <v>310</v>
      </c>
      <c r="Z371" s="26">
        <v>0</v>
      </c>
      <c r="AA371" s="26">
        <v>0</v>
      </c>
      <c r="AB371" s="26">
        <v>0</v>
      </c>
      <c r="AC371" s="26">
        <v>0</v>
      </c>
      <c r="AD371" s="26">
        <v>0</v>
      </c>
      <c r="AE371" s="26">
        <v>0</v>
      </c>
      <c r="AF371" s="26">
        <v>0</v>
      </c>
      <c r="AG371" s="26">
        <v>0</v>
      </c>
      <c r="AH371" s="26">
        <v>2.0860930552949988</v>
      </c>
      <c r="AI371" s="26">
        <v>4.8206437578241461</v>
      </c>
      <c r="AJ371" s="26">
        <v>0</v>
      </c>
      <c r="AK371" s="26">
        <v>164.85171128453001</v>
      </c>
      <c r="AL371" s="26">
        <v>171.75844809764916</v>
      </c>
      <c r="AM371" s="26">
        <v>32.547923233100363</v>
      </c>
      <c r="AN371" s="26">
        <v>6.3598836799633213E-2</v>
      </c>
      <c r="AO371" s="26">
        <v>0</v>
      </c>
      <c r="AP371" s="26">
        <v>0</v>
      </c>
      <c r="AQ371" s="26">
        <v>32.611522069899998</v>
      </c>
      <c r="AR371" s="26">
        <v>2.0860930552949988</v>
      </c>
      <c r="AS371" s="30">
        <v>15.632822316878062</v>
      </c>
      <c r="AT371" s="26">
        <v>32.547923233100363</v>
      </c>
      <c r="AU371" s="26">
        <v>7.5282079861507881E-2</v>
      </c>
      <c r="AV371" s="26">
        <v>0</v>
      </c>
      <c r="AW371" s="26">
        <v>0</v>
      </c>
      <c r="AX371" s="26">
        <v>32.623205312961872</v>
      </c>
      <c r="AY371" s="26">
        <v>4.8206437578241461</v>
      </c>
      <c r="AZ371" s="30">
        <v>6.7673960059821425</v>
      </c>
      <c r="BA371" s="26">
        <v>32.547923233100363</v>
      </c>
      <c r="BB371" s="26">
        <v>0.13888091666114111</v>
      </c>
      <c r="BC371" s="26">
        <v>0</v>
      </c>
      <c r="BD371" s="26">
        <v>0</v>
      </c>
      <c r="BE371" s="26">
        <v>32.686804149761507</v>
      </c>
      <c r="BF371" s="26">
        <v>6.9067368131191449</v>
      </c>
      <c r="BG371" s="26">
        <v>7.3591642512037208</v>
      </c>
      <c r="BH371" s="30">
        <v>4.7325973226131737</v>
      </c>
      <c r="BI371" s="26">
        <v>2.2683552475231945</v>
      </c>
      <c r="BJ371" s="26">
        <v>5.2418239621405576</v>
      </c>
      <c r="BK371" s="26">
        <v>0</v>
      </c>
      <c r="BL371" s="26">
        <v>179.2548244222798</v>
      </c>
      <c r="BM371" s="26">
        <v>186.76500363194359</v>
      </c>
      <c r="BN371" s="26">
        <v>32.547923233100363</v>
      </c>
      <c r="BO371" s="26">
        <v>0</v>
      </c>
      <c r="BP371" s="26">
        <v>0.13888091666114111</v>
      </c>
      <c r="BQ371" s="26">
        <v>0</v>
      </c>
      <c r="BR371" s="26">
        <v>0</v>
      </c>
      <c r="BS371" s="26">
        <v>0</v>
      </c>
      <c r="BT371" s="26">
        <v>0</v>
      </c>
      <c r="BU371" s="26">
        <v>0</v>
      </c>
      <c r="BV371" s="26">
        <v>81.5419580698061</v>
      </c>
      <c r="BW371" s="26">
        <v>0</v>
      </c>
      <c r="BX371" s="26">
        <v>171.75844809764916</v>
      </c>
      <c r="BY371" s="26"/>
      <c r="BZ371" s="26">
        <v>0</v>
      </c>
      <c r="CA371" s="26">
        <v>0</v>
      </c>
      <c r="CB371" s="26">
        <v>114.22876221956761</v>
      </c>
      <c r="CC371" s="26">
        <v>171.75844809764916</v>
      </c>
      <c r="CD371" s="113">
        <v>0.66505469445453758</v>
      </c>
      <c r="CE371" s="26">
        <v>97.947700268240496</v>
      </c>
      <c r="CF371" s="26">
        <v>0.64286857553669652</v>
      </c>
      <c r="CG371" s="26">
        <v>0</v>
      </c>
      <c r="CH371" s="26">
        <v>0.64286857553669652</v>
      </c>
      <c r="CI371" s="26">
        <v>3.2142994268286866E-2</v>
      </c>
      <c r="CJ371" s="26">
        <v>0</v>
      </c>
      <c r="CK371" s="26">
        <v>3.2142994268286866E-2</v>
      </c>
      <c r="CL371" s="26"/>
      <c r="CM371" s="26">
        <v>0</v>
      </c>
      <c r="CN371" s="26"/>
      <c r="CO371" s="26">
        <v>0</v>
      </c>
      <c r="CP371" s="26">
        <v>0</v>
      </c>
      <c r="CQ371" s="26">
        <v>0</v>
      </c>
      <c r="CR371" s="26">
        <v>0</v>
      </c>
      <c r="CS371" s="26">
        <v>0</v>
      </c>
      <c r="CT371" s="26">
        <v>0</v>
      </c>
      <c r="CU371" s="26">
        <v>0</v>
      </c>
      <c r="CV371" s="26">
        <v>9999</v>
      </c>
      <c r="CW371" s="30">
        <v>9999</v>
      </c>
      <c r="CX371" s="7"/>
      <c r="CY371" s="7"/>
      <c r="CZ371" s="7"/>
      <c r="DA371" s="7"/>
      <c r="DB371" s="7"/>
      <c r="DC371" s="7"/>
      <c r="DD371" s="7"/>
      <c r="DE371" s="7"/>
      <c r="DF371" s="7"/>
      <c r="DG371" s="7"/>
      <c r="DH371" s="7"/>
      <c r="DI371" s="7"/>
      <c r="DJ371" s="7"/>
      <c r="DK371" s="7"/>
      <c r="DL371" s="7"/>
      <c r="DM371" s="7"/>
      <c r="DN371" s="7"/>
      <c r="DO371" s="7"/>
      <c r="DP371" s="7"/>
      <c r="DQ371" s="7"/>
      <c r="DR371" s="7"/>
      <c r="DS371" s="7"/>
      <c r="DT371" s="7"/>
      <c r="DU371" s="7"/>
      <c r="DV371" s="7"/>
      <c r="DW371" s="7"/>
      <c r="DX371" s="7"/>
      <c r="DY371" s="7"/>
      <c r="DZ371" s="7"/>
      <c r="EA371" s="7"/>
    </row>
    <row r="372" spans="1:131">
      <c r="A372" s="7"/>
      <c r="B372" s="7"/>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c r="AA372" s="26"/>
      <c r="AB372" s="26"/>
      <c r="AC372" s="26"/>
      <c r="AD372" s="26"/>
      <c r="AE372" s="26"/>
      <c r="AF372" s="26"/>
      <c r="AG372" s="26"/>
      <c r="AH372" s="26"/>
      <c r="AI372" s="26"/>
      <c r="AJ372" s="26"/>
      <c r="AK372" s="26"/>
      <c r="AL372" s="26"/>
      <c r="AM372" s="26"/>
      <c r="AN372" s="26"/>
      <c r="AO372" s="26"/>
      <c r="AP372" s="26"/>
      <c r="AQ372" s="26"/>
      <c r="AR372" s="26"/>
      <c r="AS372" s="26"/>
      <c r="AT372" s="26"/>
      <c r="AU372" s="26"/>
      <c r="AV372" s="26"/>
      <c r="AW372" s="26"/>
      <c r="AX372" s="26"/>
      <c r="AY372" s="26"/>
      <c r="AZ372" s="26"/>
      <c r="BA372" s="26"/>
      <c r="BB372" s="26"/>
      <c r="BC372" s="26"/>
      <c r="BD372" s="26"/>
      <c r="BE372" s="26"/>
      <c r="BF372" s="26"/>
      <c r="BG372" s="26"/>
      <c r="BH372" s="26"/>
      <c r="BI372" s="26"/>
      <c r="BJ372" s="26"/>
      <c r="BK372" s="26"/>
      <c r="BL372" s="26"/>
      <c r="BM372" s="26"/>
      <c r="BN372" s="26"/>
      <c r="BO372" s="26"/>
      <c r="BP372" s="26"/>
      <c r="BQ372" s="26"/>
      <c r="BR372" s="26"/>
      <c r="BS372" s="26"/>
      <c r="BT372" s="26"/>
      <c r="BU372" s="26"/>
      <c r="BV372" s="26"/>
      <c r="BW372" s="26"/>
      <c r="BX372" s="26"/>
      <c r="BY372" s="26"/>
      <c r="BZ372" s="26"/>
      <c r="CA372" s="26"/>
      <c r="CB372" s="26"/>
      <c r="CC372" s="26"/>
      <c r="CD372" s="26"/>
      <c r="CE372" s="26"/>
      <c r="CF372" s="26"/>
      <c r="CG372" s="26"/>
      <c r="CH372" s="26"/>
      <c r="CI372" s="26"/>
      <c r="CJ372" s="26"/>
      <c r="CK372" s="26"/>
      <c r="CL372" s="26"/>
      <c r="CM372" s="26"/>
      <c r="CN372" s="26"/>
      <c r="CO372" s="26"/>
      <c r="CP372" s="26"/>
      <c r="CQ372" s="26"/>
      <c r="CR372" s="26"/>
      <c r="CS372" s="26"/>
      <c r="CT372" s="26"/>
      <c r="CU372" s="26"/>
      <c r="CV372" s="26"/>
      <c r="CW372" s="26"/>
      <c r="CX372" s="7"/>
      <c r="CY372" s="7"/>
      <c r="CZ372" s="7"/>
      <c r="DA372" s="7"/>
      <c r="DB372" s="7"/>
      <c r="DC372" s="7"/>
      <c r="DD372" s="7"/>
      <c r="DE372" s="7"/>
      <c r="DF372" s="7"/>
      <c r="DG372" s="7"/>
      <c r="DH372" s="7"/>
      <c r="DI372" s="7"/>
      <c r="DJ372" s="7"/>
      <c r="DK372" s="7"/>
      <c r="DL372" s="7"/>
      <c r="DM372" s="7"/>
      <c r="DN372" s="7"/>
      <c r="DO372" s="7"/>
      <c r="DP372" s="7"/>
      <c r="DQ372" s="7"/>
      <c r="DR372" s="7"/>
      <c r="DS372" s="7"/>
      <c r="DT372" s="7"/>
      <c r="DU372" s="7"/>
      <c r="DV372" s="7"/>
      <c r="DW372" s="7"/>
      <c r="DX372" s="7"/>
      <c r="DY372" s="7"/>
      <c r="DZ372" s="7"/>
      <c r="EA372" s="7"/>
    </row>
    <row r="373" spans="1:131">
      <c r="A373" s="7"/>
      <c r="B373" s="7"/>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c r="AA373" s="26"/>
      <c r="AB373" s="26"/>
      <c r="AC373" s="26"/>
      <c r="AD373" s="26"/>
      <c r="AE373" s="26"/>
      <c r="AF373" s="26"/>
      <c r="AG373" s="26"/>
      <c r="AH373" s="26"/>
      <c r="AI373" s="26"/>
      <c r="AJ373" s="26"/>
      <c r="AK373" s="26"/>
      <c r="AL373" s="26"/>
      <c r="AM373" s="26"/>
      <c r="AN373" s="26"/>
      <c r="AO373" s="26"/>
      <c r="AP373" s="26"/>
      <c r="AQ373" s="26"/>
      <c r="AR373" s="26"/>
      <c r="AS373" s="26"/>
      <c r="AT373" s="26"/>
      <c r="AU373" s="26"/>
      <c r="AV373" s="26"/>
      <c r="AW373" s="26"/>
      <c r="AX373" s="26"/>
      <c r="AY373" s="26"/>
      <c r="AZ373" s="26"/>
      <c r="BA373" s="26"/>
      <c r="BB373" s="26"/>
      <c r="BC373" s="26"/>
      <c r="BD373" s="26"/>
      <c r="BE373" s="26"/>
      <c r="BF373" s="26"/>
      <c r="BG373" s="26"/>
      <c r="BH373" s="26"/>
      <c r="BI373" s="26"/>
      <c r="BJ373" s="26"/>
      <c r="BK373" s="26"/>
      <c r="BL373" s="26"/>
      <c r="BM373" s="26"/>
      <c r="BN373" s="26"/>
      <c r="BO373" s="26"/>
      <c r="BP373" s="26"/>
      <c r="BQ373" s="26"/>
      <c r="BR373" s="26"/>
      <c r="BS373" s="26"/>
      <c r="BT373" s="26"/>
      <c r="BU373" s="26"/>
      <c r="BV373" s="26"/>
      <c r="BW373" s="26"/>
      <c r="BX373" s="26"/>
      <c r="BY373" s="26"/>
      <c r="BZ373" s="26"/>
      <c r="CA373" s="26"/>
      <c r="CB373" s="26"/>
      <c r="CC373" s="26"/>
      <c r="CD373" s="26"/>
      <c r="CE373" s="26"/>
      <c r="CF373" s="26"/>
      <c r="CG373" s="26"/>
      <c r="CH373" s="26"/>
      <c r="CI373" s="26"/>
      <c r="CJ373" s="26"/>
      <c r="CK373" s="26"/>
      <c r="CL373" s="26"/>
      <c r="CM373" s="26"/>
      <c r="CN373" s="26"/>
      <c r="CO373" s="26"/>
      <c r="CP373" s="26"/>
      <c r="CQ373" s="26"/>
      <c r="CR373" s="26"/>
      <c r="CS373" s="26"/>
      <c r="CT373" s="26"/>
      <c r="CU373" s="26"/>
      <c r="CV373" s="26"/>
      <c r="CW373" s="26"/>
      <c r="CX373" s="7"/>
      <c r="CY373" s="7"/>
      <c r="CZ373" s="7"/>
      <c r="DA373" s="7"/>
      <c r="DB373" s="7"/>
      <c r="DC373" s="7"/>
      <c r="DD373" s="7"/>
      <c r="DE373" s="7"/>
      <c r="DF373" s="7"/>
      <c r="DG373" s="7"/>
      <c r="DH373" s="7"/>
      <c r="DI373" s="7"/>
      <c r="DJ373" s="7"/>
      <c r="DK373" s="7"/>
      <c r="DL373" s="7"/>
      <c r="DM373" s="7"/>
      <c r="DN373" s="7"/>
      <c r="DO373" s="7"/>
      <c r="DP373" s="7"/>
      <c r="DQ373" s="7"/>
      <c r="DR373" s="7"/>
      <c r="DS373" s="7"/>
      <c r="DT373" s="7"/>
      <c r="DU373" s="7"/>
      <c r="DV373" s="7"/>
      <c r="DW373" s="7"/>
      <c r="DX373" s="7"/>
      <c r="DY373" s="7"/>
      <c r="DZ373" s="7"/>
      <c r="EA373" s="7"/>
    </row>
    <row r="374" spans="1:131" ht="13.5" thickBot="1">
      <c r="A374" s="24" t="s">
        <v>311</v>
      </c>
      <c r="B374" s="25"/>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c r="AA374" s="26"/>
      <c r="AB374" s="26"/>
      <c r="AC374" s="26"/>
      <c r="AD374" s="26"/>
      <c r="AE374" s="26"/>
      <c r="AF374" s="26"/>
      <c r="AG374" s="26"/>
      <c r="AH374" s="26"/>
      <c r="AI374" s="26"/>
      <c r="AJ374" s="26"/>
      <c r="AK374" s="26"/>
      <c r="AL374" s="26"/>
      <c r="AM374" s="26"/>
      <c r="AN374" s="26"/>
      <c r="AO374" s="26"/>
      <c r="AP374" s="26"/>
      <c r="AQ374" s="26"/>
      <c r="AR374" s="26"/>
      <c r="AS374" s="26"/>
      <c r="AT374" s="26"/>
      <c r="AU374" s="26"/>
      <c r="AV374" s="26"/>
      <c r="AW374" s="26"/>
      <c r="AX374" s="26"/>
      <c r="AY374" s="26"/>
      <c r="AZ374" s="26"/>
      <c r="BA374" s="26"/>
      <c r="BB374" s="26"/>
      <c r="BC374" s="26"/>
      <c r="BD374" s="26"/>
      <c r="BE374" s="26"/>
      <c r="BF374" s="26"/>
      <c r="BG374" s="26"/>
      <c r="BH374" s="26"/>
      <c r="BI374" s="26"/>
      <c r="BJ374" s="26"/>
      <c r="BK374" s="26"/>
      <c r="BL374" s="26"/>
      <c r="BM374" s="26"/>
      <c r="BN374" s="26"/>
      <c r="BO374" s="26"/>
      <c r="BP374" s="26"/>
      <c r="BQ374" s="26"/>
      <c r="BR374" s="26"/>
      <c r="BS374" s="26"/>
      <c r="BT374" s="26"/>
      <c r="BU374" s="26"/>
      <c r="BV374" s="26"/>
      <c r="BW374" s="26"/>
      <c r="BX374" s="26"/>
      <c r="BY374" s="26"/>
      <c r="BZ374" s="26"/>
      <c r="CA374" s="26"/>
      <c r="CB374" s="26"/>
      <c r="CC374" s="26"/>
      <c r="CD374" s="26"/>
      <c r="CE374" s="26"/>
      <c r="CF374" s="26"/>
      <c r="CG374" s="26"/>
      <c r="CH374" s="26"/>
      <c r="CI374" s="26"/>
      <c r="CJ374" s="26"/>
      <c r="CK374" s="26"/>
      <c r="CL374" s="26"/>
      <c r="CM374" s="26"/>
      <c r="CN374" s="26"/>
      <c r="CO374" s="26"/>
      <c r="CP374" s="26"/>
      <c r="CQ374" s="26"/>
      <c r="CR374" s="26"/>
      <c r="CS374" s="26"/>
      <c r="CT374" s="26"/>
      <c r="CU374" s="26"/>
      <c r="CV374" s="26"/>
      <c r="CW374" s="26"/>
      <c r="CX374" s="7"/>
      <c r="CY374" s="7"/>
      <c r="CZ374" s="7"/>
      <c r="DA374" s="7"/>
      <c r="DB374" s="7"/>
      <c r="DC374" s="7"/>
      <c r="DD374" s="7"/>
      <c r="DE374" s="7"/>
      <c r="DF374" s="7"/>
      <c r="DG374" s="7"/>
      <c r="DH374" s="7"/>
      <c r="DI374" s="7"/>
      <c r="DJ374" s="7"/>
      <c r="DK374" s="7"/>
      <c r="DL374" s="7"/>
      <c r="DM374" s="7"/>
      <c r="DN374" s="7"/>
      <c r="DO374" s="7"/>
      <c r="DP374" s="7"/>
      <c r="DQ374" s="7"/>
      <c r="DR374" s="7"/>
      <c r="DS374" s="7"/>
      <c r="DT374" s="7"/>
      <c r="DU374" s="7"/>
      <c r="DV374" s="7"/>
      <c r="DW374" s="7"/>
      <c r="DX374" s="7"/>
      <c r="DY374" s="7"/>
      <c r="DZ374" s="7"/>
      <c r="EA374" s="7"/>
    </row>
    <row r="375" spans="1:131" ht="26.25" thickBot="1">
      <c r="A375" s="106" t="s">
        <v>212</v>
      </c>
      <c r="B375" s="107"/>
      <c r="C375" s="108" t="s">
        <v>213</v>
      </c>
      <c r="D375" s="109"/>
      <c r="E375" s="109"/>
      <c r="F375" s="109"/>
      <c r="G375" s="109"/>
      <c r="H375" s="109"/>
      <c r="I375" s="109"/>
      <c r="J375" s="109"/>
      <c r="K375" s="110"/>
      <c r="L375" s="108" t="s">
        <v>214</v>
      </c>
      <c r="M375" s="109"/>
      <c r="N375" s="109"/>
      <c r="O375" s="109"/>
      <c r="P375" s="109"/>
      <c r="Q375" s="110"/>
      <c r="R375" s="108" t="s">
        <v>215</v>
      </c>
      <c r="S375" s="109"/>
      <c r="T375" s="109"/>
      <c r="U375" s="110"/>
      <c r="V375" s="108" t="s">
        <v>216</v>
      </c>
      <c r="W375" s="109"/>
      <c r="X375" s="109"/>
      <c r="Y375" s="110"/>
      <c r="Z375" s="108" t="s">
        <v>217</v>
      </c>
      <c r="AA375" s="109"/>
      <c r="AB375" s="109"/>
      <c r="AC375" s="110"/>
      <c r="AD375" s="108" t="s">
        <v>218</v>
      </c>
      <c r="AE375" s="109"/>
      <c r="AF375" s="109"/>
      <c r="AG375" s="110"/>
      <c r="AH375" s="108" t="s">
        <v>219</v>
      </c>
      <c r="AI375" s="109"/>
      <c r="AJ375" s="109"/>
      <c r="AK375" s="109"/>
      <c r="AL375" s="110"/>
      <c r="AM375" s="108" t="s">
        <v>220</v>
      </c>
      <c r="AN375" s="109"/>
      <c r="AO375" s="109"/>
      <c r="AP375" s="109"/>
      <c r="AQ375" s="109"/>
      <c r="AR375" s="109"/>
      <c r="AS375" s="110"/>
      <c r="AT375" s="108" t="s">
        <v>221</v>
      </c>
      <c r="AU375" s="109"/>
      <c r="AV375" s="109"/>
      <c r="AW375" s="109"/>
      <c r="AX375" s="109"/>
      <c r="AY375" s="109"/>
      <c r="AZ375" s="110"/>
      <c r="BA375" s="108" t="s">
        <v>222</v>
      </c>
      <c r="BB375" s="109"/>
      <c r="BC375" s="109"/>
      <c r="BD375" s="109"/>
      <c r="BE375" s="109"/>
      <c r="BF375" s="110"/>
      <c r="BG375" s="108" t="s">
        <v>223</v>
      </c>
      <c r="BH375" s="110"/>
      <c r="BI375" s="108" t="s">
        <v>224</v>
      </c>
      <c r="BJ375" s="109"/>
      <c r="BK375" s="109"/>
      <c r="BL375" s="109"/>
      <c r="BM375" s="110"/>
      <c r="BN375" s="108" t="s">
        <v>225</v>
      </c>
      <c r="BO375" s="109"/>
      <c r="BP375" s="109"/>
      <c r="BQ375" s="109"/>
      <c r="BR375" s="109"/>
      <c r="BS375" s="109"/>
      <c r="BT375" s="109"/>
      <c r="BU375" s="109"/>
      <c r="BV375" s="109"/>
      <c r="BW375" s="109"/>
      <c r="BX375" s="109"/>
      <c r="BY375" s="109"/>
      <c r="BZ375" s="109"/>
      <c r="CA375" s="109"/>
      <c r="CB375" s="109"/>
      <c r="CC375" s="110"/>
      <c r="CD375" s="108" t="s">
        <v>226</v>
      </c>
      <c r="CE375" s="110"/>
      <c r="CF375" s="108" t="s">
        <v>227</v>
      </c>
      <c r="CG375" s="109"/>
      <c r="CH375" s="109"/>
      <c r="CI375" s="109"/>
      <c r="CJ375" s="109"/>
      <c r="CK375" s="110"/>
      <c r="CL375" s="111"/>
      <c r="CM375" s="108" t="s">
        <v>5</v>
      </c>
      <c r="CN375" s="109"/>
      <c r="CO375" s="109"/>
      <c r="CP375" s="110"/>
      <c r="CQ375" s="108" t="s">
        <v>228</v>
      </c>
      <c r="CR375" s="109"/>
      <c r="CS375" s="109"/>
      <c r="CT375" s="109"/>
      <c r="CU375" s="110"/>
      <c r="CV375" s="108" t="s">
        <v>229</v>
      </c>
      <c r="CW375" s="110"/>
      <c r="CX375" s="7"/>
      <c r="CY375" s="7"/>
      <c r="CZ375" s="7"/>
      <c r="DA375" s="7"/>
      <c r="DB375" s="7"/>
      <c r="DC375" s="7"/>
      <c r="DD375" s="7"/>
      <c r="DE375" s="7"/>
      <c r="DF375" s="7"/>
      <c r="DG375" s="7"/>
      <c r="DH375" s="7"/>
      <c r="DI375" s="7"/>
      <c r="DJ375" s="7"/>
      <c r="DK375" s="7"/>
      <c r="DL375" s="7"/>
      <c r="DM375" s="7"/>
      <c r="DN375" s="7"/>
      <c r="DO375" s="7"/>
      <c r="DP375" s="7"/>
      <c r="DQ375" s="7"/>
      <c r="DR375" s="7"/>
      <c r="DS375" s="7"/>
      <c r="DT375" s="7"/>
      <c r="DU375" s="7"/>
      <c r="DV375" s="7"/>
      <c r="DW375" s="7"/>
      <c r="DX375" s="7"/>
      <c r="DY375" s="7"/>
      <c r="DZ375" s="7"/>
      <c r="EA375" s="7"/>
    </row>
    <row r="376" spans="1:131" ht="216.75">
      <c r="A376" s="27" t="s">
        <v>230</v>
      </c>
      <c r="B376" s="28" t="s">
        <v>231</v>
      </c>
      <c r="C376" s="29" t="s">
        <v>114</v>
      </c>
      <c r="D376" s="29" t="s">
        <v>232</v>
      </c>
      <c r="E376" s="29" t="s">
        <v>233</v>
      </c>
      <c r="F376" s="29" t="s">
        <v>234</v>
      </c>
      <c r="G376" s="29" t="s">
        <v>235</v>
      </c>
      <c r="H376" s="29" t="s">
        <v>236</v>
      </c>
      <c r="I376" s="29" t="s">
        <v>237</v>
      </c>
      <c r="J376" s="29" t="s">
        <v>238</v>
      </c>
      <c r="K376" s="29" t="s">
        <v>239</v>
      </c>
      <c r="L376" s="29" t="s">
        <v>240</v>
      </c>
      <c r="M376" s="29" t="s">
        <v>241</v>
      </c>
      <c r="N376" s="29" t="s">
        <v>242</v>
      </c>
      <c r="O376" s="29" t="s">
        <v>243</v>
      </c>
      <c r="P376" s="29" t="s">
        <v>244</v>
      </c>
      <c r="Q376" s="29" t="s">
        <v>245</v>
      </c>
      <c r="R376" s="29" t="s">
        <v>246</v>
      </c>
      <c r="S376" s="29" t="s">
        <v>247</v>
      </c>
      <c r="T376" s="29" t="s">
        <v>248</v>
      </c>
      <c r="U376" s="29" t="s">
        <v>152</v>
      </c>
      <c r="V376" s="29" t="s">
        <v>246</v>
      </c>
      <c r="W376" s="29" t="s">
        <v>247</v>
      </c>
      <c r="X376" s="29" t="s">
        <v>248</v>
      </c>
      <c r="Y376" s="29" t="s">
        <v>152</v>
      </c>
      <c r="Z376" s="29" t="s">
        <v>246</v>
      </c>
      <c r="AA376" s="29" t="s">
        <v>247</v>
      </c>
      <c r="AB376" s="29" t="s">
        <v>248</v>
      </c>
      <c r="AC376" s="29" t="s">
        <v>152</v>
      </c>
      <c r="AD376" s="29" t="s">
        <v>246</v>
      </c>
      <c r="AE376" s="29" t="s">
        <v>247</v>
      </c>
      <c r="AF376" s="29" t="s">
        <v>248</v>
      </c>
      <c r="AG376" s="29" t="s">
        <v>152</v>
      </c>
      <c r="AH376" s="29" t="s">
        <v>246</v>
      </c>
      <c r="AI376" s="29" t="s">
        <v>247</v>
      </c>
      <c r="AJ376" s="29" t="s">
        <v>248</v>
      </c>
      <c r="AK376" s="29" t="s">
        <v>152</v>
      </c>
      <c r="AL376" s="29" t="s">
        <v>125</v>
      </c>
      <c r="AM376" s="29" t="s">
        <v>249</v>
      </c>
      <c r="AN376" s="29" t="s">
        <v>250</v>
      </c>
      <c r="AO376" s="29" t="s">
        <v>251</v>
      </c>
      <c r="AP376" s="29" t="s">
        <v>252</v>
      </c>
      <c r="AQ376" s="29" t="s">
        <v>253</v>
      </c>
      <c r="AR376" s="29" t="s">
        <v>254</v>
      </c>
      <c r="AS376" s="29" t="s">
        <v>255</v>
      </c>
      <c r="AT376" s="29" t="s">
        <v>256</v>
      </c>
      <c r="AU376" s="29" t="s">
        <v>257</v>
      </c>
      <c r="AV376" s="29" t="s">
        <v>258</v>
      </c>
      <c r="AW376" s="29" t="s">
        <v>259</v>
      </c>
      <c r="AX376" s="29" t="s">
        <v>260</v>
      </c>
      <c r="AY376" s="29" t="s">
        <v>261</v>
      </c>
      <c r="AZ376" s="29" t="s">
        <v>262</v>
      </c>
      <c r="BA376" s="29" t="s">
        <v>263</v>
      </c>
      <c r="BB376" s="29" t="s">
        <v>264</v>
      </c>
      <c r="BC376" s="29" t="s">
        <v>265</v>
      </c>
      <c r="BD376" s="29" t="s">
        <v>266</v>
      </c>
      <c r="BE376" s="29" t="s">
        <v>267</v>
      </c>
      <c r="BF376" s="29" t="s">
        <v>268</v>
      </c>
      <c r="BG376" s="29" t="s">
        <v>269</v>
      </c>
      <c r="BH376" s="29" t="s">
        <v>270</v>
      </c>
      <c r="BI376" s="29" t="s">
        <v>271</v>
      </c>
      <c r="BJ376" s="29" t="s">
        <v>272</v>
      </c>
      <c r="BK376" s="29" t="s">
        <v>273</v>
      </c>
      <c r="BL376" s="29" t="s">
        <v>274</v>
      </c>
      <c r="BM376" s="29" t="s">
        <v>275</v>
      </c>
      <c r="BN376" s="29" t="s">
        <v>276</v>
      </c>
      <c r="BO376" s="29" t="s">
        <v>277</v>
      </c>
      <c r="BP376" s="29" t="s">
        <v>278</v>
      </c>
      <c r="BQ376" s="29" t="s">
        <v>279</v>
      </c>
      <c r="BR376" s="29" t="s">
        <v>280</v>
      </c>
      <c r="BS376" s="29" t="s">
        <v>281</v>
      </c>
      <c r="BT376" s="29" t="s">
        <v>282</v>
      </c>
      <c r="BU376" s="29" t="s">
        <v>283</v>
      </c>
      <c r="BV376" s="29" t="s">
        <v>284</v>
      </c>
      <c r="BW376" s="29" t="s">
        <v>285</v>
      </c>
      <c r="BX376" s="29" t="s">
        <v>286</v>
      </c>
      <c r="BY376" s="29" t="s">
        <v>287</v>
      </c>
      <c r="BZ376" s="29" t="s">
        <v>288</v>
      </c>
      <c r="CA376" s="29" t="s">
        <v>289</v>
      </c>
      <c r="CB376" s="29" t="s">
        <v>290</v>
      </c>
      <c r="CC376" s="29" t="s">
        <v>291</v>
      </c>
      <c r="CD376" s="29" t="s">
        <v>292</v>
      </c>
      <c r="CE376" s="29" t="s">
        <v>21</v>
      </c>
      <c r="CF376" s="29" t="s">
        <v>293</v>
      </c>
      <c r="CG376" s="29" t="s">
        <v>294</v>
      </c>
      <c r="CH376" s="29" t="s">
        <v>295</v>
      </c>
      <c r="CI376" s="29" t="s">
        <v>296</v>
      </c>
      <c r="CJ376" s="29" t="s">
        <v>297</v>
      </c>
      <c r="CK376" s="29" t="s">
        <v>298</v>
      </c>
      <c r="CL376" s="29"/>
      <c r="CM376" s="29" t="s">
        <v>299</v>
      </c>
      <c r="CN376" s="29" t="s">
        <v>300</v>
      </c>
      <c r="CO376" s="29" t="s">
        <v>301</v>
      </c>
      <c r="CP376" s="29" t="s">
        <v>302</v>
      </c>
      <c r="CQ376" s="29" t="s">
        <v>303</v>
      </c>
      <c r="CR376" s="29" t="s">
        <v>304</v>
      </c>
      <c r="CS376" s="29" t="s">
        <v>305</v>
      </c>
      <c r="CT376" s="29" t="s">
        <v>306</v>
      </c>
      <c r="CU376" s="29" t="s">
        <v>307</v>
      </c>
      <c r="CV376" s="29" t="s">
        <v>308</v>
      </c>
      <c r="CW376" s="29" t="s">
        <v>309</v>
      </c>
      <c r="CX376" s="7"/>
      <c r="CY376" s="7"/>
      <c r="CZ376" s="7"/>
      <c r="DA376" s="7"/>
      <c r="DB376" s="7"/>
      <c r="DC376" s="7"/>
      <c r="DD376" s="7"/>
      <c r="DE376" s="7"/>
      <c r="DF376" s="7"/>
      <c r="DG376" s="7"/>
      <c r="DH376" s="7"/>
      <c r="DI376" s="7"/>
      <c r="DJ376" s="7"/>
      <c r="DK376" s="7"/>
      <c r="DL376" s="7"/>
      <c r="DM376" s="7"/>
      <c r="DN376" s="7"/>
      <c r="DO376" s="7"/>
      <c r="DP376" s="7"/>
      <c r="DQ376" s="7"/>
      <c r="DR376" s="7"/>
      <c r="DS376" s="7"/>
      <c r="DT376" s="7"/>
      <c r="DU376" s="7"/>
      <c r="DV376" s="7"/>
      <c r="DW376" s="7"/>
      <c r="DX376" s="7"/>
      <c r="DY376" s="7"/>
      <c r="DZ376" s="7"/>
      <c r="EA376" s="7"/>
    </row>
    <row r="377" spans="1:131">
      <c r="A377" s="7" t="s">
        <v>614</v>
      </c>
      <c r="B377" s="7"/>
      <c r="C377" s="26">
        <v>1</v>
      </c>
      <c r="D377" s="26">
        <v>259.98199999999997</v>
      </c>
      <c r="E377" s="26">
        <v>0</v>
      </c>
      <c r="F377" s="26">
        <v>10.46115</v>
      </c>
      <c r="G377" s="26">
        <v>0</v>
      </c>
      <c r="H377" s="26">
        <v>0</v>
      </c>
      <c r="I377" s="26"/>
      <c r="J377" s="26"/>
      <c r="K377" s="26"/>
      <c r="L377" s="26">
        <v>277.97692527768464</v>
      </c>
      <c r="M377" s="26">
        <v>7.3937023773280896E-4</v>
      </c>
      <c r="N377" s="26">
        <v>7.3403379492268848E-4</v>
      </c>
      <c r="O377" s="26">
        <v>0</v>
      </c>
      <c r="P377" s="26">
        <v>0</v>
      </c>
      <c r="Q377" s="26">
        <v>0</v>
      </c>
      <c r="R377" s="26">
        <v>2.0860930552949988</v>
      </c>
      <c r="S377" s="26">
        <v>4.8206437578241461</v>
      </c>
      <c r="T377" s="26">
        <v>0</v>
      </c>
      <c r="U377" s="26">
        <v>164.85171128453001</v>
      </c>
      <c r="V377" s="26">
        <v>0.62766900000000003</v>
      </c>
      <c r="W377" s="26">
        <v>1.464561</v>
      </c>
      <c r="X377" s="26">
        <v>0</v>
      </c>
      <c r="Y377" s="26">
        <v>0</v>
      </c>
      <c r="Z377" s="26">
        <v>0</v>
      </c>
      <c r="AA377" s="26">
        <v>0</v>
      </c>
      <c r="AB377" s="26">
        <v>0</v>
      </c>
      <c r="AC377" s="26">
        <v>0</v>
      </c>
      <c r="AD377" s="26">
        <v>0</v>
      </c>
      <c r="AE377" s="26">
        <v>0</v>
      </c>
      <c r="AF377" s="26">
        <v>0</v>
      </c>
      <c r="AG377" s="26">
        <v>0</v>
      </c>
      <c r="AH377" s="26">
        <v>2.7137620552949988</v>
      </c>
      <c r="AI377" s="26">
        <v>6.2852047578241459</v>
      </c>
      <c r="AJ377" s="26">
        <v>0</v>
      </c>
      <c r="AK377" s="26">
        <v>164.85171128453001</v>
      </c>
      <c r="AL377" s="26">
        <v>173.85067809764917</v>
      </c>
      <c r="AM377" s="26">
        <v>133.70243250433637</v>
      </c>
      <c r="AN377" s="26">
        <v>0.26125535333417554</v>
      </c>
      <c r="AO377" s="26">
        <v>0</v>
      </c>
      <c r="AP377" s="26">
        <v>0</v>
      </c>
      <c r="AQ377" s="26">
        <v>133.96368785767055</v>
      </c>
      <c r="AR377" s="26">
        <v>2.7137620552949988</v>
      </c>
      <c r="AS377" s="30">
        <v>49.36456665251297</v>
      </c>
      <c r="AT377" s="26">
        <v>133.70243250433637</v>
      </c>
      <c r="AU377" s="26">
        <v>0.30924852345826698</v>
      </c>
      <c r="AV377" s="26">
        <v>0</v>
      </c>
      <c r="AW377" s="26">
        <v>0</v>
      </c>
      <c r="AX377" s="26">
        <v>134.01168102779465</v>
      </c>
      <c r="AY377" s="26">
        <v>6.2852047578241459</v>
      </c>
      <c r="AZ377" s="30">
        <v>21.321768532834195</v>
      </c>
      <c r="BA377" s="26">
        <v>133.70243250433637</v>
      </c>
      <c r="BB377" s="26">
        <v>0.57050387679244252</v>
      </c>
      <c r="BC377" s="26">
        <v>0</v>
      </c>
      <c r="BD377" s="26">
        <v>0</v>
      </c>
      <c r="BE377" s="26">
        <v>134.27293638112883</v>
      </c>
      <c r="BF377" s="26">
        <v>8.9989668131191447</v>
      </c>
      <c r="BG377" s="26">
        <v>2.2310522890177409</v>
      </c>
      <c r="BH377" s="30">
        <v>14.920928054249407</v>
      </c>
      <c r="BI377" s="26">
        <v>0.71834509934430657</v>
      </c>
      <c r="BJ377" s="26">
        <v>1.6637221481334696</v>
      </c>
      <c r="BK377" s="26">
        <v>0</v>
      </c>
      <c r="BL377" s="26">
        <v>43.636994145712521</v>
      </c>
      <c r="BM377" s="26">
        <v>46.019061393190306</v>
      </c>
      <c r="BN377" s="26">
        <v>133.70243250433637</v>
      </c>
      <c r="BO377" s="26">
        <v>0</v>
      </c>
      <c r="BP377" s="26">
        <v>0.57050387679244252</v>
      </c>
      <c r="BQ377" s="26">
        <v>0</v>
      </c>
      <c r="BR377" s="26">
        <v>0</v>
      </c>
      <c r="BS377" s="26">
        <v>0</v>
      </c>
      <c r="BT377" s="26">
        <v>0</v>
      </c>
      <c r="BU377" s="26">
        <v>0</v>
      </c>
      <c r="BV377" s="26">
        <v>81.5419580698061</v>
      </c>
      <c r="BW377" s="26">
        <v>0</v>
      </c>
      <c r="BX377" s="26">
        <v>171.75844809764916</v>
      </c>
      <c r="BY377" s="26">
        <v>2.0922300000000003</v>
      </c>
      <c r="BZ377" s="26">
        <v>0</v>
      </c>
      <c r="CA377" s="26">
        <v>0</v>
      </c>
      <c r="CB377" s="26">
        <v>215.81489445093493</v>
      </c>
      <c r="CC377" s="26">
        <v>173.85067809764917</v>
      </c>
      <c r="CD377" s="30">
        <v>1.2413808034140374</v>
      </c>
      <c r="CE377" s="26">
        <v>24.28352105009159</v>
      </c>
      <c r="CF377" s="26">
        <v>2.640816488175866</v>
      </c>
      <c r="CG377" s="26">
        <v>0</v>
      </c>
      <c r="CH377" s="26">
        <v>2.640816488175866</v>
      </c>
      <c r="CI377" s="26">
        <v>0.13203903950690019</v>
      </c>
      <c r="CJ377" s="26">
        <v>0</v>
      </c>
      <c r="CK377" s="26">
        <v>0.13203903950690019</v>
      </c>
      <c r="CL377" s="26"/>
      <c r="CM377" s="26">
        <v>0</v>
      </c>
      <c r="CN377" s="26"/>
      <c r="CO377" s="26">
        <v>0</v>
      </c>
      <c r="CP377" s="26">
        <v>0</v>
      </c>
      <c r="CQ377" s="26">
        <v>0</v>
      </c>
      <c r="CR377" s="26">
        <v>0</v>
      </c>
      <c r="CS377" s="26">
        <v>0</v>
      </c>
      <c r="CT377" s="26">
        <v>0</v>
      </c>
      <c r="CU377" s="26">
        <v>0</v>
      </c>
      <c r="CV377" s="26">
        <v>9999</v>
      </c>
      <c r="CW377" s="30">
        <v>9999</v>
      </c>
      <c r="CX377" s="7"/>
      <c r="CY377" s="7"/>
      <c r="CZ377" s="7"/>
      <c r="DA377" s="7"/>
      <c r="DB377" s="7"/>
      <c r="DC377" s="7"/>
      <c r="DD377" s="7"/>
      <c r="DE377" s="7"/>
      <c r="DF377" s="7"/>
      <c r="DG377" s="7"/>
      <c r="DH377" s="7"/>
      <c r="DI377" s="7"/>
      <c r="DJ377" s="7"/>
      <c r="DK377" s="7"/>
      <c r="DL377" s="7"/>
      <c r="DM377" s="7"/>
      <c r="DN377" s="7"/>
      <c r="DO377" s="7"/>
      <c r="DP377" s="7"/>
      <c r="DQ377" s="7"/>
      <c r="DR377" s="7"/>
      <c r="DS377" s="7"/>
      <c r="DT377" s="7"/>
      <c r="DU377" s="7"/>
      <c r="DV377" s="7"/>
      <c r="DW377" s="7"/>
      <c r="DX377" s="7"/>
      <c r="DY377" s="7"/>
      <c r="DZ377" s="7"/>
      <c r="EA377" s="7"/>
    </row>
    <row r="378" spans="1:131">
      <c r="A378" s="7" t="s">
        <v>449</v>
      </c>
      <c r="B378" s="7"/>
      <c r="C378" s="26">
        <v>1</v>
      </c>
      <c r="D378" s="26">
        <v>259.25</v>
      </c>
      <c r="E378" s="26">
        <v>0</v>
      </c>
      <c r="F378" s="26">
        <v>10.46115</v>
      </c>
      <c r="G378" s="26">
        <v>0</v>
      </c>
      <c r="H378" s="26">
        <v>0</v>
      </c>
      <c r="I378" s="26"/>
      <c r="J378" s="26"/>
      <c r="K378" s="26"/>
      <c r="L378" s="26">
        <v>277.19425913424675</v>
      </c>
      <c r="M378" s="26">
        <v>7.3728848201887339E-4</v>
      </c>
      <c r="N378" s="26">
        <v>7.3196706438794607E-4</v>
      </c>
      <c r="O378" s="26">
        <v>0</v>
      </c>
      <c r="P378" s="26">
        <v>0</v>
      </c>
      <c r="Q378" s="26">
        <v>0</v>
      </c>
      <c r="R378" s="26">
        <v>2.0860930552949988</v>
      </c>
      <c r="S378" s="26">
        <v>4.8206437578241461</v>
      </c>
      <c r="T378" s="26">
        <v>0</v>
      </c>
      <c r="U378" s="26">
        <v>164.85171128453001</v>
      </c>
      <c r="V378" s="26">
        <v>0.62766900000000003</v>
      </c>
      <c r="W378" s="26">
        <v>1.464561</v>
      </c>
      <c r="X378" s="26">
        <v>0</v>
      </c>
      <c r="Y378" s="26">
        <v>0</v>
      </c>
      <c r="Z378" s="26">
        <v>0</v>
      </c>
      <c r="AA378" s="26">
        <v>0</v>
      </c>
      <c r="AB378" s="26">
        <v>0</v>
      </c>
      <c r="AC378" s="26">
        <v>0</v>
      </c>
      <c r="AD378" s="26">
        <v>0</v>
      </c>
      <c r="AE378" s="26">
        <v>0</v>
      </c>
      <c r="AF378" s="26">
        <v>0</v>
      </c>
      <c r="AG378" s="26">
        <v>0</v>
      </c>
      <c r="AH378" s="26">
        <v>2.7137620552949988</v>
      </c>
      <c r="AI378" s="26">
        <v>6.2852047578241459</v>
      </c>
      <c r="AJ378" s="26">
        <v>0</v>
      </c>
      <c r="AK378" s="26">
        <v>164.85171128453001</v>
      </c>
      <c r="AL378" s="26">
        <v>173.85067809764917</v>
      </c>
      <c r="AM378" s="26">
        <v>133.32598267091265</v>
      </c>
      <c r="AN378" s="26">
        <v>0.2605197681065804</v>
      </c>
      <c r="AO378" s="26">
        <v>0</v>
      </c>
      <c r="AP378" s="26">
        <v>0</v>
      </c>
      <c r="AQ378" s="26">
        <v>133.58650243901923</v>
      </c>
      <c r="AR378" s="26">
        <v>2.7137620552949988</v>
      </c>
      <c r="AS378" s="30">
        <v>49.225576788639174</v>
      </c>
      <c r="AT378" s="26">
        <v>133.32598267091265</v>
      </c>
      <c r="AU378" s="26">
        <v>0.30837780964280509</v>
      </c>
      <c r="AV378" s="26">
        <v>0</v>
      </c>
      <c r="AW378" s="26">
        <v>0</v>
      </c>
      <c r="AX378" s="26">
        <v>133.63436048055544</v>
      </c>
      <c r="AY378" s="26">
        <v>6.2852047578241459</v>
      </c>
      <c r="AZ378" s="30">
        <v>21.261735397593931</v>
      </c>
      <c r="BA378" s="26">
        <v>133.32598267091265</v>
      </c>
      <c r="BB378" s="26">
        <v>0.56889757774938543</v>
      </c>
      <c r="BC378" s="26">
        <v>0</v>
      </c>
      <c r="BD378" s="26">
        <v>0</v>
      </c>
      <c r="BE378" s="26">
        <v>133.89488024866202</v>
      </c>
      <c r="BF378" s="26">
        <v>8.9989668131191447</v>
      </c>
      <c r="BG378" s="26">
        <v>2.2377781259518046</v>
      </c>
      <c r="BH378" s="30">
        <v>14.87891699450023</v>
      </c>
      <c r="BI378" s="26">
        <v>0.72037336786010231</v>
      </c>
      <c r="BJ378" s="26">
        <v>1.6684197165517289</v>
      </c>
      <c r="BK378" s="26">
        <v>0</v>
      </c>
      <c r="BL378" s="26">
        <v>43.760204482123953</v>
      </c>
      <c r="BM378" s="26">
        <v>46.148997566535783</v>
      </c>
      <c r="BN378" s="26">
        <v>133.32598267091265</v>
      </c>
      <c r="BO378" s="26">
        <v>0</v>
      </c>
      <c r="BP378" s="26">
        <v>0.56889757774938543</v>
      </c>
      <c r="BQ378" s="26">
        <v>0</v>
      </c>
      <c r="BR378" s="26">
        <v>0</v>
      </c>
      <c r="BS378" s="26">
        <v>0</v>
      </c>
      <c r="BT378" s="26">
        <v>0</v>
      </c>
      <c r="BU378" s="26">
        <v>0</v>
      </c>
      <c r="BV378" s="26">
        <v>81.5419580698061</v>
      </c>
      <c r="BW378" s="26">
        <v>0</v>
      </c>
      <c r="BX378" s="26">
        <v>171.75844809764916</v>
      </c>
      <c r="BY378" s="26">
        <v>2.0922300000000003</v>
      </c>
      <c r="BZ378" s="26">
        <v>0</v>
      </c>
      <c r="CA378" s="26">
        <v>0</v>
      </c>
      <c r="CB378" s="26">
        <v>215.43683831846812</v>
      </c>
      <c r="CC378" s="26">
        <v>173.85067809764917</v>
      </c>
      <c r="CD378" s="30">
        <v>1.2392062008378286</v>
      </c>
      <c r="CE378" s="26">
        <v>24.35251268117457</v>
      </c>
      <c r="CF378" s="26">
        <v>2.6333810593025411</v>
      </c>
      <c r="CG378" s="26">
        <v>0</v>
      </c>
      <c r="CH378" s="26">
        <v>2.6333810593025411</v>
      </c>
      <c r="CI378" s="26">
        <v>0.13166727308876719</v>
      </c>
      <c r="CJ378" s="26">
        <v>0</v>
      </c>
      <c r="CK378" s="26">
        <v>0.13166727308876719</v>
      </c>
      <c r="CL378" s="26"/>
      <c r="CM378" s="26">
        <v>0</v>
      </c>
      <c r="CN378" s="26"/>
      <c r="CO378" s="26">
        <v>0</v>
      </c>
      <c r="CP378" s="26">
        <v>0</v>
      </c>
      <c r="CQ378" s="26">
        <v>0</v>
      </c>
      <c r="CR378" s="26">
        <v>0</v>
      </c>
      <c r="CS378" s="26">
        <v>0</v>
      </c>
      <c r="CT378" s="26">
        <v>0</v>
      </c>
      <c r="CU378" s="26">
        <v>0</v>
      </c>
      <c r="CV378" s="26">
        <v>9999</v>
      </c>
      <c r="CW378" s="30">
        <v>9999</v>
      </c>
      <c r="CX378" s="7"/>
      <c r="CY378" s="7"/>
      <c r="CZ378" s="7"/>
      <c r="DA378" s="7"/>
      <c r="DB378" s="7"/>
      <c r="DC378" s="7"/>
      <c r="DD378" s="7"/>
      <c r="DE378" s="7"/>
      <c r="DF378" s="7"/>
      <c r="DG378" s="7"/>
      <c r="DH378" s="7"/>
      <c r="DI378" s="7"/>
      <c r="DJ378" s="7"/>
      <c r="DK378" s="7"/>
      <c r="DL378" s="7"/>
      <c r="DM378" s="7"/>
      <c r="DN378" s="7"/>
      <c r="DO378" s="7"/>
      <c r="DP378" s="7"/>
      <c r="DQ378" s="7"/>
      <c r="DR378" s="7"/>
      <c r="DS378" s="7"/>
      <c r="DT378" s="7"/>
      <c r="DU378" s="7"/>
      <c r="DV378" s="7"/>
      <c r="DW378" s="7"/>
      <c r="DX378" s="7"/>
      <c r="DY378" s="7"/>
      <c r="DZ378" s="7"/>
      <c r="EA378" s="7"/>
    </row>
    <row r="379" spans="1:131">
      <c r="A379" s="7" t="s">
        <v>615</v>
      </c>
      <c r="B379" s="7"/>
      <c r="C379" s="26">
        <v>1</v>
      </c>
      <c r="D379" s="26">
        <v>253.577</v>
      </c>
      <c r="E379" s="26">
        <v>0</v>
      </c>
      <c r="F379" s="26">
        <v>10.46115</v>
      </c>
      <c r="G379" s="26">
        <v>0</v>
      </c>
      <c r="H379" s="26">
        <v>0</v>
      </c>
      <c r="I379" s="26"/>
      <c r="J379" s="26"/>
      <c r="K379" s="26"/>
      <c r="L379" s="26">
        <v>271.12859652260323</v>
      </c>
      <c r="M379" s="26">
        <v>7.2115487523587217E-4</v>
      </c>
      <c r="N379" s="26">
        <v>7.159499027436922E-4</v>
      </c>
      <c r="O379" s="26">
        <v>0</v>
      </c>
      <c r="P379" s="26">
        <v>0</v>
      </c>
      <c r="Q379" s="26">
        <v>0</v>
      </c>
      <c r="R379" s="26">
        <v>2.0860930552949988</v>
      </c>
      <c r="S379" s="26">
        <v>4.8206437578241461</v>
      </c>
      <c r="T379" s="26">
        <v>0</v>
      </c>
      <c r="U379" s="26">
        <v>164.85171128453001</v>
      </c>
      <c r="V379" s="26">
        <v>0.62766900000000003</v>
      </c>
      <c r="W379" s="26">
        <v>1.464561</v>
      </c>
      <c r="X379" s="26">
        <v>0</v>
      </c>
      <c r="Y379" s="26">
        <v>0</v>
      </c>
      <c r="Z379" s="26">
        <v>0</v>
      </c>
      <c r="AA379" s="26">
        <v>0</v>
      </c>
      <c r="AB379" s="26">
        <v>0</v>
      </c>
      <c r="AC379" s="26">
        <v>0</v>
      </c>
      <c r="AD379" s="26">
        <v>0</v>
      </c>
      <c r="AE379" s="26">
        <v>0</v>
      </c>
      <c r="AF379" s="26">
        <v>0</v>
      </c>
      <c r="AG379" s="26">
        <v>0</v>
      </c>
      <c r="AH379" s="26">
        <v>2.7137620552949988</v>
      </c>
      <c r="AI379" s="26">
        <v>6.2852047578241459</v>
      </c>
      <c r="AJ379" s="26">
        <v>0</v>
      </c>
      <c r="AK379" s="26">
        <v>164.85171128453001</v>
      </c>
      <c r="AL379" s="26">
        <v>173.85067809764917</v>
      </c>
      <c r="AM379" s="26">
        <v>130.40849646187843</v>
      </c>
      <c r="AN379" s="26">
        <v>0.2548189825927189</v>
      </c>
      <c r="AO379" s="26">
        <v>0</v>
      </c>
      <c r="AP379" s="26">
        <v>0</v>
      </c>
      <c r="AQ379" s="26">
        <v>130.66331544447115</v>
      </c>
      <c r="AR379" s="26">
        <v>2.7137620552949988</v>
      </c>
      <c r="AS379" s="30">
        <v>48.148405343617142</v>
      </c>
      <c r="AT379" s="26">
        <v>130.40849646187843</v>
      </c>
      <c r="AU379" s="26">
        <v>0.30162977757297421</v>
      </c>
      <c r="AV379" s="26">
        <v>0</v>
      </c>
      <c r="AW379" s="26">
        <v>0</v>
      </c>
      <c r="AX379" s="26">
        <v>130.7101262394514</v>
      </c>
      <c r="AY379" s="26">
        <v>6.2852047578241459</v>
      </c>
      <c r="AZ379" s="30">
        <v>20.796478599481858</v>
      </c>
      <c r="BA379" s="26">
        <v>130.40849646187843</v>
      </c>
      <c r="BB379" s="26">
        <v>0.55644876016569311</v>
      </c>
      <c r="BC379" s="26">
        <v>0</v>
      </c>
      <c r="BD379" s="26">
        <v>0</v>
      </c>
      <c r="BE379" s="26">
        <v>130.96494522204412</v>
      </c>
      <c r="BF379" s="26">
        <v>8.9989668131191447</v>
      </c>
      <c r="BG379" s="26">
        <v>2.291219972680282</v>
      </c>
      <c r="BH379" s="30">
        <v>14.553331281444095</v>
      </c>
      <c r="BI379" s="26">
        <v>0.73648949083604398</v>
      </c>
      <c r="BJ379" s="26">
        <v>1.7057454403042693</v>
      </c>
      <c r="BK379" s="26">
        <v>0</v>
      </c>
      <c r="BL379" s="26">
        <v>44.739203523941974</v>
      </c>
      <c r="BM379" s="26">
        <v>47.181438455082294</v>
      </c>
      <c r="BN379" s="26">
        <v>130.40849646187843</v>
      </c>
      <c r="BO379" s="26">
        <v>0</v>
      </c>
      <c r="BP379" s="26">
        <v>0.55644876016569311</v>
      </c>
      <c r="BQ379" s="26">
        <v>0</v>
      </c>
      <c r="BR379" s="26">
        <v>0</v>
      </c>
      <c r="BS379" s="26">
        <v>0</v>
      </c>
      <c r="BT379" s="26">
        <v>0</v>
      </c>
      <c r="BU379" s="26">
        <v>0</v>
      </c>
      <c r="BV379" s="26">
        <v>81.5419580698061</v>
      </c>
      <c r="BW379" s="26">
        <v>0</v>
      </c>
      <c r="BX379" s="26">
        <v>171.75844809764916</v>
      </c>
      <c r="BY379" s="26">
        <v>2.0922300000000003</v>
      </c>
      <c r="BZ379" s="26">
        <v>0</v>
      </c>
      <c r="CA379" s="26">
        <v>0</v>
      </c>
      <c r="CB379" s="26">
        <v>212.50690329185022</v>
      </c>
      <c r="CC379" s="26">
        <v>173.85067809764917</v>
      </c>
      <c r="CD379" s="30">
        <v>1.222353030872209</v>
      </c>
      <c r="CE379" s="26">
        <v>24.900703220141612</v>
      </c>
      <c r="CF379" s="26">
        <v>2.5757564855342747</v>
      </c>
      <c r="CG379" s="26">
        <v>0</v>
      </c>
      <c r="CH379" s="26">
        <v>2.5757564855342747</v>
      </c>
      <c r="CI379" s="26">
        <v>0.12878608334823655</v>
      </c>
      <c r="CJ379" s="26">
        <v>0</v>
      </c>
      <c r="CK379" s="26">
        <v>0.12878608334823655</v>
      </c>
      <c r="CL379" s="26"/>
      <c r="CM379" s="26">
        <v>0</v>
      </c>
      <c r="CN379" s="26"/>
      <c r="CO379" s="26">
        <v>0</v>
      </c>
      <c r="CP379" s="26">
        <v>0</v>
      </c>
      <c r="CQ379" s="26">
        <v>0</v>
      </c>
      <c r="CR379" s="26">
        <v>0</v>
      </c>
      <c r="CS379" s="26">
        <v>0</v>
      </c>
      <c r="CT379" s="26">
        <v>0</v>
      </c>
      <c r="CU379" s="26">
        <v>0</v>
      </c>
      <c r="CV379" s="26">
        <v>9999</v>
      </c>
      <c r="CW379" s="30">
        <v>9999</v>
      </c>
      <c r="CX379" s="7"/>
      <c r="CY379" s="7"/>
      <c r="CZ379" s="7"/>
      <c r="DA379" s="7"/>
      <c r="DB379" s="7"/>
      <c r="DC379" s="7"/>
      <c r="DD379" s="7"/>
      <c r="DE379" s="7"/>
      <c r="DF379" s="7"/>
      <c r="DG379" s="7"/>
      <c r="DH379" s="7"/>
      <c r="DI379" s="7"/>
      <c r="DJ379" s="7"/>
      <c r="DK379" s="7"/>
      <c r="DL379" s="7"/>
      <c r="DM379" s="7"/>
      <c r="DN379" s="7"/>
      <c r="DO379" s="7"/>
      <c r="DP379" s="7"/>
      <c r="DQ379" s="7"/>
      <c r="DR379" s="7"/>
      <c r="DS379" s="7"/>
      <c r="DT379" s="7"/>
      <c r="DU379" s="7"/>
      <c r="DV379" s="7"/>
      <c r="DW379" s="7"/>
      <c r="DX379" s="7"/>
      <c r="DY379" s="7"/>
      <c r="DZ379" s="7"/>
      <c r="EA379" s="7"/>
    </row>
    <row r="380" spans="1:131">
      <c r="A380" s="7" t="s">
        <v>450</v>
      </c>
      <c r="B380" s="7"/>
      <c r="C380" s="26">
        <v>1</v>
      </c>
      <c r="D380" s="26">
        <v>251.99100000000001</v>
      </c>
      <c r="E380" s="26">
        <v>0</v>
      </c>
      <c r="F380" s="26">
        <v>10.46115</v>
      </c>
      <c r="G380" s="26">
        <v>0</v>
      </c>
      <c r="H380" s="26">
        <v>0</v>
      </c>
      <c r="I380" s="26"/>
      <c r="J380" s="26"/>
      <c r="K380" s="26"/>
      <c r="L380" s="26">
        <v>269.43281987848786</v>
      </c>
      <c r="M380" s="26">
        <v>7.1664440452234499E-4</v>
      </c>
      <c r="N380" s="26">
        <v>7.1147198658508368E-4</v>
      </c>
      <c r="O380" s="26">
        <v>0</v>
      </c>
      <c r="P380" s="26">
        <v>0</v>
      </c>
      <c r="Q380" s="26">
        <v>0</v>
      </c>
      <c r="R380" s="26">
        <v>2.0860930552949988</v>
      </c>
      <c r="S380" s="26">
        <v>4.8206437578241461</v>
      </c>
      <c r="T380" s="26">
        <v>0</v>
      </c>
      <c r="U380" s="26">
        <v>164.85171128453001</v>
      </c>
      <c r="V380" s="26">
        <v>0.62766900000000003</v>
      </c>
      <c r="W380" s="26">
        <v>1.464561</v>
      </c>
      <c r="X380" s="26">
        <v>0</v>
      </c>
      <c r="Y380" s="26">
        <v>0</v>
      </c>
      <c r="Z380" s="26">
        <v>0</v>
      </c>
      <c r="AA380" s="26">
        <v>0</v>
      </c>
      <c r="AB380" s="26">
        <v>0</v>
      </c>
      <c r="AC380" s="26">
        <v>0</v>
      </c>
      <c r="AD380" s="26">
        <v>0</v>
      </c>
      <c r="AE380" s="26">
        <v>0</v>
      </c>
      <c r="AF380" s="26">
        <v>0</v>
      </c>
      <c r="AG380" s="26">
        <v>0</v>
      </c>
      <c r="AH380" s="26">
        <v>2.7137620552949988</v>
      </c>
      <c r="AI380" s="26">
        <v>6.2852047578241459</v>
      </c>
      <c r="AJ380" s="26">
        <v>0</v>
      </c>
      <c r="AK380" s="26">
        <v>164.85171128453001</v>
      </c>
      <c r="AL380" s="26">
        <v>173.85067809764917</v>
      </c>
      <c r="AM380" s="26">
        <v>129.59285515612703</v>
      </c>
      <c r="AN380" s="26">
        <v>0.25322521459959624</v>
      </c>
      <c r="AO380" s="26">
        <v>0</v>
      </c>
      <c r="AP380" s="26">
        <v>0</v>
      </c>
      <c r="AQ380" s="26">
        <v>129.84608037072664</v>
      </c>
      <c r="AR380" s="26">
        <v>2.7137620552949988</v>
      </c>
      <c r="AS380" s="30">
        <v>47.847260638557259</v>
      </c>
      <c r="AT380" s="26">
        <v>129.59285515612703</v>
      </c>
      <c r="AU380" s="26">
        <v>0.29974323097280653</v>
      </c>
      <c r="AV380" s="26">
        <v>0</v>
      </c>
      <c r="AW380" s="26">
        <v>0</v>
      </c>
      <c r="AX380" s="26">
        <v>129.89259838709984</v>
      </c>
      <c r="AY380" s="26">
        <v>6.2852047578241459</v>
      </c>
      <c r="AZ380" s="30">
        <v>20.666406806461293</v>
      </c>
      <c r="BA380" s="26">
        <v>129.59285515612703</v>
      </c>
      <c r="BB380" s="26">
        <v>0.55296844557240277</v>
      </c>
      <c r="BC380" s="26">
        <v>0</v>
      </c>
      <c r="BD380" s="26">
        <v>0</v>
      </c>
      <c r="BE380" s="26">
        <v>130.14582360169945</v>
      </c>
      <c r="BF380" s="26">
        <v>8.9989668131191447</v>
      </c>
      <c r="BG380" s="26">
        <v>2.3065910954616013</v>
      </c>
      <c r="BH380" s="30">
        <v>14.46230731865422</v>
      </c>
      <c r="BI380" s="26">
        <v>0.74112486405360312</v>
      </c>
      <c r="BJ380" s="26">
        <v>1.7164811898680337</v>
      </c>
      <c r="BK380" s="26">
        <v>0</v>
      </c>
      <c r="BL380" s="26">
        <v>45.020786504242743</v>
      </c>
      <c r="BM380" s="26">
        <v>47.47839255816438</v>
      </c>
      <c r="BN380" s="26">
        <v>129.59285515612703</v>
      </c>
      <c r="BO380" s="26">
        <v>0</v>
      </c>
      <c r="BP380" s="26">
        <v>0.55296844557240277</v>
      </c>
      <c r="BQ380" s="26">
        <v>0</v>
      </c>
      <c r="BR380" s="26">
        <v>0</v>
      </c>
      <c r="BS380" s="26">
        <v>0</v>
      </c>
      <c r="BT380" s="26">
        <v>0</v>
      </c>
      <c r="BU380" s="26">
        <v>0</v>
      </c>
      <c r="BV380" s="26">
        <v>81.5419580698061</v>
      </c>
      <c r="BW380" s="26">
        <v>0</v>
      </c>
      <c r="BX380" s="26">
        <v>171.75844809764916</v>
      </c>
      <c r="BY380" s="26">
        <v>2.0922300000000003</v>
      </c>
      <c r="BZ380" s="26">
        <v>0</v>
      </c>
      <c r="CA380" s="26">
        <v>0</v>
      </c>
      <c r="CB380" s="26">
        <v>211.68778167150555</v>
      </c>
      <c r="CC380" s="26">
        <v>173.85067809764917</v>
      </c>
      <c r="CD380" s="30">
        <v>1.2176413919570903</v>
      </c>
      <c r="CE380" s="26">
        <v>25.05837561729572</v>
      </c>
      <c r="CF380" s="26">
        <v>2.5596463896420705</v>
      </c>
      <c r="CG380" s="26">
        <v>0</v>
      </c>
      <c r="CH380" s="26">
        <v>2.5596463896420705</v>
      </c>
      <c r="CI380" s="26">
        <v>0.12798058944228172</v>
      </c>
      <c r="CJ380" s="26">
        <v>0</v>
      </c>
      <c r="CK380" s="26">
        <v>0.12798058944228172</v>
      </c>
      <c r="CL380" s="26"/>
      <c r="CM380" s="26">
        <v>0</v>
      </c>
      <c r="CN380" s="26"/>
      <c r="CO380" s="26">
        <v>0</v>
      </c>
      <c r="CP380" s="26">
        <v>0</v>
      </c>
      <c r="CQ380" s="26">
        <v>0</v>
      </c>
      <c r="CR380" s="26">
        <v>0</v>
      </c>
      <c r="CS380" s="26">
        <v>0</v>
      </c>
      <c r="CT380" s="26">
        <v>0</v>
      </c>
      <c r="CU380" s="26">
        <v>0</v>
      </c>
      <c r="CV380" s="26">
        <v>9999</v>
      </c>
      <c r="CW380" s="30">
        <v>9999</v>
      </c>
      <c r="CX380" s="7"/>
      <c r="CY380" s="7"/>
      <c r="CZ380" s="7"/>
      <c r="DA380" s="7"/>
      <c r="DB380" s="7"/>
      <c r="DC380" s="7"/>
      <c r="DD380" s="7"/>
      <c r="DE380" s="7"/>
      <c r="DF380" s="7"/>
      <c r="DG380" s="7"/>
      <c r="DH380" s="7"/>
      <c r="DI380" s="7"/>
      <c r="DJ380" s="7"/>
      <c r="DK380" s="7"/>
      <c r="DL380" s="7"/>
      <c r="DM380" s="7"/>
      <c r="DN380" s="7"/>
      <c r="DO380" s="7"/>
      <c r="DP380" s="7"/>
      <c r="DQ380" s="7"/>
      <c r="DR380" s="7"/>
      <c r="DS380" s="7"/>
      <c r="DT380" s="7"/>
      <c r="DU380" s="7"/>
      <c r="DV380" s="7"/>
      <c r="DW380" s="7"/>
      <c r="DX380" s="7"/>
      <c r="DY380" s="7"/>
      <c r="DZ380" s="7"/>
      <c r="EA380" s="7"/>
    </row>
    <row r="381" spans="1:131">
      <c r="A381" s="7" t="s">
        <v>616</v>
      </c>
      <c r="B381" s="7"/>
      <c r="C381" s="26">
        <v>1</v>
      </c>
      <c r="D381" s="26">
        <v>249.79500000000004</v>
      </c>
      <c r="E381" s="26">
        <v>0</v>
      </c>
      <c r="F381" s="26">
        <v>10.46115</v>
      </c>
      <c r="G381" s="26">
        <v>0</v>
      </c>
      <c r="H381" s="26">
        <v>0</v>
      </c>
      <c r="I381" s="26"/>
      <c r="J381" s="26"/>
      <c r="K381" s="26"/>
      <c r="L381" s="26">
        <v>267.0848214481743</v>
      </c>
      <c r="M381" s="26">
        <v>7.1039913738053817E-4</v>
      </c>
      <c r="N381" s="26">
        <v>7.0527179498085636E-4</v>
      </c>
      <c r="O381" s="26">
        <v>0</v>
      </c>
      <c r="P381" s="26">
        <v>0</v>
      </c>
      <c r="Q381" s="26">
        <v>0</v>
      </c>
      <c r="R381" s="26">
        <v>2.0860930552949988</v>
      </c>
      <c r="S381" s="26">
        <v>4.8206437578241461</v>
      </c>
      <c r="T381" s="26">
        <v>0</v>
      </c>
      <c r="U381" s="26">
        <v>164.85171128453001</v>
      </c>
      <c r="V381" s="26">
        <v>0.62766900000000003</v>
      </c>
      <c r="W381" s="26">
        <v>1.464561</v>
      </c>
      <c r="X381" s="26">
        <v>0</v>
      </c>
      <c r="Y381" s="26">
        <v>0</v>
      </c>
      <c r="Z381" s="26">
        <v>0</v>
      </c>
      <c r="AA381" s="26">
        <v>0</v>
      </c>
      <c r="AB381" s="26">
        <v>0</v>
      </c>
      <c r="AC381" s="26">
        <v>0</v>
      </c>
      <c r="AD381" s="26">
        <v>0</v>
      </c>
      <c r="AE381" s="26">
        <v>0</v>
      </c>
      <c r="AF381" s="26">
        <v>0</v>
      </c>
      <c r="AG381" s="26">
        <v>0</v>
      </c>
      <c r="AH381" s="26">
        <v>2.7137620552949988</v>
      </c>
      <c r="AI381" s="26">
        <v>6.2852047578241459</v>
      </c>
      <c r="AJ381" s="26">
        <v>0</v>
      </c>
      <c r="AK381" s="26">
        <v>164.85171128453001</v>
      </c>
      <c r="AL381" s="26">
        <v>173.85067809764917</v>
      </c>
      <c r="AM381" s="26">
        <v>128.46350565585573</v>
      </c>
      <c r="AN381" s="26">
        <v>0.25101845891681118</v>
      </c>
      <c r="AO381" s="26">
        <v>0</v>
      </c>
      <c r="AP381" s="26">
        <v>0</v>
      </c>
      <c r="AQ381" s="26">
        <v>128.71452411477253</v>
      </c>
      <c r="AR381" s="26">
        <v>2.7137620552949988</v>
      </c>
      <c r="AS381" s="30">
        <v>47.430291046935821</v>
      </c>
      <c r="AT381" s="26">
        <v>128.46350565585573</v>
      </c>
      <c r="AU381" s="26">
        <v>0.29713108952642037</v>
      </c>
      <c r="AV381" s="26">
        <v>0</v>
      </c>
      <c r="AW381" s="26">
        <v>0</v>
      </c>
      <c r="AX381" s="26">
        <v>128.76063674538216</v>
      </c>
      <c r="AY381" s="26">
        <v>6.2852047578241459</v>
      </c>
      <c r="AZ381" s="30">
        <v>20.486307400740493</v>
      </c>
      <c r="BA381" s="26">
        <v>128.46350565585573</v>
      </c>
      <c r="BB381" s="26">
        <v>0.54814954844323149</v>
      </c>
      <c r="BC381" s="26">
        <v>0</v>
      </c>
      <c r="BD381" s="26">
        <v>0</v>
      </c>
      <c r="BE381" s="26">
        <v>129.01165520429896</v>
      </c>
      <c r="BF381" s="26">
        <v>8.9989668131191447</v>
      </c>
      <c r="BG381" s="26">
        <v>2.3281964234081678</v>
      </c>
      <c r="BH381" s="30">
        <v>14.336274139406683</v>
      </c>
      <c r="BI381" s="26">
        <v>0.74764024747385449</v>
      </c>
      <c r="BJ381" s="26">
        <v>1.7315711343943456</v>
      </c>
      <c r="BK381" s="26">
        <v>0</v>
      </c>
      <c r="BL381" s="26">
        <v>45.416573638345966</v>
      </c>
      <c r="BM381" s="26">
        <v>47.89578502021417</v>
      </c>
      <c r="BN381" s="26">
        <v>128.46350565585573</v>
      </c>
      <c r="BO381" s="26">
        <v>0</v>
      </c>
      <c r="BP381" s="26">
        <v>0.54814954844323149</v>
      </c>
      <c r="BQ381" s="26">
        <v>0</v>
      </c>
      <c r="BR381" s="26">
        <v>0</v>
      </c>
      <c r="BS381" s="26">
        <v>0</v>
      </c>
      <c r="BT381" s="26">
        <v>0</v>
      </c>
      <c r="BU381" s="26">
        <v>0</v>
      </c>
      <c r="BV381" s="26">
        <v>81.5419580698061</v>
      </c>
      <c r="BW381" s="26">
        <v>0</v>
      </c>
      <c r="BX381" s="26">
        <v>171.75844809764916</v>
      </c>
      <c r="BY381" s="26">
        <v>2.0922300000000003</v>
      </c>
      <c r="BZ381" s="26">
        <v>0</v>
      </c>
      <c r="CA381" s="26">
        <v>0</v>
      </c>
      <c r="CB381" s="26">
        <v>210.55361327410506</v>
      </c>
      <c r="CC381" s="26">
        <v>173.85067809764917</v>
      </c>
      <c r="CD381" s="30">
        <v>1.2111175842284632</v>
      </c>
      <c r="CE381" s="26">
        <v>25.279996633346318</v>
      </c>
      <c r="CF381" s="26">
        <v>2.537340103022101</v>
      </c>
      <c r="CG381" s="26">
        <v>0</v>
      </c>
      <c r="CH381" s="26">
        <v>2.537340103022101</v>
      </c>
      <c r="CI381" s="26">
        <v>0.12686529018788278</v>
      </c>
      <c r="CJ381" s="26">
        <v>0</v>
      </c>
      <c r="CK381" s="26">
        <v>0.12686529018788278</v>
      </c>
      <c r="CL381" s="26"/>
      <c r="CM381" s="26">
        <v>0</v>
      </c>
      <c r="CN381" s="26"/>
      <c r="CO381" s="26">
        <v>0</v>
      </c>
      <c r="CP381" s="26">
        <v>0</v>
      </c>
      <c r="CQ381" s="26">
        <v>0</v>
      </c>
      <c r="CR381" s="26">
        <v>0</v>
      </c>
      <c r="CS381" s="26">
        <v>0</v>
      </c>
      <c r="CT381" s="26">
        <v>0</v>
      </c>
      <c r="CU381" s="26">
        <v>0</v>
      </c>
      <c r="CV381" s="26">
        <v>9999</v>
      </c>
      <c r="CW381" s="30">
        <v>9999</v>
      </c>
      <c r="CX381" s="7"/>
      <c r="CY381" s="7"/>
      <c r="CZ381" s="7"/>
      <c r="DA381" s="7"/>
      <c r="DB381" s="7"/>
      <c r="DC381" s="7"/>
      <c r="DD381" s="7"/>
      <c r="DE381" s="7"/>
      <c r="DF381" s="7"/>
      <c r="DG381" s="7"/>
      <c r="DH381" s="7"/>
      <c r="DI381" s="7"/>
      <c r="DJ381" s="7"/>
      <c r="DK381" s="7"/>
      <c r="DL381" s="7"/>
      <c r="DM381" s="7"/>
      <c r="DN381" s="7"/>
      <c r="DO381" s="7"/>
      <c r="DP381" s="7"/>
      <c r="DQ381" s="7"/>
      <c r="DR381" s="7"/>
      <c r="DS381" s="7"/>
      <c r="DT381" s="7"/>
      <c r="DU381" s="7"/>
      <c r="DV381" s="7"/>
      <c r="DW381" s="7"/>
      <c r="DX381" s="7"/>
      <c r="DY381" s="7"/>
      <c r="DZ381" s="7"/>
      <c r="EA381" s="7"/>
    </row>
    <row r="382" spans="1:131">
      <c r="A382" s="7" t="s">
        <v>451</v>
      </c>
      <c r="B382" s="7"/>
      <c r="C382" s="26">
        <v>1</v>
      </c>
      <c r="D382" s="26">
        <v>248.69700000000006</v>
      </c>
      <c r="E382" s="26">
        <v>0</v>
      </c>
      <c r="F382" s="26">
        <v>10.46115</v>
      </c>
      <c r="G382" s="26">
        <v>0</v>
      </c>
      <c r="H382" s="26">
        <v>0</v>
      </c>
      <c r="I382" s="26"/>
      <c r="J382" s="26"/>
      <c r="K382" s="26"/>
      <c r="L382" s="26">
        <v>265.91082223301748</v>
      </c>
      <c r="M382" s="26">
        <v>7.072765038096347E-4</v>
      </c>
      <c r="N382" s="26">
        <v>7.0217169917874281E-4</v>
      </c>
      <c r="O382" s="26">
        <v>0</v>
      </c>
      <c r="P382" s="26">
        <v>0</v>
      </c>
      <c r="Q382" s="26">
        <v>0</v>
      </c>
      <c r="R382" s="26">
        <v>2.0860930552949988</v>
      </c>
      <c r="S382" s="26">
        <v>4.8206437578241461</v>
      </c>
      <c r="T382" s="26">
        <v>0</v>
      </c>
      <c r="U382" s="26">
        <v>164.85171128453001</v>
      </c>
      <c r="V382" s="26">
        <v>0.62766900000000003</v>
      </c>
      <c r="W382" s="26">
        <v>1.464561</v>
      </c>
      <c r="X382" s="26">
        <v>0</v>
      </c>
      <c r="Y382" s="26">
        <v>0</v>
      </c>
      <c r="Z382" s="26">
        <v>0</v>
      </c>
      <c r="AA382" s="26">
        <v>0</v>
      </c>
      <c r="AB382" s="26">
        <v>0</v>
      </c>
      <c r="AC382" s="26">
        <v>0</v>
      </c>
      <c r="AD382" s="26">
        <v>0</v>
      </c>
      <c r="AE382" s="26">
        <v>0</v>
      </c>
      <c r="AF382" s="26">
        <v>0</v>
      </c>
      <c r="AG382" s="26">
        <v>0</v>
      </c>
      <c r="AH382" s="26">
        <v>2.7137620552949988</v>
      </c>
      <c r="AI382" s="26">
        <v>6.2852047578241459</v>
      </c>
      <c r="AJ382" s="26">
        <v>0</v>
      </c>
      <c r="AK382" s="26">
        <v>164.85171128453001</v>
      </c>
      <c r="AL382" s="26">
        <v>173.85067809764917</v>
      </c>
      <c r="AM382" s="26">
        <v>127.8988309057201</v>
      </c>
      <c r="AN382" s="26">
        <v>0.24991508107541857</v>
      </c>
      <c r="AO382" s="26">
        <v>0</v>
      </c>
      <c r="AP382" s="26">
        <v>0</v>
      </c>
      <c r="AQ382" s="26">
        <v>128.14874598679552</v>
      </c>
      <c r="AR382" s="26">
        <v>2.7137620552949988</v>
      </c>
      <c r="AS382" s="30">
        <v>47.221806251125116</v>
      </c>
      <c r="AT382" s="26">
        <v>127.8988309057201</v>
      </c>
      <c r="AU382" s="26">
        <v>0.29582501880322737</v>
      </c>
      <c r="AV382" s="26">
        <v>0</v>
      </c>
      <c r="AW382" s="26">
        <v>0</v>
      </c>
      <c r="AX382" s="26">
        <v>128.19465592452332</v>
      </c>
      <c r="AY382" s="26">
        <v>6.2852047578241459</v>
      </c>
      <c r="AZ382" s="30">
        <v>20.396257697880092</v>
      </c>
      <c r="BA382" s="26">
        <v>127.8988309057201</v>
      </c>
      <c r="BB382" s="26">
        <v>0.54574009987864591</v>
      </c>
      <c r="BC382" s="26">
        <v>0</v>
      </c>
      <c r="BD382" s="26">
        <v>0</v>
      </c>
      <c r="BE382" s="26">
        <v>128.44457100559873</v>
      </c>
      <c r="BF382" s="26">
        <v>8.9989668131191447</v>
      </c>
      <c r="BG382" s="26">
        <v>2.3391421690234857</v>
      </c>
      <c r="BH382" s="30">
        <v>14.273257549782915</v>
      </c>
      <c r="BI382" s="26">
        <v>0.75094108741855137</v>
      </c>
      <c r="BJ382" s="26">
        <v>1.739216040064961</v>
      </c>
      <c r="BK382" s="26">
        <v>0</v>
      </c>
      <c r="BL382" s="26">
        <v>45.617088312245947</v>
      </c>
      <c r="BM382" s="26">
        <v>48.107245439729468</v>
      </c>
      <c r="BN382" s="26">
        <v>127.8988309057201</v>
      </c>
      <c r="BO382" s="26">
        <v>0</v>
      </c>
      <c r="BP382" s="26">
        <v>0.54574009987864591</v>
      </c>
      <c r="BQ382" s="26">
        <v>0</v>
      </c>
      <c r="BR382" s="26">
        <v>0</v>
      </c>
      <c r="BS382" s="26">
        <v>0</v>
      </c>
      <c r="BT382" s="26">
        <v>0</v>
      </c>
      <c r="BU382" s="26">
        <v>0</v>
      </c>
      <c r="BV382" s="26">
        <v>81.5419580698061</v>
      </c>
      <c r="BW382" s="26">
        <v>0</v>
      </c>
      <c r="BX382" s="26">
        <v>171.75844809764916</v>
      </c>
      <c r="BY382" s="26">
        <v>2.0922300000000003</v>
      </c>
      <c r="BZ382" s="26">
        <v>0</v>
      </c>
      <c r="CA382" s="26">
        <v>0</v>
      </c>
      <c r="CB382" s="26">
        <v>209.98652907540483</v>
      </c>
      <c r="CC382" s="26">
        <v>173.85067809764917</v>
      </c>
      <c r="CD382" s="30">
        <v>1.2078556803641498</v>
      </c>
      <c r="CE382" s="26">
        <v>25.392274830219641</v>
      </c>
      <c r="CF382" s="26">
        <v>2.5261869597121112</v>
      </c>
      <c r="CG382" s="26">
        <v>0</v>
      </c>
      <c r="CH382" s="26">
        <v>2.5261869597121112</v>
      </c>
      <c r="CI382" s="26">
        <v>0.1263076405606833</v>
      </c>
      <c r="CJ382" s="26">
        <v>0</v>
      </c>
      <c r="CK382" s="26">
        <v>0.1263076405606833</v>
      </c>
      <c r="CL382" s="26"/>
      <c r="CM382" s="26">
        <v>0</v>
      </c>
      <c r="CN382" s="26"/>
      <c r="CO382" s="26">
        <v>0</v>
      </c>
      <c r="CP382" s="26">
        <v>0</v>
      </c>
      <c r="CQ382" s="26">
        <v>0</v>
      </c>
      <c r="CR382" s="26">
        <v>0</v>
      </c>
      <c r="CS382" s="26">
        <v>0</v>
      </c>
      <c r="CT382" s="26">
        <v>0</v>
      </c>
      <c r="CU382" s="26">
        <v>0</v>
      </c>
      <c r="CV382" s="26">
        <v>9999</v>
      </c>
      <c r="CW382" s="30">
        <v>9999</v>
      </c>
      <c r="CX382" s="7"/>
      <c r="CY382" s="7"/>
      <c r="CZ382" s="7"/>
      <c r="DA382" s="7"/>
      <c r="DB382" s="7"/>
      <c r="DC382" s="7"/>
      <c r="DD382" s="7"/>
      <c r="DE382" s="7"/>
      <c r="DF382" s="7"/>
      <c r="DG382" s="7"/>
      <c r="DH382" s="7"/>
      <c r="DI382" s="7"/>
      <c r="DJ382" s="7"/>
      <c r="DK382" s="7"/>
      <c r="DL382" s="7"/>
      <c r="DM382" s="7"/>
      <c r="DN382" s="7"/>
      <c r="DO382" s="7"/>
      <c r="DP382" s="7"/>
      <c r="DQ382" s="7"/>
      <c r="DR382" s="7"/>
      <c r="DS382" s="7"/>
      <c r="DT382" s="7"/>
      <c r="DU382" s="7"/>
      <c r="DV382" s="7"/>
      <c r="DW382" s="7"/>
      <c r="DX382" s="7"/>
      <c r="DY382" s="7"/>
      <c r="DZ382" s="7"/>
      <c r="EA382" s="7"/>
    </row>
    <row r="383" spans="1:131">
      <c r="A383" s="7" t="s">
        <v>617</v>
      </c>
      <c r="B383" s="7"/>
      <c r="C383" s="26">
        <v>1</v>
      </c>
      <c r="D383" s="26">
        <v>240.40099999999998</v>
      </c>
      <c r="E383" s="26">
        <v>0</v>
      </c>
      <c r="F383" s="26">
        <v>10.46115</v>
      </c>
      <c r="G383" s="26">
        <v>0</v>
      </c>
      <c r="H383" s="26">
        <v>0</v>
      </c>
      <c r="I383" s="26"/>
      <c r="J383" s="26"/>
      <c r="K383" s="26"/>
      <c r="L383" s="26">
        <v>257.04060594072155</v>
      </c>
      <c r="M383" s="26">
        <v>6.8368327238503058E-4</v>
      </c>
      <c r="N383" s="26">
        <v>6.7874875311832829E-4</v>
      </c>
      <c r="O383" s="26">
        <v>0</v>
      </c>
      <c r="P383" s="26">
        <v>0</v>
      </c>
      <c r="Q383" s="26">
        <v>0</v>
      </c>
      <c r="R383" s="26">
        <v>2.0860930552949988</v>
      </c>
      <c r="S383" s="26">
        <v>4.8206437578241461</v>
      </c>
      <c r="T383" s="26">
        <v>0</v>
      </c>
      <c r="U383" s="26">
        <v>164.85171128453001</v>
      </c>
      <c r="V383" s="26">
        <v>0.62766900000000003</v>
      </c>
      <c r="W383" s="26">
        <v>1.464561</v>
      </c>
      <c r="X383" s="26">
        <v>0</v>
      </c>
      <c r="Y383" s="26">
        <v>0</v>
      </c>
      <c r="Z383" s="26">
        <v>0</v>
      </c>
      <c r="AA383" s="26">
        <v>0</v>
      </c>
      <c r="AB383" s="26">
        <v>0</v>
      </c>
      <c r="AC383" s="26">
        <v>0</v>
      </c>
      <c r="AD383" s="26">
        <v>0</v>
      </c>
      <c r="AE383" s="26">
        <v>0</v>
      </c>
      <c r="AF383" s="26">
        <v>0</v>
      </c>
      <c r="AG383" s="26">
        <v>0</v>
      </c>
      <c r="AH383" s="26">
        <v>2.7137620552949988</v>
      </c>
      <c r="AI383" s="26">
        <v>6.2852047578241459</v>
      </c>
      <c r="AJ383" s="26">
        <v>0</v>
      </c>
      <c r="AK383" s="26">
        <v>164.85171128453001</v>
      </c>
      <c r="AL383" s="26">
        <v>173.85067809764917</v>
      </c>
      <c r="AM383" s="26">
        <v>123.63239946025088</v>
      </c>
      <c r="AN383" s="26">
        <v>0.24157844849600801</v>
      </c>
      <c r="AO383" s="26">
        <v>0</v>
      </c>
      <c r="AP383" s="26">
        <v>0</v>
      </c>
      <c r="AQ383" s="26">
        <v>123.87397790874689</v>
      </c>
      <c r="AR383" s="26">
        <v>2.7137620552949988</v>
      </c>
      <c r="AS383" s="30">
        <v>45.646587793888656</v>
      </c>
      <c r="AT383" s="26">
        <v>123.63239946025088</v>
      </c>
      <c r="AU383" s="26">
        <v>0.28595692889465751</v>
      </c>
      <c r="AV383" s="26">
        <v>0</v>
      </c>
      <c r="AW383" s="26">
        <v>0</v>
      </c>
      <c r="AX383" s="26">
        <v>123.91835638914554</v>
      </c>
      <c r="AY383" s="26">
        <v>6.2852047578241459</v>
      </c>
      <c r="AZ383" s="30">
        <v>19.715882165157087</v>
      </c>
      <c r="BA383" s="26">
        <v>123.63239946025088</v>
      </c>
      <c r="BB383" s="26">
        <v>0.52753537739066547</v>
      </c>
      <c r="BC383" s="26">
        <v>0</v>
      </c>
      <c r="BD383" s="26">
        <v>0</v>
      </c>
      <c r="BE383" s="26">
        <v>124.15993483764156</v>
      </c>
      <c r="BF383" s="26">
        <v>8.9989668131191447</v>
      </c>
      <c r="BG383" s="26">
        <v>2.4250750209234417</v>
      </c>
      <c r="BH383" s="30">
        <v>13.797132205958908</v>
      </c>
      <c r="BI383" s="26">
        <v>0.77685531931119878</v>
      </c>
      <c r="BJ383" s="26">
        <v>1.7992346600722777</v>
      </c>
      <c r="BK383" s="26">
        <v>0</v>
      </c>
      <c r="BL383" s="26">
        <v>47.191288771638355</v>
      </c>
      <c r="BM383" s="26">
        <v>49.767378751021838</v>
      </c>
      <c r="BN383" s="26">
        <v>123.63239946025088</v>
      </c>
      <c r="BO383" s="26">
        <v>0</v>
      </c>
      <c r="BP383" s="26">
        <v>0.52753537739066547</v>
      </c>
      <c r="BQ383" s="26">
        <v>0</v>
      </c>
      <c r="BR383" s="26">
        <v>0</v>
      </c>
      <c r="BS383" s="26">
        <v>0</v>
      </c>
      <c r="BT383" s="26">
        <v>0</v>
      </c>
      <c r="BU383" s="26">
        <v>0</v>
      </c>
      <c r="BV383" s="26">
        <v>81.5419580698061</v>
      </c>
      <c r="BW383" s="26">
        <v>0</v>
      </c>
      <c r="BX383" s="26">
        <v>171.75844809764916</v>
      </c>
      <c r="BY383" s="26">
        <v>2.0922300000000003</v>
      </c>
      <c r="BZ383" s="26">
        <v>0</v>
      </c>
      <c r="CA383" s="26">
        <v>0</v>
      </c>
      <c r="CB383" s="26">
        <v>205.70189290744764</v>
      </c>
      <c r="CC383" s="26">
        <v>173.85067809764917</v>
      </c>
      <c r="CD383" s="30">
        <v>1.183210184500449</v>
      </c>
      <c r="CE383" s="26">
        <v>26.273748418461313</v>
      </c>
      <c r="CF383" s="26">
        <v>2.4419187658144361</v>
      </c>
      <c r="CG383" s="26">
        <v>0</v>
      </c>
      <c r="CH383" s="26">
        <v>2.4419187658144361</v>
      </c>
      <c r="CI383" s="26">
        <v>0.12209428782184273</v>
      </c>
      <c r="CJ383" s="26">
        <v>0</v>
      </c>
      <c r="CK383" s="26">
        <v>0.12209428782184273</v>
      </c>
      <c r="CL383" s="26"/>
      <c r="CM383" s="26">
        <v>0</v>
      </c>
      <c r="CN383" s="26"/>
      <c r="CO383" s="26">
        <v>0</v>
      </c>
      <c r="CP383" s="26">
        <v>0</v>
      </c>
      <c r="CQ383" s="26">
        <v>0</v>
      </c>
      <c r="CR383" s="26">
        <v>0</v>
      </c>
      <c r="CS383" s="26">
        <v>0</v>
      </c>
      <c r="CT383" s="26">
        <v>0</v>
      </c>
      <c r="CU383" s="26">
        <v>0</v>
      </c>
      <c r="CV383" s="26">
        <v>9999</v>
      </c>
      <c r="CW383" s="30">
        <v>9999</v>
      </c>
      <c r="CX383" s="7"/>
      <c r="CY383" s="7"/>
      <c r="CZ383" s="7"/>
      <c r="DA383" s="7"/>
      <c r="DB383" s="7"/>
      <c r="DC383" s="7"/>
      <c r="DD383" s="7"/>
      <c r="DE383" s="7"/>
      <c r="DF383" s="7"/>
      <c r="DG383" s="7"/>
      <c r="DH383" s="7"/>
      <c r="DI383" s="7"/>
      <c r="DJ383" s="7"/>
      <c r="DK383" s="7"/>
      <c r="DL383" s="7"/>
      <c r="DM383" s="7"/>
      <c r="DN383" s="7"/>
      <c r="DO383" s="7"/>
      <c r="DP383" s="7"/>
      <c r="DQ383" s="7"/>
      <c r="DR383" s="7"/>
      <c r="DS383" s="7"/>
      <c r="DT383" s="7"/>
      <c r="DU383" s="7"/>
      <c r="DV383" s="7"/>
      <c r="DW383" s="7"/>
      <c r="DX383" s="7"/>
      <c r="DY383" s="7"/>
      <c r="DZ383" s="7"/>
      <c r="EA383" s="7"/>
    </row>
    <row r="384" spans="1:131">
      <c r="A384" s="7" t="s">
        <v>452</v>
      </c>
      <c r="B384" s="7"/>
      <c r="C384" s="26">
        <v>1</v>
      </c>
      <c r="D384" s="26">
        <v>239.059</v>
      </c>
      <c r="E384" s="26">
        <v>0</v>
      </c>
      <c r="F384" s="26">
        <v>10.46115</v>
      </c>
      <c r="G384" s="26">
        <v>0</v>
      </c>
      <c r="H384" s="26">
        <v>0</v>
      </c>
      <c r="I384" s="26"/>
      <c r="J384" s="26"/>
      <c r="K384" s="26"/>
      <c r="L384" s="26">
        <v>255.60571801108543</v>
      </c>
      <c r="M384" s="26">
        <v>6.7986672024281526E-4</v>
      </c>
      <c r="N384" s="26">
        <v>6.749597471379672E-4</v>
      </c>
      <c r="O384" s="26">
        <v>0</v>
      </c>
      <c r="P384" s="26">
        <v>0</v>
      </c>
      <c r="Q384" s="26">
        <v>0</v>
      </c>
      <c r="R384" s="26">
        <v>2.0860930552949988</v>
      </c>
      <c r="S384" s="26">
        <v>4.8206437578241461</v>
      </c>
      <c r="T384" s="26">
        <v>0</v>
      </c>
      <c r="U384" s="26">
        <v>164.85171128453001</v>
      </c>
      <c r="V384" s="26">
        <v>0.62766900000000003</v>
      </c>
      <c r="W384" s="26">
        <v>1.464561</v>
      </c>
      <c r="X384" s="26">
        <v>0</v>
      </c>
      <c r="Y384" s="26">
        <v>0</v>
      </c>
      <c r="Z384" s="26">
        <v>0</v>
      </c>
      <c r="AA384" s="26">
        <v>0</v>
      </c>
      <c r="AB384" s="26">
        <v>0</v>
      </c>
      <c r="AC384" s="26">
        <v>0</v>
      </c>
      <c r="AD384" s="26">
        <v>0</v>
      </c>
      <c r="AE384" s="26">
        <v>0</v>
      </c>
      <c r="AF384" s="26">
        <v>0</v>
      </c>
      <c r="AG384" s="26">
        <v>0</v>
      </c>
      <c r="AH384" s="26">
        <v>2.7137620552949988</v>
      </c>
      <c r="AI384" s="26">
        <v>6.2852047578241459</v>
      </c>
      <c r="AJ384" s="26">
        <v>0</v>
      </c>
      <c r="AK384" s="26">
        <v>164.85171128453001</v>
      </c>
      <c r="AL384" s="26">
        <v>173.85067809764917</v>
      </c>
      <c r="AM384" s="26">
        <v>122.94224143230723</v>
      </c>
      <c r="AN384" s="26">
        <v>0.24022987557875036</v>
      </c>
      <c r="AO384" s="26">
        <v>0</v>
      </c>
      <c r="AP384" s="26">
        <v>0</v>
      </c>
      <c r="AQ384" s="26">
        <v>123.18247130788598</v>
      </c>
      <c r="AR384" s="26">
        <v>2.7137620552949988</v>
      </c>
      <c r="AS384" s="30">
        <v>45.391773043453313</v>
      </c>
      <c r="AT384" s="26">
        <v>122.94224143230723</v>
      </c>
      <c r="AU384" s="26">
        <v>0.28436062023297703</v>
      </c>
      <c r="AV384" s="26">
        <v>0</v>
      </c>
      <c r="AW384" s="26">
        <v>0</v>
      </c>
      <c r="AX384" s="26">
        <v>123.2266020525402</v>
      </c>
      <c r="AY384" s="26">
        <v>6.2852047578241459</v>
      </c>
      <c r="AZ384" s="30">
        <v>19.605821417216582</v>
      </c>
      <c r="BA384" s="26">
        <v>122.94224143230723</v>
      </c>
      <c r="BB384" s="26">
        <v>0.52459049581172734</v>
      </c>
      <c r="BC384" s="26">
        <v>0</v>
      </c>
      <c r="BD384" s="26">
        <v>0</v>
      </c>
      <c r="BE384" s="26">
        <v>123.46683192811895</v>
      </c>
      <c r="BF384" s="26">
        <v>8.9989668131191447</v>
      </c>
      <c r="BG384" s="26">
        <v>2.439536357883497</v>
      </c>
      <c r="BH384" s="30">
        <v>13.72011192975207</v>
      </c>
      <c r="BI384" s="26">
        <v>0.78121633411723268</v>
      </c>
      <c r="BJ384" s="26">
        <v>1.8093349822262943</v>
      </c>
      <c r="BK384" s="26">
        <v>0</v>
      </c>
      <c r="BL384" s="26">
        <v>47.456205422053273</v>
      </c>
      <c r="BM384" s="26">
        <v>50.046756738396802</v>
      </c>
      <c r="BN384" s="26">
        <v>122.94224143230723</v>
      </c>
      <c r="BO384" s="26">
        <v>0</v>
      </c>
      <c r="BP384" s="26">
        <v>0.52459049581172734</v>
      </c>
      <c r="BQ384" s="26">
        <v>0</v>
      </c>
      <c r="BR384" s="26">
        <v>0</v>
      </c>
      <c r="BS384" s="26">
        <v>0</v>
      </c>
      <c r="BT384" s="26">
        <v>0</v>
      </c>
      <c r="BU384" s="26">
        <v>0</v>
      </c>
      <c r="BV384" s="26">
        <v>81.5419580698061</v>
      </c>
      <c r="BW384" s="26">
        <v>0</v>
      </c>
      <c r="BX384" s="26">
        <v>171.75844809764916</v>
      </c>
      <c r="BY384" s="26">
        <v>2.0922300000000003</v>
      </c>
      <c r="BZ384" s="26">
        <v>0</v>
      </c>
      <c r="CA384" s="26">
        <v>0</v>
      </c>
      <c r="CB384" s="26">
        <v>205.00878999792505</v>
      </c>
      <c r="CC384" s="26">
        <v>173.85067809764917</v>
      </c>
      <c r="CD384" s="30">
        <v>1.1792234131107322</v>
      </c>
      <c r="CE384" s="26">
        <v>26.422088503761714</v>
      </c>
      <c r="CF384" s="26">
        <v>2.4282871462133309</v>
      </c>
      <c r="CG384" s="26">
        <v>0</v>
      </c>
      <c r="CH384" s="26">
        <v>2.4282871462133309</v>
      </c>
      <c r="CI384" s="26">
        <v>0.12141271605526556</v>
      </c>
      <c r="CJ384" s="26">
        <v>0</v>
      </c>
      <c r="CK384" s="26">
        <v>0.12141271605526556</v>
      </c>
      <c r="CL384" s="26"/>
      <c r="CM384" s="26">
        <v>0</v>
      </c>
      <c r="CN384" s="26"/>
      <c r="CO384" s="26">
        <v>0</v>
      </c>
      <c r="CP384" s="26">
        <v>0</v>
      </c>
      <c r="CQ384" s="26">
        <v>0</v>
      </c>
      <c r="CR384" s="26">
        <v>0</v>
      </c>
      <c r="CS384" s="26">
        <v>0</v>
      </c>
      <c r="CT384" s="26">
        <v>0</v>
      </c>
      <c r="CU384" s="26">
        <v>0</v>
      </c>
      <c r="CV384" s="26">
        <v>9999</v>
      </c>
      <c r="CW384" s="30">
        <v>9999</v>
      </c>
      <c r="CX384" s="7"/>
      <c r="CY384" s="7"/>
      <c r="CZ384" s="7"/>
      <c r="DA384" s="7"/>
      <c r="DB384" s="7"/>
      <c r="DC384" s="7"/>
      <c r="DD384" s="7"/>
      <c r="DE384" s="7"/>
      <c r="DF384" s="7"/>
      <c r="DG384" s="7"/>
      <c r="DH384" s="7"/>
      <c r="DI384" s="7"/>
      <c r="DJ384" s="7"/>
      <c r="DK384" s="7"/>
      <c r="DL384" s="7"/>
      <c r="DM384" s="7"/>
      <c r="DN384" s="7"/>
      <c r="DO384" s="7"/>
      <c r="DP384" s="7"/>
      <c r="DQ384" s="7"/>
      <c r="DR384" s="7"/>
      <c r="DS384" s="7"/>
      <c r="DT384" s="7"/>
      <c r="DU384" s="7"/>
      <c r="DV384" s="7"/>
      <c r="DW384" s="7"/>
      <c r="DX384" s="7"/>
      <c r="DY384" s="7"/>
      <c r="DZ384" s="7"/>
      <c r="EA384" s="7"/>
    </row>
    <row r="385" spans="1:131">
      <c r="A385" s="7" t="s">
        <v>461</v>
      </c>
      <c r="B385" s="7"/>
      <c r="C385" s="26">
        <v>1</v>
      </c>
      <c r="D385" s="26">
        <v>235.21600000000001</v>
      </c>
      <c r="E385" s="26">
        <v>0</v>
      </c>
      <c r="F385" s="26">
        <v>10.46115</v>
      </c>
      <c r="G385" s="26">
        <v>0</v>
      </c>
      <c r="H385" s="26">
        <v>0</v>
      </c>
      <c r="I385" s="26"/>
      <c r="J385" s="26"/>
      <c r="K385" s="26"/>
      <c r="L385" s="26">
        <v>251.49672075803662</v>
      </c>
      <c r="M385" s="26">
        <v>6.6893750274465318E-4</v>
      </c>
      <c r="N385" s="26">
        <v>6.641094118305695E-4</v>
      </c>
      <c r="O385" s="26">
        <v>0</v>
      </c>
      <c r="P385" s="26">
        <v>0</v>
      </c>
      <c r="Q385" s="26">
        <v>0</v>
      </c>
      <c r="R385" s="26">
        <v>2.0860930552949988</v>
      </c>
      <c r="S385" s="26">
        <v>4.8206437578241461</v>
      </c>
      <c r="T385" s="26">
        <v>0</v>
      </c>
      <c r="U385" s="26">
        <v>164.85171128453001</v>
      </c>
      <c r="V385" s="26">
        <v>0.62766900000000003</v>
      </c>
      <c r="W385" s="26">
        <v>1.464561</v>
      </c>
      <c r="X385" s="26">
        <v>0</v>
      </c>
      <c r="Y385" s="26">
        <v>0</v>
      </c>
      <c r="Z385" s="26">
        <v>0</v>
      </c>
      <c r="AA385" s="26">
        <v>0</v>
      </c>
      <c r="AB385" s="26">
        <v>0</v>
      </c>
      <c r="AC385" s="26">
        <v>0</v>
      </c>
      <c r="AD385" s="26">
        <v>0</v>
      </c>
      <c r="AE385" s="26">
        <v>0</v>
      </c>
      <c r="AF385" s="26">
        <v>0</v>
      </c>
      <c r="AG385" s="26">
        <v>0</v>
      </c>
      <c r="AH385" s="26">
        <v>2.7137620552949988</v>
      </c>
      <c r="AI385" s="26">
        <v>6.2852047578241459</v>
      </c>
      <c r="AJ385" s="26">
        <v>0</v>
      </c>
      <c r="AK385" s="26">
        <v>164.85171128453001</v>
      </c>
      <c r="AL385" s="26">
        <v>173.85067809764917</v>
      </c>
      <c r="AM385" s="26">
        <v>120.96587980683267</v>
      </c>
      <c r="AN385" s="26">
        <v>0.2363680531338764</v>
      </c>
      <c r="AO385" s="26">
        <v>0</v>
      </c>
      <c r="AP385" s="26">
        <v>0</v>
      </c>
      <c r="AQ385" s="26">
        <v>121.20224785996655</v>
      </c>
      <c r="AR385" s="26">
        <v>2.7137620552949988</v>
      </c>
      <c r="AS385" s="30">
        <v>44.662076258115889</v>
      </c>
      <c r="AT385" s="26">
        <v>120.96587980683267</v>
      </c>
      <c r="AU385" s="26">
        <v>0.27978937270180143</v>
      </c>
      <c r="AV385" s="26">
        <v>0</v>
      </c>
      <c r="AW385" s="26">
        <v>0</v>
      </c>
      <c r="AX385" s="26">
        <v>121.24566917953447</v>
      </c>
      <c r="AY385" s="26">
        <v>6.2852047578241459</v>
      </c>
      <c r="AZ385" s="30">
        <v>19.290647457205214</v>
      </c>
      <c r="BA385" s="26">
        <v>120.96587980683267</v>
      </c>
      <c r="BB385" s="26">
        <v>0.51615742583567781</v>
      </c>
      <c r="BC385" s="26">
        <v>0</v>
      </c>
      <c r="BD385" s="26">
        <v>0</v>
      </c>
      <c r="BE385" s="26">
        <v>121.48203723266835</v>
      </c>
      <c r="BF385" s="26">
        <v>8.9989668131191447</v>
      </c>
      <c r="BG385" s="26">
        <v>2.4818612367552917</v>
      </c>
      <c r="BH385" s="30">
        <v>13.499553866068908</v>
      </c>
      <c r="BI385" s="26">
        <v>0.79397998272962511</v>
      </c>
      <c r="BJ385" s="26">
        <v>1.8388962124856967</v>
      </c>
      <c r="BK385" s="26">
        <v>0</v>
      </c>
      <c r="BL385" s="26">
        <v>48.231553176614824</v>
      </c>
      <c r="BM385" s="26">
        <v>50.864429371830148</v>
      </c>
      <c r="BN385" s="26">
        <v>120.96587980683267</v>
      </c>
      <c r="BO385" s="26">
        <v>0</v>
      </c>
      <c r="BP385" s="26">
        <v>0.51615742583567781</v>
      </c>
      <c r="BQ385" s="26">
        <v>0</v>
      </c>
      <c r="BR385" s="26">
        <v>0</v>
      </c>
      <c r="BS385" s="26">
        <v>0</v>
      </c>
      <c r="BT385" s="26">
        <v>0</v>
      </c>
      <c r="BU385" s="26">
        <v>0</v>
      </c>
      <c r="BV385" s="26">
        <v>81.5419580698061</v>
      </c>
      <c r="BW385" s="26">
        <v>0</v>
      </c>
      <c r="BX385" s="26">
        <v>171.75844809764916</v>
      </c>
      <c r="BY385" s="26">
        <v>2.0922300000000003</v>
      </c>
      <c r="BZ385" s="26">
        <v>0</v>
      </c>
      <c r="CA385" s="26">
        <v>0</v>
      </c>
      <c r="CB385" s="26">
        <v>203.02399530247445</v>
      </c>
      <c r="CC385" s="26">
        <v>173.85067809764917</v>
      </c>
      <c r="CD385" s="30">
        <v>1.1678067495856364</v>
      </c>
      <c r="CE385" s="26">
        <v>26.856244499124777</v>
      </c>
      <c r="CF385" s="26">
        <v>2.3892511446283802</v>
      </c>
      <c r="CG385" s="26">
        <v>0</v>
      </c>
      <c r="CH385" s="26">
        <v>2.3892511446283802</v>
      </c>
      <c r="CI385" s="26">
        <v>0.11946094236006737</v>
      </c>
      <c r="CJ385" s="26">
        <v>0</v>
      </c>
      <c r="CK385" s="26">
        <v>0.11946094236006737</v>
      </c>
      <c r="CL385" s="26"/>
      <c r="CM385" s="26">
        <v>0</v>
      </c>
      <c r="CN385" s="26"/>
      <c r="CO385" s="26">
        <v>0</v>
      </c>
      <c r="CP385" s="26">
        <v>0</v>
      </c>
      <c r="CQ385" s="26">
        <v>0</v>
      </c>
      <c r="CR385" s="26">
        <v>0</v>
      </c>
      <c r="CS385" s="26">
        <v>0</v>
      </c>
      <c r="CT385" s="26">
        <v>0</v>
      </c>
      <c r="CU385" s="26">
        <v>0</v>
      </c>
      <c r="CV385" s="26">
        <v>9999</v>
      </c>
      <c r="CW385" s="30">
        <v>9999</v>
      </c>
      <c r="CX385" s="7"/>
      <c r="CY385" s="7"/>
      <c r="CZ385" s="7"/>
      <c r="DA385" s="7"/>
      <c r="DB385" s="7"/>
      <c r="DC385" s="7"/>
      <c r="DD385" s="7"/>
      <c r="DE385" s="7"/>
      <c r="DF385" s="7"/>
      <c r="DG385" s="7"/>
      <c r="DH385" s="7"/>
      <c r="DI385" s="7"/>
      <c r="DJ385" s="7"/>
      <c r="DK385" s="7"/>
      <c r="DL385" s="7"/>
      <c r="DM385" s="7"/>
      <c r="DN385" s="7"/>
      <c r="DO385" s="7"/>
      <c r="DP385" s="7"/>
      <c r="DQ385" s="7"/>
      <c r="DR385" s="7"/>
      <c r="DS385" s="7"/>
      <c r="DT385" s="7"/>
      <c r="DU385" s="7"/>
      <c r="DV385" s="7"/>
      <c r="DW385" s="7"/>
      <c r="DX385" s="7"/>
      <c r="DY385" s="7"/>
      <c r="DZ385" s="7"/>
      <c r="EA385" s="7"/>
    </row>
    <row r="386" spans="1:131">
      <c r="A386" s="7" t="s">
        <v>618</v>
      </c>
      <c r="B386" s="7"/>
      <c r="C386" s="26">
        <v>1</v>
      </c>
      <c r="D386" s="26">
        <v>234.60599999999999</v>
      </c>
      <c r="E386" s="26">
        <v>0</v>
      </c>
      <c r="F386" s="26">
        <v>10.46115</v>
      </c>
      <c r="G386" s="26">
        <v>0</v>
      </c>
      <c r="H386" s="26">
        <v>0</v>
      </c>
      <c r="I386" s="26"/>
      <c r="J386" s="26"/>
      <c r="K386" s="26"/>
      <c r="L386" s="26">
        <v>250.84449897183836</v>
      </c>
      <c r="M386" s="26">
        <v>6.6720270631637343E-4</v>
      </c>
      <c r="N386" s="26">
        <v>6.6238713638495071E-4</v>
      </c>
      <c r="O386" s="26">
        <v>0</v>
      </c>
      <c r="P386" s="26">
        <v>0</v>
      </c>
      <c r="Q386" s="26">
        <v>0</v>
      </c>
      <c r="R386" s="26">
        <v>2.0860930552949988</v>
      </c>
      <c r="S386" s="26">
        <v>4.8206437578241461</v>
      </c>
      <c r="T386" s="26">
        <v>0</v>
      </c>
      <c r="U386" s="26">
        <v>164.85171128453001</v>
      </c>
      <c r="V386" s="26">
        <v>0.62766900000000003</v>
      </c>
      <c r="W386" s="26">
        <v>1.464561</v>
      </c>
      <c r="X386" s="26">
        <v>0</v>
      </c>
      <c r="Y386" s="26">
        <v>0</v>
      </c>
      <c r="Z386" s="26">
        <v>0</v>
      </c>
      <c r="AA386" s="26">
        <v>0</v>
      </c>
      <c r="AB386" s="26">
        <v>0</v>
      </c>
      <c r="AC386" s="26">
        <v>0</v>
      </c>
      <c r="AD386" s="26">
        <v>0</v>
      </c>
      <c r="AE386" s="26">
        <v>0</v>
      </c>
      <c r="AF386" s="26">
        <v>0</v>
      </c>
      <c r="AG386" s="26">
        <v>0</v>
      </c>
      <c r="AH386" s="26">
        <v>2.7137620552949988</v>
      </c>
      <c r="AI386" s="26">
        <v>6.2852047578241459</v>
      </c>
      <c r="AJ386" s="26">
        <v>0</v>
      </c>
      <c r="AK386" s="26">
        <v>164.85171128453001</v>
      </c>
      <c r="AL386" s="26">
        <v>173.85067809764917</v>
      </c>
      <c r="AM386" s="26">
        <v>120.65217161231288</v>
      </c>
      <c r="AN386" s="26">
        <v>0.23575506544421385</v>
      </c>
      <c r="AO386" s="26">
        <v>0</v>
      </c>
      <c r="AP386" s="26">
        <v>0</v>
      </c>
      <c r="AQ386" s="26">
        <v>120.88792667775709</v>
      </c>
      <c r="AR386" s="26">
        <v>2.7137620552949988</v>
      </c>
      <c r="AS386" s="30">
        <v>44.546251371554391</v>
      </c>
      <c r="AT386" s="26">
        <v>120.65217161231288</v>
      </c>
      <c r="AU386" s="26">
        <v>0.27906377785558301</v>
      </c>
      <c r="AV386" s="26">
        <v>0</v>
      </c>
      <c r="AW386" s="26">
        <v>0</v>
      </c>
      <c r="AX386" s="26">
        <v>120.93123539016847</v>
      </c>
      <c r="AY386" s="26">
        <v>6.2852047578241459</v>
      </c>
      <c r="AZ386" s="30">
        <v>19.240619844504995</v>
      </c>
      <c r="BA386" s="26">
        <v>120.65217161231288</v>
      </c>
      <c r="BB386" s="26">
        <v>0.51481884329979688</v>
      </c>
      <c r="BC386" s="26">
        <v>0</v>
      </c>
      <c r="BD386" s="26">
        <v>0</v>
      </c>
      <c r="BE386" s="26">
        <v>121.16699045561268</v>
      </c>
      <c r="BF386" s="26">
        <v>8.9989668131191447</v>
      </c>
      <c r="BG386" s="26">
        <v>2.4887069886929294</v>
      </c>
      <c r="BH386" s="30">
        <v>13.464544649611261</v>
      </c>
      <c r="BI386" s="26">
        <v>0.79604441326194353</v>
      </c>
      <c r="BJ386" s="26">
        <v>1.8436775338910161</v>
      </c>
      <c r="BK386" s="26">
        <v>0</v>
      </c>
      <c r="BL386" s="26">
        <v>48.356960231156215</v>
      </c>
      <c r="BM386" s="26">
        <v>50.996682178309179</v>
      </c>
      <c r="BN386" s="26">
        <v>120.65217161231288</v>
      </c>
      <c r="BO386" s="26">
        <v>0</v>
      </c>
      <c r="BP386" s="26">
        <v>0.51481884329979688</v>
      </c>
      <c r="BQ386" s="26">
        <v>0</v>
      </c>
      <c r="BR386" s="26">
        <v>0</v>
      </c>
      <c r="BS386" s="26">
        <v>0</v>
      </c>
      <c r="BT386" s="26">
        <v>0</v>
      </c>
      <c r="BU386" s="26">
        <v>0</v>
      </c>
      <c r="BV386" s="26">
        <v>81.5419580698061</v>
      </c>
      <c r="BW386" s="26">
        <v>0</v>
      </c>
      <c r="BX386" s="26">
        <v>171.75844809764916</v>
      </c>
      <c r="BY386" s="26">
        <v>2.0922300000000003</v>
      </c>
      <c r="BZ386" s="26">
        <v>0</v>
      </c>
      <c r="CA386" s="26">
        <v>0</v>
      </c>
      <c r="CB386" s="26">
        <v>202.70894852541878</v>
      </c>
      <c r="CC386" s="26">
        <v>173.85067809764917</v>
      </c>
      <c r="CD386" s="30">
        <v>1.165994580772129</v>
      </c>
      <c r="CE386" s="26">
        <v>26.926466182581841</v>
      </c>
      <c r="CF386" s="26">
        <v>2.3830549539006038</v>
      </c>
      <c r="CG386" s="26">
        <v>0</v>
      </c>
      <c r="CH386" s="26">
        <v>2.3830549539006038</v>
      </c>
      <c r="CI386" s="26">
        <v>0.11915113701162321</v>
      </c>
      <c r="CJ386" s="26">
        <v>0</v>
      </c>
      <c r="CK386" s="26">
        <v>0.11915113701162321</v>
      </c>
      <c r="CL386" s="26"/>
      <c r="CM386" s="26">
        <v>0</v>
      </c>
      <c r="CN386" s="26"/>
      <c r="CO386" s="26">
        <v>0</v>
      </c>
      <c r="CP386" s="26">
        <v>0</v>
      </c>
      <c r="CQ386" s="26">
        <v>0</v>
      </c>
      <c r="CR386" s="26">
        <v>0</v>
      </c>
      <c r="CS386" s="26">
        <v>0</v>
      </c>
      <c r="CT386" s="26">
        <v>0</v>
      </c>
      <c r="CU386" s="26">
        <v>0</v>
      </c>
      <c r="CV386" s="26">
        <v>9999</v>
      </c>
      <c r="CW386" s="30">
        <v>9999</v>
      </c>
      <c r="CX386" s="7"/>
      <c r="CY386" s="7"/>
      <c r="CZ386" s="7"/>
      <c r="DA386" s="7"/>
      <c r="DB386" s="7"/>
      <c r="DC386" s="7"/>
      <c r="DD386" s="7"/>
      <c r="DE386" s="7"/>
      <c r="DF386" s="7"/>
      <c r="DG386" s="7"/>
      <c r="DH386" s="7"/>
      <c r="DI386" s="7"/>
      <c r="DJ386" s="7"/>
      <c r="DK386" s="7"/>
      <c r="DL386" s="7"/>
      <c r="DM386" s="7"/>
      <c r="DN386" s="7"/>
      <c r="DO386" s="7"/>
      <c r="DP386" s="7"/>
      <c r="DQ386" s="7"/>
      <c r="DR386" s="7"/>
      <c r="DS386" s="7"/>
      <c r="DT386" s="7"/>
      <c r="DU386" s="7"/>
      <c r="DV386" s="7"/>
      <c r="DW386" s="7"/>
      <c r="DX386" s="7"/>
      <c r="DY386" s="7"/>
      <c r="DZ386" s="7"/>
      <c r="EA386" s="7"/>
    </row>
    <row r="387" spans="1:131">
      <c r="A387" s="7" t="s">
        <v>453</v>
      </c>
      <c r="B387" s="7"/>
      <c r="C387" s="26">
        <v>1</v>
      </c>
      <c r="D387" s="26">
        <v>232.959</v>
      </c>
      <c r="E387" s="26">
        <v>0</v>
      </c>
      <c r="F387" s="26">
        <v>10.46115</v>
      </c>
      <c r="G387" s="26">
        <v>0</v>
      </c>
      <c r="H387" s="26">
        <v>0</v>
      </c>
      <c r="I387" s="26"/>
      <c r="J387" s="26"/>
      <c r="K387" s="26"/>
      <c r="L387" s="26">
        <v>249.08350014910317</v>
      </c>
      <c r="M387" s="26">
        <v>6.6251875596001818E-4</v>
      </c>
      <c r="N387" s="26">
        <v>6.5773699268178022E-4</v>
      </c>
      <c r="O387" s="26">
        <v>0</v>
      </c>
      <c r="P387" s="26">
        <v>0</v>
      </c>
      <c r="Q387" s="26">
        <v>0</v>
      </c>
      <c r="R387" s="26">
        <v>2.0860930552949988</v>
      </c>
      <c r="S387" s="26">
        <v>4.8206437578241461</v>
      </c>
      <c r="T387" s="26">
        <v>0</v>
      </c>
      <c r="U387" s="26">
        <v>164.85171128453001</v>
      </c>
      <c r="V387" s="26">
        <v>0.62766900000000003</v>
      </c>
      <c r="W387" s="26">
        <v>1.464561</v>
      </c>
      <c r="X387" s="26">
        <v>0</v>
      </c>
      <c r="Y387" s="26">
        <v>0</v>
      </c>
      <c r="Z387" s="26">
        <v>0</v>
      </c>
      <c r="AA387" s="26">
        <v>0</v>
      </c>
      <c r="AB387" s="26">
        <v>0</v>
      </c>
      <c r="AC387" s="26">
        <v>0</v>
      </c>
      <c r="AD387" s="26">
        <v>0</v>
      </c>
      <c r="AE387" s="26">
        <v>0</v>
      </c>
      <c r="AF387" s="26">
        <v>0</v>
      </c>
      <c r="AG387" s="26">
        <v>0</v>
      </c>
      <c r="AH387" s="26">
        <v>2.7137620552949988</v>
      </c>
      <c r="AI387" s="26">
        <v>6.2852047578241459</v>
      </c>
      <c r="AJ387" s="26">
        <v>0</v>
      </c>
      <c r="AK387" s="26">
        <v>164.85171128453001</v>
      </c>
      <c r="AL387" s="26">
        <v>173.85067809764917</v>
      </c>
      <c r="AM387" s="26">
        <v>119.80515948710938</v>
      </c>
      <c r="AN387" s="26">
        <v>0.23409999868212492</v>
      </c>
      <c r="AO387" s="26">
        <v>0</v>
      </c>
      <c r="AP387" s="26">
        <v>0</v>
      </c>
      <c r="AQ387" s="26">
        <v>120.0392594857915</v>
      </c>
      <c r="AR387" s="26">
        <v>2.7137620552949988</v>
      </c>
      <c r="AS387" s="30">
        <v>44.233524177838305</v>
      </c>
      <c r="AT387" s="26">
        <v>119.80515948710938</v>
      </c>
      <c r="AU387" s="26">
        <v>0.2771046717707934</v>
      </c>
      <c r="AV387" s="26">
        <v>0</v>
      </c>
      <c r="AW387" s="26">
        <v>0</v>
      </c>
      <c r="AX387" s="26">
        <v>120.08226415888018</v>
      </c>
      <c r="AY387" s="26">
        <v>6.2852047578241459</v>
      </c>
      <c r="AZ387" s="30">
        <v>19.105545290214391</v>
      </c>
      <c r="BA387" s="26">
        <v>119.80515948710938</v>
      </c>
      <c r="BB387" s="26">
        <v>0.51120467045291829</v>
      </c>
      <c r="BC387" s="26">
        <v>0</v>
      </c>
      <c r="BD387" s="26">
        <v>0</v>
      </c>
      <c r="BE387" s="26">
        <v>120.3163641575623</v>
      </c>
      <c r="BF387" s="26">
        <v>8.9989668131191447</v>
      </c>
      <c r="BG387" s="26">
        <v>2.5073695947607781</v>
      </c>
      <c r="BH387" s="30">
        <v>13.370019765175607</v>
      </c>
      <c r="BI387" s="26">
        <v>0.80167237847746387</v>
      </c>
      <c r="BJ387" s="26">
        <v>1.8567121747433482</v>
      </c>
      <c r="BK387" s="26">
        <v>0</v>
      </c>
      <c r="BL387" s="26">
        <v>48.698839761462885</v>
      </c>
      <c r="BM387" s="26">
        <v>51.357224314683698</v>
      </c>
      <c r="BN387" s="26">
        <v>119.80515948710938</v>
      </c>
      <c r="BO387" s="26">
        <v>0</v>
      </c>
      <c r="BP387" s="26">
        <v>0.51120467045291829</v>
      </c>
      <c r="BQ387" s="26">
        <v>0</v>
      </c>
      <c r="BR387" s="26">
        <v>0</v>
      </c>
      <c r="BS387" s="26">
        <v>0</v>
      </c>
      <c r="BT387" s="26">
        <v>0</v>
      </c>
      <c r="BU387" s="26">
        <v>0</v>
      </c>
      <c r="BV387" s="26">
        <v>81.5419580698061</v>
      </c>
      <c r="BW387" s="26">
        <v>0</v>
      </c>
      <c r="BX387" s="26">
        <v>171.75844809764916</v>
      </c>
      <c r="BY387" s="26">
        <v>2.0922300000000003</v>
      </c>
      <c r="BZ387" s="26">
        <v>0</v>
      </c>
      <c r="CA387" s="26">
        <v>0</v>
      </c>
      <c r="CB387" s="26">
        <v>201.8583222273684</v>
      </c>
      <c r="CC387" s="26">
        <v>173.85067809764917</v>
      </c>
      <c r="CD387" s="30">
        <v>1.1611017249756586</v>
      </c>
      <c r="CE387" s="26">
        <v>27.117901634482362</v>
      </c>
      <c r="CF387" s="26">
        <v>2.3663252389356275</v>
      </c>
      <c r="CG387" s="26">
        <v>0</v>
      </c>
      <c r="CH387" s="26">
        <v>2.3663252389356275</v>
      </c>
      <c r="CI387" s="26">
        <v>0.11831466257082399</v>
      </c>
      <c r="CJ387" s="26">
        <v>0</v>
      </c>
      <c r="CK387" s="26">
        <v>0.11831466257082399</v>
      </c>
      <c r="CL387" s="26"/>
      <c r="CM387" s="26">
        <v>0</v>
      </c>
      <c r="CN387" s="26"/>
      <c r="CO387" s="26">
        <v>0</v>
      </c>
      <c r="CP387" s="26">
        <v>0</v>
      </c>
      <c r="CQ387" s="26">
        <v>0</v>
      </c>
      <c r="CR387" s="26">
        <v>0</v>
      </c>
      <c r="CS387" s="26">
        <v>0</v>
      </c>
      <c r="CT387" s="26">
        <v>0</v>
      </c>
      <c r="CU387" s="26">
        <v>0</v>
      </c>
      <c r="CV387" s="26">
        <v>9999</v>
      </c>
      <c r="CW387" s="30">
        <v>9999</v>
      </c>
      <c r="CX387" s="7"/>
      <c r="CY387" s="7"/>
      <c r="CZ387" s="7"/>
      <c r="DA387" s="7"/>
      <c r="DB387" s="7"/>
      <c r="DC387" s="7"/>
      <c r="DD387" s="7"/>
      <c r="DE387" s="7"/>
      <c r="DF387" s="7"/>
      <c r="DG387" s="7"/>
      <c r="DH387" s="7"/>
      <c r="DI387" s="7"/>
      <c r="DJ387" s="7"/>
      <c r="DK387" s="7"/>
      <c r="DL387" s="7"/>
      <c r="DM387" s="7"/>
      <c r="DN387" s="7"/>
      <c r="DO387" s="7"/>
      <c r="DP387" s="7"/>
      <c r="DQ387" s="7"/>
      <c r="DR387" s="7"/>
      <c r="DS387" s="7"/>
      <c r="DT387" s="7"/>
      <c r="DU387" s="7"/>
      <c r="DV387" s="7"/>
      <c r="DW387" s="7"/>
      <c r="DX387" s="7"/>
      <c r="DY387" s="7"/>
      <c r="DZ387" s="7"/>
      <c r="EA387" s="7"/>
    </row>
    <row r="388" spans="1:131">
      <c r="A388" s="7" t="s">
        <v>619</v>
      </c>
      <c r="B388" s="7"/>
      <c r="C388" s="26">
        <v>1</v>
      </c>
      <c r="D388" s="26">
        <v>232.77599999999998</v>
      </c>
      <c r="E388" s="26">
        <v>0</v>
      </c>
      <c r="F388" s="26">
        <v>10.46115</v>
      </c>
      <c r="G388" s="26">
        <v>0</v>
      </c>
      <c r="H388" s="26">
        <v>0</v>
      </c>
      <c r="I388" s="26"/>
      <c r="J388" s="26"/>
      <c r="K388" s="26"/>
      <c r="L388" s="26">
        <v>248.88783361324369</v>
      </c>
      <c r="M388" s="26">
        <v>6.6199831703153428E-4</v>
      </c>
      <c r="N388" s="26">
        <v>6.5722031004809465E-4</v>
      </c>
      <c r="O388" s="26">
        <v>0</v>
      </c>
      <c r="P388" s="26">
        <v>0</v>
      </c>
      <c r="Q388" s="26">
        <v>0</v>
      </c>
      <c r="R388" s="26">
        <v>2.0860930552949988</v>
      </c>
      <c r="S388" s="26">
        <v>4.8206437578241461</v>
      </c>
      <c r="T388" s="26">
        <v>0</v>
      </c>
      <c r="U388" s="26">
        <v>164.85171128453001</v>
      </c>
      <c r="V388" s="26">
        <v>0.62766900000000003</v>
      </c>
      <c r="W388" s="26">
        <v>1.464561</v>
      </c>
      <c r="X388" s="26">
        <v>0</v>
      </c>
      <c r="Y388" s="26">
        <v>0</v>
      </c>
      <c r="Z388" s="26">
        <v>0</v>
      </c>
      <c r="AA388" s="26">
        <v>0</v>
      </c>
      <c r="AB388" s="26">
        <v>0</v>
      </c>
      <c r="AC388" s="26">
        <v>0</v>
      </c>
      <c r="AD388" s="26">
        <v>0</v>
      </c>
      <c r="AE388" s="26">
        <v>0</v>
      </c>
      <c r="AF388" s="26">
        <v>0</v>
      </c>
      <c r="AG388" s="26">
        <v>0</v>
      </c>
      <c r="AH388" s="26">
        <v>2.7137620552949988</v>
      </c>
      <c r="AI388" s="26">
        <v>6.2852047578241459</v>
      </c>
      <c r="AJ388" s="26">
        <v>0</v>
      </c>
      <c r="AK388" s="26">
        <v>164.85171128453001</v>
      </c>
      <c r="AL388" s="26">
        <v>173.85067809764917</v>
      </c>
      <c r="AM388" s="26">
        <v>119.7110470287535</v>
      </c>
      <c r="AN388" s="26">
        <v>0.23391610237522614</v>
      </c>
      <c r="AO388" s="26">
        <v>0</v>
      </c>
      <c r="AP388" s="26">
        <v>0</v>
      </c>
      <c r="AQ388" s="26">
        <v>119.94496313112873</v>
      </c>
      <c r="AR388" s="26">
        <v>2.7137620552949988</v>
      </c>
      <c r="AS388" s="30">
        <v>44.198776711869876</v>
      </c>
      <c r="AT388" s="26">
        <v>119.7110470287535</v>
      </c>
      <c r="AU388" s="26">
        <v>0.2768869933169279</v>
      </c>
      <c r="AV388" s="26">
        <v>0</v>
      </c>
      <c r="AW388" s="26">
        <v>0</v>
      </c>
      <c r="AX388" s="26">
        <v>119.98793402207042</v>
      </c>
      <c r="AY388" s="26">
        <v>6.2852047578241459</v>
      </c>
      <c r="AZ388" s="30">
        <v>19.090537006404329</v>
      </c>
      <c r="BA388" s="26">
        <v>119.7110470287535</v>
      </c>
      <c r="BB388" s="26">
        <v>0.5108030956921541</v>
      </c>
      <c r="BC388" s="26">
        <v>0</v>
      </c>
      <c r="BD388" s="26">
        <v>0</v>
      </c>
      <c r="BE388" s="26">
        <v>120.22185012444565</v>
      </c>
      <c r="BF388" s="26">
        <v>8.9989668131191447</v>
      </c>
      <c r="BG388" s="26">
        <v>2.5094595197240048</v>
      </c>
      <c r="BH388" s="30">
        <v>13.359517000238318</v>
      </c>
      <c r="BI388" s="26">
        <v>0.80230262405802788</v>
      </c>
      <c r="BJ388" s="26">
        <v>1.8581718541260082</v>
      </c>
      <c r="BK388" s="26">
        <v>0</v>
      </c>
      <c r="BL388" s="26">
        <v>48.737125012847685</v>
      </c>
      <c r="BM388" s="26">
        <v>51.397599491031727</v>
      </c>
      <c r="BN388" s="26">
        <v>119.7110470287535</v>
      </c>
      <c r="BO388" s="26">
        <v>0</v>
      </c>
      <c r="BP388" s="26">
        <v>0.5108030956921541</v>
      </c>
      <c r="BQ388" s="26">
        <v>0</v>
      </c>
      <c r="BR388" s="26">
        <v>0</v>
      </c>
      <c r="BS388" s="26">
        <v>0</v>
      </c>
      <c r="BT388" s="26">
        <v>0</v>
      </c>
      <c r="BU388" s="26">
        <v>0</v>
      </c>
      <c r="BV388" s="26">
        <v>81.5419580698061</v>
      </c>
      <c r="BW388" s="26">
        <v>0</v>
      </c>
      <c r="BX388" s="26">
        <v>171.75844809764916</v>
      </c>
      <c r="BY388" s="26">
        <v>2.0922300000000003</v>
      </c>
      <c r="BZ388" s="26">
        <v>0</v>
      </c>
      <c r="CA388" s="26">
        <v>0</v>
      </c>
      <c r="CB388" s="26">
        <v>201.76380819425174</v>
      </c>
      <c r="CC388" s="26">
        <v>173.85067809764917</v>
      </c>
      <c r="CD388" s="30">
        <v>1.1605580743316066</v>
      </c>
      <c r="CE388" s="26">
        <v>27.139339461992545</v>
      </c>
      <c r="CF388" s="26">
        <v>2.3644663817172971</v>
      </c>
      <c r="CG388" s="26">
        <v>0</v>
      </c>
      <c r="CH388" s="26">
        <v>2.3644663817172971</v>
      </c>
      <c r="CI388" s="26">
        <v>0.11822172096629074</v>
      </c>
      <c r="CJ388" s="26">
        <v>0</v>
      </c>
      <c r="CK388" s="26">
        <v>0.11822172096629074</v>
      </c>
      <c r="CL388" s="26"/>
      <c r="CM388" s="26">
        <v>0</v>
      </c>
      <c r="CN388" s="26"/>
      <c r="CO388" s="26">
        <v>0</v>
      </c>
      <c r="CP388" s="26">
        <v>0</v>
      </c>
      <c r="CQ388" s="26">
        <v>0</v>
      </c>
      <c r="CR388" s="26">
        <v>0</v>
      </c>
      <c r="CS388" s="26">
        <v>0</v>
      </c>
      <c r="CT388" s="26">
        <v>0</v>
      </c>
      <c r="CU388" s="26">
        <v>0</v>
      </c>
      <c r="CV388" s="26">
        <v>9999</v>
      </c>
      <c r="CW388" s="30">
        <v>9999</v>
      </c>
      <c r="CX388" s="7"/>
      <c r="CY388" s="7"/>
      <c r="CZ388" s="7"/>
      <c r="DA388" s="7"/>
      <c r="DB388" s="7"/>
      <c r="DC388" s="7"/>
      <c r="DD388" s="7"/>
      <c r="DE388" s="7"/>
      <c r="DF388" s="7"/>
      <c r="DG388" s="7"/>
      <c r="DH388" s="7"/>
      <c r="DI388" s="7"/>
      <c r="DJ388" s="7"/>
      <c r="DK388" s="7"/>
      <c r="DL388" s="7"/>
      <c r="DM388" s="7"/>
      <c r="DN388" s="7"/>
      <c r="DO388" s="7"/>
      <c r="DP388" s="7"/>
      <c r="DQ388" s="7"/>
      <c r="DR388" s="7"/>
      <c r="DS388" s="7"/>
      <c r="DT388" s="7"/>
      <c r="DU388" s="7"/>
      <c r="DV388" s="7"/>
      <c r="DW388" s="7"/>
      <c r="DX388" s="7"/>
      <c r="DY388" s="7"/>
      <c r="DZ388" s="7"/>
      <c r="EA388" s="7"/>
    </row>
    <row r="389" spans="1:131">
      <c r="A389" s="7" t="s">
        <v>454</v>
      </c>
      <c r="B389" s="7"/>
      <c r="C389" s="26">
        <v>1</v>
      </c>
      <c r="D389" s="26">
        <v>232.41000000000003</v>
      </c>
      <c r="E389" s="26">
        <v>0</v>
      </c>
      <c r="F389" s="26">
        <v>10.46115</v>
      </c>
      <c r="G389" s="26">
        <v>0</v>
      </c>
      <c r="H389" s="26">
        <v>0</v>
      </c>
      <c r="I389" s="26"/>
      <c r="J389" s="26"/>
      <c r="K389" s="26"/>
      <c r="L389" s="26">
        <v>248.4965005415248</v>
      </c>
      <c r="M389" s="26">
        <v>6.6095743917456661E-4</v>
      </c>
      <c r="N389" s="26">
        <v>6.561869447807235E-4</v>
      </c>
      <c r="O389" s="26">
        <v>0</v>
      </c>
      <c r="P389" s="26">
        <v>0</v>
      </c>
      <c r="Q389" s="26">
        <v>0</v>
      </c>
      <c r="R389" s="26">
        <v>2.0860930552949988</v>
      </c>
      <c r="S389" s="26">
        <v>4.8206437578241461</v>
      </c>
      <c r="T389" s="26">
        <v>0</v>
      </c>
      <c r="U389" s="26">
        <v>164.85171128453001</v>
      </c>
      <c r="V389" s="26">
        <v>0.62766900000000003</v>
      </c>
      <c r="W389" s="26">
        <v>1.464561</v>
      </c>
      <c r="X389" s="26">
        <v>0</v>
      </c>
      <c r="Y389" s="26">
        <v>0</v>
      </c>
      <c r="Z389" s="26">
        <v>0</v>
      </c>
      <c r="AA389" s="26">
        <v>0</v>
      </c>
      <c r="AB389" s="26">
        <v>0</v>
      </c>
      <c r="AC389" s="26">
        <v>0</v>
      </c>
      <c r="AD389" s="26">
        <v>0</v>
      </c>
      <c r="AE389" s="26">
        <v>0</v>
      </c>
      <c r="AF389" s="26">
        <v>0</v>
      </c>
      <c r="AG389" s="26">
        <v>0</v>
      </c>
      <c r="AH389" s="26">
        <v>2.7137620552949988</v>
      </c>
      <c r="AI389" s="26">
        <v>6.2852047578241459</v>
      </c>
      <c r="AJ389" s="26">
        <v>0</v>
      </c>
      <c r="AK389" s="26">
        <v>164.85171128453001</v>
      </c>
      <c r="AL389" s="26">
        <v>173.85067809764917</v>
      </c>
      <c r="AM389" s="26">
        <v>119.52282211204157</v>
      </c>
      <c r="AN389" s="26">
        <v>0.23354830976142868</v>
      </c>
      <c r="AO389" s="26">
        <v>0</v>
      </c>
      <c r="AP389" s="26">
        <v>0</v>
      </c>
      <c r="AQ389" s="26">
        <v>119.756370421803</v>
      </c>
      <c r="AR389" s="26">
        <v>2.7137620552949988</v>
      </c>
      <c r="AS389" s="30">
        <v>44.129281779932953</v>
      </c>
      <c r="AT389" s="26">
        <v>119.52282211204157</v>
      </c>
      <c r="AU389" s="26">
        <v>0.27645163640919701</v>
      </c>
      <c r="AV389" s="26">
        <v>0</v>
      </c>
      <c r="AW389" s="26">
        <v>0</v>
      </c>
      <c r="AX389" s="26">
        <v>119.79927374845076</v>
      </c>
      <c r="AY389" s="26">
        <v>6.2852047578241459</v>
      </c>
      <c r="AZ389" s="30">
        <v>19.060520438784188</v>
      </c>
      <c r="BA389" s="26">
        <v>119.52282211204157</v>
      </c>
      <c r="BB389" s="26">
        <v>0.50999994617062572</v>
      </c>
      <c r="BC389" s="26">
        <v>0</v>
      </c>
      <c r="BD389" s="26">
        <v>0</v>
      </c>
      <c r="BE389" s="26">
        <v>120.03282205821219</v>
      </c>
      <c r="BF389" s="26">
        <v>8.9989668131191447</v>
      </c>
      <c r="BG389" s="26">
        <v>2.5136492433116961</v>
      </c>
      <c r="BH389" s="30">
        <v>13.338511470363724</v>
      </c>
      <c r="BI389" s="26">
        <v>0.80356609275733171</v>
      </c>
      <c r="BJ389" s="26">
        <v>1.8610981090143952</v>
      </c>
      <c r="BK389" s="26">
        <v>0</v>
      </c>
      <c r="BL389" s="26">
        <v>48.813876390820667</v>
      </c>
      <c r="BM389" s="26">
        <v>51.478540592592395</v>
      </c>
      <c r="BN389" s="26">
        <v>119.52282211204157</v>
      </c>
      <c r="BO389" s="26">
        <v>0</v>
      </c>
      <c r="BP389" s="26">
        <v>0.50999994617062572</v>
      </c>
      <c r="BQ389" s="26">
        <v>0</v>
      </c>
      <c r="BR389" s="26">
        <v>0</v>
      </c>
      <c r="BS389" s="26">
        <v>0</v>
      </c>
      <c r="BT389" s="26">
        <v>0</v>
      </c>
      <c r="BU389" s="26">
        <v>0</v>
      </c>
      <c r="BV389" s="26">
        <v>81.5419580698061</v>
      </c>
      <c r="BW389" s="26">
        <v>0</v>
      </c>
      <c r="BX389" s="26">
        <v>171.75844809764916</v>
      </c>
      <c r="BY389" s="26">
        <v>2.0922300000000003</v>
      </c>
      <c r="BZ389" s="26">
        <v>0</v>
      </c>
      <c r="CA389" s="26">
        <v>0</v>
      </c>
      <c r="CB389" s="26">
        <v>201.57478012801829</v>
      </c>
      <c r="CC389" s="26">
        <v>173.85067809764917</v>
      </c>
      <c r="CD389" s="30">
        <v>1.1594707730435019</v>
      </c>
      <c r="CE389" s="26">
        <v>27.182316398087735</v>
      </c>
      <c r="CF389" s="26">
        <v>2.3607486672806339</v>
      </c>
      <c r="CG389" s="26">
        <v>0</v>
      </c>
      <c r="CH389" s="26">
        <v>2.3607486672806339</v>
      </c>
      <c r="CI389" s="26">
        <v>0.11803583775722426</v>
      </c>
      <c r="CJ389" s="26">
        <v>0</v>
      </c>
      <c r="CK389" s="26">
        <v>0.11803583775722426</v>
      </c>
      <c r="CL389" s="26"/>
      <c r="CM389" s="26">
        <v>0</v>
      </c>
      <c r="CN389" s="26"/>
      <c r="CO389" s="26">
        <v>0</v>
      </c>
      <c r="CP389" s="26">
        <v>0</v>
      </c>
      <c r="CQ389" s="26">
        <v>0</v>
      </c>
      <c r="CR389" s="26">
        <v>0</v>
      </c>
      <c r="CS389" s="26">
        <v>0</v>
      </c>
      <c r="CT389" s="26">
        <v>0</v>
      </c>
      <c r="CU389" s="26">
        <v>0</v>
      </c>
      <c r="CV389" s="26">
        <v>9999</v>
      </c>
      <c r="CW389" s="30">
        <v>9999</v>
      </c>
      <c r="CX389" s="7"/>
      <c r="CY389" s="7"/>
      <c r="CZ389" s="7"/>
      <c r="DA389" s="7"/>
      <c r="DB389" s="7"/>
      <c r="DC389" s="7"/>
      <c r="DD389" s="7"/>
      <c r="DE389" s="7"/>
      <c r="DF389" s="7"/>
      <c r="DG389" s="7"/>
      <c r="DH389" s="7"/>
      <c r="DI389" s="7"/>
      <c r="DJ389" s="7"/>
      <c r="DK389" s="7"/>
      <c r="DL389" s="7"/>
      <c r="DM389" s="7"/>
      <c r="DN389" s="7"/>
      <c r="DO389" s="7"/>
      <c r="DP389" s="7"/>
      <c r="DQ389" s="7"/>
      <c r="DR389" s="7"/>
      <c r="DS389" s="7"/>
      <c r="DT389" s="7"/>
      <c r="DU389" s="7"/>
      <c r="DV389" s="7"/>
      <c r="DW389" s="7"/>
      <c r="DX389" s="7"/>
      <c r="DY389" s="7"/>
      <c r="DZ389" s="7"/>
      <c r="EA389" s="7"/>
    </row>
    <row r="390" spans="1:131">
      <c r="A390" s="7" t="s">
        <v>620</v>
      </c>
      <c r="B390" s="7"/>
      <c r="C390" s="26">
        <v>1</v>
      </c>
      <c r="D390" s="26">
        <v>230.702</v>
      </c>
      <c r="E390" s="26">
        <v>0</v>
      </c>
      <c r="F390" s="26">
        <v>10.46115</v>
      </c>
      <c r="G390" s="26">
        <v>0</v>
      </c>
      <c r="H390" s="26">
        <v>0</v>
      </c>
      <c r="I390" s="26"/>
      <c r="J390" s="26"/>
      <c r="K390" s="26"/>
      <c r="L390" s="26">
        <v>246.67027954016973</v>
      </c>
      <c r="M390" s="26">
        <v>6.5610000917538328E-4</v>
      </c>
      <c r="N390" s="26">
        <v>6.5136457353299104E-4</v>
      </c>
      <c r="O390" s="26">
        <v>0</v>
      </c>
      <c r="P390" s="26">
        <v>0</v>
      </c>
      <c r="Q390" s="26">
        <v>0</v>
      </c>
      <c r="R390" s="26">
        <v>2.0860930552949988</v>
      </c>
      <c r="S390" s="26">
        <v>4.8206437578241461</v>
      </c>
      <c r="T390" s="26">
        <v>0</v>
      </c>
      <c r="U390" s="26">
        <v>164.85171128453001</v>
      </c>
      <c r="V390" s="26">
        <v>0.62766900000000003</v>
      </c>
      <c r="W390" s="26">
        <v>1.464561</v>
      </c>
      <c r="X390" s="26">
        <v>0</v>
      </c>
      <c r="Y390" s="26">
        <v>0</v>
      </c>
      <c r="Z390" s="26">
        <v>0</v>
      </c>
      <c r="AA390" s="26">
        <v>0</v>
      </c>
      <c r="AB390" s="26">
        <v>0</v>
      </c>
      <c r="AC390" s="26">
        <v>0</v>
      </c>
      <c r="AD390" s="26">
        <v>0</v>
      </c>
      <c r="AE390" s="26">
        <v>0</v>
      </c>
      <c r="AF390" s="26">
        <v>0</v>
      </c>
      <c r="AG390" s="26">
        <v>0</v>
      </c>
      <c r="AH390" s="26">
        <v>2.7137620552949988</v>
      </c>
      <c r="AI390" s="26">
        <v>6.2852047578241459</v>
      </c>
      <c r="AJ390" s="26">
        <v>0</v>
      </c>
      <c r="AK390" s="26">
        <v>164.85171128453001</v>
      </c>
      <c r="AL390" s="26">
        <v>173.85067809764917</v>
      </c>
      <c r="AM390" s="26">
        <v>118.64443916738621</v>
      </c>
      <c r="AN390" s="26">
        <v>0.23183194423037345</v>
      </c>
      <c r="AO390" s="26">
        <v>0</v>
      </c>
      <c r="AP390" s="26">
        <v>0</v>
      </c>
      <c r="AQ390" s="26">
        <v>118.87627111161659</v>
      </c>
      <c r="AR390" s="26">
        <v>2.7137620552949988</v>
      </c>
      <c r="AS390" s="30">
        <v>43.804972097560771</v>
      </c>
      <c r="AT390" s="26">
        <v>118.64443916738621</v>
      </c>
      <c r="AU390" s="26">
        <v>0.27441997083978553</v>
      </c>
      <c r="AV390" s="26">
        <v>0</v>
      </c>
      <c r="AW390" s="26">
        <v>0</v>
      </c>
      <c r="AX390" s="26">
        <v>118.918859138226</v>
      </c>
      <c r="AY390" s="26">
        <v>6.2852047578241459</v>
      </c>
      <c r="AZ390" s="30">
        <v>18.920443123223581</v>
      </c>
      <c r="BA390" s="26">
        <v>118.64443916738621</v>
      </c>
      <c r="BB390" s="26">
        <v>0.50625191507015899</v>
      </c>
      <c r="BC390" s="26">
        <v>0</v>
      </c>
      <c r="BD390" s="26">
        <v>0</v>
      </c>
      <c r="BE390" s="26">
        <v>119.15069108245638</v>
      </c>
      <c r="BF390" s="26">
        <v>8.9989668131191447</v>
      </c>
      <c r="BG390" s="26">
        <v>2.5333770586606117</v>
      </c>
      <c r="BH390" s="30">
        <v>13.240485664282318</v>
      </c>
      <c r="BI390" s="26">
        <v>0.80951528646362625</v>
      </c>
      <c r="BJ390" s="26">
        <v>1.8748767306570191</v>
      </c>
      <c r="BK390" s="26">
        <v>0</v>
      </c>
      <c r="BL390" s="26">
        <v>49.175269447125004</v>
      </c>
      <c r="BM390" s="26">
        <v>51.859661464245647</v>
      </c>
      <c r="BN390" s="26">
        <v>118.64443916738621</v>
      </c>
      <c r="BO390" s="26">
        <v>0</v>
      </c>
      <c r="BP390" s="26">
        <v>0.50625191507015899</v>
      </c>
      <c r="BQ390" s="26">
        <v>0</v>
      </c>
      <c r="BR390" s="26">
        <v>0</v>
      </c>
      <c r="BS390" s="26">
        <v>0</v>
      </c>
      <c r="BT390" s="26">
        <v>0</v>
      </c>
      <c r="BU390" s="26">
        <v>0</v>
      </c>
      <c r="BV390" s="26">
        <v>81.5419580698061</v>
      </c>
      <c r="BW390" s="26">
        <v>0</v>
      </c>
      <c r="BX390" s="26">
        <v>171.75844809764916</v>
      </c>
      <c r="BY390" s="26">
        <v>2.0922300000000003</v>
      </c>
      <c r="BZ390" s="26">
        <v>0</v>
      </c>
      <c r="CA390" s="26">
        <v>0</v>
      </c>
      <c r="CB390" s="26">
        <v>200.69264915226248</v>
      </c>
      <c r="CC390" s="26">
        <v>173.85067809764917</v>
      </c>
      <c r="CD390" s="30">
        <v>1.1543967003656816</v>
      </c>
      <c r="CE390" s="26">
        <v>27.384678449378942</v>
      </c>
      <c r="CF390" s="26">
        <v>2.3433993332428771</v>
      </c>
      <c r="CG390" s="26">
        <v>0</v>
      </c>
      <c r="CH390" s="26">
        <v>2.3433993332428771</v>
      </c>
      <c r="CI390" s="26">
        <v>0.11716838278158061</v>
      </c>
      <c r="CJ390" s="26">
        <v>0</v>
      </c>
      <c r="CK390" s="26">
        <v>0.11716838278158061</v>
      </c>
      <c r="CL390" s="26"/>
      <c r="CM390" s="26">
        <v>0</v>
      </c>
      <c r="CN390" s="26"/>
      <c r="CO390" s="26">
        <v>0</v>
      </c>
      <c r="CP390" s="26">
        <v>0</v>
      </c>
      <c r="CQ390" s="26">
        <v>0</v>
      </c>
      <c r="CR390" s="26">
        <v>0</v>
      </c>
      <c r="CS390" s="26">
        <v>0</v>
      </c>
      <c r="CT390" s="26">
        <v>0</v>
      </c>
      <c r="CU390" s="26">
        <v>0</v>
      </c>
      <c r="CV390" s="26">
        <v>9999</v>
      </c>
      <c r="CW390" s="30">
        <v>9999</v>
      </c>
      <c r="CX390" s="7"/>
      <c r="CY390" s="7"/>
      <c r="CZ390" s="7"/>
      <c r="DA390" s="7"/>
      <c r="DB390" s="7"/>
      <c r="DC390" s="7"/>
      <c r="DD390" s="7"/>
      <c r="DE390" s="7"/>
      <c r="DF390" s="7"/>
      <c r="DG390" s="7"/>
      <c r="DH390" s="7"/>
      <c r="DI390" s="7"/>
      <c r="DJ390" s="7"/>
      <c r="DK390" s="7"/>
      <c r="DL390" s="7"/>
      <c r="DM390" s="7"/>
      <c r="DN390" s="7"/>
      <c r="DO390" s="7"/>
      <c r="DP390" s="7"/>
      <c r="DQ390" s="7"/>
      <c r="DR390" s="7"/>
      <c r="DS390" s="7"/>
      <c r="DT390" s="7"/>
      <c r="DU390" s="7"/>
      <c r="DV390" s="7"/>
      <c r="DW390" s="7"/>
      <c r="DX390" s="7"/>
      <c r="DY390" s="7"/>
      <c r="DZ390" s="7"/>
      <c r="EA390" s="7"/>
    </row>
    <row r="391" spans="1:131">
      <c r="A391" s="7" t="s">
        <v>455</v>
      </c>
      <c r="B391" s="7"/>
      <c r="C391" s="26">
        <v>1</v>
      </c>
      <c r="D391" s="26">
        <v>229.482</v>
      </c>
      <c r="E391" s="26">
        <v>0</v>
      </c>
      <c r="F391" s="26">
        <v>10.46115</v>
      </c>
      <c r="G391" s="26">
        <v>0</v>
      </c>
      <c r="H391" s="26">
        <v>0</v>
      </c>
      <c r="I391" s="26"/>
      <c r="J391" s="26"/>
      <c r="K391" s="26"/>
      <c r="L391" s="26">
        <v>245.36583596777325</v>
      </c>
      <c r="M391" s="26">
        <v>6.5263041631882389E-4</v>
      </c>
      <c r="N391" s="26">
        <v>6.4792002264175367E-4</v>
      </c>
      <c r="O391" s="26">
        <v>0</v>
      </c>
      <c r="P391" s="26">
        <v>0</v>
      </c>
      <c r="Q391" s="26">
        <v>0</v>
      </c>
      <c r="R391" s="26">
        <v>2.0860930552949988</v>
      </c>
      <c r="S391" s="26">
        <v>4.8206437578241461</v>
      </c>
      <c r="T391" s="26">
        <v>0</v>
      </c>
      <c r="U391" s="26">
        <v>164.85171128453001</v>
      </c>
      <c r="V391" s="26">
        <v>0.62766900000000003</v>
      </c>
      <c r="W391" s="26">
        <v>1.464561</v>
      </c>
      <c r="X391" s="26">
        <v>0</v>
      </c>
      <c r="Y391" s="26">
        <v>0</v>
      </c>
      <c r="Z391" s="26">
        <v>0</v>
      </c>
      <c r="AA391" s="26">
        <v>0</v>
      </c>
      <c r="AB391" s="26">
        <v>0</v>
      </c>
      <c r="AC391" s="26">
        <v>0</v>
      </c>
      <c r="AD391" s="26">
        <v>0</v>
      </c>
      <c r="AE391" s="26">
        <v>0</v>
      </c>
      <c r="AF391" s="26">
        <v>0</v>
      </c>
      <c r="AG391" s="26">
        <v>0</v>
      </c>
      <c r="AH391" s="26">
        <v>2.7137620552949988</v>
      </c>
      <c r="AI391" s="26">
        <v>6.2852047578241459</v>
      </c>
      <c r="AJ391" s="26">
        <v>0</v>
      </c>
      <c r="AK391" s="26">
        <v>164.85171128453001</v>
      </c>
      <c r="AL391" s="26">
        <v>173.85067809764917</v>
      </c>
      <c r="AM391" s="26">
        <v>118.01702277834646</v>
      </c>
      <c r="AN391" s="26">
        <v>0.23060596885104842</v>
      </c>
      <c r="AO391" s="26">
        <v>0</v>
      </c>
      <c r="AP391" s="26">
        <v>0</v>
      </c>
      <c r="AQ391" s="26">
        <v>118.24762874719751</v>
      </c>
      <c r="AR391" s="26">
        <v>2.7137620552949988</v>
      </c>
      <c r="AS391" s="30">
        <v>43.573322324437697</v>
      </c>
      <c r="AT391" s="26">
        <v>118.01702277834646</v>
      </c>
      <c r="AU391" s="26">
        <v>0.27296878114734879</v>
      </c>
      <c r="AV391" s="26">
        <v>0</v>
      </c>
      <c r="AW391" s="26">
        <v>0</v>
      </c>
      <c r="AX391" s="26">
        <v>118.28999155949381</v>
      </c>
      <c r="AY391" s="26">
        <v>6.2852047578241459</v>
      </c>
      <c r="AZ391" s="30">
        <v>18.820387897823114</v>
      </c>
      <c r="BA391" s="26">
        <v>118.01702277834646</v>
      </c>
      <c r="BB391" s="26">
        <v>0.50357474999839724</v>
      </c>
      <c r="BC391" s="26">
        <v>0</v>
      </c>
      <c r="BD391" s="26">
        <v>0</v>
      </c>
      <c r="BE391" s="26">
        <v>118.52059752834487</v>
      </c>
      <c r="BF391" s="26">
        <v>8.9989668131191447</v>
      </c>
      <c r="BG391" s="26">
        <v>2.5476481485974571</v>
      </c>
      <c r="BH391" s="30">
        <v>13.170467231367006</v>
      </c>
      <c r="BI391" s="26">
        <v>0.81381892966651648</v>
      </c>
      <c r="BJ391" s="26">
        <v>1.884844177390975</v>
      </c>
      <c r="BK391" s="26">
        <v>0</v>
      </c>
      <c r="BL391" s="26">
        <v>49.436700969969905</v>
      </c>
      <c r="BM391" s="26">
        <v>52.135364077027404</v>
      </c>
      <c r="BN391" s="26">
        <v>118.01702277834646</v>
      </c>
      <c r="BO391" s="26">
        <v>0</v>
      </c>
      <c r="BP391" s="26">
        <v>0.50357474999839724</v>
      </c>
      <c r="BQ391" s="26">
        <v>0</v>
      </c>
      <c r="BR391" s="26">
        <v>0</v>
      </c>
      <c r="BS391" s="26">
        <v>0</v>
      </c>
      <c r="BT391" s="26">
        <v>0</v>
      </c>
      <c r="BU391" s="26">
        <v>0</v>
      </c>
      <c r="BV391" s="26">
        <v>81.5419580698061</v>
      </c>
      <c r="BW391" s="26">
        <v>0</v>
      </c>
      <c r="BX391" s="26">
        <v>171.75844809764916</v>
      </c>
      <c r="BY391" s="26">
        <v>2.0922300000000003</v>
      </c>
      <c r="BZ391" s="26">
        <v>0</v>
      </c>
      <c r="CA391" s="26">
        <v>0</v>
      </c>
      <c r="CB391" s="26">
        <v>200.06255559815096</v>
      </c>
      <c r="CC391" s="26">
        <v>173.85067809764917</v>
      </c>
      <c r="CD391" s="30">
        <v>1.1507723627386659</v>
      </c>
      <c r="CE391" s="26">
        <v>27.531067037405734</v>
      </c>
      <c r="CF391" s="26">
        <v>2.331006951787336</v>
      </c>
      <c r="CG391" s="26">
        <v>0</v>
      </c>
      <c r="CH391" s="26">
        <v>2.331006951787336</v>
      </c>
      <c r="CI391" s="26">
        <v>0.11654877208469226</v>
      </c>
      <c r="CJ391" s="26">
        <v>0</v>
      </c>
      <c r="CK391" s="26">
        <v>0.11654877208469226</v>
      </c>
      <c r="CL391" s="26"/>
      <c r="CM391" s="26">
        <v>0</v>
      </c>
      <c r="CN391" s="26"/>
      <c r="CO391" s="26">
        <v>0</v>
      </c>
      <c r="CP391" s="26">
        <v>0</v>
      </c>
      <c r="CQ391" s="26">
        <v>0</v>
      </c>
      <c r="CR391" s="26">
        <v>0</v>
      </c>
      <c r="CS391" s="26">
        <v>0</v>
      </c>
      <c r="CT391" s="26">
        <v>0</v>
      </c>
      <c r="CU391" s="26">
        <v>0</v>
      </c>
      <c r="CV391" s="26">
        <v>9999</v>
      </c>
      <c r="CW391" s="30">
        <v>9999</v>
      </c>
      <c r="CX391" s="7"/>
      <c r="CY391" s="7"/>
      <c r="CZ391" s="7"/>
      <c r="DA391" s="7"/>
      <c r="DB391" s="7"/>
      <c r="DC391" s="7"/>
      <c r="DD391" s="7"/>
      <c r="DE391" s="7"/>
      <c r="DF391" s="7"/>
      <c r="DG391" s="7"/>
      <c r="DH391" s="7"/>
      <c r="DI391" s="7"/>
      <c r="DJ391" s="7"/>
      <c r="DK391" s="7"/>
      <c r="DL391" s="7"/>
      <c r="DM391" s="7"/>
      <c r="DN391" s="7"/>
      <c r="DO391" s="7"/>
      <c r="DP391" s="7"/>
      <c r="DQ391" s="7"/>
      <c r="DR391" s="7"/>
      <c r="DS391" s="7"/>
      <c r="DT391" s="7"/>
      <c r="DU391" s="7"/>
      <c r="DV391" s="7"/>
      <c r="DW391" s="7"/>
      <c r="DX391" s="7"/>
      <c r="DY391" s="7"/>
      <c r="DZ391" s="7"/>
      <c r="EA391" s="7"/>
    </row>
    <row r="392" spans="1:131">
      <c r="A392" s="7" t="s">
        <v>473</v>
      </c>
      <c r="B392" s="7"/>
      <c r="C392" s="26">
        <v>1</v>
      </c>
      <c r="D392" s="26">
        <v>228.81100000000001</v>
      </c>
      <c r="E392" s="26">
        <v>0</v>
      </c>
      <c r="F392" s="26">
        <v>10.46115</v>
      </c>
      <c r="G392" s="26">
        <v>0</v>
      </c>
      <c r="H392" s="26">
        <v>0</v>
      </c>
      <c r="I392" s="26"/>
      <c r="J392" s="26"/>
      <c r="K392" s="26"/>
      <c r="L392" s="26">
        <v>244.64839200295523</v>
      </c>
      <c r="M392" s="26">
        <v>6.5072214024771628E-4</v>
      </c>
      <c r="N392" s="26">
        <v>6.4602551965157312E-4</v>
      </c>
      <c r="O392" s="26">
        <v>0</v>
      </c>
      <c r="P392" s="26">
        <v>0</v>
      </c>
      <c r="Q392" s="26">
        <v>0</v>
      </c>
      <c r="R392" s="26">
        <v>2.0860930552949988</v>
      </c>
      <c r="S392" s="26">
        <v>4.8206437578241461</v>
      </c>
      <c r="T392" s="26">
        <v>0</v>
      </c>
      <c r="U392" s="26">
        <v>164.85171128453001</v>
      </c>
      <c r="V392" s="26">
        <v>0.62766900000000003</v>
      </c>
      <c r="W392" s="26">
        <v>1.464561</v>
      </c>
      <c r="X392" s="26">
        <v>0</v>
      </c>
      <c r="Y392" s="26">
        <v>0</v>
      </c>
      <c r="Z392" s="26">
        <v>0</v>
      </c>
      <c r="AA392" s="26">
        <v>0</v>
      </c>
      <c r="AB392" s="26">
        <v>0</v>
      </c>
      <c r="AC392" s="26">
        <v>0</v>
      </c>
      <c r="AD392" s="26">
        <v>0</v>
      </c>
      <c r="AE392" s="26">
        <v>0</v>
      </c>
      <c r="AF392" s="26">
        <v>0</v>
      </c>
      <c r="AG392" s="26">
        <v>0</v>
      </c>
      <c r="AH392" s="26">
        <v>2.7137620552949988</v>
      </c>
      <c r="AI392" s="26">
        <v>6.2852047578241459</v>
      </c>
      <c r="AJ392" s="26">
        <v>0</v>
      </c>
      <c r="AK392" s="26">
        <v>164.85171128453001</v>
      </c>
      <c r="AL392" s="26">
        <v>173.85067809764917</v>
      </c>
      <c r="AM392" s="26">
        <v>117.67194376437489</v>
      </c>
      <c r="AN392" s="26">
        <v>0.22993168239241965</v>
      </c>
      <c r="AO392" s="26">
        <v>0</v>
      </c>
      <c r="AP392" s="26">
        <v>0</v>
      </c>
      <c r="AQ392" s="26">
        <v>117.90187544676731</v>
      </c>
      <c r="AR392" s="26">
        <v>2.7137620552949988</v>
      </c>
      <c r="AS392" s="30">
        <v>43.445914949220118</v>
      </c>
      <c r="AT392" s="26">
        <v>117.67194376437489</v>
      </c>
      <c r="AU392" s="26">
        <v>0.27217062681650861</v>
      </c>
      <c r="AV392" s="26">
        <v>0</v>
      </c>
      <c r="AW392" s="26">
        <v>0</v>
      </c>
      <c r="AX392" s="26">
        <v>117.94411439119139</v>
      </c>
      <c r="AY392" s="26">
        <v>6.2852047578241459</v>
      </c>
      <c r="AZ392" s="30">
        <v>18.765357523852902</v>
      </c>
      <c r="BA392" s="26">
        <v>117.67194376437489</v>
      </c>
      <c r="BB392" s="26">
        <v>0.50210230920892829</v>
      </c>
      <c r="BC392" s="26">
        <v>0</v>
      </c>
      <c r="BD392" s="26">
        <v>0</v>
      </c>
      <c r="BE392" s="26">
        <v>118.17404607358381</v>
      </c>
      <c r="BF392" s="26">
        <v>8.9989668131191447</v>
      </c>
      <c r="BG392" s="26">
        <v>2.5555621166533484</v>
      </c>
      <c r="BH392" s="30">
        <v>13.131957093263614</v>
      </c>
      <c r="BI392" s="26">
        <v>0.81620549544266441</v>
      </c>
      <c r="BJ392" s="26">
        <v>1.8903715796707135</v>
      </c>
      <c r="BK392" s="26">
        <v>0</v>
      </c>
      <c r="BL392" s="26">
        <v>49.581676632638427</v>
      </c>
      <c r="BM392" s="26">
        <v>52.288253707751807</v>
      </c>
      <c r="BN392" s="26">
        <v>117.67194376437489</v>
      </c>
      <c r="BO392" s="26">
        <v>0</v>
      </c>
      <c r="BP392" s="26">
        <v>0.50210230920892829</v>
      </c>
      <c r="BQ392" s="26">
        <v>0</v>
      </c>
      <c r="BR392" s="26">
        <v>0</v>
      </c>
      <c r="BS392" s="26">
        <v>0</v>
      </c>
      <c r="BT392" s="26">
        <v>0</v>
      </c>
      <c r="BU392" s="26">
        <v>0</v>
      </c>
      <c r="BV392" s="26">
        <v>81.5419580698061</v>
      </c>
      <c r="BW392" s="26">
        <v>0</v>
      </c>
      <c r="BX392" s="26">
        <v>171.75844809764916</v>
      </c>
      <c r="BY392" s="26">
        <v>2.0922300000000003</v>
      </c>
      <c r="BZ392" s="26">
        <v>0</v>
      </c>
      <c r="CA392" s="26">
        <v>0</v>
      </c>
      <c r="CB392" s="26">
        <v>199.71600414338991</v>
      </c>
      <c r="CC392" s="26">
        <v>173.85067809764917</v>
      </c>
      <c r="CD392" s="30">
        <v>1.1487789770438088</v>
      </c>
      <c r="CE392" s="26">
        <v>27.612246163493317</v>
      </c>
      <c r="CF392" s="26">
        <v>2.3241911419867844</v>
      </c>
      <c r="CG392" s="26">
        <v>0</v>
      </c>
      <c r="CH392" s="26">
        <v>2.3241911419867844</v>
      </c>
      <c r="CI392" s="26">
        <v>0.11620798620140374</v>
      </c>
      <c r="CJ392" s="26">
        <v>0</v>
      </c>
      <c r="CK392" s="26">
        <v>0.11620798620140374</v>
      </c>
      <c r="CL392" s="26"/>
      <c r="CM392" s="26">
        <v>0</v>
      </c>
      <c r="CN392" s="26"/>
      <c r="CO392" s="26">
        <v>0</v>
      </c>
      <c r="CP392" s="26">
        <v>0</v>
      </c>
      <c r="CQ392" s="26">
        <v>0</v>
      </c>
      <c r="CR392" s="26">
        <v>0</v>
      </c>
      <c r="CS392" s="26">
        <v>0</v>
      </c>
      <c r="CT392" s="26">
        <v>0</v>
      </c>
      <c r="CU392" s="26">
        <v>0</v>
      </c>
      <c r="CV392" s="26">
        <v>9999</v>
      </c>
      <c r="CW392" s="30">
        <v>9999</v>
      </c>
      <c r="CX392" s="7"/>
      <c r="CY392" s="7"/>
      <c r="CZ392" s="7"/>
      <c r="DA392" s="7"/>
      <c r="DB392" s="7"/>
      <c r="DC392" s="7"/>
      <c r="DD392" s="7"/>
      <c r="DE392" s="7"/>
      <c r="DF392" s="7"/>
      <c r="DG392" s="7"/>
      <c r="DH392" s="7"/>
      <c r="DI392" s="7"/>
      <c r="DJ392" s="7"/>
      <c r="DK392" s="7"/>
      <c r="DL392" s="7"/>
      <c r="DM392" s="7"/>
      <c r="DN392" s="7"/>
      <c r="DO392" s="7"/>
      <c r="DP392" s="7"/>
      <c r="DQ392" s="7"/>
      <c r="DR392" s="7"/>
      <c r="DS392" s="7"/>
      <c r="DT392" s="7"/>
      <c r="DU392" s="7"/>
      <c r="DV392" s="7"/>
      <c r="DW392" s="7"/>
      <c r="DX392" s="7"/>
      <c r="DY392" s="7"/>
      <c r="DZ392" s="7"/>
      <c r="EA392" s="7"/>
    </row>
    <row r="393" spans="1:131">
      <c r="A393" s="7" t="s">
        <v>462</v>
      </c>
      <c r="B393" s="7"/>
      <c r="C393" s="26">
        <v>1</v>
      </c>
      <c r="D393" s="26">
        <v>228.50600000000003</v>
      </c>
      <c r="E393" s="26">
        <v>0</v>
      </c>
      <c r="F393" s="26">
        <v>10.46115</v>
      </c>
      <c r="G393" s="26">
        <v>0</v>
      </c>
      <c r="H393" s="26">
        <v>0</v>
      </c>
      <c r="I393" s="26"/>
      <c r="J393" s="26"/>
      <c r="K393" s="26"/>
      <c r="L393" s="26">
        <v>244.32228110985614</v>
      </c>
      <c r="M393" s="26">
        <v>6.4985474203357646E-4</v>
      </c>
      <c r="N393" s="26">
        <v>6.4516438192876383E-4</v>
      </c>
      <c r="O393" s="26">
        <v>0</v>
      </c>
      <c r="P393" s="26">
        <v>0</v>
      </c>
      <c r="Q393" s="26">
        <v>0</v>
      </c>
      <c r="R393" s="26">
        <v>2.0860930552949988</v>
      </c>
      <c r="S393" s="26">
        <v>4.8206437578241461</v>
      </c>
      <c r="T393" s="26">
        <v>0</v>
      </c>
      <c r="U393" s="26">
        <v>164.85171128453001</v>
      </c>
      <c r="V393" s="26">
        <v>0.62766900000000003</v>
      </c>
      <c r="W393" s="26">
        <v>1.464561</v>
      </c>
      <c r="X393" s="26">
        <v>0</v>
      </c>
      <c r="Y393" s="26">
        <v>0</v>
      </c>
      <c r="Z393" s="26">
        <v>0</v>
      </c>
      <c r="AA393" s="26">
        <v>0</v>
      </c>
      <c r="AB393" s="26">
        <v>0</v>
      </c>
      <c r="AC393" s="26">
        <v>0</v>
      </c>
      <c r="AD393" s="26">
        <v>0</v>
      </c>
      <c r="AE393" s="26">
        <v>0</v>
      </c>
      <c r="AF393" s="26">
        <v>0</v>
      </c>
      <c r="AG393" s="26">
        <v>0</v>
      </c>
      <c r="AH393" s="26">
        <v>2.7137620552949988</v>
      </c>
      <c r="AI393" s="26">
        <v>6.2852047578241459</v>
      </c>
      <c r="AJ393" s="26">
        <v>0</v>
      </c>
      <c r="AK393" s="26">
        <v>164.85171128453001</v>
      </c>
      <c r="AL393" s="26">
        <v>173.85067809764917</v>
      </c>
      <c r="AM393" s="26">
        <v>117.51508966711496</v>
      </c>
      <c r="AN393" s="26">
        <v>0.2296251885475884</v>
      </c>
      <c r="AO393" s="26">
        <v>0</v>
      </c>
      <c r="AP393" s="26">
        <v>0</v>
      </c>
      <c r="AQ393" s="26">
        <v>117.74471485566255</v>
      </c>
      <c r="AR393" s="26">
        <v>2.7137620552949988</v>
      </c>
      <c r="AS393" s="30">
        <v>43.388002505939355</v>
      </c>
      <c r="AT393" s="26">
        <v>117.51508966711496</v>
      </c>
      <c r="AU393" s="26">
        <v>0.27180782939339942</v>
      </c>
      <c r="AV393" s="26">
        <v>0</v>
      </c>
      <c r="AW393" s="26">
        <v>0</v>
      </c>
      <c r="AX393" s="26">
        <v>117.78689749650836</v>
      </c>
      <c r="AY393" s="26">
        <v>6.2852047578241459</v>
      </c>
      <c r="AZ393" s="30">
        <v>18.740343717502789</v>
      </c>
      <c r="BA393" s="26">
        <v>117.51508966711496</v>
      </c>
      <c r="BB393" s="26">
        <v>0.50143301794098782</v>
      </c>
      <c r="BC393" s="26">
        <v>0</v>
      </c>
      <c r="BD393" s="26">
        <v>0</v>
      </c>
      <c r="BE393" s="26">
        <v>118.01652268505595</v>
      </c>
      <c r="BF393" s="26">
        <v>8.9989668131191447</v>
      </c>
      <c r="BG393" s="26">
        <v>2.5591747395512567</v>
      </c>
      <c r="BH393" s="30">
        <v>13.114452485034787</v>
      </c>
      <c r="BI393" s="26">
        <v>0.81729493150171761</v>
      </c>
      <c r="BJ393" s="26">
        <v>1.892894766509569</v>
      </c>
      <c r="BK393" s="26">
        <v>0</v>
      </c>
      <c r="BL393" s="26">
        <v>49.647856126275158</v>
      </c>
      <c r="BM393" s="26">
        <v>52.358045824286449</v>
      </c>
      <c r="BN393" s="26">
        <v>117.51508966711496</v>
      </c>
      <c r="BO393" s="26">
        <v>0</v>
      </c>
      <c r="BP393" s="26">
        <v>0.50143301794098782</v>
      </c>
      <c r="BQ393" s="26">
        <v>0</v>
      </c>
      <c r="BR393" s="26">
        <v>0</v>
      </c>
      <c r="BS393" s="26">
        <v>0</v>
      </c>
      <c r="BT393" s="26">
        <v>0</v>
      </c>
      <c r="BU393" s="26">
        <v>0</v>
      </c>
      <c r="BV393" s="26">
        <v>81.5419580698061</v>
      </c>
      <c r="BW393" s="26">
        <v>0</v>
      </c>
      <c r="BX393" s="26">
        <v>171.75844809764916</v>
      </c>
      <c r="BY393" s="26">
        <v>2.0922300000000003</v>
      </c>
      <c r="BZ393" s="26">
        <v>0</v>
      </c>
      <c r="CA393" s="26">
        <v>0</v>
      </c>
      <c r="CB393" s="26">
        <v>199.55848075486205</v>
      </c>
      <c r="CC393" s="26">
        <v>173.85067809764917</v>
      </c>
      <c r="CD393" s="30">
        <v>1.1478728926370549</v>
      </c>
      <c r="CE393" s="26">
        <v>27.649303372679054</v>
      </c>
      <c r="CF393" s="26">
        <v>2.3210930466229018</v>
      </c>
      <c r="CG393" s="26">
        <v>0</v>
      </c>
      <c r="CH393" s="26">
        <v>2.3210930466229018</v>
      </c>
      <c r="CI393" s="26">
        <v>0.11605308352718165</v>
      </c>
      <c r="CJ393" s="26">
        <v>0</v>
      </c>
      <c r="CK393" s="26">
        <v>0.11605308352718165</v>
      </c>
      <c r="CL393" s="26"/>
      <c r="CM393" s="26">
        <v>0</v>
      </c>
      <c r="CN393" s="26"/>
      <c r="CO393" s="26">
        <v>0</v>
      </c>
      <c r="CP393" s="26">
        <v>0</v>
      </c>
      <c r="CQ393" s="26">
        <v>0</v>
      </c>
      <c r="CR393" s="26">
        <v>0</v>
      </c>
      <c r="CS393" s="26">
        <v>0</v>
      </c>
      <c r="CT393" s="26">
        <v>0</v>
      </c>
      <c r="CU393" s="26">
        <v>0</v>
      </c>
      <c r="CV393" s="26">
        <v>9999</v>
      </c>
      <c r="CW393" s="30">
        <v>9999</v>
      </c>
      <c r="CX393" s="7"/>
      <c r="CY393" s="7"/>
      <c r="CZ393" s="7"/>
      <c r="DA393" s="7"/>
      <c r="DB393" s="7"/>
      <c r="DC393" s="7"/>
      <c r="DD393" s="7"/>
      <c r="DE393" s="7"/>
      <c r="DF393" s="7"/>
      <c r="DG393" s="7"/>
      <c r="DH393" s="7"/>
      <c r="DI393" s="7"/>
      <c r="DJ393" s="7"/>
      <c r="DK393" s="7"/>
      <c r="DL393" s="7"/>
      <c r="DM393" s="7"/>
      <c r="DN393" s="7"/>
      <c r="DO393" s="7"/>
      <c r="DP393" s="7"/>
      <c r="DQ393" s="7"/>
      <c r="DR393" s="7"/>
      <c r="DS393" s="7"/>
      <c r="DT393" s="7"/>
      <c r="DU393" s="7"/>
      <c r="DV393" s="7"/>
      <c r="DW393" s="7"/>
      <c r="DX393" s="7"/>
      <c r="DY393" s="7"/>
      <c r="DZ393" s="7"/>
      <c r="EA393" s="7"/>
    </row>
    <row r="394" spans="1:131">
      <c r="A394" s="7" t="s">
        <v>463</v>
      </c>
      <c r="B394" s="7"/>
      <c r="C394" s="26">
        <v>1</v>
      </c>
      <c r="D394" s="26">
        <v>225.761</v>
      </c>
      <c r="E394" s="26">
        <v>0</v>
      </c>
      <c r="F394" s="26">
        <v>10.46115</v>
      </c>
      <c r="G394" s="26">
        <v>0</v>
      </c>
      <c r="H394" s="26">
        <v>0</v>
      </c>
      <c r="I394" s="26"/>
      <c r="J394" s="26"/>
      <c r="K394" s="26"/>
      <c r="L394" s="26">
        <v>241.38728307196408</v>
      </c>
      <c r="M394" s="26">
        <v>6.4204815810631774E-4</v>
      </c>
      <c r="N394" s="26">
        <v>6.3741414242347958E-4</v>
      </c>
      <c r="O394" s="26">
        <v>0</v>
      </c>
      <c r="P394" s="26">
        <v>0</v>
      </c>
      <c r="Q394" s="26">
        <v>0</v>
      </c>
      <c r="R394" s="26">
        <v>2.0860930552949988</v>
      </c>
      <c r="S394" s="26">
        <v>4.8206437578241461</v>
      </c>
      <c r="T394" s="26">
        <v>0</v>
      </c>
      <c r="U394" s="26">
        <v>164.85171128453001</v>
      </c>
      <c r="V394" s="26">
        <v>0.62766900000000003</v>
      </c>
      <c r="W394" s="26">
        <v>1.464561</v>
      </c>
      <c r="X394" s="26">
        <v>0</v>
      </c>
      <c r="Y394" s="26">
        <v>0</v>
      </c>
      <c r="Z394" s="26">
        <v>0</v>
      </c>
      <c r="AA394" s="26">
        <v>0</v>
      </c>
      <c r="AB394" s="26">
        <v>0</v>
      </c>
      <c r="AC394" s="26">
        <v>0</v>
      </c>
      <c r="AD394" s="26">
        <v>0</v>
      </c>
      <c r="AE394" s="26">
        <v>0</v>
      </c>
      <c r="AF394" s="26">
        <v>0</v>
      </c>
      <c r="AG394" s="26">
        <v>0</v>
      </c>
      <c r="AH394" s="26">
        <v>2.7137620552949988</v>
      </c>
      <c r="AI394" s="26">
        <v>6.2852047578241459</v>
      </c>
      <c r="AJ394" s="26">
        <v>0</v>
      </c>
      <c r="AK394" s="26">
        <v>164.85171128453001</v>
      </c>
      <c r="AL394" s="26">
        <v>173.85067809764917</v>
      </c>
      <c r="AM394" s="26">
        <v>116.10340279177596</v>
      </c>
      <c r="AN394" s="26">
        <v>0.22686674394410691</v>
      </c>
      <c r="AO394" s="26">
        <v>0</v>
      </c>
      <c r="AP394" s="26">
        <v>0</v>
      </c>
      <c r="AQ394" s="26">
        <v>116.33026953572006</v>
      </c>
      <c r="AR394" s="26">
        <v>2.7137620552949988</v>
      </c>
      <c r="AS394" s="30">
        <v>42.866790516412614</v>
      </c>
      <c r="AT394" s="26">
        <v>116.10340279177596</v>
      </c>
      <c r="AU394" s="26">
        <v>0.26854265258541671</v>
      </c>
      <c r="AV394" s="26">
        <v>0</v>
      </c>
      <c r="AW394" s="26">
        <v>0</v>
      </c>
      <c r="AX394" s="26">
        <v>116.37194544436137</v>
      </c>
      <c r="AY394" s="26">
        <v>6.2852047578241459</v>
      </c>
      <c r="AZ394" s="30">
        <v>18.515219460351805</v>
      </c>
      <c r="BA394" s="26">
        <v>116.10340279177596</v>
      </c>
      <c r="BB394" s="26">
        <v>0.49540939652952365</v>
      </c>
      <c r="BC394" s="26">
        <v>0</v>
      </c>
      <c r="BD394" s="26">
        <v>0</v>
      </c>
      <c r="BE394" s="26">
        <v>116.59881218830547</v>
      </c>
      <c r="BF394" s="26">
        <v>8.9989668131191447</v>
      </c>
      <c r="BG394" s="26">
        <v>2.5921275999702025</v>
      </c>
      <c r="BH394" s="30">
        <v>12.95691101097538</v>
      </c>
      <c r="BI394" s="26">
        <v>0.82723231921249252</v>
      </c>
      <c r="BJ394" s="26">
        <v>1.9159102392177376</v>
      </c>
      <c r="BK394" s="26">
        <v>0</v>
      </c>
      <c r="BL394" s="26">
        <v>50.251518251560867</v>
      </c>
      <c r="BM394" s="26">
        <v>52.994660809991103</v>
      </c>
      <c r="BN394" s="26">
        <v>116.10340279177596</v>
      </c>
      <c r="BO394" s="26">
        <v>0</v>
      </c>
      <c r="BP394" s="26">
        <v>0.49540939652952365</v>
      </c>
      <c r="BQ394" s="26">
        <v>0</v>
      </c>
      <c r="BR394" s="26">
        <v>0</v>
      </c>
      <c r="BS394" s="26">
        <v>0</v>
      </c>
      <c r="BT394" s="26">
        <v>0</v>
      </c>
      <c r="BU394" s="26">
        <v>0</v>
      </c>
      <c r="BV394" s="26">
        <v>81.5419580698061</v>
      </c>
      <c r="BW394" s="26">
        <v>0</v>
      </c>
      <c r="BX394" s="26">
        <v>171.75844809764916</v>
      </c>
      <c r="BY394" s="26">
        <v>2.0922300000000003</v>
      </c>
      <c r="BZ394" s="26">
        <v>0</v>
      </c>
      <c r="CA394" s="26">
        <v>0</v>
      </c>
      <c r="CB394" s="26">
        <v>198.14077025811156</v>
      </c>
      <c r="CC394" s="26">
        <v>173.85067809764917</v>
      </c>
      <c r="CD394" s="30">
        <v>1.139718132976272</v>
      </c>
      <c r="CE394" s="26">
        <v>27.987323995457032</v>
      </c>
      <c r="CF394" s="26">
        <v>2.2932101883479299</v>
      </c>
      <c r="CG394" s="26">
        <v>0</v>
      </c>
      <c r="CH394" s="26">
        <v>2.2932101883479299</v>
      </c>
      <c r="CI394" s="26">
        <v>0.11465895945918292</v>
      </c>
      <c r="CJ394" s="26">
        <v>0</v>
      </c>
      <c r="CK394" s="26">
        <v>0.11465895945918292</v>
      </c>
      <c r="CL394" s="26"/>
      <c r="CM394" s="26">
        <v>0</v>
      </c>
      <c r="CN394" s="26"/>
      <c r="CO394" s="26">
        <v>0</v>
      </c>
      <c r="CP394" s="26">
        <v>0</v>
      </c>
      <c r="CQ394" s="26">
        <v>0</v>
      </c>
      <c r="CR394" s="26">
        <v>0</v>
      </c>
      <c r="CS394" s="26">
        <v>0</v>
      </c>
      <c r="CT394" s="26">
        <v>0</v>
      </c>
      <c r="CU394" s="26">
        <v>0</v>
      </c>
      <c r="CV394" s="26">
        <v>9999</v>
      </c>
      <c r="CW394" s="30">
        <v>9999</v>
      </c>
      <c r="CX394" s="7"/>
      <c r="CY394" s="7"/>
      <c r="CZ394" s="7"/>
      <c r="DA394" s="7"/>
      <c r="DB394" s="7"/>
      <c r="DC394" s="7"/>
      <c r="DD394" s="7"/>
      <c r="DE394" s="7"/>
      <c r="DF394" s="7"/>
      <c r="DG394" s="7"/>
      <c r="DH394" s="7"/>
      <c r="DI394" s="7"/>
      <c r="DJ394" s="7"/>
      <c r="DK394" s="7"/>
      <c r="DL394" s="7"/>
      <c r="DM394" s="7"/>
      <c r="DN394" s="7"/>
      <c r="DO394" s="7"/>
      <c r="DP394" s="7"/>
      <c r="DQ394" s="7"/>
      <c r="DR394" s="7"/>
      <c r="DS394" s="7"/>
      <c r="DT394" s="7"/>
      <c r="DU394" s="7"/>
      <c r="DV394" s="7"/>
      <c r="DW394" s="7"/>
      <c r="DX394" s="7"/>
      <c r="DY394" s="7"/>
      <c r="DZ394" s="7"/>
      <c r="EA394" s="7"/>
    </row>
    <row r="395" spans="1:131">
      <c r="A395" s="7" t="s">
        <v>621</v>
      </c>
      <c r="B395" s="7"/>
      <c r="C395" s="26">
        <v>1</v>
      </c>
      <c r="D395" s="26">
        <v>225.63900000000001</v>
      </c>
      <c r="E395" s="26">
        <v>0</v>
      </c>
      <c r="F395" s="26">
        <v>10.46115</v>
      </c>
      <c r="G395" s="26">
        <v>0</v>
      </c>
      <c r="H395" s="26">
        <v>0</v>
      </c>
      <c r="I395" s="26"/>
      <c r="J395" s="26"/>
      <c r="K395" s="26"/>
      <c r="L395" s="26">
        <v>241.25683871472444</v>
      </c>
      <c r="M395" s="26">
        <v>6.4170119882066181E-4</v>
      </c>
      <c r="N395" s="26">
        <v>6.3706968733435597E-4</v>
      </c>
      <c r="O395" s="26">
        <v>0</v>
      </c>
      <c r="P395" s="26">
        <v>0</v>
      </c>
      <c r="Q395" s="26">
        <v>0</v>
      </c>
      <c r="R395" s="26">
        <v>2.0860930552949988</v>
      </c>
      <c r="S395" s="26">
        <v>4.8206437578241461</v>
      </c>
      <c r="T395" s="26">
        <v>0</v>
      </c>
      <c r="U395" s="26">
        <v>164.85171128453001</v>
      </c>
      <c r="V395" s="26">
        <v>0.62766900000000003</v>
      </c>
      <c r="W395" s="26">
        <v>1.464561</v>
      </c>
      <c r="X395" s="26">
        <v>0</v>
      </c>
      <c r="Y395" s="26">
        <v>0</v>
      </c>
      <c r="Z395" s="26">
        <v>0</v>
      </c>
      <c r="AA395" s="26">
        <v>0</v>
      </c>
      <c r="AB395" s="26">
        <v>0</v>
      </c>
      <c r="AC395" s="26">
        <v>0</v>
      </c>
      <c r="AD395" s="26">
        <v>0</v>
      </c>
      <c r="AE395" s="26">
        <v>0</v>
      </c>
      <c r="AF395" s="26">
        <v>0</v>
      </c>
      <c r="AG395" s="26">
        <v>0</v>
      </c>
      <c r="AH395" s="26">
        <v>2.7137620552949988</v>
      </c>
      <c r="AI395" s="26">
        <v>6.2852047578241459</v>
      </c>
      <c r="AJ395" s="26">
        <v>0</v>
      </c>
      <c r="AK395" s="26">
        <v>164.85171128453001</v>
      </c>
      <c r="AL395" s="26">
        <v>173.85067809764917</v>
      </c>
      <c r="AM395" s="26">
        <v>116.04066115287189</v>
      </c>
      <c r="AN395" s="26">
        <v>0.22674414640617446</v>
      </c>
      <c r="AO395" s="26">
        <v>0</v>
      </c>
      <c r="AP395" s="26">
        <v>0</v>
      </c>
      <c r="AQ395" s="26">
        <v>116.26740529927807</v>
      </c>
      <c r="AR395" s="26">
        <v>2.7137620552949988</v>
      </c>
      <c r="AS395" s="30">
        <v>42.843625539100273</v>
      </c>
      <c r="AT395" s="26">
        <v>116.04066115287189</v>
      </c>
      <c r="AU395" s="26">
        <v>0.26839753361617313</v>
      </c>
      <c r="AV395" s="26">
        <v>0</v>
      </c>
      <c r="AW395" s="26">
        <v>0</v>
      </c>
      <c r="AX395" s="26">
        <v>116.30905868648806</v>
      </c>
      <c r="AY395" s="26">
        <v>6.2852047578241459</v>
      </c>
      <c r="AZ395" s="30">
        <v>18.505213937811742</v>
      </c>
      <c r="BA395" s="26">
        <v>116.04066115287189</v>
      </c>
      <c r="BB395" s="26">
        <v>0.4951416800223476</v>
      </c>
      <c r="BC395" s="26">
        <v>0</v>
      </c>
      <c r="BD395" s="26">
        <v>0</v>
      </c>
      <c r="BE395" s="26">
        <v>116.53580283289423</v>
      </c>
      <c r="BF395" s="26">
        <v>8.9989668131191447</v>
      </c>
      <c r="BG395" s="26">
        <v>2.5936107805911406</v>
      </c>
      <c r="BH395" s="30">
        <v>12.94990916768384</v>
      </c>
      <c r="BI395" s="26">
        <v>0.82767959270219904</v>
      </c>
      <c r="BJ395" s="26">
        <v>1.9169461463489716</v>
      </c>
      <c r="BK395" s="26">
        <v>0</v>
      </c>
      <c r="BL395" s="26">
        <v>50.278688577730939</v>
      </c>
      <c r="BM395" s="26">
        <v>53.02331431678212</v>
      </c>
      <c r="BN395" s="26">
        <v>116.04066115287189</v>
      </c>
      <c r="BO395" s="26">
        <v>0</v>
      </c>
      <c r="BP395" s="26">
        <v>0.4951416800223476</v>
      </c>
      <c r="BQ395" s="26">
        <v>0</v>
      </c>
      <c r="BR395" s="26">
        <v>0</v>
      </c>
      <c r="BS395" s="26">
        <v>0</v>
      </c>
      <c r="BT395" s="26">
        <v>0</v>
      </c>
      <c r="BU395" s="26">
        <v>0</v>
      </c>
      <c r="BV395" s="26">
        <v>81.5419580698061</v>
      </c>
      <c r="BW395" s="26">
        <v>0</v>
      </c>
      <c r="BX395" s="26">
        <v>171.75844809764916</v>
      </c>
      <c r="BY395" s="26">
        <v>2.0922300000000003</v>
      </c>
      <c r="BZ395" s="26">
        <v>0</v>
      </c>
      <c r="CA395" s="26">
        <v>0</v>
      </c>
      <c r="CB395" s="26">
        <v>198.07776090270033</v>
      </c>
      <c r="CC395" s="26">
        <v>173.85067809764917</v>
      </c>
      <c r="CD395" s="30">
        <v>1.1393556992135698</v>
      </c>
      <c r="CE395" s="26">
        <v>28.002538020303692</v>
      </c>
      <c r="CF395" s="26">
        <v>2.2919709502023786</v>
      </c>
      <c r="CG395" s="26">
        <v>0</v>
      </c>
      <c r="CH395" s="26">
        <v>2.2919709502023786</v>
      </c>
      <c r="CI395" s="26">
        <v>0.1145969983894941</v>
      </c>
      <c r="CJ395" s="26">
        <v>0</v>
      </c>
      <c r="CK395" s="26">
        <v>0.1145969983894941</v>
      </c>
      <c r="CL395" s="26"/>
      <c r="CM395" s="26">
        <v>0</v>
      </c>
      <c r="CN395" s="26"/>
      <c r="CO395" s="26">
        <v>0</v>
      </c>
      <c r="CP395" s="26">
        <v>0</v>
      </c>
      <c r="CQ395" s="26">
        <v>0</v>
      </c>
      <c r="CR395" s="26">
        <v>0</v>
      </c>
      <c r="CS395" s="26">
        <v>0</v>
      </c>
      <c r="CT395" s="26">
        <v>0</v>
      </c>
      <c r="CU395" s="26">
        <v>0</v>
      </c>
      <c r="CV395" s="26">
        <v>9999</v>
      </c>
      <c r="CW395" s="30">
        <v>9999</v>
      </c>
      <c r="CX395" s="7"/>
      <c r="CY395" s="7"/>
      <c r="CZ395" s="7"/>
      <c r="DA395" s="7"/>
      <c r="DB395" s="7"/>
      <c r="DC395" s="7"/>
      <c r="DD395" s="7"/>
      <c r="DE395" s="7"/>
      <c r="DF395" s="7"/>
      <c r="DG395" s="7"/>
      <c r="DH395" s="7"/>
      <c r="DI395" s="7"/>
      <c r="DJ395" s="7"/>
      <c r="DK395" s="7"/>
      <c r="DL395" s="7"/>
      <c r="DM395" s="7"/>
      <c r="DN395" s="7"/>
      <c r="DO395" s="7"/>
      <c r="DP395" s="7"/>
      <c r="DQ395" s="7"/>
      <c r="DR395" s="7"/>
      <c r="DS395" s="7"/>
      <c r="DT395" s="7"/>
      <c r="DU395" s="7"/>
      <c r="DV395" s="7"/>
      <c r="DW395" s="7"/>
      <c r="DX395" s="7"/>
      <c r="DY395" s="7"/>
      <c r="DZ395" s="7"/>
      <c r="EA395" s="7"/>
    </row>
    <row r="396" spans="1:131">
      <c r="A396" s="7" t="s">
        <v>456</v>
      </c>
      <c r="B396" s="7"/>
      <c r="C396" s="26">
        <v>1</v>
      </c>
      <c r="D396" s="26">
        <v>224.96800000000005</v>
      </c>
      <c r="E396" s="26">
        <v>0</v>
      </c>
      <c r="F396" s="26">
        <v>10.46115</v>
      </c>
      <c r="G396" s="26">
        <v>0</v>
      </c>
      <c r="H396" s="26">
        <v>0</v>
      </c>
      <c r="I396" s="26"/>
      <c r="J396" s="26"/>
      <c r="K396" s="26"/>
      <c r="L396" s="26">
        <v>240.53939474990642</v>
      </c>
      <c r="M396" s="26">
        <v>6.3979292274955421E-4</v>
      </c>
      <c r="N396" s="26">
        <v>6.3517518434417543E-4</v>
      </c>
      <c r="O396" s="26">
        <v>0</v>
      </c>
      <c r="P396" s="26">
        <v>0</v>
      </c>
      <c r="Q396" s="26">
        <v>0</v>
      </c>
      <c r="R396" s="26">
        <v>2.0860930552949988</v>
      </c>
      <c r="S396" s="26">
        <v>4.8206437578241461</v>
      </c>
      <c r="T396" s="26">
        <v>0</v>
      </c>
      <c r="U396" s="26">
        <v>164.85171128453001</v>
      </c>
      <c r="V396" s="26">
        <v>0.62766900000000003</v>
      </c>
      <c r="W396" s="26">
        <v>1.464561</v>
      </c>
      <c r="X396" s="26">
        <v>0</v>
      </c>
      <c r="Y396" s="26">
        <v>0</v>
      </c>
      <c r="Z396" s="26">
        <v>0</v>
      </c>
      <c r="AA396" s="26">
        <v>0</v>
      </c>
      <c r="AB396" s="26">
        <v>0</v>
      </c>
      <c r="AC396" s="26">
        <v>0</v>
      </c>
      <c r="AD396" s="26">
        <v>0</v>
      </c>
      <c r="AE396" s="26">
        <v>0</v>
      </c>
      <c r="AF396" s="26">
        <v>0</v>
      </c>
      <c r="AG396" s="26">
        <v>0</v>
      </c>
      <c r="AH396" s="26">
        <v>2.7137620552949988</v>
      </c>
      <c r="AI396" s="26">
        <v>6.2852047578241459</v>
      </c>
      <c r="AJ396" s="26">
        <v>0</v>
      </c>
      <c r="AK396" s="26">
        <v>164.85171128453001</v>
      </c>
      <c r="AL396" s="26">
        <v>173.85067809764917</v>
      </c>
      <c r="AM396" s="26">
        <v>115.69558213890018</v>
      </c>
      <c r="AN396" s="26">
        <v>0.22606985994754569</v>
      </c>
      <c r="AO396" s="26">
        <v>0</v>
      </c>
      <c r="AP396" s="26">
        <v>0</v>
      </c>
      <c r="AQ396" s="26">
        <v>115.92165199884772</v>
      </c>
      <c r="AR396" s="26">
        <v>2.7137620552949988</v>
      </c>
      <c r="AS396" s="30">
        <v>42.716218163882644</v>
      </c>
      <c r="AT396" s="26">
        <v>115.69558213890018</v>
      </c>
      <c r="AU396" s="26">
        <v>0.26759937928533289</v>
      </c>
      <c r="AV396" s="26">
        <v>0</v>
      </c>
      <c r="AW396" s="26">
        <v>0</v>
      </c>
      <c r="AX396" s="26">
        <v>115.96318151818551</v>
      </c>
      <c r="AY396" s="26">
        <v>6.2852047578241459</v>
      </c>
      <c r="AZ396" s="30">
        <v>18.450183563841509</v>
      </c>
      <c r="BA396" s="26">
        <v>115.69558213890018</v>
      </c>
      <c r="BB396" s="26">
        <v>0.49366923923287859</v>
      </c>
      <c r="BC396" s="26">
        <v>0</v>
      </c>
      <c r="BD396" s="26">
        <v>0</v>
      </c>
      <c r="BE396" s="26">
        <v>116.18925137813305</v>
      </c>
      <c r="BF396" s="26">
        <v>8.9989668131191447</v>
      </c>
      <c r="BG396" s="26">
        <v>2.6017970287282246</v>
      </c>
      <c r="BH396" s="30">
        <v>12.911399029580434</v>
      </c>
      <c r="BI396" s="26">
        <v>0.83014826827696153</v>
      </c>
      <c r="BJ396" s="26">
        <v>1.9226637189112923</v>
      </c>
      <c r="BK396" s="26">
        <v>0</v>
      </c>
      <c r="BL396" s="26">
        <v>50.428652128261049</v>
      </c>
      <c r="BM396" s="26">
        <v>53.181464115449302</v>
      </c>
      <c r="BN396" s="26">
        <v>115.69558213890018</v>
      </c>
      <c r="BO396" s="26">
        <v>0</v>
      </c>
      <c r="BP396" s="26">
        <v>0.49366923923287859</v>
      </c>
      <c r="BQ396" s="26">
        <v>0</v>
      </c>
      <c r="BR396" s="26">
        <v>0</v>
      </c>
      <c r="BS396" s="26">
        <v>0</v>
      </c>
      <c r="BT396" s="26">
        <v>0</v>
      </c>
      <c r="BU396" s="26">
        <v>0</v>
      </c>
      <c r="BV396" s="26">
        <v>81.5419580698061</v>
      </c>
      <c r="BW396" s="26">
        <v>0</v>
      </c>
      <c r="BX396" s="26">
        <v>171.75844809764916</v>
      </c>
      <c r="BY396" s="26">
        <v>2.0922300000000003</v>
      </c>
      <c r="BZ396" s="26">
        <v>0</v>
      </c>
      <c r="CA396" s="26">
        <v>0</v>
      </c>
      <c r="CB396" s="26">
        <v>197.73120944793914</v>
      </c>
      <c r="CC396" s="26">
        <v>173.85067809764917</v>
      </c>
      <c r="CD396" s="30">
        <v>1.1373623135187121</v>
      </c>
      <c r="CE396" s="26">
        <v>28.086510114329293</v>
      </c>
      <c r="CF396" s="26">
        <v>2.2851551404018329</v>
      </c>
      <c r="CG396" s="26">
        <v>0</v>
      </c>
      <c r="CH396" s="26">
        <v>2.2851551404018329</v>
      </c>
      <c r="CI396" s="26">
        <v>0.11425621250620555</v>
      </c>
      <c r="CJ396" s="26">
        <v>0</v>
      </c>
      <c r="CK396" s="26">
        <v>0.11425621250620555</v>
      </c>
      <c r="CL396" s="26"/>
      <c r="CM396" s="26">
        <v>0</v>
      </c>
      <c r="CN396" s="26"/>
      <c r="CO396" s="26">
        <v>0</v>
      </c>
      <c r="CP396" s="26">
        <v>0</v>
      </c>
      <c r="CQ396" s="26">
        <v>0</v>
      </c>
      <c r="CR396" s="26">
        <v>0</v>
      </c>
      <c r="CS396" s="26">
        <v>0</v>
      </c>
      <c r="CT396" s="26">
        <v>0</v>
      </c>
      <c r="CU396" s="26">
        <v>0</v>
      </c>
      <c r="CV396" s="26">
        <v>9999</v>
      </c>
      <c r="CW396" s="30">
        <v>9999</v>
      </c>
      <c r="CX396" s="7"/>
      <c r="CY396" s="7"/>
      <c r="CZ396" s="7"/>
      <c r="DA396" s="7"/>
      <c r="DB396" s="7"/>
      <c r="DC396" s="7"/>
      <c r="DD396" s="7"/>
      <c r="DE396" s="7"/>
      <c r="DF396" s="7"/>
      <c r="DG396" s="7"/>
      <c r="DH396" s="7"/>
      <c r="DI396" s="7"/>
      <c r="DJ396" s="7"/>
      <c r="DK396" s="7"/>
      <c r="DL396" s="7"/>
      <c r="DM396" s="7"/>
      <c r="DN396" s="7"/>
      <c r="DO396" s="7"/>
      <c r="DP396" s="7"/>
      <c r="DQ396" s="7"/>
      <c r="DR396" s="7"/>
      <c r="DS396" s="7"/>
      <c r="DT396" s="7"/>
      <c r="DU396" s="7"/>
      <c r="DV396" s="7"/>
      <c r="DW396" s="7"/>
      <c r="DX396" s="7"/>
      <c r="DY396" s="7"/>
      <c r="DZ396" s="7"/>
      <c r="EA396" s="7"/>
    </row>
    <row r="397" spans="1:131">
      <c r="A397" s="7" t="s">
        <v>622</v>
      </c>
      <c r="B397" s="7"/>
      <c r="C397" s="26">
        <v>1</v>
      </c>
      <c r="D397" s="26">
        <v>224.66299999999998</v>
      </c>
      <c r="E397" s="26">
        <v>0</v>
      </c>
      <c r="F397" s="26">
        <v>10.46115</v>
      </c>
      <c r="G397" s="26">
        <v>0</v>
      </c>
      <c r="H397" s="26">
        <v>0</v>
      </c>
      <c r="I397" s="26"/>
      <c r="J397" s="26"/>
      <c r="K397" s="26"/>
      <c r="L397" s="26">
        <v>240.21328385680724</v>
      </c>
      <c r="M397" s="26">
        <v>6.3892552453541417E-4</v>
      </c>
      <c r="N397" s="26">
        <v>6.3431404662136592E-4</v>
      </c>
      <c r="O397" s="26">
        <v>0</v>
      </c>
      <c r="P397" s="26">
        <v>0</v>
      </c>
      <c r="Q397" s="26">
        <v>0</v>
      </c>
      <c r="R397" s="26">
        <v>2.0860930552949988</v>
      </c>
      <c r="S397" s="26">
        <v>4.8206437578241461</v>
      </c>
      <c r="T397" s="26">
        <v>0</v>
      </c>
      <c r="U397" s="26">
        <v>164.85171128453001</v>
      </c>
      <c r="V397" s="26">
        <v>0.62766900000000003</v>
      </c>
      <c r="W397" s="26">
        <v>1.464561</v>
      </c>
      <c r="X397" s="26">
        <v>0</v>
      </c>
      <c r="Y397" s="26">
        <v>0</v>
      </c>
      <c r="Z397" s="26">
        <v>0</v>
      </c>
      <c r="AA397" s="26">
        <v>0</v>
      </c>
      <c r="AB397" s="26">
        <v>0</v>
      </c>
      <c r="AC397" s="26">
        <v>0</v>
      </c>
      <c r="AD397" s="26">
        <v>0</v>
      </c>
      <c r="AE397" s="26">
        <v>0</v>
      </c>
      <c r="AF397" s="26">
        <v>0</v>
      </c>
      <c r="AG397" s="26">
        <v>0</v>
      </c>
      <c r="AH397" s="26">
        <v>2.7137620552949988</v>
      </c>
      <c r="AI397" s="26">
        <v>6.2852047578241459</v>
      </c>
      <c r="AJ397" s="26">
        <v>0</v>
      </c>
      <c r="AK397" s="26">
        <v>164.85171128453001</v>
      </c>
      <c r="AL397" s="26">
        <v>173.85067809764917</v>
      </c>
      <c r="AM397" s="26">
        <v>115.5387280416402</v>
      </c>
      <c r="AN397" s="26">
        <v>0.22576336610271436</v>
      </c>
      <c r="AO397" s="26">
        <v>0</v>
      </c>
      <c r="AP397" s="26">
        <v>0</v>
      </c>
      <c r="AQ397" s="26">
        <v>115.76449140774291</v>
      </c>
      <c r="AR397" s="26">
        <v>2.7137620552949988</v>
      </c>
      <c r="AS397" s="30">
        <v>42.658305720601859</v>
      </c>
      <c r="AT397" s="26">
        <v>115.5387280416402</v>
      </c>
      <c r="AU397" s="26">
        <v>0.26723658186222371</v>
      </c>
      <c r="AV397" s="26">
        <v>0</v>
      </c>
      <c r="AW397" s="26">
        <v>0</v>
      </c>
      <c r="AX397" s="26">
        <v>115.80596462350242</v>
      </c>
      <c r="AY397" s="26">
        <v>6.2852047578241459</v>
      </c>
      <c r="AZ397" s="30">
        <v>18.425169757491386</v>
      </c>
      <c r="BA397" s="26">
        <v>115.5387280416402</v>
      </c>
      <c r="BB397" s="26">
        <v>0.49299994796493807</v>
      </c>
      <c r="BC397" s="26">
        <v>0</v>
      </c>
      <c r="BD397" s="26">
        <v>0</v>
      </c>
      <c r="BE397" s="26">
        <v>116.03172798960513</v>
      </c>
      <c r="BF397" s="26">
        <v>8.9989668131191447</v>
      </c>
      <c r="BG397" s="26">
        <v>2.6055342157865851</v>
      </c>
      <c r="BH397" s="30">
        <v>12.8938944213516</v>
      </c>
      <c r="BI397" s="26">
        <v>0.83127526836965382</v>
      </c>
      <c r="BJ397" s="26">
        <v>1.925273905876961</v>
      </c>
      <c r="BK397" s="26">
        <v>0</v>
      </c>
      <c r="BL397" s="26">
        <v>50.497113507745532</v>
      </c>
      <c r="BM397" s="26">
        <v>53.253662681992147</v>
      </c>
      <c r="BN397" s="26">
        <v>115.5387280416402</v>
      </c>
      <c r="BO397" s="26">
        <v>0</v>
      </c>
      <c r="BP397" s="26">
        <v>0.49299994796493807</v>
      </c>
      <c r="BQ397" s="26">
        <v>0</v>
      </c>
      <c r="BR397" s="26">
        <v>0</v>
      </c>
      <c r="BS397" s="26">
        <v>0</v>
      </c>
      <c r="BT397" s="26">
        <v>0</v>
      </c>
      <c r="BU397" s="26">
        <v>0</v>
      </c>
      <c r="BV397" s="26">
        <v>81.5419580698061</v>
      </c>
      <c r="BW397" s="26">
        <v>0</v>
      </c>
      <c r="BX397" s="26">
        <v>171.75844809764916</v>
      </c>
      <c r="BY397" s="26">
        <v>2.0922300000000003</v>
      </c>
      <c r="BZ397" s="26">
        <v>0</v>
      </c>
      <c r="CA397" s="26">
        <v>0</v>
      </c>
      <c r="CB397" s="26">
        <v>197.57368605941122</v>
      </c>
      <c r="CC397" s="26">
        <v>173.85067809764917</v>
      </c>
      <c r="CD397" s="30">
        <v>1.1364562291119578</v>
      </c>
      <c r="CE397" s="26">
        <v>28.124845065554915</v>
      </c>
      <c r="CF397" s="26">
        <v>2.2820570450379445</v>
      </c>
      <c r="CG397" s="26">
        <v>0</v>
      </c>
      <c r="CH397" s="26">
        <v>2.2820570450379445</v>
      </c>
      <c r="CI397" s="26">
        <v>0.11410130983198344</v>
      </c>
      <c r="CJ397" s="26">
        <v>0</v>
      </c>
      <c r="CK397" s="26">
        <v>0.11410130983198344</v>
      </c>
      <c r="CL397" s="26"/>
      <c r="CM397" s="26">
        <v>0</v>
      </c>
      <c r="CN397" s="26"/>
      <c r="CO397" s="26">
        <v>0</v>
      </c>
      <c r="CP397" s="26">
        <v>0</v>
      </c>
      <c r="CQ397" s="26">
        <v>0</v>
      </c>
      <c r="CR397" s="26">
        <v>0</v>
      </c>
      <c r="CS397" s="26">
        <v>0</v>
      </c>
      <c r="CT397" s="26">
        <v>0</v>
      </c>
      <c r="CU397" s="26">
        <v>0</v>
      </c>
      <c r="CV397" s="26">
        <v>9999</v>
      </c>
      <c r="CW397" s="30">
        <v>9999</v>
      </c>
      <c r="CX397" s="7"/>
      <c r="CY397" s="7"/>
      <c r="CZ397" s="7"/>
      <c r="DA397" s="7"/>
      <c r="DB397" s="7"/>
      <c r="DC397" s="7"/>
      <c r="DD397" s="7"/>
      <c r="DE397" s="7"/>
      <c r="DF397" s="7"/>
      <c r="DG397" s="7"/>
      <c r="DH397" s="7"/>
      <c r="DI397" s="7"/>
      <c r="DJ397" s="7"/>
      <c r="DK397" s="7"/>
      <c r="DL397" s="7"/>
      <c r="DM397" s="7"/>
      <c r="DN397" s="7"/>
      <c r="DO397" s="7"/>
      <c r="DP397" s="7"/>
      <c r="DQ397" s="7"/>
      <c r="DR397" s="7"/>
      <c r="DS397" s="7"/>
      <c r="DT397" s="7"/>
      <c r="DU397" s="7"/>
      <c r="DV397" s="7"/>
      <c r="DW397" s="7"/>
      <c r="DX397" s="7"/>
      <c r="DY397" s="7"/>
      <c r="DZ397" s="7"/>
      <c r="EA397" s="7"/>
    </row>
    <row r="398" spans="1:131">
      <c r="A398" s="7" t="s">
        <v>623</v>
      </c>
      <c r="B398" s="7"/>
      <c r="C398" s="26">
        <v>1</v>
      </c>
      <c r="D398" s="26">
        <v>224.66299999999998</v>
      </c>
      <c r="E398" s="26">
        <v>0</v>
      </c>
      <c r="F398" s="26">
        <v>10.46115</v>
      </c>
      <c r="G398" s="26">
        <v>0</v>
      </c>
      <c r="H398" s="26">
        <v>0</v>
      </c>
      <c r="I398" s="26"/>
      <c r="J398" s="26"/>
      <c r="K398" s="26"/>
      <c r="L398" s="26">
        <v>240.21328385680724</v>
      </c>
      <c r="M398" s="26">
        <v>6.3892552453541417E-4</v>
      </c>
      <c r="N398" s="26">
        <v>6.3431404662136592E-4</v>
      </c>
      <c r="O398" s="26">
        <v>0</v>
      </c>
      <c r="P398" s="26">
        <v>0</v>
      </c>
      <c r="Q398" s="26">
        <v>0</v>
      </c>
      <c r="R398" s="26">
        <v>2.0860930552949988</v>
      </c>
      <c r="S398" s="26">
        <v>4.8206437578241461</v>
      </c>
      <c r="T398" s="26">
        <v>0</v>
      </c>
      <c r="U398" s="26">
        <v>164.85171128453001</v>
      </c>
      <c r="V398" s="26">
        <v>0.62766900000000003</v>
      </c>
      <c r="W398" s="26">
        <v>1.464561</v>
      </c>
      <c r="X398" s="26">
        <v>0</v>
      </c>
      <c r="Y398" s="26">
        <v>0</v>
      </c>
      <c r="Z398" s="26">
        <v>0</v>
      </c>
      <c r="AA398" s="26">
        <v>0</v>
      </c>
      <c r="AB398" s="26">
        <v>0</v>
      </c>
      <c r="AC398" s="26">
        <v>0</v>
      </c>
      <c r="AD398" s="26">
        <v>0</v>
      </c>
      <c r="AE398" s="26">
        <v>0</v>
      </c>
      <c r="AF398" s="26">
        <v>0</v>
      </c>
      <c r="AG398" s="26">
        <v>0</v>
      </c>
      <c r="AH398" s="26">
        <v>2.7137620552949988</v>
      </c>
      <c r="AI398" s="26">
        <v>6.2852047578241459</v>
      </c>
      <c r="AJ398" s="26">
        <v>0</v>
      </c>
      <c r="AK398" s="26">
        <v>164.85171128453001</v>
      </c>
      <c r="AL398" s="26">
        <v>173.85067809764917</v>
      </c>
      <c r="AM398" s="26">
        <v>115.5387280416402</v>
      </c>
      <c r="AN398" s="26">
        <v>0.22576336610271436</v>
      </c>
      <c r="AO398" s="26">
        <v>0</v>
      </c>
      <c r="AP398" s="26">
        <v>0</v>
      </c>
      <c r="AQ398" s="26">
        <v>115.76449140774291</v>
      </c>
      <c r="AR398" s="26">
        <v>2.7137620552949988</v>
      </c>
      <c r="AS398" s="30">
        <v>42.658305720601859</v>
      </c>
      <c r="AT398" s="26">
        <v>115.5387280416402</v>
      </c>
      <c r="AU398" s="26">
        <v>0.26723658186222371</v>
      </c>
      <c r="AV398" s="26">
        <v>0</v>
      </c>
      <c r="AW398" s="26">
        <v>0</v>
      </c>
      <c r="AX398" s="26">
        <v>115.80596462350242</v>
      </c>
      <c r="AY398" s="26">
        <v>6.2852047578241459</v>
      </c>
      <c r="AZ398" s="30">
        <v>18.425169757491386</v>
      </c>
      <c r="BA398" s="26">
        <v>115.5387280416402</v>
      </c>
      <c r="BB398" s="26">
        <v>0.49299994796493807</v>
      </c>
      <c r="BC398" s="26">
        <v>0</v>
      </c>
      <c r="BD398" s="26">
        <v>0</v>
      </c>
      <c r="BE398" s="26">
        <v>116.03172798960513</v>
      </c>
      <c r="BF398" s="26">
        <v>8.9989668131191447</v>
      </c>
      <c r="BG398" s="26">
        <v>2.6055342157865851</v>
      </c>
      <c r="BH398" s="30">
        <v>12.8938944213516</v>
      </c>
      <c r="BI398" s="26">
        <v>0.83127526836965382</v>
      </c>
      <c r="BJ398" s="26">
        <v>1.925273905876961</v>
      </c>
      <c r="BK398" s="26">
        <v>0</v>
      </c>
      <c r="BL398" s="26">
        <v>50.497113507745532</v>
      </c>
      <c r="BM398" s="26">
        <v>53.253662681992147</v>
      </c>
      <c r="BN398" s="26">
        <v>115.5387280416402</v>
      </c>
      <c r="BO398" s="26">
        <v>0</v>
      </c>
      <c r="BP398" s="26">
        <v>0.49299994796493807</v>
      </c>
      <c r="BQ398" s="26">
        <v>0</v>
      </c>
      <c r="BR398" s="26">
        <v>0</v>
      </c>
      <c r="BS398" s="26">
        <v>0</v>
      </c>
      <c r="BT398" s="26">
        <v>0</v>
      </c>
      <c r="BU398" s="26">
        <v>0</v>
      </c>
      <c r="BV398" s="26">
        <v>81.5419580698061</v>
      </c>
      <c r="BW398" s="26">
        <v>0</v>
      </c>
      <c r="BX398" s="26">
        <v>171.75844809764916</v>
      </c>
      <c r="BY398" s="26">
        <v>2.0922300000000003</v>
      </c>
      <c r="BZ398" s="26">
        <v>0</v>
      </c>
      <c r="CA398" s="26">
        <v>0</v>
      </c>
      <c r="CB398" s="26">
        <v>197.57368605941122</v>
      </c>
      <c r="CC398" s="26">
        <v>173.85067809764917</v>
      </c>
      <c r="CD398" s="30">
        <v>1.1364562291119578</v>
      </c>
      <c r="CE398" s="26">
        <v>28.124845065554915</v>
      </c>
      <c r="CF398" s="26">
        <v>2.2820570450379445</v>
      </c>
      <c r="CG398" s="26">
        <v>0</v>
      </c>
      <c r="CH398" s="26">
        <v>2.2820570450379445</v>
      </c>
      <c r="CI398" s="26">
        <v>0.11410130983198344</v>
      </c>
      <c r="CJ398" s="26">
        <v>0</v>
      </c>
      <c r="CK398" s="26">
        <v>0.11410130983198344</v>
      </c>
      <c r="CL398" s="26"/>
      <c r="CM398" s="26">
        <v>0</v>
      </c>
      <c r="CN398" s="26"/>
      <c r="CO398" s="26">
        <v>0</v>
      </c>
      <c r="CP398" s="26">
        <v>0</v>
      </c>
      <c r="CQ398" s="26">
        <v>0</v>
      </c>
      <c r="CR398" s="26">
        <v>0</v>
      </c>
      <c r="CS398" s="26">
        <v>0</v>
      </c>
      <c r="CT398" s="26">
        <v>0</v>
      </c>
      <c r="CU398" s="26">
        <v>0</v>
      </c>
      <c r="CV398" s="26">
        <v>9999</v>
      </c>
      <c r="CW398" s="30">
        <v>9999</v>
      </c>
      <c r="CX398" s="7"/>
      <c r="CY398" s="7"/>
      <c r="CZ398" s="7"/>
      <c r="DA398" s="7"/>
      <c r="DB398" s="7"/>
      <c r="DC398" s="7"/>
      <c r="DD398" s="7"/>
      <c r="DE398" s="7"/>
      <c r="DF398" s="7"/>
      <c r="DG398" s="7"/>
      <c r="DH398" s="7"/>
      <c r="DI398" s="7"/>
      <c r="DJ398" s="7"/>
      <c r="DK398" s="7"/>
      <c r="DL398" s="7"/>
      <c r="DM398" s="7"/>
      <c r="DN398" s="7"/>
      <c r="DO398" s="7"/>
      <c r="DP398" s="7"/>
      <c r="DQ398" s="7"/>
      <c r="DR398" s="7"/>
      <c r="DS398" s="7"/>
      <c r="DT398" s="7"/>
      <c r="DU398" s="7"/>
      <c r="DV398" s="7"/>
      <c r="DW398" s="7"/>
      <c r="DX398" s="7"/>
      <c r="DY398" s="7"/>
      <c r="DZ398" s="7"/>
      <c r="EA398" s="7"/>
    </row>
    <row r="399" spans="1:131">
      <c r="A399" s="7" t="s">
        <v>458</v>
      </c>
      <c r="B399" s="7"/>
      <c r="C399" s="26">
        <v>1</v>
      </c>
      <c r="D399" s="26">
        <v>223.565</v>
      </c>
      <c r="E399" s="26">
        <v>0</v>
      </c>
      <c r="F399" s="26">
        <v>10.46115</v>
      </c>
      <c r="G399" s="26">
        <v>0</v>
      </c>
      <c r="H399" s="26">
        <v>0</v>
      </c>
      <c r="I399" s="26"/>
      <c r="J399" s="26"/>
      <c r="K399" s="26"/>
      <c r="L399" s="26">
        <v>239.03928464165045</v>
      </c>
      <c r="M399" s="26">
        <v>6.3580289096451081E-4</v>
      </c>
      <c r="N399" s="26">
        <v>6.3121395081925237E-4</v>
      </c>
      <c r="O399" s="26">
        <v>0</v>
      </c>
      <c r="P399" s="26">
        <v>0</v>
      </c>
      <c r="Q399" s="26">
        <v>0</v>
      </c>
      <c r="R399" s="26">
        <v>2.0860930552949988</v>
      </c>
      <c r="S399" s="26">
        <v>4.8206437578241461</v>
      </c>
      <c r="T399" s="26">
        <v>0</v>
      </c>
      <c r="U399" s="26">
        <v>164.85171128453001</v>
      </c>
      <c r="V399" s="26">
        <v>0.62766900000000003</v>
      </c>
      <c r="W399" s="26">
        <v>1.464561</v>
      </c>
      <c r="X399" s="26">
        <v>0</v>
      </c>
      <c r="Y399" s="26">
        <v>0</v>
      </c>
      <c r="Z399" s="26">
        <v>0</v>
      </c>
      <c r="AA399" s="26">
        <v>0</v>
      </c>
      <c r="AB399" s="26">
        <v>0</v>
      </c>
      <c r="AC399" s="26">
        <v>0</v>
      </c>
      <c r="AD399" s="26">
        <v>0</v>
      </c>
      <c r="AE399" s="26">
        <v>0</v>
      </c>
      <c r="AF399" s="26">
        <v>0</v>
      </c>
      <c r="AG399" s="26">
        <v>0</v>
      </c>
      <c r="AH399" s="26">
        <v>2.7137620552949988</v>
      </c>
      <c r="AI399" s="26">
        <v>6.2852047578241459</v>
      </c>
      <c r="AJ399" s="26">
        <v>0</v>
      </c>
      <c r="AK399" s="26">
        <v>164.85171128453001</v>
      </c>
      <c r="AL399" s="26">
        <v>173.85067809764917</v>
      </c>
      <c r="AM399" s="26">
        <v>114.97405329150448</v>
      </c>
      <c r="AN399" s="26">
        <v>0.2246599882613218</v>
      </c>
      <c r="AO399" s="26">
        <v>0</v>
      </c>
      <c r="AP399" s="26">
        <v>0</v>
      </c>
      <c r="AQ399" s="26">
        <v>115.1987132797658</v>
      </c>
      <c r="AR399" s="26">
        <v>2.7137620552949988</v>
      </c>
      <c r="AS399" s="30">
        <v>42.449820924791119</v>
      </c>
      <c r="AT399" s="26">
        <v>114.97405329150448</v>
      </c>
      <c r="AU399" s="26">
        <v>0.26593051113903071</v>
      </c>
      <c r="AV399" s="26">
        <v>0</v>
      </c>
      <c r="AW399" s="26">
        <v>0</v>
      </c>
      <c r="AX399" s="26">
        <v>115.23998380264351</v>
      </c>
      <c r="AY399" s="26">
        <v>6.2852047578241459</v>
      </c>
      <c r="AZ399" s="30">
        <v>18.335120054630973</v>
      </c>
      <c r="BA399" s="26">
        <v>114.97405329150448</v>
      </c>
      <c r="BB399" s="26">
        <v>0.49059049940035249</v>
      </c>
      <c r="BC399" s="26">
        <v>0</v>
      </c>
      <c r="BD399" s="26">
        <v>0</v>
      </c>
      <c r="BE399" s="26">
        <v>115.46464379090483</v>
      </c>
      <c r="BF399" s="26">
        <v>8.9989668131191447</v>
      </c>
      <c r="BG399" s="26">
        <v>2.6190725200530052</v>
      </c>
      <c r="BH399" s="30">
        <v>12.830877831727825</v>
      </c>
      <c r="BI399" s="26">
        <v>0.8353579299878402</v>
      </c>
      <c r="BJ399" s="26">
        <v>1.934729548525197</v>
      </c>
      <c r="BK399" s="26">
        <v>0</v>
      </c>
      <c r="BL399" s="26">
        <v>50.745121159352458</v>
      </c>
      <c r="BM399" s="26">
        <v>53.515208637865499</v>
      </c>
      <c r="BN399" s="26">
        <v>114.97405329150448</v>
      </c>
      <c r="BO399" s="26">
        <v>0</v>
      </c>
      <c r="BP399" s="26">
        <v>0.49059049940035249</v>
      </c>
      <c r="BQ399" s="26">
        <v>0</v>
      </c>
      <c r="BR399" s="26">
        <v>0</v>
      </c>
      <c r="BS399" s="26">
        <v>0</v>
      </c>
      <c r="BT399" s="26">
        <v>0</v>
      </c>
      <c r="BU399" s="26">
        <v>0</v>
      </c>
      <c r="BV399" s="26">
        <v>81.5419580698061</v>
      </c>
      <c r="BW399" s="26">
        <v>0</v>
      </c>
      <c r="BX399" s="26">
        <v>171.75844809764916</v>
      </c>
      <c r="BY399" s="26">
        <v>2.0922300000000003</v>
      </c>
      <c r="BZ399" s="26">
        <v>0</v>
      </c>
      <c r="CA399" s="26">
        <v>0</v>
      </c>
      <c r="CB399" s="26">
        <v>197.00660186071093</v>
      </c>
      <c r="CC399" s="26">
        <v>173.85067809764917</v>
      </c>
      <c r="CD399" s="30">
        <v>1.1331943252476442</v>
      </c>
      <c r="CE399" s="26">
        <v>28.263716956532335</v>
      </c>
      <c r="CF399" s="26">
        <v>2.2709039017279613</v>
      </c>
      <c r="CG399" s="26">
        <v>0</v>
      </c>
      <c r="CH399" s="26">
        <v>2.2709039017279613</v>
      </c>
      <c r="CI399" s="26">
        <v>0.11354366020478394</v>
      </c>
      <c r="CJ399" s="26">
        <v>0</v>
      </c>
      <c r="CK399" s="26">
        <v>0.11354366020478394</v>
      </c>
      <c r="CL399" s="26"/>
      <c r="CM399" s="26">
        <v>0</v>
      </c>
      <c r="CN399" s="26"/>
      <c r="CO399" s="26">
        <v>0</v>
      </c>
      <c r="CP399" s="26">
        <v>0</v>
      </c>
      <c r="CQ399" s="26">
        <v>0</v>
      </c>
      <c r="CR399" s="26">
        <v>0</v>
      </c>
      <c r="CS399" s="26">
        <v>0</v>
      </c>
      <c r="CT399" s="26">
        <v>0</v>
      </c>
      <c r="CU399" s="26">
        <v>0</v>
      </c>
      <c r="CV399" s="26">
        <v>9999</v>
      </c>
      <c r="CW399" s="30">
        <v>9999</v>
      </c>
      <c r="CX399" s="7"/>
      <c r="CY399" s="7"/>
      <c r="CZ399" s="7"/>
      <c r="DA399" s="7"/>
      <c r="DB399" s="7"/>
      <c r="DC399" s="7"/>
      <c r="DD399" s="7"/>
      <c r="DE399" s="7"/>
      <c r="DF399" s="7"/>
      <c r="DG399" s="7"/>
      <c r="DH399" s="7"/>
      <c r="DI399" s="7"/>
      <c r="DJ399" s="7"/>
      <c r="DK399" s="7"/>
      <c r="DL399" s="7"/>
      <c r="DM399" s="7"/>
      <c r="DN399" s="7"/>
      <c r="DO399" s="7"/>
      <c r="DP399" s="7"/>
      <c r="DQ399" s="7"/>
      <c r="DR399" s="7"/>
      <c r="DS399" s="7"/>
      <c r="DT399" s="7"/>
      <c r="DU399" s="7"/>
      <c r="DV399" s="7"/>
      <c r="DW399" s="7"/>
      <c r="DX399" s="7"/>
      <c r="DY399" s="7"/>
      <c r="DZ399" s="7"/>
      <c r="EA399" s="7"/>
    </row>
    <row r="400" spans="1:131">
      <c r="A400" s="7" t="s">
        <v>474</v>
      </c>
      <c r="B400" s="7"/>
      <c r="C400" s="26">
        <v>1</v>
      </c>
      <c r="D400" s="26">
        <v>222.71099999999998</v>
      </c>
      <c r="E400" s="26">
        <v>0</v>
      </c>
      <c r="F400" s="26">
        <v>10.46115</v>
      </c>
      <c r="G400" s="26">
        <v>0</v>
      </c>
      <c r="H400" s="26">
        <v>0</v>
      </c>
      <c r="I400" s="26"/>
      <c r="J400" s="26"/>
      <c r="K400" s="26"/>
      <c r="L400" s="26">
        <v>238.12617414097292</v>
      </c>
      <c r="M400" s="26">
        <v>6.333741759649192E-4</v>
      </c>
      <c r="N400" s="26">
        <v>6.2880276519538614E-4</v>
      </c>
      <c r="O400" s="26">
        <v>0</v>
      </c>
      <c r="P400" s="26">
        <v>0</v>
      </c>
      <c r="Q400" s="26">
        <v>0</v>
      </c>
      <c r="R400" s="26">
        <v>2.0860930552949988</v>
      </c>
      <c r="S400" s="26">
        <v>4.8206437578241461</v>
      </c>
      <c r="T400" s="26">
        <v>0</v>
      </c>
      <c r="U400" s="26">
        <v>164.85171128453001</v>
      </c>
      <c r="V400" s="26">
        <v>0.62766900000000003</v>
      </c>
      <c r="W400" s="26">
        <v>1.464561</v>
      </c>
      <c r="X400" s="26">
        <v>0</v>
      </c>
      <c r="Y400" s="26">
        <v>0</v>
      </c>
      <c r="Z400" s="26">
        <v>0</v>
      </c>
      <c r="AA400" s="26">
        <v>0</v>
      </c>
      <c r="AB400" s="26">
        <v>0</v>
      </c>
      <c r="AC400" s="26">
        <v>0</v>
      </c>
      <c r="AD400" s="26">
        <v>0</v>
      </c>
      <c r="AE400" s="26">
        <v>0</v>
      </c>
      <c r="AF400" s="26">
        <v>0</v>
      </c>
      <c r="AG400" s="26">
        <v>0</v>
      </c>
      <c r="AH400" s="26">
        <v>2.7137620552949988</v>
      </c>
      <c r="AI400" s="26">
        <v>6.2852047578241459</v>
      </c>
      <c r="AJ400" s="26">
        <v>0</v>
      </c>
      <c r="AK400" s="26">
        <v>164.85171128453001</v>
      </c>
      <c r="AL400" s="26">
        <v>173.85067809764917</v>
      </c>
      <c r="AM400" s="26">
        <v>114.53486181917694</v>
      </c>
      <c r="AN400" s="26">
        <v>0.22380180549579423</v>
      </c>
      <c r="AO400" s="26">
        <v>0</v>
      </c>
      <c r="AP400" s="26">
        <v>0</v>
      </c>
      <c r="AQ400" s="26">
        <v>114.75866362467274</v>
      </c>
      <c r="AR400" s="26">
        <v>2.7137620552949988</v>
      </c>
      <c r="AS400" s="30">
        <v>42.287666083605082</v>
      </c>
      <c r="AT400" s="26">
        <v>114.53486181917694</v>
      </c>
      <c r="AU400" s="26">
        <v>0.26491467835432492</v>
      </c>
      <c r="AV400" s="26">
        <v>0</v>
      </c>
      <c r="AW400" s="26">
        <v>0</v>
      </c>
      <c r="AX400" s="26">
        <v>114.79977649753127</v>
      </c>
      <c r="AY400" s="26">
        <v>6.2852047578241459</v>
      </c>
      <c r="AZ400" s="30">
        <v>18.265081396850693</v>
      </c>
      <c r="BA400" s="26">
        <v>114.53486181917694</v>
      </c>
      <c r="BB400" s="26">
        <v>0.48871648385011912</v>
      </c>
      <c r="BC400" s="26">
        <v>0</v>
      </c>
      <c r="BD400" s="26">
        <v>0</v>
      </c>
      <c r="BE400" s="26">
        <v>115.02357830302707</v>
      </c>
      <c r="BF400" s="26">
        <v>8.9989668131191447</v>
      </c>
      <c r="BG400" s="26">
        <v>2.629694602961572</v>
      </c>
      <c r="BH400" s="30">
        <v>12.781864928687138</v>
      </c>
      <c r="BI400" s="26">
        <v>0.8385611649973802</v>
      </c>
      <c r="BJ400" s="26">
        <v>1.9421483964242257</v>
      </c>
      <c r="BK400" s="26">
        <v>0</v>
      </c>
      <c r="BL400" s="26">
        <v>50.939706669139085</v>
      </c>
      <c r="BM400" s="26">
        <v>53.720416230560694</v>
      </c>
      <c r="BN400" s="26">
        <v>114.53486181917694</v>
      </c>
      <c r="BO400" s="26">
        <v>0</v>
      </c>
      <c r="BP400" s="26">
        <v>0.48871648385011912</v>
      </c>
      <c r="BQ400" s="26">
        <v>0</v>
      </c>
      <c r="BR400" s="26">
        <v>0</v>
      </c>
      <c r="BS400" s="26">
        <v>0</v>
      </c>
      <c r="BT400" s="26">
        <v>0</v>
      </c>
      <c r="BU400" s="26">
        <v>0</v>
      </c>
      <c r="BV400" s="26">
        <v>81.5419580698061</v>
      </c>
      <c r="BW400" s="26">
        <v>0</v>
      </c>
      <c r="BX400" s="26">
        <v>171.75844809764916</v>
      </c>
      <c r="BY400" s="26">
        <v>2.0922300000000003</v>
      </c>
      <c r="BZ400" s="26">
        <v>0</v>
      </c>
      <c r="CA400" s="26">
        <v>0</v>
      </c>
      <c r="CB400" s="26">
        <v>196.56553637283315</v>
      </c>
      <c r="CC400" s="26">
        <v>173.85067809764917</v>
      </c>
      <c r="CD400" s="30">
        <v>1.1306572889087347</v>
      </c>
      <c r="CE400" s="26">
        <v>28.372675117805933</v>
      </c>
      <c r="CF400" s="26">
        <v>2.2622292347090811</v>
      </c>
      <c r="CG400" s="26">
        <v>0</v>
      </c>
      <c r="CH400" s="26">
        <v>2.2622292347090811</v>
      </c>
      <c r="CI400" s="26">
        <v>0.11310993271696212</v>
      </c>
      <c r="CJ400" s="26">
        <v>0</v>
      </c>
      <c r="CK400" s="26">
        <v>0.11310993271696212</v>
      </c>
      <c r="CL400" s="26"/>
      <c r="CM400" s="26">
        <v>0</v>
      </c>
      <c r="CN400" s="26"/>
      <c r="CO400" s="26">
        <v>0</v>
      </c>
      <c r="CP400" s="26">
        <v>0</v>
      </c>
      <c r="CQ400" s="26">
        <v>0</v>
      </c>
      <c r="CR400" s="26">
        <v>0</v>
      </c>
      <c r="CS400" s="26">
        <v>0</v>
      </c>
      <c r="CT400" s="26">
        <v>0</v>
      </c>
      <c r="CU400" s="26">
        <v>0</v>
      </c>
      <c r="CV400" s="26">
        <v>9999</v>
      </c>
      <c r="CW400" s="30">
        <v>9999</v>
      </c>
      <c r="CX400" s="7"/>
      <c r="CY400" s="7"/>
      <c r="CZ400" s="7"/>
      <c r="DA400" s="7"/>
      <c r="DB400" s="7"/>
      <c r="DC400" s="7"/>
      <c r="DD400" s="7"/>
      <c r="DE400" s="7"/>
      <c r="DF400" s="7"/>
      <c r="DG400" s="7"/>
      <c r="DH400" s="7"/>
      <c r="DI400" s="7"/>
      <c r="DJ400" s="7"/>
      <c r="DK400" s="7"/>
      <c r="DL400" s="7"/>
      <c r="DM400" s="7"/>
      <c r="DN400" s="7"/>
      <c r="DO400" s="7"/>
      <c r="DP400" s="7"/>
      <c r="DQ400" s="7"/>
      <c r="DR400" s="7"/>
      <c r="DS400" s="7"/>
      <c r="DT400" s="7"/>
      <c r="DU400" s="7"/>
      <c r="DV400" s="7"/>
      <c r="DW400" s="7"/>
      <c r="DX400" s="7"/>
      <c r="DY400" s="7"/>
      <c r="DZ400" s="7"/>
      <c r="EA400" s="7"/>
    </row>
    <row r="401" spans="1:131">
      <c r="A401" s="7" t="s">
        <v>457</v>
      </c>
      <c r="B401" s="7"/>
      <c r="C401" s="26">
        <v>1</v>
      </c>
      <c r="D401" s="26">
        <v>221.73500000000001</v>
      </c>
      <c r="E401" s="26">
        <v>0</v>
      </c>
      <c r="F401" s="26">
        <v>10.46115</v>
      </c>
      <c r="G401" s="26">
        <v>0</v>
      </c>
      <c r="H401" s="26">
        <v>0</v>
      </c>
      <c r="I401" s="26"/>
      <c r="J401" s="26"/>
      <c r="K401" s="26"/>
      <c r="L401" s="26">
        <v>237.08261928305578</v>
      </c>
      <c r="M401" s="26">
        <v>6.3059850167967177E-4</v>
      </c>
      <c r="N401" s="26">
        <v>6.2604712448239631E-4</v>
      </c>
      <c r="O401" s="26">
        <v>0</v>
      </c>
      <c r="P401" s="26">
        <v>0</v>
      </c>
      <c r="Q401" s="26">
        <v>0</v>
      </c>
      <c r="R401" s="26">
        <v>2.0860930552949988</v>
      </c>
      <c r="S401" s="26">
        <v>4.8206437578241461</v>
      </c>
      <c r="T401" s="26">
        <v>0</v>
      </c>
      <c r="U401" s="26">
        <v>164.85171128453001</v>
      </c>
      <c r="V401" s="26">
        <v>0.62766900000000003</v>
      </c>
      <c r="W401" s="26">
        <v>1.464561</v>
      </c>
      <c r="X401" s="26">
        <v>0</v>
      </c>
      <c r="Y401" s="26">
        <v>0</v>
      </c>
      <c r="Z401" s="26">
        <v>0</v>
      </c>
      <c r="AA401" s="26">
        <v>0</v>
      </c>
      <c r="AB401" s="26">
        <v>0</v>
      </c>
      <c r="AC401" s="26">
        <v>0</v>
      </c>
      <c r="AD401" s="26">
        <v>0</v>
      </c>
      <c r="AE401" s="26">
        <v>0</v>
      </c>
      <c r="AF401" s="26">
        <v>0</v>
      </c>
      <c r="AG401" s="26">
        <v>0</v>
      </c>
      <c r="AH401" s="26">
        <v>2.7137620552949988</v>
      </c>
      <c r="AI401" s="26">
        <v>6.2852047578241459</v>
      </c>
      <c r="AJ401" s="26">
        <v>0</v>
      </c>
      <c r="AK401" s="26">
        <v>164.85171128453001</v>
      </c>
      <c r="AL401" s="26">
        <v>173.85067809764917</v>
      </c>
      <c r="AM401" s="26">
        <v>114.03292870794522</v>
      </c>
      <c r="AN401" s="26">
        <v>0.22282102519233415</v>
      </c>
      <c r="AO401" s="26">
        <v>0</v>
      </c>
      <c r="AP401" s="26">
        <v>0</v>
      </c>
      <c r="AQ401" s="26">
        <v>114.25574973313755</v>
      </c>
      <c r="AR401" s="26">
        <v>2.7137620552949988</v>
      </c>
      <c r="AS401" s="30">
        <v>42.102346265106654</v>
      </c>
      <c r="AT401" s="26">
        <v>114.03292870794522</v>
      </c>
      <c r="AU401" s="26">
        <v>0.26375372660037555</v>
      </c>
      <c r="AV401" s="26">
        <v>0</v>
      </c>
      <c r="AW401" s="26">
        <v>0</v>
      </c>
      <c r="AX401" s="26">
        <v>114.29668243454559</v>
      </c>
      <c r="AY401" s="26">
        <v>6.2852047578241459</v>
      </c>
      <c r="AZ401" s="30">
        <v>18.185037216530329</v>
      </c>
      <c r="BA401" s="26">
        <v>114.03292870794522</v>
      </c>
      <c r="BB401" s="26">
        <v>0.4865747517927097</v>
      </c>
      <c r="BC401" s="26">
        <v>0</v>
      </c>
      <c r="BD401" s="26">
        <v>0</v>
      </c>
      <c r="BE401" s="26">
        <v>114.51950345973792</v>
      </c>
      <c r="BF401" s="26">
        <v>8.9989668131191447</v>
      </c>
      <c r="BG401" s="26">
        <v>2.6419343149238173</v>
      </c>
      <c r="BH401" s="30">
        <v>12.725850182354895</v>
      </c>
      <c r="BI401" s="26">
        <v>0.84225221826834518</v>
      </c>
      <c r="BJ401" s="26">
        <v>1.9506970551155012</v>
      </c>
      <c r="BK401" s="26">
        <v>0</v>
      </c>
      <c r="BL401" s="26">
        <v>51.163925460530059</v>
      </c>
      <c r="BM401" s="26">
        <v>53.956874733913907</v>
      </c>
      <c r="BN401" s="26">
        <v>114.03292870794522</v>
      </c>
      <c r="BO401" s="26">
        <v>0</v>
      </c>
      <c r="BP401" s="26">
        <v>0.4865747517927097</v>
      </c>
      <c r="BQ401" s="26">
        <v>0</v>
      </c>
      <c r="BR401" s="26">
        <v>0</v>
      </c>
      <c r="BS401" s="26">
        <v>0</v>
      </c>
      <c r="BT401" s="26">
        <v>0</v>
      </c>
      <c r="BU401" s="26">
        <v>0</v>
      </c>
      <c r="BV401" s="26">
        <v>81.5419580698061</v>
      </c>
      <c r="BW401" s="26">
        <v>0</v>
      </c>
      <c r="BX401" s="26">
        <v>171.75844809764916</v>
      </c>
      <c r="BY401" s="26">
        <v>2.0922300000000003</v>
      </c>
      <c r="BZ401" s="26">
        <v>0</v>
      </c>
      <c r="CA401" s="26">
        <v>0</v>
      </c>
      <c r="CB401" s="26">
        <v>196.06146152954403</v>
      </c>
      <c r="CC401" s="26">
        <v>173.85067809764917</v>
      </c>
      <c r="CD401" s="30">
        <v>1.1277578188071227</v>
      </c>
      <c r="CE401" s="26">
        <v>28.498226435885776</v>
      </c>
      <c r="CF401" s="26">
        <v>2.252315329544647</v>
      </c>
      <c r="CG401" s="26">
        <v>0</v>
      </c>
      <c r="CH401" s="26">
        <v>2.252315329544647</v>
      </c>
      <c r="CI401" s="26">
        <v>0.11261424415945148</v>
      </c>
      <c r="CJ401" s="26">
        <v>0</v>
      </c>
      <c r="CK401" s="26">
        <v>0.11261424415945148</v>
      </c>
      <c r="CL401" s="26"/>
      <c r="CM401" s="26">
        <v>0</v>
      </c>
      <c r="CN401" s="26"/>
      <c r="CO401" s="26">
        <v>0</v>
      </c>
      <c r="CP401" s="26">
        <v>0</v>
      </c>
      <c r="CQ401" s="26">
        <v>0</v>
      </c>
      <c r="CR401" s="26">
        <v>0</v>
      </c>
      <c r="CS401" s="26">
        <v>0</v>
      </c>
      <c r="CT401" s="26">
        <v>0</v>
      </c>
      <c r="CU401" s="26">
        <v>0</v>
      </c>
      <c r="CV401" s="26">
        <v>9999</v>
      </c>
      <c r="CW401" s="30">
        <v>9999</v>
      </c>
      <c r="CX401" s="7"/>
      <c r="CY401" s="7"/>
      <c r="CZ401" s="7"/>
      <c r="DA401" s="7"/>
      <c r="DB401" s="7"/>
      <c r="DC401" s="7"/>
      <c r="DD401" s="7"/>
      <c r="DE401" s="7"/>
      <c r="DF401" s="7"/>
      <c r="DG401" s="7"/>
      <c r="DH401" s="7"/>
      <c r="DI401" s="7"/>
      <c r="DJ401" s="7"/>
      <c r="DK401" s="7"/>
      <c r="DL401" s="7"/>
      <c r="DM401" s="7"/>
      <c r="DN401" s="7"/>
      <c r="DO401" s="7"/>
      <c r="DP401" s="7"/>
      <c r="DQ401" s="7"/>
      <c r="DR401" s="7"/>
      <c r="DS401" s="7"/>
      <c r="DT401" s="7"/>
      <c r="DU401" s="7"/>
      <c r="DV401" s="7"/>
      <c r="DW401" s="7"/>
      <c r="DX401" s="7"/>
      <c r="DY401" s="7"/>
      <c r="DZ401" s="7"/>
      <c r="EA401" s="7"/>
    </row>
    <row r="402" spans="1:131">
      <c r="A402" s="7" t="s">
        <v>475</v>
      </c>
      <c r="B402" s="7"/>
      <c r="C402" s="26">
        <v>1</v>
      </c>
      <c r="D402" s="26">
        <v>218.88020000000003</v>
      </c>
      <c r="E402" s="26">
        <v>0</v>
      </c>
      <c r="F402" s="26">
        <v>10.46115</v>
      </c>
      <c r="G402" s="26">
        <v>0</v>
      </c>
      <c r="H402" s="26">
        <v>0</v>
      </c>
      <c r="I402" s="26"/>
      <c r="J402" s="26"/>
      <c r="K402" s="26"/>
      <c r="L402" s="26">
        <v>234.03022132364811</v>
      </c>
      <c r="M402" s="26">
        <v>6.2247965439532276E-4</v>
      </c>
      <c r="N402" s="26">
        <v>6.1798687539690086E-4</v>
      </c>
      <c r="O402" s="26">
        <v>0</v>
      </c>
      <c r="P402" s="26">
        <v>0</v>
      </c>
      <c r="Q402" s="26">
        <v>0</v>
      </c>
      <c r="R402" s="26">
        <v>2.0860930552949988</v>
      </c>
      <c r="S402" s="26">
        <v>4.8206437578241461</v>
      </c>
      <c r="T402" s="26">
        <v>0</v>
      </c>
      <c r="U402" s="26">
        <v>164.85171128453001</v>
      </c>
      <c r="V402" s="26">
        <v>0.62766900000000003</v>
      </c>
      <c r="W402" s="26">
        <v>1.464561</v>
      </c>
      <c r="X402" s="26">
        <v>0</v>
      </c>
      <c r="Y402" s="26">
        <v>0</v>
      </c>
      <c r="Z402" s="26">
        <v>0</v>
      </c>
      <c r="AA402" s="26">
        <v>0</v>
      </c>
      <c r="AB402" s="26">
        <v>0</v>
      </c>
      <c r="AC402" s="26">
        <v>0</v>
      </c>
      <c r="AD402" s="26">
        <v>0</v>
      </c>
      <c r="AE402" s="26">
        <v>0</v>
      </c>
      <c r="AF402" s="26">
        <v>0</v>
      </c>
      <c r="AG402" s="26">
        <v>0</v>
      </c>
      <c r="AH402" s="26">
        <v>2.7137620552949988</v>
      </c>
      <c r="AI402" s="26">
        <v>6.2852047578241459</v>
      </c>
      <c r="AJ402" s="26">
        <v>0</v>
      </c>
      <c r="AK402" s="26">
        <v>164.85171128453001</v>
      </c>
      <c r="AL402" s="26">
        <v>173.85067809764917</v>
      </c>
      <c r="AM402" s="26">
        <v>112.56477435759255</v>
      </c>
      <c r="AN402" s="26">
        <v>0.21995224280471351</v>
      </c>
      <c r="AO402" s="26">
        <v>0</v>
      </c>
      <c r="AP402" s="26">
        <v>0</v>
      </c>
      <c r="AQ402" s="26">
        <v>112.78472660039726</v>
      </c>
      <c r="AR402" s="26">
        <v>2.7137620552949988</v>
      </c>
      <c r="AS402" s="30">
        <v>41.560285795998809</v>
      </c>
      <c r="AT402" s="26">
        <v>112.56477435759255</v>
      </c>
      <c r="AU402" s="26">
        <v>0.26035794272007362</v>
      </c>
      <c r="AV402" s="26">
        <v>0</v>
      </c>
      <c r="AW402" s="26">
        <v>0</v>
      </c>
      <c r="AX402" s="26">
        <v>112.82513230031263</v>
      </c>
      <c r="AY402" s="26">
        <v>6.2852047578241459</v>
      </c>
      <c r="AZ402" s="30">
        <v>17.950907989093292</v>
      </c>
      <c r="BA402" s="26">
        <v>112.56477435759255</v>
      </c>
      <c r="BB402" s="26">
        <v>0.4803101855247871</v>
      </c>
      <c r="BC402" s="26">
        <v>0</v>
      </c>
      <c r="BD402" s="26">
        <v>0</v>
      </c>
      <c r="BE402" s="26">
        <v>113.04508454311734</v>
      </c>
      <c r="BF402" s="26">
        <v>8.9989668131191447</v>
      </c>
      <c r="BG402" s="26">
        <v>2.6783620575229912</v>
      </c>
      <c r="BH402" s="30">
        <v>12.562007049333102</v>
      </c>
      <c r="BI402" s="26">
        <v>0.85323750443270563</v>
      </c>
      <c r="BJ402" s="26">
        <v>1.9761395115503166</v>
      </c>
      <c r="BK402" s="26">
        <v>0</v>
      </c>
      <c r="BL402" s="26">
        <v>51.83124381278266</v>
      </c>
      <c r="BM402" s="26">
        <v>54.660620828765687</v>
      </c>
      <c r="BN402" s="26">
        <v>112.56477435759255</v>
      </c>
      <c r="BO402" s="26">
        <v>0</v>
      </c>
      <c r="BP402" s="26">
        <v>0.4803101855247871</v>
      </c>
      <c r="BQ402" s="26">
        <v>0</v>
      </c>
      <c r="BR402" s="26">
        <v>0</v>
      </c>
      <c r="BS402" s="26">
        <v>0</v>
      </c>
      <c r="BT402" s="26">
        <v>0</v>
      </c>
      <c r="BU402" s="26">
        <v>0</v>
      </c>
      <c r="BV402" s="26">
        <v>81.5419580698061</v>
      </c>
      <c r="BW402" s="26">
        <v>0</v>
      </c>
      <c r="BX402" s="26">
        <v>171.75844809764916</v>
      </c>
      <c r="BY402" s="26">
        <v>2.0922300000000003</v>
      </c>
      <c r="BZ402" s="26">
        <v>0</v>
      </c>
      <c r="CA402" s="26">
        <v>0</v>
      </c>
      <c r="CB402" s="26">
        <v>194.58704261292343</v>
      </c>
      <c r="CC402" s="26">
        <v>173.85067809764917</v>
      </c>
      <c r="CD402" s="30">
        <v>1.1192768687599077</v>
      </c>
      <c r="CE402" s="26">
        <v>28.871891364611987</v>
      </c>
      <c r="CF402" s="26">
        <v>2.2233171569386783</v>
      </c>
      <c r="CG402" s="26">
        <v>0</v>
      </c>
      <c r="CH402" s="26">
        <v>2.2233171569386783</v>
      </c>
      <c r="CI402" s="26">
        <v>0.11116435512873282</v>
      </c>
      <c r="CJ402" s="26">
        <v>0</v>
      </c>
      <c r="CK402" s="26">
        <v>0.11116435512873282</v>
      </c>
      <c r="CL402" s="26"/>
      <c r="CM402" s="26">
        <v>0</v>
      </c>
      <c r="CN402" s="26"/>
      <c r="CO402" s="26">
        <v>0</v>
      </c>
      <c r="CP402" s="26">
        <v>0</v>
      </c>
      <c r="CQ402" s="26">
        <v>0</v>
      </c>
      <c r="CR402" s="26">
        <v>0</v>
      </c>
      <c r="CS402" s="26">
        <v>0</v>
      </c>
      <c r="CT402" s="26">
        <v>0</v>
      </c>
      <c r="CU402" s="26">
        <v>0</v>
      </c>
      <c r="CV402" s="26">
        <v>9999</v>
      </c>
      <c r="CW402" s="30">
        <v>9999</v>
      </c>
      <c r="CX402" s="7"/>
      <c r="CY402" s="7"/>
      <c r="CZ402" s="7"/>
      <c r="DA402" s="7"/>
      <c r="DB402" s="7"/>
      <c r="DC402" s="7"/>
      <c r="DD402" s="7"/>
      <c r="DE402" s="7"/>
      <c r="DF402" s="7"/>
      <c r="DG402" s="7"/>
      <c r="DH402" s="7"/>
      <c r="DI402" s="7"/>
      <c r="DJ402" s="7"/>
      <c r="DK402" s="7"/>
      <c r="DL402" s="7"/>
      <c r="DM402" s="7"/>
      <c r="DN402" s="7"/>
      <c r="DO402" s="7"/>
      <c r="DP402" s="7"/>
      <c r="DQ402" s="7"/>
      <c r="DR402" s="7"/>
      <c r="DS402" s="7"/>
      <c r="DT402" s="7"/>
      <c r="DU402" s="7"/>
      <c r="DV402" s="7"/>
      <c r="DW402" s="7"/>
      <c r="DX402" s="7"/>
      <c r="DY402" s="7"/>
      <c r="DZ402" s="7"/>
      <c r="EA402" s="7"/>
    </row>
    <row r="403" spans="1:131">
      <c r="A403" s="7" t="s">
        <v>464</v>
      </c>
      <c r="B403" s="7"/>
      <c r="C403" s="26">
        <v>1</v>
      </c>
      <c r="D403" s="26">
        <v>218.86800000000002</v>
      </c>
      <c r="E403" s="26">
        <v>0</v>
      </c>
      <c r="F403" s="26">
        <v>10.46115</v>
      </c>
      <c r="G403" s="26">
        <v>0</v>
      </c>
      <c r="H403" s="26">
        <v>0</v>
      </c>
      <c r="I403" s="26"/>
      <c r="J403" s="26"/>
      <c r="K403" s="26"/>
      <c r="L403" s="26">
        <v>234.01717688792414</v>
      </c>
      <c r="M403" s="26">
        <v>6.2244495846675713E-4</v>
      </c>
      <c r="N403" s="26">
        <v>6.1795242988798844E-4</v>
      </c>
      <c r="O403" s="26">
        <v>0</v>
      </c>
      <c r="P403" s="26">
        <v>0</v>
      </c>
      <c r="Q403" s="26">
        <v>0</v>
      </c>
      <c r="R403" s="26">
        <v>2.0860930552949988</v>
      </c>
      <c r="S403" s="26">
        <v>4.8206437578241461</v>
      </c>
      <c r="T403" s="26">
        <v>0</v>
      </c>
      <c r="U403" s="26">
        <v>164.85171128453001</v>
      </c>
      <c r="V403" s="26">
        <v>0.62766900000000003</v>
      </c>
      <c r="W403" s="26">
        <v>1.464561</v>
      </c>
      <c r="X403" s="26">
        <v>0</v>
      </c>
      <c r="Y403" s="26">
        <v>0</v>
      </c>
      <c r="Z403" s="26">
        <v>0</v>
      </c>
      <c r="AA403" s="26">
        <v>0</v>
      </c>
      <c r="AB403" s="26">
        <v>0</v>
      </c>
      <c r="AC403" s="26">
        <v>0</v>
      </c>
      <c r="AD403" s="26">
        <v>0</v>
      </c>
      <c r="AE403" s="26">
        <v>0</v>
      </c>
      <c r="AF403" s="26">
        <v>0</v>
      </c>
      <c r="AG403" s="26">
        <v>0</v>
      </c>
      <c r="AH403" s="26">
        <v>2.7137620552949988</v>
      </c>
      <c r="AI403" s="26">
        <v>6.2852047578241459</v>
      </c>
      <c r="AJ403" s="26">
        <v>0</v>
      </c>
      <c r="AK403" s="26">
        <v>164.85171128453001</v>
      </c>
      <c r="AL403" s="26">
        <v>173.85067809764917</v>
      </c>
      <c r="AM403" s="26">
        <v>112.55850019370227</v>
      </c>
      <c r="AN403" s="26">
        <v>0.21993998305092019</v>
      </c>
      <c r="AO403" s="26">
        <v>0</v>
      </c>
      <c r="AP403" s="26">
        <v>0</v>
      </c>
      <c r="AQ403" s="26">
        <v>112.77844017675319</v>
      </c>
      <c r="AR403" s="26">
        <v>2.7137620552949988</v>
      </c>
      <c r="AS403" s="30">
        <v>41.557969298267622</v>
      </c>
      <c r="AT403" s="26">
        <v>112.55850019370227</v>
      </c>
      <c r="AU403" s="26">
        <v>0.26034343082314931</v>
      </c>
      <c r="AV403" s="26">
        <v>0</v>
      </c>
      <c r="AW403" s="26">
        <v>0</v>
      </c>
      <c r="AX403" s="26">
        <v>112.81884362452543</v>
      </c>
      <c r="AY403" s="26">
        <v>6.2852047578241459</v>
      </c>
      <c r="AZ403" s="30">
        <v>17.949907436839307</v>
      </c>
      <c r="BA403" s="26">
        <v>112.55850019370227</v>
      </c>
      <c r="BB403" s="26">
        <v>0.48028341387406948</v>
      </c>
      <c r="BC403" s="26">
        <v>0</v>
      </c>
      <c r="BD403" s="26">
        <v>0</v>
      </c>
      <c r="BE403" s="26">
        <v>113.03878360757635</v>
      </c>
      <c r="BF403" s="26">
        <v>8.9989668131191447</v>
      </c>
      <c r="BG403" s="26">
        <v>2.6785197708460644</v>
      </c>
      <c r="BH403" s="30">
        <v>12.561306865003964</v>
      </c>
      <c r="BI403" s="26">
        <v>0.85328506505168167</v>
      </c>
      <c r="BJ403" s="26">
        <v>1.9762496642544163</v>
      </c>
      <c r="BK403" s="26">
        <v>0</v>
      </c>
      <c r="BL403" s="26">
        <v>51.834132956807899</v>
      </c>
      <c r="BM403" s="26">
        <v>54.663667686113996</v>
      </c>
      <c r="BN403" s="26">
        <v>112.55850019370227</v>
      </c>
      <c r="BO403" s="26">
        <v>0</v>
      </c>
      <c r="BP403" s="26">
        <v>0.48028341387406948</v>
      </c>
      <c r="BQ403" s="26">
        <v>0</v>
      </c>
      <c r="BR403" s="26">
        <v>0</v>
      </c>
      <c r="BS403" s="26">
        <v>0</v>
      </c>
      <c r="BT403" s="26">
        <v>0</v>
      </c>
      <c r="BU403" s="26">
        <v>0</v>
      </c>
      <c r="BV403" s="26">
        <v>81.5419580698061</v>
      </c>
      <c r="BW403" s="26">
        <v>0</v>
      </c>
      <c r="BX403" s="26">
        <v>171.75844809764916</v>
      </c>
      <c r="BY403" s="26">
        <v>2.0922300000000003</v>
      </c>
      <c r="BZ403" s="26">
        <v>0</v>
      </c>
      <c r="CA403" s="26">
        <v>0</v>
      </c>
      <c r="CB403" s="26">
        <v>194.58074167738243</v>
      </c>
      <c r="CC403" s="26">
        <v>173.85067809764917</v>
      </c>
      <c r="CD403" s="30">
        <v>1.1192406253836382</v>
      </c>
      <c r="CE403" s="26">
        <v>28.873509140884178</v>
      </c>
      <c r="CF403" s="26">
        <v>2.2231932331241229</v>
      </c>
      <c r="CG403" s="26">
        <v>0</v>
      </c>
      <c r="CH403" s="26">
        <v>2.2231932331241229</v>
      </c>
      <c r="CI403" s="26">
        <v>0.11115815902176394</v>
      </c>
      <c r="CJ403" s="26">
        <v>0</v>
      </c>
      <c r="CK403" s="26">
        <v>0.11115815902176394</v>
      </c>
      <c r="CL403" s="26"/>
      <c r="CM403" s="26">
        <v>0</v>
      </c>
      <c r="CN403" s="26"/>
      <c r="CO403" s="26">
        <v>0</v>
      </c>
      <c r="CP403" s="26">
        <v>0</v>
      </c>
      <c r="CQ403" s="26">
        <v>0</v>
      </c>
      <c r="CR403" s="26">
        <v>0</v>
      </c>
      <c r="CS403" s="26">
        <v>0</v>
      </c>
      <c r="CT403" s="26">
        <v>0</v>
      </c>
      <c r="CU403" s="26">
        <v>0</v>
      </c>
      <c r="CV403" s="26">
        <v>9999</v>
      </c>
      <c r="CW403" s="30">
        <v>9999</v>
      </c>
      <c r="CX403" s="7"/>
      <c r="CY403" s="7"/>
      <c r="CZ403" s="7"/>
      <c r="DA403" s="7"/>
      <c r="DB403" s="7"/>
      <c r="DC403" s="7"/>
      <c r="DD403" s="7"/>
      <c r="DE403" s="7"/>
      <c r="DF403" s="7"/>
      <c r="DG403" s="7"/>
      <c r="DH403" s="7"/>
      <c r="DI403" s="7"/>
      <c r="DJ403" s="7"/>
      <c r="DK403" s="7"/>
      <c r="DL403" s="7"/>
      <c r="DM403" s="7"/>
      <c r="DN403" s="7"/>
      <c r="DO403" s="7"/>
      <c r="DP403" s="7"/>
      <c r="DQ403" s="7"/>
      <c r="DR403" s="7"/>
      <c r="DS403" s="7"/>
      <c r="DT403" s="7"/>
      <c r="DU403" s="7"/>
      <c r="DV403" s="7"/>
      <c r="DW403" s="7"/>
      <c r="DX403" s="7"/>
      <c r="DY403" s="7"/>
      <c r="DZ403" s="7"/>
      <c r="EA403" s="7"/>
    </row>
    <row r="404" spans="1:131">
      <c r="A404" s="7" t="s">
        <v>465</v>
      </c>
      <c r="B404" s="7"/>
      <c r="C404" s="26">
        <v>1</v>
      </c>
      <c r="D404" s="26">
        <v>212.46299999999999</v>
      </c>
      <c r="E404" s="26">
        <v>0</v>
      </c>
      <c r="F404" s="26">
        <v>10.46115</v>
      </c>
      <c r="G404" s="26">
        <v>0</v>
      </c>
      <c r="H404" s="26">
        <v>0</v>
      </c>
      <c r="I404" s="26"/>
      <c r="J404" s="26"/>
      <c r="K404" s="26"/>
      <c r="L404" s="26">
        <v>227.1688481328427</v>
      </c>
      <c r="M404" s="26">
        <v>6.0422959596982022E-4</v>
      </c>
      <c r="N404" s="26">
        <v>5.9986853770899206E-4</v>
      </c>
      <c r="O404" s="26">
        <v>0</v>
      </c>
      <c r="P404" s="26">
        <v>0</v>
      </c>
      <c r="Q404" s="26">
        <v>0</v>
      </c>
      <c r="R404" s="26">
        <v>2.0860930552949988</v>
      </c>
      <c r="S404" s="26">
        <v>4.8206437578241461</v>
      </c>
      <c r="T404" s="26">
        <v>0</v>
      </c>
      <c r="U404" s="26">
        <v>164.85171128453001</v>
      </c>
      <c r="V404" s="26">
        <v>0.62766900000000003</v>
      </c>
      <c r="W404" s="26">
        <v>1.464561</v>
      </c>
      <c r="X404" s="26">
        <v>0</v>
      </c>
      <c r="Y404" s="26">
        <v>0</v>
      </c>
      <c r="Z404" s="26">
        <v>0</v>
      </c>
      <c r="AA404" s="26">
        <v>0</v>
      </c>
      <c r="AB404" s="26">
        <v>0</v>
      </c>
      <c r="AC404" s="26">
        <v>0</v>
      </c>
      <c r="AD404" s="26">
        <v>0</v>
      </c>
      <c r="AE404" s="26">
        <v>0</v>
      </c>
      <c r="AF404" s="26">
        <v>0</v>
      </c>
      <c r="AG404" s="26">
        <v>0</v>
      </c>
      <c r="AH404" s="26">
        <v>2.7137620552949988</v>
      </c>
      <c r="AI404" s="26">
        <v>6.2852047578241459</v>
      </c>
      <c r="AJ404" s="26">
        <v>0</v>
      </c>
      <c r="AK404" s="26">
        <v>164.85171128453001</v>
      </c>
      <c r="AL404" s="26">
        <v>173.85067809764917</v>
      </c>
      <c r="AM404" s="26">
        <v>109.26456415124429</v>
      </c>
      <c r="AN404" s="26">
        <v>0.21350361230946352</v>
      </c>
      <c r="AO404" s="26">
        <v>0</v>
      </c>
      <c r="AP404" s="26">
        <v>0</v>
      </c>
      <c r="AQ404" s="26">
        <v>109.47806776355375</v>
      </c>
      <c r="AR404" s="26">
        <v>2.7137620552949988</v>
      </c>
      <c r="AS404" s="30">
        <v>40.341807989371773</v>
      </c>
      <c r="AT404" s="26">
        <v>109.26456415124429</v>
      </c>
      <c r="AU404" s="26">
        <v>0.25272468493785644</v>
      </c>
      <c r="AV404" s="26">
        <v>0</v>
      </c>
      <c r="AW404" s="26">
        <v>0</v>
      </c>
      <c r="AX404" s="26">
        <v>109.51728883618215</v>
      </c>
      <c r="AY404" s="26">
        <v>6.2852047578241459</v>
      </c>
      <c r="AZ404" s="30">
        <v>17.424617503486964</v>
      </c>
      <c r="BA404" s="26">
        <v>109.26456415124429</v>
      </c>
      <c r="BB404" s="26">
        <v>0.46622829724731996</v>
      </c>
      <c r="BC404" s="26">
        <v>0</v>
      </c>
      <c r="BD404" s="26">
        <v>0</v>
      </c>
      <c r="BE404" s="26">
        <v>109.73079244849161</v>
      </c>
      <c r="BF404" s="26">
        <v>8.9989668131191447</v>
      </c>
      <c r="BG404" s="26">
        <v>2.7638201287493498</v>
      </c>
      <c r="BH404" s="30">
        <v>12.193710092198648</v>
      </c>
      <c r="BI404" s="26">
        <v>0.87900855969148284</v>
      </c>
      <c r="BJ404" s="26">
        <v>2.0358265275179006</v>
      </c>
      <c r="BK404" s="26">
        <v>0</v>
      </c>
      <c r="BL404" s="26">
        <v>53.396746784101857</v>
      </c>
      <c r="BM404" s="26">
        <v>56.311581871311247</v>
      </c>
      <c r="BN404" s="26">
        <v>109.26456415124429</v>
      </c>
      <c r="BO404" s="26">
        <v>0</v>
      </c>
      <c r="BP404" s="26">
        <v>0.46622829724731996</v>
      </c>
      <c r="BQ404" s="26">
        <v>0</v>
      </c>
      <c r="BR404" s="26">
        <v>0</v>
      </c>
      <c r="BS404" s="26">
        <v>0</v>
      </c>
      <c r="BT404" s="26">
        <v>0</v>
      </c>
      <c r="BU404" s="26">
        <v>0</v>
      </c>
      <c r="BV404" s="26">
        <v>81.5419580698061</v>
      </c>
      <c r="BW404" s="26">
        <v>0</v>
      </c>
      <c r="BX404" s="26">
        <v>171.75844809764916</v>
      </c>
      <c r="BY404" s="26">
        <v>2.0922300000000003</v>
      </c>
      <c r="BZ404" s="26">
        <v>0</v>
      </c>
      <c r="CA404" s="26">
        <v>0</v>
      </c>
      <c r="CB404" s="26">
        <v>191.2727505182977</v>
      </c>
      <c r="CC404" s="26">
        <v>173.85067809764917</v>
      </c>
      <c r="CD404" s="30">
        <v>1.1002128528418096</v>
      </c>
      <c r="CE404" s="26">
        <v>29.748494794180516</v>
      </c>
      <c r="CF404" s="26">
        <v>2.1581332304825325</v>
      </c>
      <c r="CG404" s="26">
        <v>0</v>
      </c>
      <c r="CH404" s="26">
        <v>2.1581332304825325</v>
      </c>
      <c r="CI404" s="26">
        <v>0.10790520286310026</v>
      </c>
      <c r="CJ404" s="26">
        <v>0</v>
      </c>
      <c r="CK404" s="26">
        <v>0.10790520286310026</v>
      </c>
      <c r="CL404" s="26"/>
      <c r="CM404" s="26">
        <v>0</v>
      </c>
      <c r="CN404" s="26"/>
      <c r="CO404" s="26">
        <v>0</v>
      </c>
      <c r="CP404" s="26">
        <v>0</v>
      </c>
      <c r="CQ404" s="26">
        <v>0</v>
      </c>
      <c r="CR404" s="26">
        <v>0</v>
      </c>
      <c r="CS404" s="26">
        <v>0</v>
      </c>
      <c r="CT404" s="26">
        <v>0</v>
      </c>
      <c r="CU404" s="26">
        <v>0</v>
      </c>
      <c r="CV404" s="26">
        <v>9999</v>
      </c>
      <c r="CW404" s="30">
        <v>9999</v>
      </c>
      <c r="CX404" s="7"/>
      <c r="CY404" s="7"/>
      <c r="CZ404" s="7"/>
      <c r="DA404" s="7"/>
      <c r="DB404" s="7"/>
      <c r="DC404" s="7"/>
      <c r="DD404" s="7"/>
      <c r="DE404" s="7"/>
      <c r="DF404" s="7"/>
      <c r="DG404" s="7"/>
      <c r="DH404" s="7"/>
      <c r="DI404" s="7"/>
      <c r="DJ404" s="7"/>
      <c r="DK404" s="7"/>
      <c r="DL404" s="7"/>
      <c r="DM404" s="7"/>
      <c r="DN404" s="7"/>
      <c r="DO404" s="7"/>
      <c r="DP404" s="7"/>
      <c r="DQ404" s="7"/>
      <c r="DR404" s="7"/>
      <c r="DS404" s="7"/>
      <c r="DT404" s="7"/>
      <c r="DU404" s="7"/>
      <c r="DV404" s="7"/>
      <c r="DW404" s="7"/>
      <c r="DX404" s="7"/>
      <c r="DY404" s="7"/>
      <c r="DZ404" s="7"/>
      <c r="EA404" s="7"/>
    </row>
    <row r="405" spans="1:131">
      <c r="A405" s="7" t="s">
        <v>466</v>
      </c>
      <c r="B405" s="7"/>
      <c r="C405" s="26">
        <v>1</v>
      </c>
      <c r="D405" s="26">
        <v>212.34100000000001</v>
      </c>
      <c r="E405" s="26">
        <v>0</v>
      </c>
      <c r="F405" s="26">
        <v>10.46115</v>
      </c>
      <c r="G405" s="26">
        <v>0</v>
      </c>
      <c r="H405" s="26">
        <v>0</v>
      </c>
      <c r="I405" s="26"/>
      <c r="J405" s="26"/>
      <c r="K405" s="26"/>
      <c r="L405" s="26">
        <v>227.03840377560309</v>
      </c>
      <c r="M405" s="26">
        <v>6.038826366841643E-4</v>
      </c>
      <c r="N405" s="26">
        <v>5.9952408261986835E-4</v>
      </c>
      <c r="O405" s="26">
        <v>0</v>
      </c>
      <c r="P405" s="26">
        <v>0</v>
      </c>
      <c r="Q405" s="26">
        <v>0</v>
      </c>
      <c r="R405" s="26">
        <v>2.0860930552949988</v>
      </c>
      <c r="S405" s="26">
        <v>4.8206437578241461</v>
      </c>
      <c r="T405" s="26">
        <v>0</v>
      </c>
      <c r="U405" s="26">
        <v>164.85171128453001</v>
      </c>
      <c r="V405" s="26">
        <v>0.62766900000000003</v>
      </c>
      <c r="W405" s="26">
        <v>1.464561</v>
      </c>
      <c r="X405" s="26">
        <v>0</v>
      </c>
      <c r="Y405" s="26">
        <v>0</v>
      </c>
      <c r="Z405" s="26">
        <v>0</v>
      </c>
      <c r="AA405" s="26">
        <v>0</v>
      </c>
      <c r="AB405" s="26">
        <v>0</v>
      </c>
      <c r="AC405" s="26">
        <v>0</v>
      </c>
      <c r="AD405" s="26">
        <v>0</v>
      </c>
      <c r="AE405" s="26">
        <v>0</v>
      </c>
      <c r="AF405" s="26">
        <v>0</v>
      </c>
      <c r="AG405" s="26">
        <v>0</v>
      </c>
      <c r="AH405" s="26">
        <v>2.7137620552949988</v>
      </c>
      <c r="AI405" s="26">
        <v>6.2852047578241459</v>
      </c>
      <c r="AJ405" s="26">
        <v>0</v>
      </c>
      <c r="AK405" s="26">
        <v>164.85171128453001</v>
      </c>
      <c r="AL405" s="26">
        <v>173.85067809764917</v>
      </c>
      <c r="AM405" s="26">
        <v>109.20182251234037</v>
      </c>
      <c r="AN405" s="26">
        <v>0.21338101477153101</v>
      </c>
      <c r="AO405" s="26">
        <v>0</v>
      </c>
      <c r="AP405" s="26">
        <v>0</v>
      </c>
      <c r="AQ405" s="26">
        <v>109.4152035271119</v>
      </c>
      <c r="AR405" s="26">
        <v>2.7137620552949988</v>
      </c>
      <c r="AS405" s="30">
        <v>40.318643012059489</v>
      </c>
      <c r="AT405" s="26">
        <v>109.20182251234037</v>
      </c>
      <c r="AU405" s="26">
        <v>0.25257956596861281</v>
      </c>
      <c r="AV405" s="26">
        <v>0</v>
      </c>
      <c r="AW405" s="26">
        <v>0</v>
      </c>
      <c r="AX405" s="26">
        <v>109.45440207830899</v>
      </c>
      <c r="AY405" s="26">
        <v>6.2852047578241459</v>
      </c>
      <c r="AZ405" s="30">
        <v>17.414611980946926</v>
      </c>
      <c r="BA405" s="26">
        <v>109.20182251234037</v>
      </c>
      <c r="BB405" s="26">
        <v>0.46596058074014379</v>
      </c>
      <c r="BC405" s="26">
        <v>0</v>
      </c>
      <c r="BD405" s="26">
        <v>0</v>
      </c>
      <c r="BE405" s="26">
        <v>109.66778309308052</v>
      </c>
      <c r="BF405" s="26">
        <v>8.9989668131191447</v>
      </c>
      <c r="BG405" s="26">
        <v>2.7654948400893162</v>
      </c>
      <c r="BH405" s="30">
        <v>12.186708248907122</v>
      </c>
      <c r="BI405" s="26">
        <v>0.87951359190044076</v>
      </c>
      <c r="BJ405" s="26">
        <v>2.0369962066489071</v>
      </c>
      <c r="BK405" s="26">
        <v>0</v>
      </c>
      <c r="BL405" s="26">
        <v>53.427425753814063</v>
      </c>
      <c r="BM405" s="26">
        <v>56.343935552363419</v>
      </c>
      <c r="BN405" s="26">
        <v>109.20182251234037</v>
      </c>
      <c r="BO405" s="26">
        <v>0</v>
      </c>
      <c r="BP405" s="26">
        <v>0.46596058074014379</v>
      </c>
      <c r="BQ405" s="26">
        <v>0</v>
      </c>
      <c r="BR405" s="26">
        <v>0</v>
      </c>
      <c r="BS405" s="26">
        <v>0</v>
      </c>
      <c r="BT405" s="26">
        <v>0</v>
      </c>
      <c r="BU405" s="26">
        <v>0</v>
      </c>
      <c r="BV405" s="26">
        <v>81.5419580698061</v>
      </c>
      <c r="BW405" s="26">
        <v>0</v>
      </c>
      <c r="BX405" s="26">
        <v>171.75844809764916</v>
      </c>
      <c r="BY405" s="26">
        <v>2.0922300000000003</v>
      </c>
      <c r="BZ405" s="26">
        <v>0</v>
      </c>
      <c r="CA405" s="26">
        <v>0</v>
      </c>
      <c r="CB405" s="26">
        <v>191.20974116288662</v>
      </c>
      <c r="CC405" s="26">
        <v>173.85067809764917</v>
      </c>
      <c r="CD405" s="30">
        <v>1.0998504190791085</v>
      </c>
      <c r="CE405" s="26">
        <v>29.765673484069989</v>
      </c>
      <c r="CF405" s="26">
        <v>2.156893992336979</v>
      </c>
      <c r="CG405" s="26">
        <v>0</v>
      </c>
      <c r="CH405" s="26">
        <v>2.156893992336979</v>
      </c>
      <c r="CI405" s="26">
        <v>0.10784324179341144</v>
      </c>
      <c r="CJ405" s="26">
        <v>0</v>
      </c>
      <c r="CK405" s="26">
        <v>0.10784324179341144</v>
      </c>
      <c r="CL405" s="26"/>
      <c r="CM405" s="26">
        <v>0</v>
      </c>
      <c r="CN405" s="26"/>
      <c r="CO405" s="26">
        <v>0</v>
      </c>
      <c r="CP405" s="26">
        <v>0</v>
      </c>
      <c r="CQ405" s="26">
        <v>0</v>
      </c>
      <c r="CR405" s="26">
        <v>0</v>
      </c>
      <c r="CS405" s="26">
        <v>0</v>
      </c>
      <c r="CT405" s="26">
        <v>0</v>
      </c>
      <c r="CU405" s="26">
        <v>0</v>
      </c>
      <c r="CV405" s="26">
        <v>9999</v>
      </c>
      <c r="CW405" s="30">
        <v>9999</v>
      </c>
      <c r="CX405" s="7"/>
      <c r="CY405" s="7"/>
      <c r="CZ405" s="7"/>
      <c r="DA405" s="7"/>
      <c r="DB405" s="7"/>
      <c r="DC405" s="7"/>
      <c r="DD405" s="7"/>
      <c r="DE405" s="7"/>
      <c r="DF405" s="7"/>
      <c r="DG405" s="7"/>
      <c r="DH405" s="7"/>
      <c r="DI405" s="7"/>
      <c r="DJ405" s="7"/>
      <c r="DK405" s="7"/>
      <c r="DL405" s="7"/>
      <c r="DM405" s="7"/>
      <c r="DN405" s="7"/>
      <c r="DO405" s="7"/>
      <c r="DP405" s="7"/>
      <c r="DQ405" s="7"/>
      <c r="DR405" s="7"/>
      <c r="DS405" s="7"/>
      <c r="DT405" s="7"/>
      <c r="DU405" s="7"/>
      <c r="DV405" s="7"/>
      <c r="DW405" s="7"/>
      <c r="DX405" s="7"/>
      <c r="DY405" s="7"/>
      <c r="DZ405" s="7"/>
      <c r="EA405" s="7"/>
    </row>
    <row r="406" spans="1:131">
      <c r="A406" s="7" t="s">
        <v>476</v>
      </c>
      <c r="B406" s="7"/>
      <c r="C406" s="26">
        <v>1</v>
      </c>
      <c r="D406" s="26">
        <v>210.98680000000002</v>
      </c>
      <c r="E406" s="26">
        <v>0</v>
      </c>
      <c r="F406" s="26">
        <v>10.46115</v>
      </c>
      <c r="G406" s="26">
        <v>0</v>
      </c>
      <c r="H406" s="26">
        <v>0</v>
      </c>
      <c r="I406" s="26"/>
      <c r="J406" s="26"/>
      <c r="K406" s="26"/>
      <c r="L406" s="26">
        <v>225.59047141024303</v>
      </c>
      <c r="M406" s="26">
        <v>6.0003138861338345E-4</v>
      </c>
      <c r="N406" s="26">
        <v>5.9570063113059484E-4</v>
      </c>
      <c r="O406" s="26">
        <v>0</v>
      </c>
      <c r="P406" s="26">
        <v>0</v>
      </c>
      <c r="Q406" s="26">
        <v>0</v>
      </c>
      <c r="R406" s="26">
        <v>2.0860930552949988</v>
      </c>
      <c r="S406" s="26">
        <v>4.8206437578241461</v>
      </c>
      <c r="T406" s="26">
        <v>0</v>
      </c>
      <c r="U406" s="26">
        <v>164.85171128453001</v>
      </c>
      <c r="V406" s="26">
        <v>0.62766900000000003</v>
      </c>
      <c r="W406" s="26">
        <v>1.464561</v>
      </c>
      <c r="X406" s="26">
        <v>0</v>
      </c>
      <c r="Y406" s="26">
        <v>0</v>
      </c>
      <c r="Z406" s="26">
        <v>0</v>
      </c>
      <c r="AA406" s="26">
        <v>0</v>
      </c>
      <c r="AB406" s="26">
        <v>0</v>
      </c>
      <c r="AC406" s="26">
        <v>0</v>
      </c>
      <c r="AD406" s="26">
        <v>0</v>
      </c>
      <c r="AE406" s="26">
        <v>0</v>
      </c>
      <c r="AF406" s="26">
        <v>0</v>
      </c>
      <c r="AG406" s="26">
        <v>0</v>
      </c>
      <c r="AH406" s="26">
        <v>2.7137620552949988</v>
      </c>
      <c r="AI406" s="26">
        <v>6.2852047578241459</v>
      </c>
      <c r="AJ406" s="26">
        <v>0</v>
      </c>
      <c r="AK406" s="26">
        <v>164.85171128453001</v>
      </c>
      <c r="AL406" s="26">
        <v>173.85067809764917</v>
      </c>
      <c r="AM406" s="26">
        <v>108.50539032050638</v>
      </c>
      <c r="AN406" s="26">
        <v>0.21202018210048018</v>
      </c>
      <c r="AO406" s="26">
        <v>0</v>
      </c>
      <c r="AP406" s="26">
        <v>0</v>
      </c>
      <c r="AQ406" s="26">
        <v>108.71741050260685</v>
      </c>
      <c r="AR406" s="26">
        <v>2.7137620552949988</v>
      </c>
      <c r="AS406" s="30">
        <v>40.061511763892931</v>
      </c>
      <c r="AT406" s="26">
        <v>108.50539032050638</v>
      </c>
      <c r="AU406" s="26">
        <v>0.25096874541000802</v>
      </c>
      <c r="AV406" s="26">
        <v>0</v>
      </c>
      <c r="AW406" s="26">
        <v>0</v>
      </c>
      <c r="AX406" s="26">
        <v>108.75635906591639</v>
      </c>
      <c r="AY406" s="26">
        <v>6.2852047578241459</v>
      </c>
      <c r="AZ406" s="30">
        <v>17.303550680752426</v>
      </c>
      <c r="BA406" s="26">
        <v>108.50539032050638</v>
      </c>
      <c r="BB406" s="26">
        <v>0.4629889275104882</v>
      </c>
      <c r="BC406" s="26">
        <v>0</v>
      </c>
      <c r="BD406" s="26">
        <v>0</v>
      </c>
      <c r="BE406" s="26">
        <v>108.96837924801686</v>
      </c>
      <c r="BF406" s="26">
        <v>8.9989668131191447</v>
      </c>
      <c r="BG406" s="26">
        <v>2.7842141986899307</v>
      </c>
      <c r="BH406" s="30">
        <v>12.108987788371138</v>
      </c>
      <c r="BI406" s="26">
        <v>0.8851586716217863</v>
      </c>
      <c r="BJ406" s="26">
        <v>2.0500704855281735</v>
      </c>
      <c r="BK406" s="26">
        <v>0</v>
      </c>
      <c r="BL406" s="26">
        <v>53.770344931486861</v>
      </c>
      <c r="BM406" s="26">
        <v>56.705574088636823</v>
      </c>
      <c r="BN406" s="26">
        <v>108.50539032050638</v>
      </c>
      <c r="BO406" s="26">
        <v>0</v>
      </c>
      <c r="BP406" s="26">
        <v>0.4629889275104882</v>
      </c>
      <c r="BQ406" s="26">
        <v>0</v>
      </c>
      <c r="BR406" s="26">
        <v>0</v>
      </c>
      <c r="BS406" s="26">
        <v>0</v>
      </c>
      <c r="BT406" s="26">
        <v>0</v>
      </c>
      <c r="BU406" s="26">
        <v>0</v>
      </c>
      <c r="BV406" s="26">
        <v>81.5419580698061</v>
      </c>
      <c r="BW406" s="26">
        <v>0</v>
      </c>
      <c r="BX406" s="26">
        <v>171.75844809764916</v>
      </c>
      <c r="BY406" s="26">
        <v>2.0922300000000003</v>
      </c>
      <c r="BZ406" s="26">
        <v>0</v>
      </c>
      <c r="CA406" s="26">
        <v>0</v>
      </c>
      <c r="CB406" s="26">
        <v>190.51033731782297</v>
      </c>
      <c r="CC406" s="26">
        <v>173.85067809764917</v>
      </c>
      <c r="CD406" s="30">
        <v>1.0958274043131218</v>
      </c>
      <c r="CE406" s="26">
        <v>29.957691086540258</v>
      </c>
      <c r="CF406" s="26">
        <v>2.1431384489213303</v>
      </c>
      <c r="CG406" s="26">
        <v>0</v>
      </c>
      <c r="CH406" s="26">
        <v>2.1431384489213303</v>
      </c>
      <c r="CI406" s="26">
        <v>0.10715547391986543</v>
      </c>
      <c r="CJ406" s="26">
        <v>0</v>
      </c>
      <c r="CK406" s="26">
        <v>0.10715547391986543</v>
      </c>
      <c r="CL406" s="26"/>
      <c r="CM406" s="26">
        <v>0</v>
      </c>
      <c r="CN406" s="26"/>
      <c r="CO406" s="26">
        <v>0</v>
      </c>
      <c r="CP406" s="26">
        <v>0</v>
      </c>
      <c r="CQ406" s="26">
        <v>0</v>
      </c>
      <c r="CR406" s="26">
        <v>0</v>
      </c>
      <c r="CS406" s="26">
        <v>0</v>
      </c>
      <c r="CT406" s="26">
        <v>0</v>
      </c>
      <c r="CU406" s="26">
        <v>0</v>
      </c>
      <c r="CV406" s="26">
        <v>9999</v>
      </c>
      <c r="CW406" s="30">
        <v>9999</v>
      </c>
      <c r="CX406" s="7"/>
      <c r="CY406" s="7"/>
      <c r="CZ406" s="7"/>
      <c r="DA406" s="7"/>
      <c r="DB406" s="7"/>
      <c r="DC406" s="7"/>
      <c r="DD406" s="7"/>
      <c r="DE406" s="7"/>
      <c r="DF406" s="7"/>
      <c r="DG406" s="7"/>
      <c r="DH406" s="7"/>
      <c r="DI406" s="7"/>
      <c r="DJ406" s="7"/>
      <c r="DK406" s="7"/>
      <c r="DL406" s="7"/>
      <c r="DM406" s="7"/>
      <c r="DN406" s="7"/>
      <c r="DO406" s="7"/>
      <c r="DP406" s="7"/>
      <c r="DQ406" s="7"/>
      <c r="DR406" s="7"/>
      <c r="DS406" s="7"/>
      <c r="DT406" s="7"/>
      <c r="DU406" s="7"/>
      <c r="DV406" s="7"/>
      <c r="DW406" s="7"/>
      <c r="DX406" s="7"/>
      <c r="DY406" s="7"/>
      <c r="DZ406" s="7"/>
      <c r="EA406" s="7"/>
    </row>
    <row r="407" spans="1:131">
      <c r="A407" s="7" t="s">
        <v>467</v>
      </c>
      <c r="B407" s="7"/>
      <c r="C407" s="26">
        <v>1</v>
      </c>
      <c r="D407" s="26">
        <v>209.96200000000002</v>
      </c>
      <c r="E407" s="26">
        <v>0</v>
      </c>
      <c r="F407" s="26">
        <v>10.46115</v>
      </c>
      <c r="G407" s="26">
        <v>0</v>
      </c>
      <c r="H407" s="26">
        <v>0</v>
      </c>
      <c r="I407" s="26"/>
      <c r="J407" s="26"/>
      <c r="K407" s="26"/>
      <c r="L407" s="26">
        <v>224.49473880943</v>
      </c>
      <c r="M407" s="26">
        <v>5.9711693061387347E-4</v>
      </c>
      <c r="N407" s="26">
        <v>5.9280720838195545E-4</v>
      </c>
      <c r="O407" s="26">
        <v>0</v>
      </c>
      <c r="P407" s="26">
        <v>0</v>
      </c>
      <c r="Q407" s="26">
        <v>0</v>
      </c>
      <c r="R407" s="26">
        <v>2.0860930552949988</v>
      </c>
      <c r="S407" s="26">
        <v>4.8206437578241461</v>
      </c>
      <c r="T407" s="26">
        <v>0</v>
      </c>
      <c r="U407" s="26">
        <v>164.85171128453001</v>
      </c>
      <c r="V407" s="26">
        <v>0.62766900000000003</v>
      </c>
      <c r="W407" s="26">
        <v>1.464561</v>
      </c>
      <c r="X407" s="26">
        <v>0</v>
      </c>
      <c r="Y407" s="26">
        <v>0</v>
      </c>
      <c r="Z407" s="26">
        <v>0</v>
      </c>
      <c r="AA407" s="26">
        <v>0</v>
      </c>
      <c r="AB407" s="26">
        <v>0</v>
      </c>
      <c r="AC407" s="26">
        <v>0</v>
      </c>
      <c r="AD407" s="26">
        <v>0</v>
      </c>
      <c r="AE407" s="26">
        <v>0</v>
      </c>
      <c r="AF407" s="26">
        <v>0</v>
      </c>
      <c r="AG407" s="26">
        <v>0</v>
      </c>
      <c r="AH407" s="26">
        <v>2.7137620552949988</v>
      </c>
      <c r="AI407" s="26">
        <v>6.2852047578241459</v>
      </c>
      <c r="AJ407" s="26">
        <v>0</v>
      </c>
      <c r="AK407" s="26">
        <v>164.85171128453001</v>
      </c>
      <c r="AL407" s="26">
        <v>173.85067809764917</v>
      </c>
      <c r="AM407" s="26">
        <v>107.97836055371316</v>
      </c>
      <c r="AN407" s="26">
        <v>0.2109903627818471</v>
      </c>
      <c r="AO407" s="26">
        <v>0</v>
      </c>
      <c r="AP407" s="26">
        <v>0</v>
      </c>
      <c r="AQ407" s="26">
        <v>108.189350916495</v>
      </c>
      <c r="AR407" s="26">
        <v>2.7137620552949988</v>
      </c>
      <c r="AS407" s="30">
        <v>39.866925954469615</v>
      </c>
      <c r="AT407" s="26">
        <v>107.97836055371316</v>
      </c>
      <c r="AU407" s="26">
        <v>0.24974974606836114</v>
      </c>
      <c r="AV407" s="26">
        <v>0</v>
      </c>
      <c r="AW407" s="26">
        <v>0</v>
      </c>
      <c r="AX407" s="26">
        <v>108.22811029978152</v>
      </c>
      <c r="AY407" s="26">
        <v>6.2852047578241459</v>
      </c>
      <c r="AZ407" s="30">
        <v>17.219504291416062</v>
      </c>
      <c r="BA407" s="26">
        <v>107.97836055371316</v>
      </c>
      <c r="BB407" s="26">
        <v>0.46074010885020822</v>
      </c>
      <c r="BC407" s="26">
        <v>0</v>
      </c>
      <c r="BD407" s="26">
        <v>0</v>
      </c>
      <c r="BE407" s="26">
        <v>108.43910066256336</v>
      </c>
      <c r="BF407" s="26">
        <v>8.9989668131191447</v>
      </c>
      <c r="BG407" s="26">
        <v>2.7985407093930443</v>
      </c>
      <c r="BH407" s="30">
        <v>12.050172304722294</v>
      </c>
      <c r="BI407" s="26">
        <v>0.88947902771802279</v>
      </c>
      <c r="BJ407" s="26">
        <v>2.0600766401350512</v>
      </c>
      <c r="BK407" s="26">
        <v>0</v>
      </c>
      <c r="BL407" s="26">
        <v>54.032791705121078</v>
      </c>
      <c r="BM407" s="26">
        <v>56.982347372974161</v>
      </c>
      <c r="BN407" s="26">
        <v>107.97836055371316</v>
      </c>
      <c r="BO407" s="26">
        <v>0</v>
      </c>
      <c r="BP407" s="26">
        <v>0.46074010885020822</v>
      </c>
      <c r="BQ407" s="26">
        <v>0</v>
      </c>
      <c r="BR407" s="26">
        <v>0</v>
      </c>
      <c r="BS407" s="26">
        <v>0</v>
      </c>
      <c r="BT407" s="26">
        <v>0</v>
      </c>
      <c r="BU407" s="26">
        <v>0</v>
      </c>
      <c r="BV407" s="26">
        <v>81.5419580698061</v>
      </c>
      <c r="BW407" s="26">
        <v>0</v>
      </c>
      <c r="BX407" s="26">
        <v>171.75844809764916</v>
      </c>
      <c r="BY407" s="26">
        <v>2.0922300000000003</v>
      </c>
      <c r="BZ407" s="26">
        <v>0</v>
      </c>
      <c r="CA407" s="26">
        <v>0</v>
      </c>
      <c r="CB407" s="26">
        <v>189.98105873236946</v>
      </c>
      <c r="CC407" s="26">
        <v>173.85067809764917</v>
      </c>
      <c r="CD407" s="30">
        <v>1.0927829607064294</v>
      </c>
      <c r="CE407" s="26">
        <v>30.104648164272977</v>
      </c>
      <c r="CF407" s="26">
        <v>2.1327288484986711</v>
      </c>
      <c r="CG407" s="26">
        <v>0</v>
      </c>
      <c r="CH407" s="26">
        <v>2.1327288484986711</v>
      </c>
      <c r="CI407" s="26">
        <v>0.10663500093447924</v>
      </c>
      <c r="CJ407" s="26">
        <v>0</v>
      </c>
      <c r="CK407" s="26">
        <v>0.10663500093447924</v>
      </c>
      <c r="CL407" s="26"/>
      <c r="CM407" s="26">
        <v>0</v>
      </c>
      <c r="CN407" s="26"/>
      <c r="CO407" s="26">
        <v>0</v>
      </c>
      <c r="CP407" s="26">
        <v>0</v>
      </c>
      <c r="CQ407" s="26">
        <v>0</v>
      </c>
      <c r="CR407" s="26">
        <v>0</v>
      </c>
      <c r="CS407" s="26">
        <v>0</v>
      </c>
      <c r="CT407" s="26">
        <v>0</v>
      </c>
      <c r="CU407" s="26">
        <v>0</v>
      </c>
      <c r="CV407" s="26">
        <v>9999</v>
      </c>
      <c r="CW407" s="30">
        <v>9999</v>
      </c>
      <c r="CX407" s="7"/>
      <c r="CY407" s="7"/>
      <c r="CZ407" s="7"/>
      <c r="DA407" s="7"/>
      <c r="DB407" s="7"/>
      <c r="DC407" s="7"/>
      <c r="DD407" s="7"/>
      <c r="DE407" s="7"/>
      <c r="DF407" s="7"/>
      <c r="DG407" s="7"/>
      <c r="DH407" s="7"/>
      <c r="DI407" s="7"/>
      <c r="DJ407" s="7"/>
      <c r="DK407" s="7"/>
      <c r="DL407" s="7"/>
      <c r="DM407" s="7"/>
      <c r="DN407" s="7"/>
      <c r="DO407" s="7"/>
      <c r="DP407" s="7"/>
      <c r="DQ407" s="7"/>
      <c r="DR407" s="7"/>
      <c r="DS407" s="7"/>
      <c r="DT407" s="7"/>
      <c r="DU407" s="7"/>
      <c r="DV407" s="7"/>
      <c r="DW407" s="7"/>
      <c r="DX407" s="7"/>
      <c r="DY407" s="7"/>
      <c r="DZ407" s="7"/>
      <c r="EA407" s="7"/>
    </row>
    <row r="408" spans="1:131">
      <c r="A408" s="7" t="s">
        <v>477</v>
      </c>
      <c r="B408" s="7"/>
      <c r="C408" s="26">
        <v>1</v>
      </c>
      <c r="D408" s="26">
        <v>205.21619999999999</v>
      </c>
      <c r="E408" s="26">
        <v>0</v>
      </c>
      <c r="F408" s="26">
        <v>10.46115</v>
      </c>
      <c r="G408" s="26">
        <v>0</v>
      </c>
      <c r="H408" s="26">
        <v>0</v>
      </c>
      <c r="I408" s="26"/>
      <c r="J408" s="26"/>
      <c r="K408" s="26"/>
      <c r="L408" s="26">
        <v>219.42045331280775</v>
      </c>
      <c r="M408" s="26">
        <v>5.8362021440185735E-4</v>
      </c>
      <c r="N408" s="26">
        <v>5.7940790541504187E-4</v>
      </c>
      <c r="O408" s="26">
        <v>0</v>
      </c>
      <c r="P408" s="26">
        <v>0</v>
      </c>
      <c r="Q408" s="26">
        <v>0</v>
      </c>
      <c r="R408" s="26">
        <v>2.0860930552949988</v>
      </c>
      <c r="S408" s="26">
        <v>4.8206437578241461</v>
      </c>
      <c r="T408" s="26">
        <v>0</v>
      </c>
      <c r="U408" s="26">
        <v>164.85171128453001</v>
      </c>
      <c r="V408" s="26">
        <v>0.62766900000000003</v>
      </c>
      <c r="W408" s="26">
        <v>1.464561</v>
      </c>
      <c r="X408" s="26">
        <v>0</v>
      </c>
      <c r="Y408" s="26">
        <v>0</v>
      </c>
      <c r="Z408" s="26">
        <v>0</v>
      </c>
      <c r="AA408" s="26">
        <v>0</v>
      </c>
      <c r="AB408" s="26">
        <v>0</v>
      </c>
      <c r="AC408" s="26">
        <v>0</v>
      </c>
      <c r="AD408" s="26">
        <v>0</v>
      </c>
      <c r="AE408" s="26">
        <v>0</v>
      </c>
      <c r="AF408" s="26">
        <v>0</v>
      </c>
      <c r="AG408" s="26">
        <v>0</v>
      </c>
      <c r="AH408" s="26">
        <v>2.7137620552949988</v>
      </c>
      <c r="AI408" s="26">
        <v>6.2852047578241459</v>
      </c>
      <c r="AJ408" s="26">
        <v>0</v>
      </c>
      <c r="AK408" s="26">
        <v>164.85171128453001</v>
      </c>
      <c r="AL408" s="26">
        <v>173.85067809764917</v>
      </c>
      <c r="AM408" s="26">
        <v>105.53771080034923</v>
      </c>
      <c r="AN408" s="26">
        <v>0.20622131855627246</v>
      </c>
      <c r="AO408" s="26">
        <v>0</v>
      </c>
      <c r="AP408" s="26">
        <v>0</v>
      </c>
      <c r="AQ408" s="26">
        <v>105.74393211890551</v>
      </c>
      <c r="AR408" s="26">
        <v>2.7137620552949988</v>
      </c>
      <c r="AS408" s="30">
        <v>38.965808337021144</v>
      </c>
      <c r="AT408" s="26">
        <v>105.53771080034923</v>
      </c>
      <c r="AU408" s="26">
        <v>0.24410461816478221</v>
      </c>
      <c r="AV408" s="26">
        <v>0</v>
      </c>
      <c r="AW408" s="26">
        <v>0</v>
      </c>
      <c r="AX408" s="26">
        <v>105.78181541851401</v>
      </c>
      <c r="AY408" s="26">
        <v>6.2852047578241459</v>
      </c>
      <c r="AZ408" s="30">
        <v>16.830289464608352</v>
      </c>
      <c r="BA408" s="26">
        <v>105.53771080034923</v>
      </c>
      <c r="BB408" s="26">
        <v>0.4503259367210547</v>
      </c>
      <c r="BC408" s="26">
        <v>0</v>
      </c>
      <c r="BD408" s="26">
        <v>0</v>
      </c>
      <c r="BE408" s="26">
        <v>105.98803673707029</v>
      </c>
      <c r="BF408" s="26">
        <v>8.9989668131191447</v>
      </c>
      <c r="BG408" s="26">
        <v>2.8667517048626836</v>
      </c>
      <c r="BH408" s="30">
        <v>11.777800600681804</v>
      </c>
      <c r="BI408" s="26">
        <v>0.9100489903707969</v>
      </c>
      <c r="BJ408" s="26">
        <v>2.1077176729519196</v>
      </c>
      <c r="BK408" s="26">
        <v>0</v>
      </c>
      <c r="BL408" s="26">
        <v>55.282346188997913</v>
      </c>
      <c r="BM408" s="26">
        <v>58.300112852320638</v>
      </c>
      <c r="BN408" s="26">
        <v>105.53771080034923</v>
      </c>
      <c r="BO408" s="26">
        <v>0</v>
      </c>
      <c r="BP408" s="26">
        <v>0.4503259367210547</v>
      </c>
      <c r="BQ408" s="26">
        <v>0</v>
      </c>
      <c r="BR408" s="26">
        <v>0</v>
      </c>
      <c r="BS408" s="26">
        <v>0</v>
      </c>
      <c r="BT408" s="26">
        <v>0</v>
      </c>
      <c r="BU408" s="26">
        <v>0</v>
      </c>
      <c r="BV408" s="26">
        <v>81.5419580698061</v>
      </c>
      <c r="BW408" s="26">
        <v>0</v>
      </c>
      <c r="BX408" s="26">
        <v>171.75844809764916</v>
      </c>
      <c r="BY408" s="26">
        <v>2.0922300000000003</v>
      </c>
      <c r="BZ408" s="26">
        <v>0</v>
      </c>
      <c r="CA408" s="26">
        <v>0</v>
      </c>
      <c r="CB408" s="26">
        <v>187.5299948068764</v>
      </c>
      <c r="CC408" s="26">
        <v>173.85067809764917</v>
      </c>
      <c r="CD408" s="30">
        <v>1.0786842873373423</v>
      </c>
      <c r="CE408" s="26">
        <v>30.804336230068301</v>
      </c>
      <c r="CF408" s="26">
        <v>2.0845224846366155</v>
      </c>
      <c r="CG408" s="26">
        <v>0</v>
      </c>
      <c r="CH408" s="26">
        <v>2.0845224846366155</v>
      </c>
      <c r="CI408" s="26">
        <v>0.10422471532358367</v>
      </c>
      <c r="CJ408" s="26">
        <v>0</v>
      </c>
      <c r="CK408" s="26">
        <v>0.10422471532358367</v>
      </c>
      <c r="CL408" s="26"/>
      <c r="CM408" s="26">
        <v>0</v>
      </c>
      <c r="CN408" s="26"/>
      <c r="CO408" s="26">
        <v>0</v>
      </c>
      <c r="CP408" s="26">
        <v>0</v>
      </c>
      <c r="CQ408" s="26">
        <v>0</v>
      </c>
      <c r="CR408" s="26">
        <v>0</v>
      </c>
      <c r="CS408" s="26">
        <v>0</v>
      </c>
      <c r="CT408" s="26">
        <v>0</v>
      </c>
      <c r="CU408" s="26">
        <v>0</v>
      </c>
      <c r="CV408" s="26">
        <v>9999</v>
      </c>
      <c r="CW408" s="30">
        <v>9999</v>
      </c>
      <c r="CX408" s="7"/>
      <c r="CY408" s="7"/>
      <c r="CZ408" s="7"/>
      <c r="DA408" s="7"/>
      <c r="DB408" s="7"/>
      <c r="DC408" s="7"/>
      <c r="DD408" s="7"/>
      <c r="DE408" s="7"/>
      <c r="DF408" s="7"/>
      <c r="DG408" s="7"/>
      <c r="DH408" s="7"/>
      <c r="DI408" s="7"/>
      <c r="DJ408" s="7"/>
      <c r="DK408" s="7"/>
      <c r="DL408" s="7"/>
      <c r="DM408" s="7"/>
      <c r="DN408" s="7"/>
      <c r="DO408" s="7"/>
      <c r="DP408" s="7"/>
      <c r="DQ408" s="7"/>
      <c r="DR408" s="7"/>
      <c r="DS408" s="7"/>
      <c r="DT408" s="7"/>
      <c r="DU408" s="7"/>
      <c r="DV408" s="7"/>
      <c r="DW408" s="7"/>
      <c r="DX408" s="7"/>
      <c r="DY408" s="7"/>
      <c r="DZ408" s="7"/>
      <c r="EA408" s="7"/>
    </row>
    <row r="409" spans="1:131">
      <c r="A409" s="7" t="s">
        <v>468</v>
      </c>
      <c r="B409" s="7"/>
      <c r="C409" s="26">
        <v>1</v>
      </c>
      <c r="D409" s="26">
        <v>205.14300000000003</v>
      </c>
      <c r="E409" s="26">
        <v>0</v>
      </c>
      <c r="F409" s="26">
        <v>10.46115</v>
      </c>
      <c r="G409" s="26">
        <v>0</v>
      </c>
      <c r="H409" s="26">
        <v>0</v>
      </c>
      <c r="I409" s="26"/>
      <c r="J409" s="26"/>
      <c r="K409" s="26"/>
      <c r="L409" s="26">
        <v>219.34218669846402</v>
      </c>
      <c r="M409" s="26">
        <v>5.8341203883046386E-4</v>
      </c>
      <c r="N409" s="26">
        <v>5.7920123236156781E-4</v>
      </c>
      <c r="O409" s="26">
        <v>0</v>
      </c>
      <c r="P409" s="26">
        <v>0</v>
      </c>
      <c r="Q409" s="26">
        <v>0</v>
      </c>
      <c r="R409" s="26">
        <v>2.0860930552949988</v>
      </c>
      <c r="S409" s="26">
        <v>4.8206437578241461</v>
      </c>
      <c r="T409" s="26">
        <v>0</v>
      </c>
      <c r="U409" s="26">
        <v>164.85171128453001</v>
      </c>
      <c r="V409" s="26">
        <v>0.62766900000000003</v>
      </c>
      <c r="W409" s="26">
        <v>1.464561</v>
      </c>
      <c r="X409" s="26">
        <v>0</v>
      </c>
      <c r="Y409" s="26">
        <v>0</v>
      </c>
      <c r="Z409" s="26">
        <v>0</v>
      </c>
      <c r="AA409" s="26">
        <v>0</v>
      </c>
      <c r="AB409" s="26">
        <v>0</v>
      </c>
      <c r="AC409" s="26">
        <v>0</v>
      </c>
      <c r="AD409" s="26">
        <v>0</v>
      </c>
      <c r="AE409" s="26">
        <v>0</v>
      </c>
      <c r="AF409" s="26">
        <v>0</v>
      </c>
      <c r="AG409" s="26">
        <v>0</v>
      </c>
      <c r="AH409" s="26">
        <v>2.7137620552949988</v>
      </c>
      <c r="AI409" s="26">
        <v>6.2852047578241459</v>
      </c>
      <c r="AJ409" s="26">
        <v>0</v>
      </c>
      <c r="AK409" s="26">
        <v>164.85171128453001</v>
      </c>
      <c r="AL409" s="26">
        <v>173.85067809764917</v>
      </c>
      <c r="AM409" s="26">
        <v>105.50006581700684</v>
      </c>
      <c r="AN409" s="26">
        <v>0.20614776003351309</v>
      </c>
      <c r="AO409" s="26">
        <v>0</v>
      </c>
      <c r="AP409" s="26">
        <v>0</v>
      </c>
      <c r="AQ409" s="26">
        <v>105.70621357704036</v>
      </c>
      <c r="AR409" s="26">
        <v>2.7137620552949988</v>
      </c>
      <c r="AS409" s="30">
        <v>38.951909350633763</v>
      </c>
      <c r="AT409" s="26">
        <v>105.50006581700684</v>
      </c>
      <c r="AU409" s="26">
        <v>0.24401754678323606</v>
      </c>
      <c r="AV409" s="26">
        <v>0</v>
      </c>
      <c r="AW409" s="26">
        <v>0</v>
      </c>
      <c r="AX409" s="26">
        <v>105.74408336379008</v>
      </c>
      <c r="AY409" s="26">
        <v>6.2852047578241459</v>
      </c>
      <c r="AZ409" s="30">
        <v>16.824286151084323</v>
      </c>
      <c r="BA409" s="26">
        <v>105.50006581700684</v>
      </c>
      <c r="BB409" s="26">
        <v>0.45016530681674916</v>
      </c>
      <c r="BC409" s="26">
        <v>0</v>
      </c>
      <c r="BD409" s="26">
        <v>0</v>
      </c>
      <c r="BE409" s="26">
        <v>105.9502311238236</v>
      </c>
      <c r="BF409" s="26">
        <v>8.9989668131191447</v>
      </c>
      <c r="BG409" s="26">
        <v>2.8678285172313962</v>
      </c>
      <c r="BH409" s="30">
        <v>11.773599494706886</v>
      </c>
      <c r="BI409" s="26">
        <v>0.91037371793203503</v>
      </c>
      <c r="BJ409" s="26">
        <v>2.1084697577593952</v>
      </c>
      <c r="BK409" s="26">
        <v>0</v>
      </c>
      <c r="BL409" s="26">
        <v>55.302072271491745</v>
      </c>
      <c r="BM409" s="26">
        <v>58.320915747183179</v>
      </c>
      <c r="BN409" s="26">
        <v>105.50006581700684</v>
      </c>
      <c r="BO409" s="26">
        <v>0</v>
      </c>
      <c r="BP409" s="26">
        <v>0.45016530681674916</v>
      </c>
      <c r="BQ409" s="26">
        <v>0</v>
      </c>
      <c r="BR409" s="26">
        <v>0</v>
      </c>
      <c r="BS409" s="26">
        <v>0</v>
      </c>
      <c r="BT409" s="26">
        <v>0</v>
      </c>
      <c r="BU409" s="26">
        <v>0</v>
      </c>
      <c r="BV409" s="26">
        <v>81.5419580698061</v>
      </c>
      <c r="BW409" s="26">
        <v>0</v>
      </c>
      <c r="BX409" s="26">
        <v>171.75844809764916</v>
      </c>
      <c r="BY409" s="26">
        <v>2.0922300000000003</v>
      </c>
      <c r="BZ409" s="26">
        <v>0</v>
      </c>
      <c r="CA409" s="26">
        <v>0</v>
      </c>
      <c r="CB409" s="26">
        <v>187.49218919362971</v>
      </c>
      <c r="CC409" s="26">
        <v>173.85067809764917</v>
      </c>
      <c r="CD409" s="30">
        <v>1.0784668270797213</v>
      </c>
      <c r="CE409" s="26">
        <v>30.815381850474541</v>
      </c>
      <c r="CF409" s="26">
        <v>2.0837789417492831</v>
      </c>
      <c r="CG409" s="26">
        <v>0</v>
      </c>
      <c r="CH409" s="26">
        <v>2.0837789417492831</v>
      </c>
      <c r="CI409" s="26">
        <v>0.10418753868177041</v>
      </c>
      <c r="CJ409" s="26">
        <v>0</v>
      </c>
      <c r="CK409" s="26">
        <v>0.10418753868177041</v>
      </c>
      <c r="CL409" s="26"/>
      <c r="CM409" s="26">
        <v>0</v>
      </c>
      <c r="CN409" s="26"/>
      <c r="CO409" s="26">
        <v>0</v>
      </c>
      <c r="CP409" s="26">
        <v>0</v>
      </c>
      <c r="CQ409" s="26">
        <v>0</v>
      </c>
      <c r="CR409" s="26">
        <v>0</v>
      </c>
      <c r="CS409" s="26">
        <v>0</v>
      </c>
      <c r="CT409" s="26">
        <v>0</v>
      </c>
      <c r="CU409" s="26">
        <v>0</v>
      </c>
      <c r="CV409" s="26">
        <v>9999</v>
      </c>
      <c r="CW409" s="30">
        <v>9999</v>
      </c>
      <c r="CX409" s="7"/>
      <c r="CY409" s="7"/>
      <c r="CZ409" s="7"/>
      <c r="DA409" s="7"/>
      <c r="DB409" s="7"/>
      <c r="DC409" s="7"/>
      <c r="DD409" s="7"/>
      <c r="DE409" s="7"/>
      <c r="DF409" s="7"/>
      <c r="DG409" s="7"/>
      <c r="DH409" s="7"/>
      <c r="DI409" s="7"/>
      <c r="DJ409" s="7"/>
      <c r="DK409" s="7"/>
      <c r="DL409" s="7"/>
      <c r="DM409" s="7"/>
      <c r="DN409" s="7"/>
      <c r="DO409" s="7"/>
      <c r="DP409" s="7"/>
      <c r="DQ409" s="7"/>
      <c r="DR409" s="7"/>
      <c r="DS409" s="7"/>
      <c r="DT409" s="7"/>
      <c r="DU409" s="7"/>
      <c r="DV409" s="7"/>
      <c r="DW409" s="7"/>
      <c r="DX409" s="7"/>
      <c r="DY409" s="7"/>
      <c r="DZ409" s="7"/>
      <c r="EA409" s="7"/>
    </row>
    <row r="410" spans="1:131">
      <c r="A410" s="7" t="s">
        <v>470</v>
      </c>
      <c r="B410" s="7"/>
      <c r="C410" s="26">
        <v>1</v>
      </c>
      <c r="D410" s="26">
        <v>205.08199999999999</v>
      </c>
      <c r="E410" s="26">
        <v>0</v>
      </c>
      <c r="F410" s="26">
        <v>10.46115</v>
      </c>
      <c r="G410" s="26">
        <v>0</v>
      </c>
      <c r="H410" s="26">
        <v>0</v>
      </c>
      <c r="I410" s="26"/>
      <c r="J410" s="26"/>
      <c r="K410" s="26"/>
      <c r="L410" s="26">
        <v>219.27696451984414</v>
      </c>
      <c r="M410" s="26">
        <v>5.8323855918763579E-4</v>
      </c>
      <c r="N410" s="26">
        <v>5.7902900481700585E-4</v>
      </c>
      <c r="O410" s="26">
        <v>0</v>
      </c>
      <c r="P410" s="26">
        <v>0</v>
      </c>
      <c r="Q410" s="26">
        <v>0</v>
      </c>
      <c r="R410" s="26">
        <v>2.0860930552949988</v>
      </c>
      <c r="S410" s="26">
        <v>4.8206437578241461</v>
      </c>
      <c r="T410" s="26">
        <v>0</v>
      </c>
      <c r="U410" s="26">
        <v>164.85171128453001</v>
      </c>
      <c r="V410" s="26">
        <v>0.62766900000000003</v>
      </c>
      <c r="W410" s="26">
        <v>1.464561</v>
      </c>
      <c r="X410" s="26">
        <v>0</v>
      </c>
      <c r="Y410" s="26">
        <v>0</v>
      </c>
      <c r="Z410" s="26">
        <v>0</v>
      </c>
      <c r="AA410" s="26">
        <v>0</v>
      </c>
      <c r="AB410" s="26">
        <v>0</v>
      </c>
      <c r="AC410" s="26">
        <v>0</v>
      </c>
      <c r="AD410" s="26">
        <v>0</v>
      </c>
      <c r="AE410" s="26">
        <v>0</v>
      </c>
      <c r="AF410" s="26">
        <v>0</v>
      </c>
      <c r="AG410" s="26">
        <v>0</v>
      </c>
      <c r="AH410" s="26">
        <v>2.7137620552949988</v>
      </c>
      <c r="AI410" s="26">
        <v>6.2852047578241459</v>
      </c>
      <c r="AJ410" s="26">
        <v>0</v>
      </c>
      <c r="AK410" s="26">
        <v>164.85171128453001</v>
      </c>
      <c r="AL410" s="26">
        <v>173.85067809764917</v>
      </c>
      <c r="AM410" s="26">
        <v>105.46869499755482</v>
      </c>
      <c r="AN410" s="26">
        <v>0.20608646126454669</v>
      </c>
      <c r="AO410" s="26">
        <v>0</v>
      </c>
      <c r="AP410" s="26">
        <v>0</v>
      </c>
      <c r="AQ410" s="26">
        <v>105.67478145881937</v>
      </c>
      <c r="AR410" s="26">
        <v>2.7137620552949988</v>
      </c>
      <c r="AS410" s="30">
        <v>38.940326861977596</v>
      </c>
      <c r="AT410" s="26">
        <v>105.46869499755482</v>
      </c>
      <c r="AU410" s="26">
        <v>0.24394498729861425</v>
      </c>
      <c r="AV410" s="26">
        <v>0</v>
      </c>
      <c r="AW410" s="26">
        <v>0</v>
      </c>
      <c r="AX410" s="26">
        <v>105.71263998485344</v>
      </c>
      <c r="AY410" s="26">
        <v>6.2852047578241459</v>
      </c>
      <c r="AZ410" s="30">
        <v>16.819283389814295</v>
      </c>
      <c r="BA410" s="26">
        <v>105.46869499755482</v>
      </c>
      <c r="BB410" s="26">
        <v>0.45003144856316091</v>
      </c>
      <c r="BC410" s="26">
        <v>0</v>
      </c>
      <c r="BD410" s="26">
        <v>0</v>
      </c>
      <c r="BE410" s="26">
        <v>105.91872644611799</v>
      </c>
      <c r="BF410" s="26">
        <v>8.9989668131191447</v>
      </c>
      <c r="BG410" s="26">
        <v>2.8687264480689021</v>
      </c>
      <c r="BH410" s="30">
        <v>11.770098573061116</v>
      </c>
      <c r="BI410" s="26">
        <v>0.91064450131036134</v>
      </c>
      <c r="BJ410" s="26">
        <v>2.1090969052185744</v>
      </c>
      <c r="BK410" s="26">
        <v>0</v>
      </c>
      <c r="BL410" s="26">
        <v>55.318521430406534</v>
      </c>
      <c r="BM410" s="26">
        <v>58.338262836935478</v>
      </c>
      <c r="BN410" s="26">
        <v>105.46869499755482</v>
      </c>
      <c r="BO410" s="26">
        <v>0</v>
      </c>
      <c r="BP410" s="26">
        <v>0.45003144856316091</v>
      </c>
      <c r="BQ410" s="26">
        <v>0</v>
      </c>
      <c r="BR410" s="26">
        <v>0</v>
      </c>
      <c r="BS410" s="26">
        <v>0</v>
      </c>
      <c r="BT410" s="26">
        <v>0</v>
      </c>
      <c r="BU410" s="26">
        <v>0</v>
      </c>
      <c r="BV410" s="26">
        <v>81.5419580698061</v>
      </c>
      <c r="BW410" s="26">
        <v>0</v>
      </c>
      <c r="BX410" s="26">
        <v>171.75844809764916</v>
      </c>
      <c r="BY410" s="26">
        <v>2.0922300000000003</v>
      </c>
      <c r="BZ410" s="26">
        <v>0</v>
      </c>
      <c r="CA410" s="26">
        <v>0</v>
      </c>
      <c r="CB410" s="26">
        <v>187.46068451592407</v>
      </c>
      <c r="CC410" s="26">
        <v>173.85067809764917</v>
      </c>
      <c r="CD410" s="30">
        <v>1.0782856101983702</v>
      </c>
      <c r="CE410" s="26">
        <v>30.824592557437363</v>
      </c>
      <c r="CF410" s="26">
        <v>2.0831593226765066</v>
      </c>
      <c r="CG410" s="26">
        <v>0</v>
      </c>
      <c r="CH410" s="26">
        <v>2.0831593226765066</v>
      </c>
      <c r="CI410" s="26">
        <v>0.10415655814692595</v>
      </c>
      <c r="CJ410" s="26">
        <v>0</v>
      </c>
      <c r="CK410" s="26">
        <v>0.10415655814692595</v>
      </c>
      <c r="CL410" s="26"/>
      <c r="CM410" s="26">
        <v>0</v>
      </c>
      <c r="CN410" s="26"/>
      <c r="CO410" s="26">
        <v>0</v>
      </c>
      <c r="CP410" s="26">
        <v>0</v>
      </c>
      <c r="CQ410" s="26">
        <v>0</v>
      </c>
      <c r="CR410" s="26">
        <v>0</v>
      </c>
      <c r="CS410" s="26">
        <v>0</v>
      </c>
      <c r="CT410" s="26">
        <v>0</v>
      </c>
      <c r="CU410" s="26">
        <v>0</v>
      </c>
      <c r="CV410" s="26">
        <v>9999</v>
      </c>
      <c r="CW410" s="30">
        <v>9999</v>
      </c>
      <c r="CX410" s="7"/>
      <c r="CY410" s="7"/>
      <c r="CZ410" s="7"/>
      <c r="DA410" s="7"/>
      <c r="DB410" s="7"/>
      <c r="DC410" s="7"/>
      <c r="DD410" s="7"/>
      <c r="DE410" s="7"/>
      <c r="DF410" s="7"/>
      <c r="DG410" s="7"/>
      <c r="DH410" s="7"/>
      <c r="DI410" s="7"/>
      <c r="DJ410" s="7"/>
      <c r="DK410" s="7"/>
      <c r="DL410" s="7"/>
      <c r="DM410" s="7"/>
      <c r="DN410" s="7"/>
      <c r="DO410" s="7"/>
      <c r="DP410" s="7"/>
      <c r="DQ410" s="7"/>
      <c r="DR410" s="7"/>
      <c r="DS410" s="7"/>
      <c r="DT410" s="7"/>
      <c r="DU410" s="7"/>
      <c r="DV410" s="7"/>
      <c r="DW410" s="7"/>
      <c r="DX410" s="7"/>
      <c r="DY410" s="7"/>
      <c r="DZ410" s="7"/>
      <c r="EA410" s="7"/>
    </row>
    <row r="411" spans="1:131">
      <c r="A411" s="7" t="s">
        <v>497</v>
      </c>
      <c r="B411" s="7"/>
      <c r="C411" s="26">
        <v>1</v>
      </c>
      <c r="D411" s="26">
        <v>204.10599999999999</v>
      </c>
      <c r="E411" s="26">
        <v>0</v>
      </c>
      <c r="F411" s="26">
        <v>10.46115</v>
      </c>
      <c r="G411" s="26">
        <v>0</v>
      </c>
      <c r="H411" s="26">
        <v>0</v>
      </c>
      <c r="I411" s="26"/>
      <c r="J411" s="26"/>
      <c r="K411" s="26"/>
      <c r="L411" s="26">
        <v>218.233409661927</v>
      </c>
      <c r="M411" s="26">
        <v>5.8046288490238825E-4</v>
      </c>
      <c r="N411" s="26">
        <v>5.762733641040159E-4</v>
      </c>
      <c r="O411" s="26">
        <v>0</v>
      </c>
      <c r="P411" s="26">
        <v>0</v>
      </c>
      <c r="Q411" s="26">
        <v>0</v>
      </c>
      <c r="R411" s="26">
        <v>2.0860930552949988</v>
      </c>
      <c r="S411" s="26">
        <v>4.8206437578241461</v>
      </c>
      <c r="T411" s="26">
        <v>0</v>
      </c>
      <c r="U411" s="26">
        <v>164.85171128453001</v>
      </c>
      <c r="V411" s="26">
        <v>0.62766900000000003</v>
      </c>
      <c r="W411" s="26">
        <v>1.464561</v>
      </c>
      <c r="X411" s="26">
        <v>0</v>
      </c>
      <c r="Y411" s="26">
        <v>0</v>
      </c>
      <c r="Z411" s="26">
        <v>0</v>
      </c>
      <c r="AA411" s="26">
        <v>0</v>
      </c>
      <c r="AB411" s="26">
        <v>0</v>
      </c>
      <c r="AC411" s="26">
        <v>0</v>
      </c>
      <c r="AD411" s="26">
        <v>0</v>
      </c>
      <c r="AE411" s="26">
        <v>0</v>
      </c>
      <c r="AF411" s="26">
        <v>0</v>
      </c>
      <c r="AG411" s="26">
        <v>0</v>
      </c>
      <c r="AH411" s="26">
        <v>2.7137620552949988</v>
      </c>
      <c r="AI411" s="26">
        <v>6.2852047578241459</v>
      </c>
      <c r="AJ411" s="26">
        <v>0</v>
      </c>
      <c r="AK411" s="26">
        <v>164.85171128453001</v>
      </c>
      <c r="AL411" s="26">
        <v>173.85067809764917</v>
      </c>
      <c r="AM411" s="26">
        <v>104.96676188632316</v>
      </c>
      <c r="AN411" s="26">
        <v>0.20510568096108669</v>
      </c>
      <c r="AO411" s="26">
        <v>0</v>
      </c>
      <c r="AP411" s="26">
        <v>0</v>
      </c>
      <c r="AQ411" s="26">
        <v>105.17186756728424</v>
      </c>
      <c r="AR411" s="26">
        <v>2.7137620552949988</v>
      </c>
      <c r="AS411" s="30">
        <v>38.755007043479189</v>
      </c>
      <c r="AT411" s="26">
        <v>104.96676188632316</v>
      </c>
      <c r="AU411" s="26">
        <v>0.24278403554466479</v>
      </c>
      <c r="AV411" s="26">
        <v>0</v>
      </c>
      <c r="AW411" s="26">
        <v>0</v>
      </c>
      <c r="AX411" s="26">
        <v>105.20954592186781</v>
      </c>
      <c r="AY411" s="26">
        <v>6.2852047578241459</v>
      </c>
      <c r="AZ411" s="30">
        <v>16.739239209493942</v>
      </c>
      <c r="BA411" s="26">
        <v>104.96676188632316</v>
      </c>
      <c r="BB411" s="26">
        <v>0.44788971650575149</v>
      </c>
      <c r="BC411" s="26">
        <v>0</v>
      </c>
      <c r="BD411" s="26">
        <v>0</v>
      </c>
      <c r="BE411" s="26">
        <v>105.4146516028289</v>
      </c>
      <c r="BF411" s="26">
        <v>8.9989668131191447</v>
      </c>
      <c r="BG411" s="26">
        <v>2.8831663352489616</v>
      </c>
      <c r="BH411" s="30">
        <v>11.71408382672888</v>
      </c>
      <c r="BI411" s="26">
        <v>0.91499904764059614</v>
      </c>
      <c r="BJ411" s="26">
        <v>2.1191822460683944</v>
      </c>
      <c r="BK411" s="26">
        <v>0</v>
      </c>
      <c r="BL411" s="26">
        <v>55.583045143164007</v>
      </c>
      <c r="BM411" s="26">
        <v>58.617226436873004</v>
      </c>
      <c r="BN411" s="26">
        <v>104.96676188632316</v>
      </c>
      <c r="BO411" s="26">
        <v>0</v>
      </c>
      <c r="BP411" s="26">
        <v>0.44788971650575149</v>
      </c>
      <c r="BQ411" s="26">
        <v>0</v>
      </c>
      <c r="BR411" s="26">
        <v>0</v>
      </c>
      <c r="BS411" s="26">
        <v>0</v>
      </c>
      <c r="BT411" s="26">
        <v>0</v>
      </c>
      <c r="BU411" s="26">
        <v>0</v>
      </c>
      <c r="BV411" s="26">
        <v>81.5419580698061</v>
      </c>
      <c r="BW411" s="26">
        <v>0</v>
      </c>
      <c r="BX411" s="26">
        <v>171.75844809764916</v>
      </c>
      <c r="BY411" s="26">
        <v>2.0922300000000003</v>
      </c>
      <c r="BZ411" s="26">
        <v>0</v>
      </c>
      <c r="CA411" s="26">
        <v>0</v>
      </c>
      <c r="CB411" s="26">
        <v>186.95660967263501</v>
      </c>
      <c r="CC411" s="26">
        <v>173.85067809764917</v>
      </c>
      <c r="CD411" s="30">
        <v>1.0753861400967586</v>
      </c>
      <c r="CE411" s="26">
        <v>30.972712617286238</v>
      </c>
      <c r="CF411" s="26">
        <v>2.0732454175120756</v>
      </c>
      <c r="CG411" s="26">
        <v>0</v>
      </c>
      <c r="CH411" s="26">
        <v>2.0732454175120756</v>
      </c>
      <c r="CI411" s="26">
        <v>0.1036608695894153</v>
      </c>
      <c r="CJ411" s="26">
        <v>0</v>
      </c>
      <c r="CK411" s="26">
        <v>0.1036608695894153</v>
      </c>
      <c r="CL411" s="26"/>
      <c r="CM411" s="26">
        <v>0</v>
      </c>
      <c r="CN411" s="26"/>
      <c r="CO411" s="26">
        <v>0</v>
      </c>
      <c r="CP411" s="26">
        <v>0</v>
      </c>
      <c r="CQ411" s="26">
        <v>0</v>
      </c>
      <c r="CR411" s="26">
        <v>0</v>
      </c>
      <c r="CS411" s="26">
        <v>0</v>
      </c>
      <c r="CT411" s="26">
        <v>0</v>
      </c>
      <c r="CU411" s="26">
        <v>0</v>
      </c>
      <c r="CV411" s="26">
        <v>9999</v>
      </c>
      <c r="CW411" s="30">
        <v>9999</v>
      </c>
      <c r="CX411" s="7"/>
      <c r="CY411" s="7"/>
      <c r="CZ411" s="7"/>
      <c r="DA411" s="7"/>
      <c r="DB411" s="7"/>
      <c r="DC411" s="7"/>
      <c r="DD411" s="7"/>
      <c r="DE411" s="7"/>
      <c r="DF411" s="7"/>
      <c r="DG411" s="7"/>
      <c r="DH411" s="7"/>
      <c r="DI411" s="7"/>
      <c r="DJ411" s="7"/>
      <c r="DK411" s="7"/>
      <c r="DL411" s="7"/>
      <c r="DM411" s="7"/>
      <c r="DN411" s="7"/>
      <c r="DO411" s="7"/>
      <c r="DP411" s="7"/>
      <c r="DQ411" s="7"/>
      <c r="DR411" s="7"/>
      <c r="DS411" s="7"/>
      <c r="DT411" s="7"/>
      <c r="DU411" s="7"/>
      <c r="DV411" s="7"/>
      <c r="DW411" s="7"/>
      <c r="DX411" s="7"/>
      <c r="DY411" s="7"/>
      <c r="DZ411" s="7"/>
      <c r="EA411" s="7"/>
    </row>
    <row r="412" spans="1:131">
      <c r="A412" s="7" t="s">
        <v>478</v>
      </c>
      <c r="B412" s="7"/>
      <c r="C412" s="26">
        <v>1</v>
      </c>
      <c r="D412" s="26">
        <v>203.88640000000001</v>
      </c>
      <c r="E412" s="26">
        <v>0</v>
      </c>
      <c r="F412" s="26">
        <v>10.46115</v>
      </c>
      <c r="G412" s="26">
        <v>0</v>
      </c>
      <c r="H412" s="26">
        <v>0</v>
      </c>
      <c r="I412" s="26"/>
      <c r="J412" s="26"/>
      <c r="K412" s="26"/>
      <c r="L412" s="26">
        <v>217.99860981889563</v>
      </c>
      <c r="M412" s="26">
        <v>5.7983835818820766E-4</v>
      </c>
      <c r="N412" s="26">
        <v>5.7565334494359319E-4</v>
      </c>
      <c r="O412" s="26">
        <v>0</v>
      </c>
      <c r="P412" s="26">
        <v>0</v>
      </c>
      <c r="Q412" s="26">
        <v>0</v>
      </c>
      <c r="R412" s="26">
        <v>2.0860930552949988</v>
      </c>
      <c r="S412" s="26">
        <v>4.8206437578241461</v>
      </c>
      <c r="T412" s="26">
        <v>0</v>
      </c>
      <c r="U412" s="26">
        <v>164.85171128453001</v>
      </c>
      <c r="V412" s="26">
        <v>0.62766900000000003</v>
      </c>
      <c r="W412" s="26">
        <v>1.464561</v>
      </c>
      <c r="X412" s="26">
        <v>0</v>
      </c>
      <c r="Y412" s="26">
        <v>0</v>
      </c>
      <c r="Z412" s="26">
        <v>0</v>
      </c>
      <c r="AA412" s="26">
        <v>0</v>
      </c>
      <c r="AB412" s="26">
        <v>0</v>
      </c>
      <c r="AC412" s="26">
        <v>0</v>
      </c>
      <c r="AD412" s="26">
        <v>0</v>
      </c>
      <c r="AE412" s="26">
        <v>0</v>
      </c>
      <c r="AF412" s="26">
        <v>0</v>
      </c>
      <c r="AG412" s="26">
        <v>0</v>
      </c>
      <c r="AH412" s="26">
        <v>2.7137620552949988</v>
      </c>
      <c r="AI412" s="26">
        <v>6.2852047578241459</v>
      </c>
      <c r="AJ412" s="26">
        <v>0</v>
      </c>
      <c r="AK412" s="26">
        <v>164.85171128453001</v>
      </c>
      <c r="AL412" s="26">
        <v>173.85067809764917</v>
      </c>
      <c r="AM412" s="26">
        <v>104.85382693629607</v>
      </c>
      <c r="AN412" s="26">
        <v>0.20488500539280818</v>
      </c>
      <c r="AO412" s="26">
        <v>0</v>
      </c>
      <c r="AP412" s="26">
        <v>0</v>
      </c>
      <c r="AQ412" s="26">
        <v>105.05871194168888</v>
      </c>
      <c r="AR412" s="26">
        <v>2.7137620552949988</v>
      </c>
      <c r="AS412" s="30">
        <v>38.713310084317065</v>
      </c>
      <c r="AT412" s="26">
        <v>104.85382693629607</v>
      </c>
      <c r="AU412" s="26">
        <v>0.24252282140002621</v>
      </c>
      <c r="AV412" s="26">
        <v>0</v>
      </c>
      <c r="AW412" s="26">
        <v>0</v>
      </c>
      <c r="AX412" s="26">
        <v>105.0963497576961</v>
      </c>
      <c r="AY412" s="26">
        <v>6.2852047578241459</v>
      </c>
      <c r="AZ412" s="30">
        <v>16.721229268921871</v>
      </c>
      <c r="BA412" s="26">
        <v>104.85382693629607</v>
      </c>
      <c r="BB412" s="26">
        <v>0.44740782679283442</v>
      </c>
      <c r="BC412" s="26">
        <v>0</v>
      </c>
      <c r="BD412" s="26">
        <v>0</v>
      </c>
      <c r="BE412" s="26">
        <v>105.30123476308891</v>
      </c>
      <c r="BF412" s="26">
        <v>8.9989668131191447</v>
      </c>
      <c r="BG412" s="26">
        <v>2.8864343620133632</v>
      </c>
      <c r="BH412" s="30">
        <v>11.701480508804133</v>
      </c>
      <c r="BI412" s="26">
        <v>0.91598456600210465</v>
      </c>
      <c r="BJ412" s="26">
        <v>2.1214647544712921</v>
      </c>
      <c r="BK412" s="26">
        <v>0</v>
      </c>
      <c r="BL412" s="26">
        <v>55.642911994084123</v>
      </c>
      <c r="BM412" s="26">
        <v>58.680361314557523</v>
      </c>
      <c r="BN412" s="26">
        <v>104.85382693629607</v>
      </c>
      <c r="BO412" s="26">
        <v>0</v>
      </c>
      <c r="BP412" s="26">
        <v>0.44740782679283442</v>
      </c>
      <c r="BQ412" s="26">
        <v>0</v>
      </c>
      <c r="BR412" s="26">
        <v>0</v>
      </c>
      <c r="BS412" s="26">
        <v>0</v>
      </c>
      <c r="BT412" s="26">
        <v>0</v>
      </c>
      <c r="BU412" s="26">
        <v>0</v>
      </c>
      <c r="BV412" s="26">
        <v>81.5419580698061</v>
      </c>
      <c r="BW412" s="26">
        <v>0</v>
      </c>
      <c r="BX412" s="26">
        <v>171.75844809764916</v>
      </c>
      <c r="BY412" s="26">
        <v>2.0922300000000003</v>
      </c>
      <c r="BZ412" s="26">
        <v>0</v>
      </c>
      <c r="CA412" s="26">
        <v>0</v>
      </c>
      <c r="CB412" s="26">
        <v>186.843192832895</v>
      </c>
      <c r="CC412" s="26">
        <v>173.85067809764917</v>
      </c>
      <c r="CD412" s="30">
        <v>1.0747337593238959</v>
      </c>
      <c r="CE412" s="26">
        <v>31.006235062018376</v>
      </c>
      <c r="CF412" s="26">
        <v>2.0710147888500758</v>
      </c>
      <c r="CG412" s="26">
        <v>0</v>
      </c>
      <c r="CH412" s="26">
        <v>2.0710147888500758</v>
      </c>
      <c r="CI412" s="26">
        <v>0.10354933966397541</v>
      </c>
      <c r="CJ412" s="26">
        <v>0</v>
      </c>
      <c r="CK412" s="26">
        <v>0.10354933966397541</v>
      </c>
      <c r="CL412" s="26"/>
      <c r="CM412" s="26">
        <v>0</v>
      </c>
      <c r="CN412" s="26"/>
      <c r="CO412" s="26">
        <v>0</v>
      </c>
      <c r="CP412" s="26">
        <v>0</v>
      </c>
      <c r="CQ412" s="26">
        <v>0</v>
      </c>
      <c r="CR412" s="26">
        <v>0</v>
      </c>
      <c r="CS412" s="26">
        <v>0</v>
      </c>
      <c r="CT412" s="26">
        <v>0</v>
      </c>
      <c r="CU412" s="26">
        <v>0</v>
      </c>
      <c r="CV412" s="26">
        <v>9999</v>
      </c>
      <c r="CW412" s="30">
        <v>9999</v>
      </c>
      <c r="CX412" s="7"/>
      <c r="CY412" s="7"/>
      <c r="CZ412" s="7"/>
      <c r="DA412" s="7"/>
      <c r="DB412" s="7"/>
      <c r="DC412" s="7"/>
      <c r="DD412" s="7"/>
      <c r="DE412" s="7"/>
      <c r="DF412" s="7"/>
      <c r="DG412" s="7"/>
      <c r="DH412" s="7"/>
      <c r="DI412" s="7"/>
      <c r="DJ412" s="7"/>
      <c r="DK412" s="7"/>
      <c r="DL412" s="7"/>
      <c r="DM412" s="7"/>
      <c r="DN412" s="7"/>
      <c r="DO412" s="7"/>
      <c r="DP412" s="7"/>
      <c r="DQ412" s="7"/>
      <c r="DR412" s="7"/>
      <c r="DS412" s="7"/>
      <c r="DT412" s="7"/>
      <c r="DU412" s="7"/>
      <c r="DV412" s="7"/>
      <c r="DW412" s="7"/>
      <c r="DX412" s="7"/>
      <c r="DY412" s="7"/>
      <c r="DZ412" s="7"/>
      <c r="EA412" s="7"/>
    </row>
    <row r="413" spans="1:131">
      <c r="A413" s="7" t="s">
        <v>485</v>
      </c>
      <c r="B413" s="7"/>
      <c r="C413" s="26">
        <v>1</v>
      </c>
      <c r="D413" s="26">
        <v>203.86200000000002</v>
      </c>
      <c r="E413" s="26">
        <v>0</v>
      </c>
      <c r="F413" s="26">
        <v>10.46115</v>
      </c>
      <c r="G413" s="26">
        <v>0</v>
      </c>
      <c r="H413" s="26">
        <v>0</v>
      </c>
      <c r="I413" s="26"/>
      <c r="J413" s="26"/>
      <c r="K413" s="26"/>
      <c r="L413" s="26">
        <v>217.97252094744772</v>
      </c>
      <c r="M413" s="26">
        <v>5.797689663310765E-4</v>
      </c>
      <c r="N413" s="26">
        <v>5.7558445392576847E-4</v>
      </c>
      <c r="O413" s="26">
        <v>0</v>
      </c>
      <c r="P413" s="26">
        <v>0</v>
      </c>
      <c r="Q413" s="26">
        <v>0</v>
      </c>
      <c r="R413" s="26">
        <v>2.0860930552949988</v>
      </c>
      <c r="S413" s="26">
        <v>4.8206437578241461</v>
      </c>
      <c r="T413" s="26">
        <v>0</v>
      </c>
      <c r="U413" s="26">
        <v>164.85171128453001</v>
      </c>
      <c r="V413" s="26">
        <v>0.62766900000000003</v>
      </c>
      <c r="W413" s="26">
        <v>1.464561</v>
      </c>
      <c r="X413" s="26">
        <v>0</v>
      </c>
      <c r="Y413" s="26">
        <v>0</v>
      </c>
      <c r="Z413" s="26">
        <v>0</v>
      </c>
      <c r="AA413" s="26">
        <v>0</v>
      </c>
      <c r="AB413" s="26">
        <v>0</v>
      </c>
      <c r="AC413" s="26">
        <v>0</v>
      </c>
      <c r="AD413" s="26">
        <v>0</v>
      </c>
      <c r="AE413" s="26">
        <v>0</v>
      </c>
      <c r="AF413" s="26">
        <v>0</v>
      </c>
      <c r="AG413" s="26">
        <v>0</v>
      </c>
      <c r="AH413" s="26">
        <v>2.7137620552949988</v>
      </c>
      <c r="AI413" s="26">
        <v>6.2852047578241459</v>
      </c>
      <c r="AJ413" s="26">
        <v>0</v>
      </c>
      <c r="AK413" s="26">
        <v>164.85171128453001</v>
      </c>
      <c r="AL413" s="26">
        <v>173.85067809764917</v>
      </c>
      <c r="AM413" s="26">
        <v>104.84127860851531</v>
      </c>
      <c r="AN413" s="26">
        <v>0.20486048588522171</v>
      </c>
      <c r="AO413" s="26">
        <v>0</v>
      </c>
      <c r="AP413" s="26">
        <v>0</v>
      </c>
      <c r="AQ413" s="26">
        <v>105.04613909440053</v>
      </c>
      <c r="AR413" s="26">
        <v>2.7137620552949988</v>
      </c>
      <c r="AS413" s="30">
        <v>38.708677088854614</v>
      </c>
      <c r="AT413" s="26">
        <v>104.84127860851531</v>
      </c>
      <c r="AU413" s="26">
        <v>0.24249379760617745</v>
      </c>
      <c r="AV413" s="26">
        <v>0</v>
      </c>
      <c r="AW413" s="26">
        <v>0</v>
      </c>
      <c r="AX413" s="26">
        <v>105.08377240612148</v>
      </c>
      <c r="AY413" s="26">
        <v>6.2852047578241459</v>
      </c>
      <c r="AZ413" s="30">
        <v>16.719228164413863</v>
      </c>
      <c r="BA413" s="26">
        <v>104.84127860851531</v>
      </c>
      <c r="BB413" s="26">
        <v>0.44735428349139916</v>
      </c>
      <c r="BC413" s="26">
        <v>0</v>
      </c>
      <c r="BD413" s="26">
        <v>0</v>
      </c>
      <c r="BE413" s="26">
        <v>105.2886328920067</v>
      </c>
      <c r="BF413" s="26">
        <v>8.9989668131191447</v>
      </c>
      <c r="BG413" s="26">
        <v>2.8867979107052246</v>
      </c>
      <c r="BH413" s="30">
        <v>11.700080140145829</v>
      </c>
      <c r="BI413" s="26">
        <v>0.91609419910396006</v>
      </c>
      <c r="BJ413" s="26">
        <v>2.1217186700612944</v>
      </c>
      <c r="BK413" s="26">
        <v>0</v>
      </c>
      <c r="BL413" s="26">
        <v>55.649571827955342</v>
      </c>
      <c r="BM413" s="26">
        <v>58.687384697120599</v>
      </c>
      <c r="BN413" s="26">
        <v>104.84127860851531</v>
      </c>
      <c r="BO413" s="26">
        <v>0</v>
      </c>
      <c r="BP413" s="26">
        <v>0.44735428349139916</v>
      </c>
      <c r="BQ413" s="26">
        <v>0</v>
      </c>
      <c r="BR413" s="26">
        <v>0</v>
      </c>
      <c r="BS413" s="26">
        <v>0</v>
      </c>
      <c r="BT413" s="26">
        <v>0</v>
      </c>
      <c r="BU413" s="26">
        <v>0</v>
      </c>
      <c r="BV413" s="26">
        <v>81.5419580698061</v>
      </c>
      <c r="BW413" s="26">
        <v>0</v>
      </c>
      <c r="BX413" s="26">
        <v>171.75844809764916</v>
      </c>
      <c r="BY413" s="26">
        <v>2.0922300000000003</v>
      </c>
      <c r="BZ413" s="26">
        <v>0</v>
      </c>
      <c r="CA413" s="26">
        <v>0</v>
      </c>
      <c r="CB413" s="26">
        <v>186.83059096181279</v>
      </c>
      <c r="CC413" s="26">
        <v>173.85067809764917</v>
      </c>
      <c r="CD413" s="30">
        <v>1.0746612725713558</v>
      </c>
      <c r="CE413" s="26">
        <v>31.009964236168045</v>
      </c>
      <c r="CF413" s="26">
        <v>2.0707669412209646</v>
      </c>
      <c r="CG413" s="26">
        <v>0</v>
      </c>
      <c r="CH413" s="26">
        <v>2.0707669412209646</v>
      </c>
      <c r="CI413" s="26">
        <v>0.10353694745003768</v>
      </c>
      <c r="CJ413" s="26">
        <v>0</v>
      </c>
      <c r="CK413" s="26">
        <v>0.10353694745003768</v>
      </c>
      <c r="CL413" s="26"/>
      <c r="CM413" s="26">
        <v>0</v>
      </c>
      <c r="CN413" s="26"/>
      <c r="CO413" s="26">
        <v>0</v>
      </c>
      <c r="CP413" s="26">
        <v>0</v>
      </c>
      <c r="CQ413" s="26">
        <v>0</v>
      </c>
      <c r="CR413" s="26">
        <v>0</v>
      </c>
      <c r="CS413" s="26">
        <v>0</v>
      </c>
      <c r="CT413" s="26">
        <v>0</v>
      </c>
      <c r="CU413" s="26">
        <v>0</v>
      </c>
      <c r="CV413" s="26">
        <v>9999</v>
      </c>
      <c r="CW413" s="30">
        <v>9999</v>
      </c>
      <c r="CX413" s="7"/>
      <c r="CY413" s="7"/>
      <c r="CZ413" s="7"/>
      <c r="DA413" s="7"/>
      <c r="DB413" s="7"/>
      <c r="DC413" s="7"/>
      <c r="DD413" s="7"/>
      <c r="DE413" s="7"/>
      <c r="DF413" s="7"/>
      <c r="DG413" s="7"/>
      <c r="DH413" s="7"/>
      <c r="DI413" s="7"/>
      <c r="DJ413" s="7"/>
      <c r="DK413" s="7"/>
      <c r="DL413" s="7"/>
      <c r="DM413" s="7"/>
      <c r="DN413" s="7"/>
      <c r="DO413" s="7"/>
      <c r="DP413" s="7"/>
      <c r="DQ413" s="7"/>
      <c r="DR413" s="7"/>
      <c r="DS413" s="7"/>
      <c r="DT413" s="7"/>
      <c r="DU413" s="7"/>
      <c r="DV413" s="7"/>
      <c r="DW413" s="7"/>
      <c r="DX413" s="7"/>
      <c r="DY413" s="7"/>
      <c r="DZ413" s="7"/>
      <c r="EA413" s="7"/>
    </row>
    <row r="414" spans="1:131">
      <c r="A414" s="7" t="s">
        <v>469</v>
      </c>
      <c r="B414" s="7"/>
      <c r="C414" s="26">
        <v>1</v>
      </c>
      <c r="D414" s="26">
        <v>203.43500000000003</v>
      </c>
      <c r="E414" s="26">
        <v>0</v>
      </c>
      <c r="F414" s="26">
        <v>10.46115</v>
      </c>
      <c r="G414" s="26">
        <v>0</v>
      </c>
      <c r="H414" s="26">
        <v>0</v>
      </c>
      <c r="I414" s="26"/>
      <c r="J414" s="26"/>
      <c r="K414" s="26"/>
      <c r="L414" s="26">
        <v>217.51596569710898</v>
      </c>
      <c r="M414" s="26">
        <v>5.7855460883128075E-4</v>
      </c>
      <c r="N414" s="26">
        <v>5.7437886111383547E-4</v>
      </c>
      <c r="O414" s="26">
        <v>0</v>
      </c>
      <c r="P414" s="26">
        <v>0</v>
      </c>
      <c r="Q414" s="26">
        <v>0</v>
      </c>
      <c r="R414" s="26">
        <v>2.0860930552949988</v>
      </c>
      <c r="S414" s="26">
        <v>4.8206437578241461</v>
      </c>
      <c r="T414" s="26">
        <v>0</v>
      </c>
      <c r="U414" s="26">
        <v>164.85171128453001</v>
      </c>
      <c r="V414" s="26">
        <v>0.62766900000000003</v>
      </c>
      <c r="W414" s="26">
        <v>1.464561</v>
      </c>
      <c r="X414" s="26">
        <v>0</v>
      </c>
      <c r="Y414" s="26">
        <v>0</v>
      </c>
      <c r="Z414" s="26">
        <v>0</v>
      </c>
      <c r="AA414" s="26">
        <v>0</v>
      </c>
      <c r="AB414" s="26">
        <v>0</v>
      </c>
      <c r="AC414" s="26">
        <v>0</v>
      </c>
      <c r="AD414" s="26">
        <v>0</v>
      </c>
      <c r="AE414" s="26">
        <v>0</v>
      </c>
      <c r="AF414" s="26">
        <v>0</v>
      </c>
      <c r="AG414" s="26">
        <v>0</v>
      </c>
      <c r="AH414" s="26">
        <v>2.7137620552949988</v>
      </c>
      <c r="AI414" s="26">
        <v>6.2852047578241459</v>
      </c>
      <c r="AJ414" s="26">
        <v>0</v>
      </c>
      <c r="AK414" s="26">
        <v>164.85171128453001</v>
      </c>
      <c r="AL414" s="26">
        <v>173.85067809764917</v>
      </c>
      <c r="AM414" s="26">
        <v>104.62168287235149</v>
      </c>
      <c r="AN414" s="26">
        <v>0.2044313945024579</v>
      </c>
      <c r="AO414" s="26">
        <v>0</v>
      </c>
      <c r="AP414" s="26">
        <v>0</v>
      </c>
      <c r="AQ414" s="26">
        <v>104.82611426685395</v>
      </c>
      <c r="AR414" s="26">
        <v>2.7137620552949988</v>
      </c>
      <c r="AS414" s="30">
        <v>38.627599668261574</v>
      </c>
      <c r="AT414" s="26">
        <v>104.62168287235149</v>
      </c>
      <c r="AU414" s="26">
        <v>0.24198588121382467</v>
      </c>
      <c r="AV414" s="26">
        <v>0</v>
      </c>
      <c r="AW414" s="26">
        <v>0</v>
      </c>
      <c r="AX414" s="26">
        <v>104.86366875356531</v>
      </c>
      <c r="AY414" s="26">
        <v>6.2852047578241459</v>
      </c>
      <c r="AZ414" s="30">
        <v>16.684208835523716</v>
      </c>
      <c r="BA414" s="26">
        <v>104.62168287235149</v>
      </c>
      <c r="BB414" s="26">
        <v>0.44641727571628254</v>
      </c>
      <c r="BC414" s="26">
        <v>0</v>
      </c>
      <c r="BD414" s="26">
        <v>0</v>
      </c>
      <c r="BE414" s="26">
        <v>105.06810014806777</v>
      </c>
      <c r="BF414" s="26">
        <v>8.9989668131191447</v>
      </c>
      <c r="BG414" s="26">
        <v>2.8931741296210105</v>
      </c>
      <c r="BH414" s="30">
        <v>11.67557368862548</v>
      </c>
      <c r="BI414" s="26">
        <v>0.91801703550387825</v>
      </c>
      <c r="BJ414" s="26">
        <v>2.1261720525771652</v>
      </c>
      <c r="BK414" s="26">
        <v>0</v>
      </c>
      <c r="BL414" s="26">
        <v>55.766377525945046</v>
      </c>
      <c r="BM414" s="26">
        <v>58.810566614026094</v>
      </c>
      <c r="BN414" s="26">
        <v>104.62168287235149</v>
      </c>
      <c r="BO414" s="26">
        <v>0</v>
      </c>
      <c r="BP414" s="26">
        <v>0.44641727571628254</v>
      </c>
      <c r="BQ414" s="26">
        <v>0</v>
      </c>
      <c r="BR414" s="26">
        <v>0</v>
      </c>
      <c r="BS414" s="26">
        <v>0</v>
      </c>
      <c r="BT414" s="26">
        <v>0</v>
      </c>
      <c r="BU414" s="26">
        <v>0</v>
      </c>
      <c r="BV414" s="26">
        <v>81.5419580698061</v>
      </c>
      <c r="BW414" s="26">
        <v>0</v>
      </c>
      <c r="BX414" s="26">
        <v>171.75844809764916</v>
      </c>
      <c r="BY414" s="26">
        <v>2.0922300000000003</v>
      </c>
      <c r="BZ414" s="26">
        <v>0</v>
      </c>
      <c r="CA414" s="26">
        <v>0</v>
      </c>
      <c r="CB414" s="26">
        <v>186.61005821787387</v>
      </c>
      <c r="CC414" s="26">
        <v>173.85067809764917</v>
      </c>
      <c r="CD414" s="30">
        <v>1.0733927544019009</v>
      </c>
      <c r="CE414" s="26">
        <v>31.075369589799937</v>
      </c>
      <c r="CF414" s="26">
        <v>2.0664296077115276</v>
      </c>
      <c r="CG414" s="26">
        <v>0</v>
      </c>
      <c r="CH414" s="26">
        <v>2.0664296077115276</v>
      </c>
      <c r="CI414" s="26">
        <v>0.10332008370612676</v>
      </c>
      <c r="CJ414" s="26">
        <v>0</v>
      </c>
      <c r="CK414" s="26">
        <v>0.10332008370612676</v>
      </c>
      <c r="CL414" s="26"/>
      <c r="CM414" s="26">
        <v>0</v>
      </c>
      <c r="CN414" s="26"/>
      <c r="CO414" s="26">
        <v>0</v>
      </c>
      <c r="CP414" s="26">
        <v>0</v>
      </c>
      <c r="CQ414" s="26">
        <v>0</v>
      </c>
      <c r="CR414" s="26">
        <v>0</v>
      </c>
      <c r="CS414" s="26">
        <v>0</v>
      </c>
      <c r="CT414" s="26">
        <v>0</v>
      </c>
      <c r="CU414" s="26">
        <v>0</v>
      </c>
      <c r="CV414" s="26">
        <v>9999</v>
      </c>
      <c r="CW414" s="30">
        <v>9999</v>
      </c>
      <c r="CX414" s="7"/>
      <c r="CY414" s="7"/>
      <c r="CZ414" s="7"/>
      <c r="DA414" s="7"/>
      <c r="DB414" s="7"/>
      <c r="DC414" s="7"/>
      <c r="DD414" s="7"/>
      <c r="DE414" s="7"/>
      <c r="DF414" s="7"/>
      <c r="DG414" s="7"/>
      <c r="DH414" s="7"/>
      <c r="DI414" s="7"/>
      <c r="DJ414" s="7"/>
      <c r="DK414" s="7"/>
      <c r="DL414" s="7"/>
      <c r="DM414" s="7"/>
      <c r="DN414" s="7"/>
      <c r="DO414" s="7"/>
      <c r="DP414" s="7"/>
      <c r="DQ414" s="7"/>
      <c r="DR414" s="7"/>
      <c r="DS414" s="7"/>
      <c r="DT414" s="7"/>
      <c r="DU414" s="7"/>
      <c r="DV414" s="7"/>
      <c r="DW414" s="7"/>
      <c r="DX414" s="7"/>
      <c r="DY414" s="7"/>
      <c r="DZ414" s="7"/>
      <c r="EA414" s="7"/>
    </row>
    <row r="415" spans="1:131">
      <c r="A415" s="7" t="s">
        <v>479</v>
      </c>
      <c r="B415" s="7"/>
      <c r="C415" s="26">
        <v>1</v>
      </c>
      <c r="D415" s="26">
        <v>201.99540000000005</v>
      </c>
      <c r="E415" s="26">
        <v>0</v>
      </c>
      <c r="F415" s="26">
        <v>10.46115</v>
      </c>
      <c r="G415" s="26">
        <v>0</v>
      </c>
      <c r="H415" s="26">
        <v>0</v>
      </c>
      <c r="I415" s="26"/>
      <c r="J415" s="26"/>
      <c r="K415" s="26"/>
      <c r="L415" s="26">
        <v>215.97672228168116</v>
      </c>
      <c r="M415" s="26">
        <v>5.7446048926054066E-4</v>
      </c>
      <c r="N415" s="26">
        <v>5.7031429106217538E-4</v>
      </c>
      <c r="O415" s="26">
        <v>0</v>
      </c>
      <c r="P415" s="26">
        <v>0</v>
      </c>
      <c r="Q415" s="26">
        <v>0</v>
      </c>
      <c r="R415" s="26">
        <v>2.0860930552949988</v>
      </c>
      <c r="S415" s="26">
        <v>4.8206437578241461</v>
      </c>
      <c r="T415" s="26">
        <v>0</v>
      </c>
      <c r="U415" s="26">
        <v>164.85171128453001</v>
      </c>
      <c r="V415" s="26">
        <v>0.62766900000000003</v>
      </c>
      <c r="W415" s="26">
        <v>1.464561</v>
      </c>
      <c r="X415" s="26">
        <v>0</v>
      </c>
      <c r="Y415" s="26">
        <v>0</v>
      </c>
      <c r="Z415" s="26">
        <v>0</v>
      </c>
      <c r="AA415" s="26">
        <v>0</v>
      </c>
      <c r="AB415" s="26">
        <v>0</v>
      </c>
      <c r="AC415" s="26">
        <v>0</v>
      </c>
      <c r="AD415" s="26">
        <v>0</v>
      </c>
      <c r="AE415" s="26">
        <v>0</v>
      </c>
      <c r="AF415" s="26">
        <v>0</v>
      </c>
      <c r="AG415" s="26">
        <v>0</v>
      </c>
      <c r="AH415" s="26">
        <v>2.7137620552949988</v>
      </c>
      <c r="AI415" s="26">
        <v>6.2852047578241459</v>
      </c>
      <c r="AJ415" s="26">
        <v>0</v>
      </c>
      <c r="AK415" s="26">
        <v>164.85171128453001</v>
      </c>
      <c r="AL415" s="26">
        <v>173.85067809764917</v>
      </c>
      <c r="AM415" s="26">
        <v>103.88133153328461</v>
      </c>
      <c r="AN415" s="26">
        <v>0.20298474355485432</v>
      </c>
      <c r="AO415" s="26">
        <v>0</v>
      </c>
      <c r="AP415" s="26">
        <v>0</v>
      </c>
      <c r="AQ415" s="26">
        <v>104.08431627683946</v>
      </c>
      <c r="AR415" s="26">
        <v>2.7137620552949988</v>
      </c>
      <c r="AS415" s="30">
        <v>38.354252935976362</v>
      </c>
      <c r="AT415" s="26">
        <v>103.88133153328461</v>
      </c>
      <c r="AU415" s="26">
        <v>0.24027347737674928</v>
      </c>
      <c r="AV415" s="26">
        <v>0</v>
      </c>
      <c r="AW415" s="26">
        <v>0</v>
      </c>
      <c r="AX415" s="26">
        <v>104.12160501066136</v>
      </c>
      <c r="AY415" s="26">
        <v>6.2852047578241459</v>
      </c>
      <c r="AZ415" s="30">
        <v>16.566143669551167</v>
      </c>
      <c r="BA415" s="26">
        <v>103.88133153328461</v>
      </c>
      <c r="BB415" s="26">
        <v>0.44325822093160361</v>
      </c>
      <c r="BC415" s="26">
        <v>0</v>
      </c>
      <c r="BD415" s="26">
        <v>0</v>
      </c>
      <c r="BE415" s="26">
        <v>104.32458975421621</v>
      </c>
      <c r="BF415" s="26">
        <v>8.9989668131191447</v>
      </c>
      <c r="BG415" s="26">
        <v>2.9148697455172248</v>
      </c>
      <c r="BH415" s="30">
        <v>11.592951937785413</v>
      </c>
      <c r="BI415" s="26">
        <v>0.92455964649557099</v>
      </c>
      <c r="BJ415" s="26">
        <v>2.1413250574816831</v>
      </c>
      <c r="BK415" s="26">
        <v>0</v>
      </c>
      <c r="BL415" s="26">
        <v>56.163818641368223</v>
      </c>
      <c r="BM415" s="26">
        <v>59.229703345345477</v>
      </c>
      <c r="BN415" s="26">
        <v>103.88133153328461</v>
      </c>
      <c r="BO415" s="26">
        <v>0</v>
      </c>
      <c r="BP415" s="26">
        <v>0.44325822093160361</v>
      </c>
      <c r="BQ415" s="26">
        <v>0</v>
      </c>
      <c r="BR415" s="26">
        <v>0</v>
      </c>
      <c r="BS415" s="26">
        <v>0</v>
      </c>
      <c r="BT415" s="26">
        <v>0</v>
      </c>
      <c r="BU415" s="26">
        <v>0</v>
      </c>
      <c r="BV415" s="26">
        <v>81.5419580698061</v>
      </c>
      <c r="BW415" s="26">
        <v>0</v>
      </c>
      <c r="BX415" s="26">
        <v>171.75844809764916</v>
      </c>
      <c r="BY415" s="26">
        <v>2.0922300000000003</v>
      </c>
      <c r="BZ415" s="26">
        <v>0</v>
      </c>
      <c r="CA415" s="26">
        <v>0</v>
      </c>
      <c r="CB415" s="26">
        <v>185.86654782402229</v>
      </c>
      <c r="CC415" s="26">
        <v>173.85067809764917</v>
      </c>
      <c r="CD415" s="30">
        <v>1.0691160360020224</v>
      </c>
      <c r="CE415" s="26">
        <v>31.29791675273373</v>
      </c>
      <c r="CF415" s="26">
        <v>2.0518065975939868</v>
      </c>
      <c r="CG415" s="26">
        <v>0</v>
      </c>
      <c r="CH415" s="26">
        <v>2.0518065975939868</v>
      </c>
      <c r="CI415" s="26">
        <v>0.10258894308379853</v>
      </c>
      <c r="CJ415" s="26">
        <v>0</v>
      </c>
      <c r="CK415" s="26">
        <v>0.10258894308379853</v>
      </c>
      <c r="CL415" s="26"/>
      <c r="CM415" s="26">
        <v>0</v>
      </c>
      <c r="CN415" s="26"/>
      <c r="CO415" s="26">
        <v>0</v>
      </c>
      <c r="CP415" s="26">
        <v>0</v>
      </c>
      <c r="CQ415" s="26">
        <v>0</v>
      </c>
      <c r="CR415" s="26">
        <v>0</v>
      </c>
      <c r="CS415" s="26">
        <v>0</v>
      </c>
      <c r="CT415" s="26">
        <v>0</v>
      </c>
      <c r="CU415" s="26">
        <v>0</v>
      </c>
      <c r="CV415" s="26">
        <v>9999</v>
      </c>
      <c r="CW415" s="30">
        <v>9999</v>
      </c>
      <c r="CX415" s="7"/>
      <c r="CY415" s="7"/>
      <c r="CZ415" s="7"/>
      <c r="DA415" s="7"/>
      <c r="DB415" s="7"/>
      <c r="DC415" s="7"/>
      <c r="DD415" s="7"/>
      <c r="DE415" s="7"/>
      <c r="DF415" s="7"/>
      <c r="DG415" s="7"/>
      <c r="DH415" s="7"/>
      <c r="DI415" s="7"/>
      <c r="DJ415" s="7"/>
      <c r="DK415" s="7"/>
      <c r="DL415" s="7"/>
      <c r="DM415" s="7"/>
      <c r="DN415" s="7"/>
      <c r="DO415" s="7"/>
      <c r="DP415" s="7"/>
      <c r="DQ415" s="7"/>
      <c r="DR415" s="7"/>
      <c r="DS415" s="7"/>
      <c r="DT415" s="7"/>
      <c r="DU415" s="7"/>
      <c r="DV415" s="7"/>
      <c r="DW415" s="7"/>
      <c r="DX415" s="7"/>
      <c r="DY415" s="7"/>
      <c r="DZ415" s="7"/>
      <c r="EA415" s="7"/>
    </row>
    <row r="416" spans="1:131">
      <c r="A416" s="7" t="s">
        <v>498</v>
      </c>
      <c r="B416" s="7"/>
      <c r="C416" s="26">
        <v>1</v>
      </c>
      <c r="D416" s="26">
        <v>198.494</v>
      </c>
      <c r="E416" s="26">
        <v>0</v>
      </c>
      <c r="F416" s="26">
        <v>10.46115</v>
      </c>
      <c r="G416" s="26">
        <v>0</v>
      </c>
      <c r="H416" s="26">
        <v>0</v>
      </c>
      <c r="I416" s="26"/>
      <c r="J416" s="26"/>
      <c r="K416" s="26"/>
      <c r="L416" s="26">
        <v>212.2329692289033</v>
      </c>
      <c r="M416" s="26">
        <v>5.645027577622151E-4</v>
      </c>
      <c r="N416" s="26">
        <v>5.6042843000432389E-4</v>
      </c>
      <c r="O416" s="26">
        <v>0</v>
      </c>
      <c r="P416" s="26">
        <v>0</v>
      </c>
      <c r="Q416" s="26">
        <v>0</v>
      </c>
      <c r="R416" s="26">
        <v>2.0860930552949988</v>
      </c>
      <c r="S416" s="26">
        <v>4.8206437578241461</v>
      </c>
      <c r="T416" s="26">
        <v>0</v>
      </c>
      <c r="U416" s="26">
        <v>164.85171128453001</v>
      </c>
      <c r="V416" s="26">
        <v>0.62766900000000003</v>
      </c>
      <c r="W416" s="26">
        <v>1.464561</v>
      </c>
      <c r="X416" s="26">
        <v>0</v>
      </c>
      <c r="Y416" s="26">
        <v>0</v>
      </c>
      <c r="Z416" s="26">
        <v>0</v>
      </c>
      <c r="AA416" s="26">
        <v>0</v>
      </c>
      <c r="AB416" s="26">
        <v>0</v>
      </c>
      <c r="AC416" s="26">
        <v>0</v>
      </c>
      <c r="AD416" s="26">
        <v>0</v>
      </c>
      <c r="AE416" s="26">
        <v>0</v>
      </c>
      <c r="AF416" s="26">
        <v>0</v>
      </c>
      <c r="AG416" s="26">
        <v>0</v>
      </c>
      <c r="AH416" s="26">
        <v>2.7137620552949988</v>
      </c>
      <c r="AI416" s="26">
        <v>6.2852047578241459</v>
      </c>
      <c r="AJ416" s="26">
        <v>0</v>
      </c>
      <c r="AK416" s="26">
        <v>164.85171128453001</v>
      </c>
      <c r="AL416" s="26">
        <v>173.85067809764917</v>
      </c>
      <c r="AM416" s="26">
        <v>102.08064649674107</v>
      </c>
      <c r="AN416" s="26">
        <v>0.19946619421619133</v>
      </c>
      <c r="AO416" s="26">
        <v>0</v>
      </c>
      <c r="AP416" s="26">
        <v>0</v>
      </c>
      <c r="AQ416" s="26">
        <v>102.28011269095725</v>
      </c>
      <c r="AR416" s="26">
        <v>2.7137620552949988</v>
      </c>
      <c r="AS416" s="30">
        <v>37.68941808711336</v>
      </c>
      <c r="AT416" s="26">
        <v>102.08064649674107</v>
      </c>
      <c r="AU416" s="26">
        <v>0.23610856295945584</v>
      </c>
      <c r="AV416" s="26">
        <v>0</v>
      </c>
      <c r="AW416" s="26">
        <v>0</v>
      </c>
      <c r="AX416" s="26">
        <v>102.31675505970053</v>
      </c>
      <c r="AY416" s="26">
        <v>6.2852047578241459</v>
      </c>
      <c r="AZ416" s="30">
        <v>16.278985172651911</v>
      </c>
      <c r="BA416" s="26">
        <v>102.08064649674107</v>
      </c>
      <c r="BB416" s="26">
        <v>0.4355747571756472</v>
      </c>
      <c r="BC416" s="26">
        <v>0</v>
      </c>
      <c r="BD416" s="26">
        <v>0</v>
      </c>
      <c r="BE416" s="26">
        <v>102.51622125391671</v>
      </c>
      <c r="BF416" s="26">
        <v>8.9989668131191447</v>
      </c>
      <c r="BG416" s="26">
        <v>2.9689514240692505</v>
      </c>
      <c r="BH416" s="30">
        <v>11.391999035318523</v>
      </c>
      <c r="BI416" s="26">
        <v>0.94086871954684526</v>
      </c>
      <c r="BJ416" s="26">
        <v>2.1790976629824361</v>
      </c>
      <c r="BK416" s="26">
        <v>0</v>
      </c>
      <c r="BL416" s="26">
        <v>57.154538736640063</v>
      </c>
      <c r="BM416" s="26">
        <v>60.274505119169348</v>
      </c>
      <c r="BN416" s="26">
        <v>102.08064649674107</v>
      </c>
      <c r="BO416" s="26">
        <v>0</v>
      </c>
      <c r="BP416" s="26">
        <v>0.4355747571756472</v>
      </c>
      <c r="BQ416" s="26">
        <v>0</v>
      </c>
      <c r="BR416" s="26">
        <v>0</v>
      </c>
      <c r="BS416" s="26">
        <v>0</v>
      </c>
      <c r="BT416" s="26">
        <v>0</v>
      </c>
      <c r="BU416" s="26">
        <v>0</v>
      </c>
      <c r="BV416" s="26">
        <v>81.5419580698061</v>
      </c>
      <c r="BW416" s="26">
        <v>0</v>
      </c>
      <c r="BX416" s="26">
        <v>171.75844809764916</v>
      </c>
      <c r="BY416" s="26">
        <v>2.0922300000000003</v>
      </c>
      <c r="BZ416" s="26">
        <v>0</v>
      </c>
      <c r="CA416" s="26">
        <v>0</v>
      </c>
      <c r="CB416" s="26">
        <v>184.05817932372281</v>
      </c>
      <c r="CC416" s="26">
        <v>173.85067809764917</v>
      </c>
      <c r="CD416" s="30">
        <v>1.0587141870124903</v>
      </c>
      <c r="CE416" s="26">
        <v>31.852670495887544</v>
      </c>
      <c r="CF416" s="26">
        <v>2.016240462816584</v>
      </c>
      <c r="CG416" s="26">
        <v>0</v>
      </c>
      <c r="CH416" s="26">
        <v>2.016240462816584</v>
      </c>
      <c r="CI416" s="26">
        <v>0.10081066038372906</v>
      </c>
      <c r="CJ416" s="26">
        <v>0</v>
      </c>
      <c r="CK416" s="26">
        <v>0.10081066038372906</v>
      </c>
      <c r="CL416" s="26"/>
      <c r="CM416" s="26">
        <v>0</v>
      </c>
      <c r="CN416" s="26"/>
      <c r="CO416" s="26">
        <v>0</v>
      </c>
      <c r="CP416" s="26">
        <v>0</v>
      </c>
      <c r="CQ416" s="26">
        <v>0</v>
      </c>
      <c r="CR416" s="26">
        <v>0</v>
      </c>
      <c r="CS416" s="26">
        <v>0</v>
      </c>
      <c r="CT416" s="26">
        <v>0</v>
      </c>
      <c r="CU416" s="26">
        <v>0</v>
      </c>
      <c r="CV416" s="26">
        <v>9999</v>
      </c>
      <c r="CW416" s="30">
        <v>9999</v>
      </c>
      <c r="CX416" s="7"/>
      <c r="CY416" s="7"/>
      <c r="CZ416" s="7"/>
      <c r="DA416" s="7"/>
      <c r="DB416" s="7"/>
      <c r="DC416" s="7"/>
      <c r="DD416" s="7"/>
      <c r="DE416" s="7"/>
      <c r="DF416" s="7"/>
      <c r="DG416" s="7"/>
      <c r="DH416" s="7"/>
      <c r="DI416" s="7"/>
      <c r="DJ416" s="7"/>
      <c r="DK416" s="7"/>
      <c r="DL416" s="7"/>
      <c r="DM416" s="7"/>
      <c r="DN416" s="7"/>
      <c r="DO416" s="7"/>
      <c r="DP416" s="7"/>
      <c r="DQ416" s="7"/>
      <c r="DR416" s="7"/>
      <c r="DS416" s="7"/>
      <c r="DT416" s="7"/>
      <c r="DU416" s="7"/>
      <c r="DV416" s="7"/>
      <c r="DW416" s="7"/>
      <c r="DX416" s="7"/>
      <c r="DY416" s="7"/>
      <c r="DZ416" s="7"/>
      <c r="EA416" s="7"/>
    </row>
    <row r="417" spans="1:131">
      <c r="A417" s="7" t="s">
        <v>486</v>
      </c>
      <c r="B417" s="7"/>
      <c r="C417" s="26">
        <v>1</v>
      </c>
      <c r="D417" s="26">
        <v>198.31100000000001</v>
      </c>
      <c r="E417" s="26">
        <v>0</v>
      </c>
      <c r="F417" s="26">
        <v>10.46115</v>
      </c>
      <c r="G417" s="26">
        <v>0</v>
      </c>
      <c r="H417" s="26">
        <v>0</v>
      </c>
      <c r="I417" s="26"/>
      <c r="J417" s="26"/>
      <c r="K417" s="26"/>
      <c r="L417" s="26">
        <v>212.03730269304384</v>
      </c>
      <c r="M417" s="26">
        <v>5.6398231883373121E-4</v>
      </c>
      <c r="N417" s="26">
        <v>5.5991174737063832E-4</v>
      </c>
      <c r="O417" s="26">
        <v>0</v>
      </c>
      <c r="P417" s="26">
        <v>0</v>
      </c>
      <c r="Q417" s="26">
        <v>0</v>
      </c>
      <c r="R417" s="26">
        <v>2.0860930552949988</v>
      </c>
      <c r="S417" s="26">
        <v>4.8206437578241461</v>
      </c>
      <c r="T417" s="26">
        <v>0</v>
      </c>
      <c r="U417" s="26">
        <v>164.85171128453001</v>
      </c>
      <c r="V417" s="26">
        <v>0.62766900000000003</v>
      </c>
      <c r="W417" s="26">
        <v>1.464561</v>
      </c>
      <c r="X417" s="26">
        <v>0</v>
      </c>
      <c r="Y417" s="26">
        <v>0</v>
      </c>
      <c r="Z417" s="26">
        <v>0</v>
      </c>
      <c r="AA417" s="26">
        <v>0</v>
      </c>
      <c r="AB417" s="26">
        <v>0</v>
      </c>
      <c r="AC417" s="26">
        <v>0</v>
      </c>
      <c r="AD417" s="26">
        <v>0</v>
      </c>
      <c r="AE417" s="26">
        <v>0</v>
      </c>
      <c r="AF417" s="26">
        <v>0</v>
      </c>
      <c r="AG417" s="26">
        <v>0</v>
      </c>
      <c r="AH417" s="26">
        <v>2.7137620552949988</v>
      </c>
      <c r="AI417" s="26">
        <v>6.2852047578241459</v>
      </c>
      <c r="AJ417" s="26">
        <v>0</v>
      </c>
      <c r="AK417" s="26">
        <v>164.85171128453001</v>
      </c>
      <c r="AL417" s="26">
        <v>173.85067809764917</v>
      </c>
      <c r="AM417" s="26">
        <v>101.98653403838513</v>
      </c>
      <c r="AN417" s="26">
        <v>0.19928229790929256</v>
      </c>
      <c r="AO417" s="26">
        <v>0</v>
      </c>
      <c r="AP417" s="26">
        <v>0</v>
      </c>
      <c r="AQ417" s="26">
        <v>102.18581633629442</v>
      </c>
      <c r="AR417" s="26">
        <v>2.7137620552949988</v>
      </c>
      <c r="AS417" s="30">
        <v>37.654670621144909</v>
      </c>
      <c r="AT417" s="26">
        <v>101.98653403838513</v>
      </c>
      <c r="AU417" s="26">
        <v>0.2358908845055904</v>
      </c>
      <c r="AV417" s="26">
        <v>0</v>
      </c>
      <c r="AW417" s="26">
        <v>0</v>
      </c>
      <c r="AX417" s="26">
        <v>102.22242492289072</v>
      </c>
      <c r="AY417" s="26">
        <v>6.2852047578241459</v>
      </c>
      <c r="AZ417" s="30">
        <v>16.263976888841846</v>
      </c>
      <c r="BA417" s="26">
        <v>101.98653403838513</v>
      </c>
      <c r="BB417" s="26">
        <v>0.43517318241488295</v>
      </c>
      <c r="BC417" s="26">
        <v>0</v>
      </c>
      <c r="BD417" s="26">
        <v>0</v>
      </c>
      <c r="BE417" s="26">
        <v>102.42170722080002</v>
      </c>
      <c r="BF417" s="26">
        <v>8.9989668131191447</v>
      </c>
      <c r="BG417" s="26">
        <v>2.9718305071660152</v>
      </c>
      <c r="BH417" s="30">
        <v>11.381496270381231</v>
      </c>
      <c r="BI417" s="26">
        <v>0.94173694660271734</v>
      </c>
      <c r="BJ417" s="26">
        <v>2.1811085190233301</v>
      </c>
      <c r="BK417" s="26">
        <v>0</v>
      </c>
      <c r="BL417" s="26">
        <v>57.207280544148489</v>
      </c>
      <c r="BM417" s="26">
        <v>60.330126009774546</v>
      </c>
      <c r="BN417" s="26">
        <v>101.98653403838513</v>
      </c>
      <c r="BO417" s="26">
        <v>0</v>
      </c>
      <c r="BP417" s="26">
        <v>0.43517318241488295</v>
      </c>
      <c r="BQ417" s="26">
        <v>0</v>
      </c>
      <c r="BR417" s="26">
        <v>0</v>
      </c>
      <c r="BS417" s="26">
        <v>0</v>
      </c>
      <c r="BT417" s="26">
        <v>0</v>
      </c>
      <c r="BU417" s="26">
        <v>0</v>
      </c>
      <c r="BV417" s="26">
        <v>81.5419580698061</v>
      </c>
      <c r="BW417" s="26">
        <v>0</v>
      </c>
      <c r="BX417" s="26">
        <v>171.75844809764916</v>
      </c>
      <c r="BY417" s="26">
        <v>2.0922300000000003</v>
      </c>
      <c r="BZ417" s="26">
        <v>0</v>
      </c>
      <c r="CA417" s="26">
        <v>0</v>
      </c>
      <c r="CB417" s="26">
        <v>183.96366529060612</v>
      </c>
      <c r="CC417" s="26">
        <v>173.85067809764917</v>
      </c>
      <c r="CD417" s="30">
        <v>1.0581705363684382</v>
      </c>
      <c r="CE417" s="26">
        <v>31.882203272375712</v>
      </c>
      <c r="CF417" s="26">
        <v>2.014381605598254</v>
      </c>
      <c r="CG417" s="26">
        <v>0</v>
      </c>
      <c r="CH417" s="26">
        <v>2.014381605598254</v>
      </c>
      <c r="CI417" s="26">
        <v>0.1007177187791958</v>
      </c>
      <c r="CJ417" s="26">
        <v>0</v>
      </c>
      <c r="CK417" s="26">
        <v>0.1007177187791958</v>
      </c>
      <c r="CL417" s="26"/>
      <c r="CM417" s="26">
        <v>0</v>
      </c>
      <c r="CN417" s="26"/>
      <c r="CO417" s="26">
        <v>0</v>
      </c>
      <c r="CP417" s="26">
        <v>0</v>
      </c>
      <c r="CQ417" s="26">
        <v>0</v>
      </c>
      <c r="CR417" s="26">
        <v>0</v>
      </c>
      <c r="CS417" s="26">
        <v>0</v>
      </c>
      <c r="CT417" s="26">
        <v>0</v>
      </c>
      <c r="CU417" s="26">
        <v>0</v>
      </c>
      <c r="CV417" s="26">
        <v>9999</v>
      </c>
      <c r="CW417" s="30">
        <v>9999</v>
      </c>
      <c r="CX417" s="7"/>
      <c r="CY417" s="7"/>
      <c r="CZ417" s="7"/>
      <c r="DA417" s="7"/>
      <c r="DB417" s="7"/>
      <c r="DC417" s="7"/>
      <c r="DD417" s="7"/>
      <c r="DE417" s="7"/>
      <c r="DF417" s="7"/>
      <c r="DG417" s="7"/>
      <c r="DH417" s="7"/>
      <c r="DI417" s="7"/>
      <c r="DJ417" s="7"/>
      <c r="DK417" s="7"/>
      <c r="DL417" s="7"/>
      <c r="DM417" s="7"/>
      <c r="DN417" s="7"/>
      <c r="DO417" s="7"/>
      <c r="DP417" s="7"/>
      <c r="DQ417" s="7"/>
      <c r="DR417" s="7"/>
      <c r="DS417" s="7"/>
      <c r="DT417" s="7"/>
      <c r="DU417" s="7"/>
      <c r="DV417" s="7"/>
      <c r="DW417" s="7"/>
      <c r="DX417" s="7"/>
      <c r="DY417" s="7"/>
      <c r="DZ417" s="7"/>
      <c r="EA417" s="7"/>
    </row>
    <row r="418" spans="1:131">
      <c r="A418" s="7" t="s">
        <v>487</v>
      </c>
      <c r="B418" s="7"/>
      <c r="C418" s="26">
        <v>1</v>
      </c>
      <c r="D418" s="26">
        <v>197.51800000000003</v>
      </c>
      <c r="E418" s="26">
        <v>0</v>
      </c>
      <c r="F418" s="26">
        <v>10.46115</v>
      </c>
      <c r="G418" s="26">
        <v>0</v>
      </c>
      <c r="H418" s="26">
        <v>0</v>
      </c>
      <c r="I418" s="26"/>
      <c r="J418" s="26"/>
      <c r="K418" s="26"/>
      <c r="L418" s="26">
        <v>211.18941437098616</v>
      </c>
      <c r="M418" s="26">
        <v>5.6172708347696756E-4</v>
      </c>
      <c r="N418" s="26">
        <v>5.5767278929133406E-4</v>
      </c>
      <c r="O418" s="26">
        <v>0</v>
      </c>
      <c r="P418" s="26">
        <v>0</v>
      </c>
      <c r="Q418" s="26">
        <v>0</v>
      </c>
      <c r="R418" s="26">
        <v>2.0860930552949988</v>
      </c>
      <c r="S418" s="26">
        <v>4.8206437578241461</v>
      </c>
      <c r="T418" s="26">
        <v>0</v>
      </c>
      <c r="U418" s="26">
        <v>164.85171128453001</v>
      </c>
      <c r="V418" s="26">
        <v>0.62766900000000003</v>
      </c>
      <c r="W418" s="26">
        <v>1.464561</v>
      </c>
      <c r="X418" s="26">
        <v>0</v>
      </c>
      <c r="Y418" s="26">
        <v>0</v>
      </c>
      <c r="Z418" s="26">
        <v>0</v>
      </c>
      <c r="AA418" s="26">
        <v>0</v>
      </c>
      <c r="AB418" s="26">
        <v>0</v>
      </c>
      <c r="AC418" s="26">
        <v>0</v>
      </c>
      <c r="AD418" s="26">
        <v>0</v>
      </c>
      <c r="AE418" s="26">
        <v>0</v>
      </c>
      <c r="AF418" s="26">
        <v>0</v>
      </c>
      <c r="AG418" s="26">
        <v>0</v>
      </c>
      <c r="AH418" s="26">
        <v>2.7137620552949988</v>
      </c>
      <c r="AI418" s="26">
        <v>6.2852047578241459</v>
      </c>
      <c r="AJ418" s="26">
        <v>0</v>
      </c>
      <c r="AK418" s="26">
        <v>164.85171128453001</v>
      </c>
      <c r="AL418" s="26">
        <v>173.85067809764917</v>
      </c>
      <c r="AM418" s="26">
        <v>101.57871338550945</v>
      </c>
      <c r="AN418" s="26">
        <v>0.19848541391273125</v>
      </c>
      <c r="AO418" s="26">
        <v>0</v>
      </c>
      <c r="AP418" s="26">
        <v>0</v>
      </c>
      <c r="AQ418" s="26">
        <v>101.77719879942218</v>
      </c>
      <c r="AR418" s="26">
        <v>2.7137620552949988</v>
      </c>
      <c r="AS418" s="30">
        <v>37.504098268614975</v>
      </c>
      <c r="AT418" s="26">
        <v>101.57871338550945</v>
      </c>
      <c r="AU418" s="26">
        <v>0.23494761120550642</v>
      </c>
      <c r="AV418" s="26">
        <v>0</v>
      </c>
      <c r="AW418" s="26">
        <v>0</v>
      </c>
      <c r="AX418" s="26">
        <v>101.81366099671496</v>
      </c>
      <c r="AY418" s="26">
        <v>6.2852047578241459</v>
      </c>
      <c r="AZ418" s="30">
        <v>16.198940992331568</v>
      </c>
      <c r="BA418" s="26">
        <v>101.57871338550945</v>
      </c>
      <c r="BB418" s="26">
        <v>0.43343302511823767</v>
      </c>
      <c r="BC418" s="26">
        <v>0</v>
      </c>
      <c r="BD418" s="26">
        <v>0</v>
      </c>
      <c r="BE418" s="26">
        <v>102.01214641062769</v>
      </c>
      <c r="BF418" s="26">
        <v>8.9989668131191447</v>
      </c>
      <c r="BG418" s="26">
        <v>2.9843681819816821</v>
      </c>
      <c r="BH418" s="30">
        <v>11.335984288986294</v>
      </c>
      <c r="BI418" s="26">
        <v>0.94551785466505078</v>
      </c>
      <c r="BJ418" s="26">
        <v>2.1898652857766665</v>
      </c>
      <c r="BK418" s="26">
        <v>0</v>
      </c>
      <c r="BL418" s="26">
        <v>57.436957705073119</v>
      </c>
      <c r="BM418" s="26">
        <v>60.572340845514844</v>
      </c>
      <c r="BN418" s="26">
        <v>101.57871338550945</v>
      </c>
      <c r="BO418" s="26">
        <v>0</v>
      </c>
      <c r="BP418" s="26">
        <v>0.43343302511823767</v>
      </c>
      <c r="BQ418" s="26">
        <v>0</v>
      </c>
      <c r="BR418" s="26">
        <v>0</v>
      </c>
      <c r="BS418" s="26">
        <v>0</v>
      </c>
      <c r="BT418" s="26">
        <v>0</v>
      </c>
      <c r="BU418" s="26">
        <v>0</v>
      </c>
      <c r="BV418" s="26">
        <v>81.5419580698061</v>
      </c>
      <c r="BW418" s="26">
        <v>0</v>
      </c>
      <c r="BX418" s="26">
        <v>171.75844809764916</v>
      </c>
      <c r="BY418" s="26">
        <v>2.0922300000000003</v>
      </c>
      <c r="BZ418" s="26">
        <v>0</v>
      </c>
      <c r="CA418" s="26">
        <v>0</v>
      </c>
      <c r="CB418" s="26">
        <v>183.55410448043381</v>
      </c>
      <c r="CC418" s="26">
        <v>173.85067809764917</v>
      </c>
      <c r="CD418" s="30">
        <v>1.0558147169108789</v>
      </c>
      <c r="CE418" s="26">
        <v>32.010811004618098</v>
      </c>
      <c r="CF418" s="26">
        <v>2.006326557652153</v>
      </c>
      <c r="CG418" s="26">
        <v>0</v>
      </c>
      <c r="CH418" s="26">
        <v>2.006326557652153</v>
      </c>
      <c r="CI418" s="26">
        <v>0.1003149718262184</v>
      </c>
      <c r="CJ418" s="26">
        <v>0</v>
      </c>
      <c r="CK418" s="26">
        <v>0.1003149718262184</v>
      </c>
      <c r="CL418" s="26"/>
      <c r="CM418" s="26">
        <v>0</v>
      </c>
      <c r="CN418" s="26"/>
      <c r="CO418" s="26">
        <v>0</v>
      </c>
      <c r="CP418" s="26">
        <v>0</v>
      </c>
      <c r="CQ418" s="26">
        <v>0</v>
      </c>
      <c r="CR418" s="26">
        <v>0</v>
      </c>
      <c r="CS418" s="26">
        <v>0</v>
      </c>
      <c r="CT418" s="26">
        <v>0</v>
      </c>
      <c r="CU418" s="26">
        <v>0</v>
      </c>
      <c r="CV418" s="26">
        <v>9999</v>
      </c>
      <c r="CW418" s="30">
        <v>9999</v>
      </c>
      <c r="CX418" s="7"/>
      <c r="CY418" s="7"/>
      <c r="CZ418" s="7"/>
      <c r="DA418" s="7"/>
      <c r="DB418" s="7"/>
      <c r="DC418" s="7"/>
      <c r="DD418" s="7"/>
      <c r="DE418" s="7"/>
      <c r="DF418" s="7"/>
      <c r="DG418" s="7"/>
      <c r="DH418" s="7"/>
      <c r="DI418" s="7"/>
      <c r="DJ418" s="7"/>
      <c r="DK418" s="7"/>
      <c r="DL418" s="7"/>
      <c r="DM418" s="7"/>
      <c r="DN418" s="7"/>
      <c r="DO418" s="7"/>
      <c r="DP418" s="7"/>
      <c r="DQ418" s="7"/>
      <c r="DR418" s="7"/>
      <c r="DS418" s="7"/>
      <c r="DT418" s="7"/>
      <c r="DU418" s="7"/>
      <c r="DV418" s="7"/>
      <c r="DW418" s="7"/>
      <c r="DX418" s="7"/>
      <c r="DY418" s="7"/>
      <c r="DZ418" s="7"/>
      <c r="EA418" s="7"/>
    </row>
    <row r="419" spans="1:131">
      <c r="A419" s="7" t="s">
        <v>499</v>
      </c>
      <c r="B419" s="7"/>
      <c r="C419" s="26">
        <v>1</v>
      </c>
      <c r="D419" s="26">
        <v>197.39600000000002</v>
      </c>
      <c r="E419" s="26">
        <v>0</v>
      </c>
      <c r="F419" s="26">
        <v>10.46115</v>
      </c>
      <c r="G419" s="26">
        <v>0</v>
      </c>
      <c r="H419" s="26">
        <v>0</v>
      </c>
      <c r="I419" s="26"/>
      <c r="J419" s="26"/>
      <c r="K419" s="26"/>
      <c r="L419" s="26">
        <v>211.05897001374652</v>
      </c>
      <c r="M419" s="26">
        <v>5.6138012419131164E-4</v>
      </c>
      <c r="N419" s="26">
        <v>5.5732833420221023E-4</v>
      </c>
      <c r="O419" s="26">
        <v>0</v>
      </c>
      <c r="P419" s="26">
        <v>0</v>
      </c>
      <c r="Q419" s="26">
        <v>0</v>
      </c>
      <c r="R419" s="26">
        <v>2.0860930552949988</v>
      </c>
      <c r="S419" s="26">
        <v>4.8206437578241461</v>
      </c>
      <c r="T419" s="26">
        <v>0</v>
      </c>
      <c r="U419" s="26">
        <v>164.85171128453001</v>
      </c>
      <c r="V419" s="26">
        <v>0.62766900000000003</v>
      </c>
      <c r="W419" s="26">
        <v>1.464561</v>
      </c>
      <c r="X419" s="26">
        <v>0</v>
      </c>
      <c r="Y419" s="26">
        <v>0</v>
      </c>
      <c r="Z419" s="26">
        <v>0</v>
      </c>
      <c r="AA419" s="26">
        <v>0</v>
      </c>
      <c r="AB419" s="26">
        <v>0</v>
      </c>
      <c r="AC419" s="26">
        <v>0</v>
      </c>
      <c r="AD419" s="26">
        <v>0</v>
      </c>
      <c r="AE419" s="26">
        <v>0</v>
      </c>
      <c r="AF419" s="26">
        <v>0</v>
      </c>
      <c r="AG419" s="26">
        <v>0</v>
      </c>
      <c r="AH419" s="26">
        <v>2.7137620552949988</v>
      </c>
      <c r="AI419" s="26">
        <v>6.2852047578241459</v>
      </c>
      <c r="AJ419" s="26">
        <v>0</v>
      </c>
      <c r="AK419" s="26">
        <v>164.85171128453001</v>
      </c>
      <c r="AL419" s="26">
        <v>173.85067809764917</v>
      </c>
      <c r="AM419" s="26">
        <v>101.51597174660552</v>
      </c>
      <c r="AN419" s="26">
        <v>0.19836281637479869</v>
      </c>
      <c r="AO419" s="26">
        <v>0</v>
      </c>
      <c r="AP419" s="26">
        <v>0</v>
      </c>
      <c r="AQ419" s="26">
        <v>101.71433456298031</v>
      </c>
      <c r="AR419" s="26">
        <v>2.7137620552949988</v>
      </c>
      <c r="AS419" s="30">
        <v>37.480933291302684</v>
      </c>
      <c r="AT419" s="26">
        <v>101.51597174660552</v>
      </c>
      <c r="AU419" s="26">
        <v>0.23480249223626279</v>
      </c>
      <c r="AV419" s="26">
        <v>0</v>
      </c>
      <c r="AW419" s="26">
        <v>0</v>
      </c>
      <c r="AX419" s="26">
        <v>101.75077423884179</v>
      </c>
      <c r="AY419" s="26">
        <v>6.2852047578241459</v>
      </c>
      <c r="AZ419" s="30">
        <v>16.188935469791527</v>
      </c>
      <c r="BA419" s="26">
        <v>101.51597174660552</v>
      </c>
      <c r="BB419" s="26">
        <v>0.43316530861106151</v>
      </c>
      <c r="BC419" s="26">
        <v>0</v>
      </c>
      <c r="BD419" s="26">
        <v>0</v>
      </c>
      <c r="BE419" s="26">
        <v>101.94913705521658</v>
      </c>
      <c r="BF419" s="26">
        <v>8.9989668131191447</v>
      </c>
      <c r="BG419" s="26">
        <v>2.9863059960363452</v>
      </c>
      <c r="BH419" s="30">
        <v>11.328982445694768</v>
      </c>
      <c r="BI419" s="26">
        <v>0.94610222911169162</v>
      </c>
      <c r="BJ419" s="26">
        <v>2.1912187253846866</v>
      </c>
      <c r="BK419" s="26">
        <v>0</v>
      </c>
      <c r="BL419" s="26">
        <v>57.472456442838919</v>
      </c>
      <c r="BM419" s="26">
        <v>60.6097773973353</v>
      </c>
      <c r="BN419" s="26">
        <v>101.51597174660552</v>
      </c>
      <c r="BO419" s="26">
        <v>0</v>
      </c>
      <c r="BP419" s="26">
        <v>0.43316530861106151</v>
      </c>
      <c r="BQ419" s="26">
        <v>0</v>
      </c>
      <c r="BR419" s="26">
        <v>0</v>
      </c>
      <c r="BS419" s="26">
        <v>0</v>
      </c>
      <c r="BT419" s="26">
        <v>0</v>
      </c>
      <c r="BU419" s="26">
        <v>0</v>
      </c>
      <c r="BV419" s="26">
        <v>81.5419580698061</v>
      </c>
      <c r="BW419" s="26">
        <v>0</v>
      </c>
      <c r="BX419" s="26">
        <v>171.75844809764916</v>
      </c>
      <c r="BY419" s="26">
        <v>2.0922300000000003</v>
      </c>
      <c r="BZ419" s="26">
        <v>0</v>
      </c>
      <c r="CA419" s="26">
        <v>0</v>
      </c>
      <c r="CB419" s="26">
        <v>183.4910951250227</v>
      </c>
      <c r="CC419" s="26">
        <v>173.85067809764917</v>
      </c>
      <c r="CD419" s="30">
        <v>1.0554522831481776</v>
      </c>
      <c r="CE419" s="26">
        <v>32.030688523754733</v>
      </c>
      <c r="CF419" s="26">
        <v>2.0050873195065968</v>
      </c>
      <c r="CG419" s="26">
        <v>0</v>
      </c>
      <c r="CH419" s="26">
        <v>2.0050873195065968</v>
      </c>
      <c r="CI419" s="26">
        <v>0.10025301075652958</v>
      </c>
      <c r="CJ419" s="26">
        <v>0</v>
      </c>
      <c r="CK419" s="26">
        <v>0.10025301075652958</v>
      </c>
      <c r="CL419" s="26"/>
      <c r="CM419" s="26">
        <v>0</v>
      </c>
      <c r="CN419" s="26"/>
      <c r="CO419" s="26">
        <v>0</v>
      </c>
      <c r="CP419" s="26">
        <v>0</v>
      </c>
      <c r="CQ419" s="26">
        <v>0</v>
      </c>
      <c r="CR419" s="26">
        <v>0</v>
      </c>
      <c r="CS419" s="26">
        <v>0</v>
      </c>
      <c r="CT419" s="26">
        <v>0</v>
      </c>
      <c r="CU419" s="26">
        <v>0</v>
      </c>
      <c r="CV419" s="26">
        <v>9999</v>
      </c>
      <c r="CW419" s="30">
        <v>9999</v>
      </c>
      <c r="CX419" s="7"/>
      <c r="CY419" s="7"/>
      <c r="CZ419" s="7"/>
      <c r="DA419" s="7"/>
      <c r="DB419" s="7"/>
      <c r="DC419" s="7"/>
      <c r="DD419" s="7"/>
      <c r="DE419" s="7"/>
      <c r="DF419" s="7"/>
      <c r="DG419" s="7"/>
      <c r="DH419" s="7"/>
      <c r="DI419" s="7"/>
      <c r="DJ419" s="7"/>
      <c r="DK419" s="7"/>
      <c r="DL419" s="7"/>
      <c r="DM419" s="7"/>
      <c r="DN419" s="7"/>
      <c r="DO419" s="7"/>
      <c r="DP419" s="7"/>
      <c r="DQ419" s="7"/>
      <c r="DR419" s="7"/>
      <c r="DS419" s="7"/>
      <c r="DT419" s="7"/>
      <c r="DU419" s="7"/>
      <c r="DV419" s="7"/>
      <c r="DW419" s="7"/>
      <c r="DX419" s="7"/>
      <c r="DY419" s="7"/>
      <c r="DZ419" s="7"/>
      <c r="EA419" s="7"/>
    </row>
    <row r="420" spans="1:131">
      <c r="A420" s="7" t="s">
        <v>480</v>
      </c>
      <c r="B420" s="7"/>
      <c r="C420" s="26">
        <v>1</v>
      </c>
      <c r="D420" s="26">
        <v>197.13979999999998</v>
      </c>
      <c r="E420" s="26">
        <v>0</v>
      </c>
      <c r="F420" s="26">
        <v>10.46115</v>
      </c>
      <c r="G420" s="26">
        <v>0</v>
      </c>
      <c r="H420" s="26">
        <v>0</v>
      </c>
      <c r="I420" s="26"/>
      <c r="J420" s="26"/>
      <c r="K420" s="26"/>
      <c r="L420" s="26">
        <v>210.78503686354321</v>
      </c>
      <c r="M420" s="26">
        <v>5.6065150969143403E-4</v>
      </c>
      <c r="N420" s="26">
        <v>5.5660497851505028E-4</v>
      </c>
      <c r="O420" s="26">
        <v>0</v>
      </c>
      <c r="P420" s="26">
        <v>0</v>
      </c>
      <c r="Q420" s="26">
        <v>0</v>
      </c>
      <c r="R420" s="26">
        <v>2.0860930552949988</v>
      </c>
      <c r="S420" s="26">
        <v>4.8206437578241461</v>
      </c>
      <c r="T420" s="26">
        <v>0</v>
      </c>
      <c r="U420" s="26">
        <v>164.85171128453001</v>
      </c>
      <c r="V420" s="26">
        <v>0.62766900000000003</v>
      </c>
      <c r="W420" s="26">
        <v>1.464561</v>
      </c>
      <c r="X420" s="26">
        <v>0</v>
      </c>
      <c r="Y420" s="26">
        <v>0</v>
      </c>
      <c r="Z420" s="26">
        <v>0</v>
      </c>
      <c r="AA420" s="26">
        <v>0</v>
      </c>
      <c r="AB420" s="26">
        <v>0</v>
      </c>
      <c r="AC420" s="26">
        <v>0</v>
      </c>
      <c r="AD420" s="26">
        <v>0</v>
      </c>
      <c r="AE420" s="26">
        <v>0</v>
      </c>
      <c r="AF420" s="26">
        <v>0</v>
      </c>
      <c r="AG420" s="26">
        <v>0</v>
      </c>
      <c r="AH420" s="26">
        <v>2.7137620552949988</v>
      </c>
      <c r="AI420" s="26">
        <v>6.2852047578241459</v>
      </c>
      <c r="AJ420" s="26">
        <v>0</v>
      </c>
      <c r="AK420" s="26">
        <v>164.85171128453001</v>
      </c>
      <c r="AL420" s="26">
        <v>173.85067809764917</v>
      </c>
      <c r="AM420" s="26">
        <v>101.38421430490709</v>
      </c>
      <c r="AN420" s="26">
        <v>0.19810536154514038</v>
      </c>
      <c r="AO420" s="26">
        <v>0</v>
      </c>
      <c r="AP420" s="26">
        <v>0</v>
      </c>
      <c r="AQ420" s="26">
        <v>101.58231966645224</v>
      </c>
      <c r="AR420" s="26">
        <v>2.7137620552949988</v>
      </c>
      <c r="AS420" s="30">
        <v>37.432286838946816</v>
      </c>
      <c r="AT420" s="26">
        <v>101.38421430490709</v>
      </c>
      <c r="AU420" s="26">
        <v>0.234497742400851</v>
      </c>
      <c r="AV420" s="26">
        <v>0</v>
      </c>
      <c r="AW420" s="26">
        <v>0</v>
      </c>
      <c r="AX420" s="26">
        <v>101.61871204730794</v>
      </c>
      <c r="AY420" s="26">
        <v>6.2852047578241459</v>
      </c>
      <c r="AZ420" s="30">
        <v>16.167923872457415</v>
      </c>
      <c r="BA420" s="26">
        <v>101.38421430490709</v>
      </c>
      <c r="BB420" s="26">
        <v>0.43260310394599139</v>
      </c>
      <c r="BC420" s="26">
        <v>0</v>
      </c>
      <c r="BD420" s="26">
        <v>0</v>
      </c>
      <c r="BE420" s="26">
        <v>101.81681740885308</v>
      </c>
      <c r="BF420" s="26">
        <v>8.9989668131191447</v>
      </c>
      <c r="BG420" s="26">
        <v>2.9903832124510021</v>
      </c>
      <c r="BH420" s="30">
        <v>11.314278574782543</v>
      </c>
      <c r="BI420" s="26">
        <v>0.94733176972753108</v>
      </c>
      <c r="BJ420" s="26">
        <v>2.1940664011835036</v>
      </c>
      <c r="BK420" s="26">
        <v>0</v>
      </c>
      <c r="BL420" s="26">
        <v>57.547146806431954</v>
      </c>
      <c r="BM420" s="26">
        <v>60.688544977342993</v>
      </c>
      <c r="BN420" s="26">
        <v>101.38421430490709</v>
      </c>
      <c r="BO420" s="26">
        <v>0</v>
      </c>
      <c r="BP420" s="26">
        <v>0.43260310394599139</v>
      </c>
      <c r="BQ420" s="26">
        <v>0</v>
      </c>
      <c r="BR420" s="26">
        <v>0</v>
      </c>
      <c r="BS420" s="26">
        <v>0</v>
      </c>
      <c r="BT420" s="26">
        <v>0</v>
      </c>
      <c r="BU420" s="26">
        <v>0</v>
      </c>
      <c r="BV420" s="26">
        <v>81.5419580698061</v>
      </c>
      <c r="BW420" s="26">
        <v>0</v>
      </c>
      <c r="BX420" s="26">
        <v>171.75844809764916</v>
      </c>
      <c r="BY420" s="26">
        <v>2.0922300000000003</v>
      </c>
      <c r="BZ420" s="26">
        <v>0</v>
      </c>
      <c r="CA420" s="26">
        <v>0</v>
      </c>
      <c r="CB420" s="26">
        <v>183.3587754786592</v>
      </c>
      <c r="CC420" s="26">
        <v>173.85067809764917</v>
      </c>
      <c r="CD420" s="30">
        <v>1.054691172246504</v>
      </c>
      <c r="CE420" s="26">
        <v>32.072511394794198</v>
      </c>
      <c r="CF420" s="26">
        <v>2.0024849194009318</v>
      </c>
      <c r="CG420" s="26">
        <v>0</v>
      </c>
      <c r="CH420" s="26">
        <v>2.0024849194009318</v>
      </c>
      <c r="CI420" s="26">
        <v>0.10012289251018303</v>
      </c>
      <c r="CJ420" s="26">
        <v>0</v>
      </c>
      <c r="CK420" s="26">
        <v>0.10012289251018303</v>
      </c>
      <c r="CL420" s="26"/>
      <c r="CM420" s="26">
        <v>0</v>
      </c>
      <c r="CN420" s="26"/>
      <c r="CO420" s="26">
        <v>0</v>
      </c>
      <c r="CP420" s="26">
        <v>0</v>
      </c>
      <c r="CQ420" s="26">
        <v>0</v>
      </c>
      <c r="CR420" s="26">
        <v>0</v>
      </c>
      <c r="CS420" s="26">
        <v>0</v>
      </c>
      <c r="CT420" s="26">
        <v>0</v>
      </c>
      <c r="CU420" s="26">
        <v>0</v>
      </c>
      <c r="CV420" s="26">
        <v>9999</v>
      </c>
      <c r="CW420" s="30">
        <v>9999</v>
      </c>
      <c r="CX420" s="7"/>
      <c r="CY420" s="7"/>
      <c r="CZ420" s="7"/>
      <c r="DA420" s="7"/>
      <c r="DB420" s="7"/>
      <c r="DC420" s="7"/>
      <c r="DD420" s="7"/>
      <c r="DE420" s="7"/>
      <c r="DF420" s="7"/>
      <c r="DG420" s="7"/>
      <c r="DH420" s="7"/>
      <c r="DI420" s="7"/>
      <c r="DJ420" s="7"/>
      <c r="DK420" s="7"/>
      <c r="DL420" s="7"/>
      <c r="DM420" s="7"/>
      <c r="DN420" s="7"/>
      <c r="DO420" s="7"/>
      <c r="DP420" s="7"/>
      <c r="DQ420" s="7"/>
      <c r="DR420" s="7"/>
      <c r="DS420" s="7"/>
      <c r="DT420" s="7"/>
      <c r="DU420" s="7"/>
      <c r="DV420" s="7"/>
      <c r="DW420" s="7"/>
      <c r="DX420" s="7"/>
      <c r="DY420" s="7"/>
      <c r="DZ420" s="7"/>
      <c r="EA420" s="7"/>
    </row>
    <row r="421" spans="1:131">
      <c r="A421" s="7" t="s">
        <v>482</v>
      </c>
      <c r="B421" s="7"/>
      <c r="C421" s="26">
        <v>1</v>
      </c>
      <c r="D421" s="26">
        <v>196.60299999999998</v>
      </c>
      <c r="E421" s="26">
        <v>0</v>
      </c>
      <c r="F421" s="26">
        <v>10.46115</v>
      </c>
      <c r="G421" s="26">
        <v>0</v>
      </c>
      <c r="H421" s="26">
        <v>0</v>
      </c>
      <c r="I421" s="26"/>
      <c r="J421" s="26"/>
      <c r="K421" s="26"/>
      <c r="L421" s="26">
        <v>210.21108169168878</v>
      </c>
      <c r="M421" s="26">
        <v>5.5912488883454788E-4</v>
      </c>
      <c r="N421" s="26">
        <v>5.5508937612290586E-4</v>
      </c>
      <c r="O421" s="26">
        <v>0</v>
      </c>
      <c r="P421" s="26">
        <v>0</v>
      </c>
      <c r="Q421" s="26">
        <v>0</v>
      </c>
      <c r="R421" s="26">
        <v>2.0860930552949988</v>
      </c>
      <c r="S421" s="26">
        <v>4.8206437578241461</v>
      </c>
      <c r="T421" s="26">
        <v>0</v>
      </c>
      <c r="U421" s="26">
        <v>164.85171128453001</v>
      </c>
      <c r="V421" s="26">
        <v>0.62766900000000003</v>
      </c>
      <c r="W421" s="26">
        <v>1.464561</v>
      </c>
      <c r="X421" s="26">
        <v>0</v>
      </c>
      <c r="Y421" s="26">
        <v>0</v>
      </c>
      <c r="Z421" s="26">
        <v>0</v>
      </c>
      <c r="AA421" s="26">
        <v>0</v>
      </c>
      <c r="AB421" s="26">
        <v>0</v>
      </c>
      <c r="AC421" s="26">
        <v>0</v>
      </c>
      <c r="AD421" s="26">
        <v>0</v>
      </c>
      <c r="AE421" s="26">
        <v>0</v>
      </c>
      <c r="AF421" s="26">
        <v>0</v>
      </c>
      <c r="AG421" s="26">
        <v>0</v>
      </c>
      <c r="AH421" s="26">
        <v>2.7137620552949988</v>
      </c>
      <c r="AI421" s="26">
        <v>6.2852047578241459</v>
      </c>
      <c r="AJ421" s="26">
        <v>0</v>
      </c>
      <c r="AK421" s="26">
        <v>164.85171128453001</v>
      </c>
      <c r="AL421" s="26">
        <v>173.85067809764917</v>
      </c>
      <c r="AM421" s="26">
        <v>101.10815109372972</v>
      </c>
      <c r="AN421" s="26">
        <v>0.19756593237823736</v>
      </c>
      <c r="AO421" s="26">
        <v>0</v>
      </c>
      <c r="AP421" s="26">
        <v>0</v>
      </c>
      <c r="AQ421" s="26">
        <v>101.30571702610796</v>
      </c>
      <c r="AR421" s="26">
        <v>2.7137620552949988</v>
      </c>
      <c r="AS421" s="30">
        <v>37.330360938772706</v>
      </c>
      <c r="AT421" s="26">
        <v>101.10815109372972</v>
      </c>
      <c r="AU421" s="26">
        <v>0.23385921893617895</v>
      </c>
      <c r="AV421" s="26">
        <v>0</v>
      </c>
      <c r="AW421" s="26">
        <v>0</v>
      </c>
      <c r="AX421" s="26">
        <v>101.34201031266589</v>
      </c>
      <c r="AY421" s="26">
        <v>6.2852047578241459</v>
      </c>
      <c r="AZ421" s="30">
        <v>16.123899573281228</v>
      </c>
      <c r="BA421" s="26">
        <v>101.10815109372972</v>
      </c>
      <c r="BB421" s="26">
        <v>0.43142515131441628</v>
      </c>
      <c r="BC421" s="26">
        <v>0</v>
      </c>
      <c r="BD421" s="26">
        <v>0</v>
      </c>
      <c r="BE421" s="26">
        <v>101.53957624504413</v>
      </c>
      <c r="BF421" s="26">
        <v>8.9989668131191447</v>
      </c>
      <c r="BG421" s="26">
        <v>2.998960408822092</v>
      </c>
      <c r="BH421" s="30">
        <v>11.283470464299818</v>
      </c>
      <c r="BI421" s="26">
        <v>0.94991834111245255</v>
      </c>
      <c r="BJ421" s="26">
        <v>2.2000570261696701</v>
      </c>
      <c r="BK421" s="26">
        <v>0</v>
      </c>
      <c r="BL421" s="26">
        <v>57.704272121944392</v>
      </c>
      <c r="BM421" s="26">
        <v>60.854247489226516</v>
      </c>
      <c r="BN421" s="26">
        <v>101.10815109372972</v>
      </c>
      <c r="BO421" s="26">
        <v>0</v>
      </c>
      <c r="BP421" s="26">
        <v>0.43142515131441628</v>
      </c>
      <c r="BQ421" s="26">
        <v>0</v>
      </c>
      <c r="BR421" s="26">
        <v>0</v>
      </c>
      <c r="BS421" s="26">
        <v>0</v>
      </c>
      <c r="BT421" s="26">
        <v>0</v>
      </c>
      <c r="BU421" s="26">
        <v>0</v>
      </c>
      <c r="BV421" s="26">
        <v>81.5419580698061</v>
      </c>
      <c r="BW421" s="26">
        <v>0</v>
      </c>
      <c r="BX421" s="26">
        <v>171.75844809764916</v>
      </c>
      <c r="BY421" s="26">
        <v>2.0922300000000003</v>
      </c>
      <c r="BZ421" s="26">
        <v>0</v>
      </c>
      <c r="CA421" s="26">
        <v>0</v>
      </c>
      <c r="CB421" s="26">
        <v>183.08153431485022</v>
      </c>
      <c r="CC421" s="26">
        <v>173.85067809764917</v>
      </c>
      <c r="CD421" s="30">
        <v>1.0530964636906175</v>
      </c>
      <c r="CE421" s="26">
        <v>32.160493719308214</v>
      </c>
      <c r="CF421" s="26">
        <v>1.997032271560494</v>
      </c>
      <c r="CG421" s="26">
        <v>0</v>
      </c>
      <c r="CH421" s="26">
        <v>1.997032271560494</v>
      </c>
      <c r="CI421" s="26">
        <v>9.9850263803552136E-2</v>
      </c>
      <c r="CJ421" s="26">
        <v>0</v>
      </c>
      <c r="CK421" s="26">
        <v>9.9850263803552136E-2</v>
      </c>
      <c r="CL421" s="26"/>
      <c r="CM421" s="26">
        <v>0</v>
      </c>
      <c r="CN421" s="26"/>
      <c r="CO421" s="26">
        <v>0</v>
      </c>
      <c r="CP421" s="26">
        <v>0</v>
      </c>
      <c r="CQ421" s="26">
        <v>0</v>
      </c>
      <c r="CR421" s="26">
        <v>0</v>
      </c>
      <c r="CS421" s="26">
        <v>0</v>
      </c>
      <c r="CT421" s="26">
        <v>0</v>
      </c>
      <c r="CU421" s="26">
        <v>0</v>
      </c>
      <c r="CV421" s="26">
        <v>9999</v>
      </c>
      <c r="CW421" s="30">
        <v>9999</v>
      </c>
      <c r="CX421" s="7"/>
      <c r="CY421" s="7"/>
      <c r="CZ421" s="7"/>
      <c r="DA421" s="7"/>
      <c r="DB421" s="7"/>
      <c r="DC421" s="7"/>
      <c r="DD421" s="7"/>
      <c r="DE421" s="7"/>
      <c r="DF421" s="7"/>
      <c r="DG421" s="7"/>
      <c r="DH421" s="7"/>
      <c r="DI421" s="7"/>
      <c r="DJ421" s="7"/>
      <c r="DK421" s="7"/>
      <c r="DL421" s="7"/>
      <c r="DM421" s="7"/>
      <c r="DN421" s="7"/>
      <c r="DO421" s="7"/>
      <c r="DP421" s="7"/>
      <c r="DQ421" s="7"/>
      <c r="DR421" s="7"/>
      <c r="DS421" s="7"/>
      <c r="DT421" s="7"/>
      <c r="DU421" s="7"/>
      <c r="DV421" s="7"/>
      <c r="DW421" s="7"/>
      <c r="DX421" s="7"/>
      <c r="DY421" s="7"/>
      <c r="DZ421" s="7"/>
      <c r="EA421" s="7"/>
    </row>
    <row r="422" spans="1:131">
      <c r="A422" s="7" t="s">
        <v>481</v>
      </c>
      <c r="B422" s="7"/>
      <c r="C422" s="26">
        <v>1</v>
      </c>
      <c r="D422" s="26">
        <v>196.05400000000003</v>
      </c>
      <c r="E422" s="26">
        <v>0</v>
      </c>
      <c r="F422" s="26">
        <v>10.46115</v>
      </c>
      <c r="G422" s="26">
        <v>0</v>
      </c>
      <c r="H422" s="26">
        <v>0</v>
      </c>
      <c r="I422" s="26"/>
      <c r="J422" s="26"/>
      <c r="K422" s="26"/>
      <c r="L422" s="26">
        <v>209.62408208411043</v>
      </c>
      <c r="M422" s="26">
        <v>5.5756357204909631E-4</v>
      </c>
      <c r="N422" s="26">
        <v>5.5353932822184914E-4</v>
      </c>
      <c r="O422" s="26">
        <v>0</v>
      </c>
      <c r="P422" s="26">
        <v>0</v>
      </c>
      <c r="Q422" s="26">
        <v>0</v>
      </c>
      <c r="R422" s="26">
        <v>2.0860930552949988</v>
      </c>
      <c r="S422" s="26">
        <v>4.8206437578241461</v>
      </c>
      <c r="T422" s="26">
        <v>0</v>
      </c>
      <c r="U422" s="26">
        <v>164.85171128453001</v>
      </c>
      <c r="V422" s="26">
        <v>0.62766900000000003</v>
      </c>
      <c r="W422" s="26">
        <v>1.464561</v>
      </c>
      <c r="X422" s="26">
        <v>0</v>
      </c>
      <c r="Y422" s="26">
        <v>0</v>
      </c>
      <c r="Z422" s="26">
        <v>0</v>
      </c>
      <c r="AA422" s="26">
        <v>0</v>
      </c>
      <c r="AB422" s="26">
        <v>0</v>
      </c>
      <c r="AC422" s="26">
        <v>0</v>
      </c>
      <c r="AD422" s="26">
        <v>0</v>
      </c>
      <c r="AE422" s="26">
        <v>0</v>
      </c>
      <c r="AF422" s="26">
        <v>0</v>
      </c>
      <c r="AG422" s="26">
        <v>0</v>
      </c>
      <c r="AH422" s="26">
        <v>2.7137620552949988</v>
      </c>
      <c r="AI422" s="26">
        <v>6.2852047578241459</v>
      </c>
      <c r="AJ422" s="26">
        <v>0</v>
      </c>
      <c r="AK422" s="26">
        <v>164.85171128453001</v>
      </c>
      <c r="AL422" s="26">
        <v>173.85067809764917</v>
      </c>
      <c r="AM422" s="26">
        <v>100.82581371866179</v>
      </c>
      <c r="AN422" s="26">
        <v>0.19701424345754118</v>
      </c>
      <c r="AO422" s="26">
        <v>0</v>
      </c>
      <c r="AP422" s="26">
        <v>0</v>
      </c>
      <c r="AQ422" s="26">
        <v>101.02282796211934</v>
      </c>
      <c r="AR422" s="26">
        <v>2.7137620552949988</v>
      </c>
      <c r="AS422" s="30">
        <v>37.226118540867311</v>
      </c>
      <c r="AT422" s="26">
        <v>100.82581371866179</v>
      </c>
      <c r="AU422" s="26">
        <v>0.23320618357458242</v>
      </c>
      <c r="AV422" s="26">
        <v>0</v>
      </c>
      <c r="AW422" s="26">
        <v>0</v>
      </c>
      <c r="AX422" s="26">
        <v>101.05901990223637</v>
      </c>
      <c r="AY422" s="26">
        <v>6.2852047578241459</v>
      </c>
      <c r="AZ422" s="30">
        <v>16.078874721851012</v>
      </c>
      <c r="BA422" s="26">
        <v>100.82581371866179</v>
      </c>
      <c r="BB422" s="26">
        <v>0.4302204270321236</v>
      </c>
      <c r="BC422" s="26">
        <v>0</v>
      </c>
      <c r="BD422" s="26">
        <v>0</v>
      </c>
      <c r="BE422" s="26">
        <v>101.25603414569392</v>
      </c>
      <c r="BF422" s="26">
        <v>8.9989668131191447</v>
      </c>
      <c r="BG422" s="26">
        <v>3.0077811239140431</v>
      </c>
      <c r="BH422" s="30">
        <v>11.251962169487923</v>
      </c>
      <c r="BI422" s="26">
        <v>0.95257834891270499</v>
      </c>
      <c r="BJ422" s="26">
        <v>2.2062177334613704</v>
      </c>
      <c r="BK422" s="26">
        <v>0</v>
      </c>
      <c r="BL422" s="26">
        <v>57.865858447114725</v>
      </c>
      <c r="BM422" s="26">
        <v>61.024654529488799</v>
      </c>
      <c r="BN422" s="26">
        <v>100.82581371866179</v>
      </c>
      <c r="BO422" s="26">
        <v>0</v>
      </c>
      <c r="BP422" s="26">
        <v>0.4302204270321236</v>
      </c>
      <c r="BQ422" s="26">
        <v>0</v>
      </c>
      <c r="BR422" s="26">
        <v>0</v>
      </c>
      <c r="BS422" s="26">
        <v>0</v>
      </c>
      <c r="BT422" s="26">
        <v>0</v>
      </c>
      <c r="BU422" s="26">
        <v>0</v>
      </c>
      <c r="BV422" s="26">
        <v>81.5419580698061</v>
      </c>
      <c r="BW422" s="26">
        <v>0</v>
      </c>
      <c r="BX422" s="26">
        <v>171.75844809764916</v>
      </c>
      <c r="BY422" s="26">
        <v>2.0922300000000003</v>
      </c>
      <c r="BZ422" s="26">
        <v>0</v>
      </c>
      <c r="CA422" s="26">
        <v>0</v>
      </c>
      <c r="CB422" s="26">
        <v>182.79799221550002</v>
      </c>
      <c r="CC422" s="26">
        <v>173.85067809764917</v>
      </c>
      <c r="CD422" s="30">
        <v>1.0514655117584601</v>
      </c>
      <c r="CE422" s="26">
        <v>32.250973986296344</v>
      </c>
      <c r="CF422" s="26">
        <v>1.9914556999055009</v>
      </c>
      <c r="CG422" s="26">
        <v>0</v>
      </c>
      <c r="CH422" s="26">
        <v>1.9914556999055009</v>
      </c>
      <c r="CI422" s="26">
        <v>9.9571438989952424E-2</v>
      </c>
      <c r="CJ422" s="26">
        <v>0</v>
      </c>
      <c r="CK422" s="26">
        <v>9.9571438989952424E-2</v>
      </c>
      <c r="CL422" s="26"/>
      <c r="CM422" s="26">
        <v>0</v>
      </c>
      <c r="CN422" s="26"/>
      <c r="CO422" s="26">
        <v>0</v>
      </c>
      <c r="CP422" s="26">
        <v>0</v>
      </c>
      <c r="CQ422" s="26">
        <v>0</v>
      </c>
      <c r="CR422" s="26">
        <v>0</v>
      </c>
      <c r="CS422" s="26">
        <v>0</v>
      </c>
      <c r="CT422" s="26">
        <v>0</v>
      </c>
      <c r="CU422" s="26">
        <v>0</v>
      </c>
      <c r="CV422" s="26">
        <v>9999</v>
      </c>
      <c r="CW422" s="30">
        <v>9999</v>
      </c>
      <c r="CX422" s="7"/>
      <c r="CY422" s="7"/>
      <c r="CZ422" s="7"/>
      <c r="DA422" s="7"/>
      <c r="DB422" s="7"/>
      <c r="DC422" s="7"/>
      <c r="DD422" s="7"/>
      <c r="DE422" s="7"/>
      <c r="DF422" s="7"/>
      <c r="DG422" s="7"/>
      <c r="DH422" s="7"/>
      <c r="DI422" s="7"/>
      <c r="DJ422" s="7"/>
      <c r="DK422" s="7"/>
      <c r="DL422" s="7"/>
      <c r="DM422" s="7"/>
      <c r="DN422" s="7"/>
      <c r="DO422" s="7"/>
      <c r="DP422" s="7"/>
      <c r="DQ422" s="7"/>
      <c r="DR422" s="7"/>
      <c r="DS422" s="7"/>
      <c r="DT422" s="7"/>
      <c r="DU422" s="7"/>
      <c r="DV422" s="7"/>
      <c r="DW422" s="7"/>
      <c r="DX422" s="7"/>
      <c r="DY422" s="7"/>
      <c r="DZ422" s="7"/>
      <c r="EA422" s="7"/>
    </row>
    <row r="423" spans="1:131">
      <c r="A423" s="7" t="s">
        <v>509</v>
      </c>
      <c r="B423" s="7"/>
      <c r="C423" s="26">
        <v>1</v>
      </c>
      <c r="D423" s="26">
        <v>194.71200000000002</v>
      </c>
      <c r="E423" s="26">
        <v>0</v>
      </c>
      <c r="F423" s="26">
        <v>10.46115</v>
      </c>
      <c r="G423" s="26">
        <v>0</v>
      </c>
      <c r="H423" s="26">
        <v>0</v>
      </c>
      <c r="I423" s="26"/>
      <c r="J423" s="26"/>
      <c r="K423" s="26"/>
      <c r="L423" s="26">
        <v>208.18919415447431</v>
      </c>
      <c r="M423" s="26">
        <v>5.5374701990688099E-4</v>
      </c>
      <c r="N423" s="26">
        <v>5.4975032224148805E-4</v>
      </c>
      <c r="O423" s="26">
        <v>0</v>
      </c>
      <c r="P423" s="26">
        <v>0</v>
      </c>
      <c r="Q423" s="26">
        <v>0</v>
      </c>
      <c r="R423" s="26">
        <v>2.0860930552949988</v>
      </c>
      <c r="S423" s="26">
        <v>4.8206437578241461</v>
      </c>
      <c r="T423" s="26">
        <v>0</v>
      </c>
      <c r="U423" s="26">
        <v>164.85171128453001</v>
      </c>
      <c r="V423" s="26">
        <v>0.62766900000000003</v>
      </c>
      <c r="W423" s="26">
        <v>1.464561</v>
      </c>
      <c r="X423" s="26">
        <v>0</v>
      </c>
      <c r="Y423" s="26">
        <v>0</v>
      </c>
      <c r="Z423" s="26">
        <v>0</v>
      </c>
      <c r="AA423" s="26">
        <v>0</v>
      </c>
      <c r="AB423" s="26">
        <v>0</v>
      </c>
      <c r="AC423" s="26">
        <v>0</v>
      </c>
      <c r="AD423" s="26">
        <v>0</v>
      </c>
      <c r="AE423" s="26">
        <v>0</v>
      </c>
      <c r="AF423" s="26">
        <v>0</v>
      </c>
      <c r="AG423" s="26">
        <v>0</v>
      </c>
      <c r="AH423" s="26">
        <v>2.7137620552949988</v>
      </c>
      <c r="AI423" s="26">
        <v>6.2852047578241459</v>
      </c>
      <c r="AJ423" s="26">
        <v>0</v>
      </c>
      <c r="AK423" s="26">
        <v>164.85171128453001</v>
      </c>
      <c r="AL423" s="26">
        <v>173.85067809764917</v>
      </c>
      <c r="AM423" s="26">
        <v>100.13565569071839</v>
      </c>
      <c r="AN423" s="26">
        <v>0.19566567054028358</v>
      </c>
      <c r="AO423" s="26">
        <v>0</v>
      </c>
      <c r="AP423" s="26">
        <v>0</v>
      </c>
      <c r="AQ423" s="26">
        <v>100.33132136125867</v>
      </c>
      <c r="AR423" s="26">
        <v>2.7137620552949988</v>
      </c>
      <c r="AS423" s="30">
        <v>36.971303790432053</v>
      </c>
      <c r="AT423" s="26">
        <v>100.13565569071839</v>
      </c>
      <c r="AU423" s="26">
        <v>0.23160987491290203</v>
      </c>
      <c r="AV423" s="26">
        <v>0</v>
      </c>
      <c r="AW423" s="26">
        <v>0</v>
      </c>
      <c r="AX423" s="26">
        <v>100.3672655656313</v>
      </c>
      <c r="AY423" s="26">
        <v>6.2852047578241459</v>
      </c>
      <c r="AZ423" s="30">
        <v>15.968813973910551</v>
      </c>
      <c r="BA423" s="26">
        <v>100.13565569071839</v>
      </c>
      <c r="BB423" s="26">
        <v>0.42727554545318558</v>
      </c>
      <c r="BC423" s="26">
        <v>0</v>
      </c>
      <c r="BD423" s="26">
        <v>0</v>
      </c>
      <c r="BE423" s="26">
        <v>100.56293123617158</v>
      </c>
      <c r="BF423" s="26">
        <v>8.9989668131191447</v>
      </c>
      <c r="BG423" s="26">
        <v>3.0295522748577257</v>
      </c>
      <c r="BH423" s="30">
        <v>11.174941893281115</v>
      </c>
      <c r="BI423" s="26">
        <v>0.95914373853553714</v>
      </c>
      <c r="BJ423" s="26">
        <v>2.2214234947822202</v>
      </c>
      <c r="BK423" s="26">
        <v>0</v>
      </c>
      <c r="BL423" s="26">
        <v>58.264683286035954</v>
      </c>
      <c r="BM423" s="26">
        <v>61.445250519353714</v>
      </c>
      <c r="BN423" s="26">
        <v>100.13565569071839</v>
      </c>
      <c r="BO423" s="26">
        <v>0</v>
      </c>
      <c r="BP423" s="26">
        <v>0.42727554545318558</v>
      </c>
      <c r="BQ423" s="26">
        <v>0</v>
      </c>
      <c r="BR423" s="26">
        <v>0</v>
      </c>
      <c r="BS423" s="26">
        <v>0</v>
      </c>
      <c r="BT423" s="26">
        <v>0</v>
      </c>
      <c r="BU423" s="26">
        <v>0</v>
      </c>
      <c r="BV423" s="26">
        <v>81.5419580698061</v>
      </c>
      <c r="BW423" s="26">
        <v>0</v>
      </c>
      <c r="BX423" s="26">
        <v>171.75844809764916</v>
      </c>
      <c r="BY423" s="26">
        <v>2.0922300000000003</v>
      </c>
      <c r="BZ423" s="26">
        <v>0</v>
      </c>
      <c r="CA423" s="26">
        <v>0</v>
      </c>
      <c r="CB423" s="26">
        <v>182.10488930597768</v>
      </c>
      <c r="CC423" s="26">
        <v>173.85067809764917</v>
      </c>
      <c r="CD423" s="30">
        <v>1.0474787403687449</v>
      </c>
      <c r="CE423" s="26">
        <v>32.474295965238909</v>
      </c>
      <c r="CF423" s="26">
        <v>1.9778240803044029</v>
      </c>
      <c r="CG423" s="26">
        <v>0</v>
      </c>
      <c r="CH423" s="26">
        <v>1.9778240803044029</v>
      </c>
      <c r="CI423" s="26">
        <v>9.8889867223375283E-2</v>
      </c>
      <c r="CJ423" s="26">
        <v>0</v>
      </c>
      <c r="CK423" s="26">
        <v>9.8889867223375283E-2</v>
      </c>
      <c r="CL423" s="26"/>
      <c r="CM423" s="26">
        <v>0</v>
      </c>
      <c r="CN423" s="26"/>
      <c r="CO423" s="26">
        <v>0</v>
      </c>
      <c r="CP423" s="26">
        <v>0</v>
      </c>
      <c r="CQ423" s="26">
        <v>0</v>
      </c>
      <c r="CR423" s="26">
        <v>0</v>
      </c>
      <c r="CS423" s="26">
        <v>0</v>
      </c>
      <c r="CT423" s="26">
        <v>0</v>
      </c>
      <c r="CU423" s="26">
        <v>0</v>
      </c>
      <c r="CV423" s="26">
        <v>9999</v>
      </c>
      <c r="CW423" s="30">
        <v>9999</v>
      </c>
      <c r="CX423" s="7"/>
      <c r="CY423" s="7"/>
      <c r="CZ423" s="7"/>
      <c r="DA423" s="7"/>
      <c r="DB423" s="7"/>
      <c r="DC423" s="7"/>
      <c r="DD423" s="7"/>
      <c r="DE423" s="7"/>
      <c r="DF423" s="7"/>
      <c r="DG423" s="7"/>
      <c r="DH423" s="7"/>
      <c r="DI423" s="7"/>
      <c r="DJ423" s="7"/>
      <c r="DK423" s="7"/>
      <c r="DL423" s="7"/>
      <c r="DM423" s="7"/>
      <c r="DN423" s="7"/>
      <c r="DO423" s="7"/>
      <c r="DP423" s="7"/>
      <c r="DQ423" s="7"/>
      <c r="DR423" s="7"/>
      <c r="DS423" s="7"/>
      <c r="DT423" s="7"/>
      <c r="DU423" s="7"/>
      <c r="DV423" s="7"/>
      <c r="DW423" s="7"/>
      <c r="DX423" s="7"/>
      <c r="DY423" s="7"/>
      <c r="DZ423" s="7"/>
      <c r="EA423" s="7"/>
    </row>
    <row r="424" spans="1:131">
      <c r="A424" s="7" t="s">
        <v>521</v>
      </c>
      <c r="B424" s="7"/>
      <c r="C424" s="26">
        <v>1</v>
      </c>
      <c r="D424" s="26">
        <v>190.95708173793977</v>
      </c>
      <c r="E424" s="26">
        <v>0</v>
      </c>
      <c r="F424" s="26">
        <v>10.46115</v>
      </c>
      <c r="G424" s="26">
        <v>0</v>
      </c>
      <c r="H424" s="26">
        <v>0</v>
      </c>
      <c r="I424" s="26"/>
      <c r="J424" s="26"/>
      <c r="K424" s="26"/>
      <c r="L424" s="26">
        <v>204.17437530872138</v>
      </c>
      <c r="M424" s="26">
        <v>5.4306830057982466E-4</v>
      </c>
      <c r="N424" s="26">
        <v>5.3914867712173133E-4</v>
      </c>
      <c r="O424" s="26">
        <v>0</v>
      </c>
      <c r="P424" s="26">
        <v>0</v>
      </c>
      <c r="Q424" s="26">
        <v>0</v>
      </c>
      <c r="R424" s="26">
        <v>2.0860930552949988</v>
      </c>
      <c r="S424" s="26">
        <v>4.8206437578241461</v>
      </c>
      <c r="T424" s="26">
        <v>0</v>
      </c>
      <c r="U424" s="26">
        <v>164.85171128453001</v>
      </c>
      <c r="V424" s="26">
        <v>0.62766900000000003</v>
      </c>
      <c r="W424" s="26">
        <v>1.464561</v>
      </c>
      <c r="X424" s="26">
        <v>0</v>
      </c>
      <c r="Y424" s="26">
        <v>0</v>
      </c>
      <c r="Z424" s="26">
        <v>0</v>
      </c>
      <c r="AA424" s="26">
        <v>0</v>
      </c>
      <c r="AB424" s="26">
        <v>0</v>
      </c>
      <c r="AC424" s="26">
        <v>0</v>
      </c>
      <c r="AD424" s="26">
        <v>0</v>
      </c>
      <c r="AE424" s="26">
        <v>0</v>
      </c>
      <c r="AF424" s="26">
        <v>0</v>
      </c>
      <c r="AG424" s="26">
        <v>0</v>
      </c>
      <c r="AH424" s="26">
        <v>2.7137620552949988</v>
      </c>
      <c r="AI424" s="26">
        <v>6.2852047578241459</v>
      </c>
      <c r="AJ424" s="26">
        <v>0</v>
      </c>
      <c r="AK424" s="26">
        <v>164.85171128453001</v>
      </c>
      <c r="AL424" s="26">
        <v>173.85067809764917</v>
      </c>
      <c r="AM424" s="26">
        <v>98.204592365209635</v>
      </c>
      <c r="AN424" s="26">
        <v>0.19189236124465731</v>
      </c>
      <c r="AO424" s="26">
        <v>0</v>
      </c>
      <c r="AP424" s="26">
        <v>0</v>
      </c>
      <c r="AQ424" s="26">
        <v>98.39648472645429</v>
      </c>
      <c r="AR424" s="26">
        <v>2.7137620552949988</v>
      </c>
      <c r="AS424" s="30">
        <v>36.25833168920115</v>
      </c>
      <c r="AT424" s="26">
        <v>98.204592365209635</v>
      </c>
      <c r="AU424" s="26">
        <v>0.22714340058680021</v>
      </c>
      <c r="AV424" s="26">
        <v>0</v>
      </c>
      <c r="AW424" s="26">
        <v>0</v>
      </c>
      <c r="AX424" s="26">
        <v>98.431735765796432</v>
      </c>
      <c r="AY424" s="26">
        <v>6.2852047578241459</v>
      </c>
      <c r="AZ424" s="30">
        <v>15.660863815655894</v>
      </c>
      <c r="BA424" s="26">
        <v>98.204592365209635</v>
      </c>
      <c r="BB424" s="26">
        <v>0.41903576183145752</v>
      </c>
      <c r="BC424" s="26">
        <v>0</v>
      </c>
      <c r="BD424" s="26">
        <v>0</v>
      </c>
      <c r="BE424" s="26">
        <v>98.623628127041087</v>
      </c>
      <c r="BF424" s="26">
        <v>8.9989668131191447</v>
      </c>
      <c r="BG424" s="26">
        <v>3.0920939197100763</v>
      </c>
      <c r="BH424" s="30">
        <v>10.959439030629897</v>
      </c>
      <c r="BI424" s="26">
        <v>0.97800403063358221</v>
      </c>
      <c r="BJ424" s="26">
        <v>2.2651048475365241</v>
      </c>
      <c r="BK424" s="26">
        <v>0</v>
      </c>
      <c r="BL424" s="26">
        <v>59.410381163866603</v>
      </c>
      <c r="BM424" s="26">
        <v>62.653490042036715</v>
      </c>
      <c r="BN424" s="26">
        <v>98.204592365209635</v>
      </c>
      <c r="BO424" s="26">
        <v>0</v>
      </c>
      <c r="BP424" s="26">
        <v>0.41903576183145752</v>
      </c>
      <c r="BQ424" s="26">
        <v>0</v>
      </c>
      <c r="BR424" s="26">
        <v>0</v>
      </c>
      <c r="BS424" s="26">
        <v>0</v>
      </c>
      <c r="BT424" s="26">
        <v>0</v>
      </c>
      <c r="BU424" s="26">
        <v>0</v>
      </c>
      <c r="BV424" s="26">
        <v>81.5419580698061</v>
      </c>
      <c r="BW424" s="26">
        <v>0</v>
      </c>
      <c r="BX424" s="26">
        <v>171.75844809764916</v>
      </c>
      <c r="BY424" s="26">
        <v>2.0922300000000003</v>
      </c>
      <c r="BZ424" s="26">
        <v>0</v>
      </c>
      <c r="CA424" s="26">
        <v>0</v>
      </c>
      <c r="CB424" s="26">
        <v>180.16558619684719</v>
      </c>
      <c r="CC424" s="26">
        <v>173.85067809764917</v>
      </c>
      <c r="CD424" s="30">
        <v>1.0363237473002609</v>
      </c>
      <c r="CE424" s="26">
        <v>33.115829521773414</v>
      </c>
      <c r="CF424" s="26">
        <v>1.9396827856832335</v>
      </c>
      <c r="CG424" s="26">
        <v>0</v>
      </c>
      <c r="CH424" s="26">
        <v>1.9396827856832335</v>
      </c>
      <c r="CI424" s="26">
        <v>9.6982828271642646E-2</v>
      </c>
      <c r="CJ424" s="26">
        <v>0</v>
      </c>
      <c r="CK424" s="26">
        <v>9.6982828271642646E-2</v>
      </c>
      <c r="CL424" s="26"/>
      <c r="CM424" s="26">
        <v>0</v>
      </c>
      <c r="CN424" s="26"/>
      <c r="CO424" s="26">
        <v>0</v>
      </c>
      <c r="CP424" s="26">
        <v>0</v>
      </c>
      <c r="CQ424" s="26">
        <v>0</v>
      </c>
      <c r="CR424" s="26">
        <v>0</v>
      </c>
      <c r="CS424" s="26">
        <v>0</v>
      </c>
      <c r="CT424" s="26">
        <v>0</v>
      </c>
      <c r="CU424" s="26">
        <v>0</v>
      </c>
      <c r="CV424" s="26">
        <v>9999</v>
      </c>
      <c r="CW424" s="30">
        <v>9999</v>
      </c>
      <c r="CX424" s="7"/>
      <c r="CY424" s="7"/>
      <c r="CZ424" s="7"/>
      <c r="DA424" s="7"/>
      <c r="DB424" s="7"/>
      <c r="DC424" s="7"/>
      <c r="DD424" s="7"/>
      <c r="DE424" s="7"/>
      <c r="DF424" s="7"/>
      <c r="DG424" s="7"/>
      <c r="DH424" s="7"/>
      <c r="DI424" s="7"/>
      <c r="DJ424" s="7"/>
      <c r="DK424" s="7"/>
      <c r="DL424" s="7"/>
      <c r="DM424" s="7"/>
      <c r="DN424" s="7"/>
      <c r="DO424" s="7"/>
      <c r="DP424" s="7"/>
      <c r="DQ424" s="7"/>
      <c r="DR424" s="7"/>
      <c r="DS424" s="7"/>
      <c r="DT424" s="7"/>
      <c r="DU424" s="7"/>
      <c r="DV424" s="7"/>
      <c r="DW424" s="7"/>
      <c r="DX424" s="7"/>
      <c r="DY424" s="7"/>
      <c r="DZ424" s="7"/>
      <c r="EA424" s="7"/>
    </row>
    <row r="425" spans="1:131">
      <c r="A425" s="7" t="s">
        <v>510</v>
      </c>
      <c r="B425" s="7"/>
      <c r="C425" s="26">
        <v>1</v>
      </c>
      <c r="D425" s="26">
        <v>189.83199999999999</v>
      </c>
      <c r="E425" s="26">
        <v>0</v>
      </c>
      <c r="F425" s="26">
        <v>10.46115</v>
      </c>
      <c r="G425" s="26">
        <v>0</v>
      </c>
      <c r="H425" s="26">
        <v>0</v>
      </c>
      <c r="I425" s="26"/>
      <c r="J425" s="26"/>
      <c r="K425" s="26"/>
      <c r="L425" s="26">
        <v>202.97141986488845</v>
      </c>
      <c r="M425" s="26">
        <v>5.398686484806433E-4</v>
      </c>
      <c r="N425" s="26">
        <v>5.3597211867653833E-4</v>
      </c>
      <c r="O425" s="26">
        <v>0</v>
      </c>
      <c r="P425" s="26">
        <v>0</v>
      </c>
      <c r="Q425" s="26">
        <v>0</v>
      </c>
      <c r="R425" s="26">
        <v>2.0860930552949988</v>
      </c>
      <c r="S425" s="26">
        <v>4.8206437578241461</v>
      </c>
      <c r="T425" s="26">
        <v>0</v>
      </c>
      <c r="U425" s="26">
        <v>164.85171128453001</v>
      </c>
      <c r="V425" s="26">
        <v>0.62766900000000003</v>
      </c>
      <c r="W425" s="26">
        <v>1.464561</v>
      </c>
      <c r="X425" s="26">
        <v>0</v>
      </c>
      <c r="Y425" s="26">
        <v>0</v>
      </c>
      <c r="Z425" s="26">
        <v>0</v>
      </c>
      <c r="AA425" s="26">
        <v>0</v>
      </c>
      <c r="AB425" s="26">
        <v>0</v>
      </c>
      <c r="AC425" s="26">
        <v>0</v>
      </c>
      <c r="AD425" s="26">
        <v>0</v>
      </c>
      <c r="AE425" s="26">
        <v>0</v>
      </c>
      <c r="AF425" s="26">
        <v>0</v>
      </c>
      <c r="AG425" s="26">
        <v>0</v>
      </c>
      <c r="AH425" s="26">
        <v>2.7137620552949988</v>
      </c>
      <c r="AI425" s="26">
        <v>6.2852047578241459</v>
      </c>
      <c r="AJ425" s="26">
        <v>0</v>
      </c>
      <c r="AK425" s="26">
        <v>164.85171128453001</v>
      </c>
      <c r="AL425" s="26">
        <v>173.85067809764917</v>
      </c>
      <c r="AM425" s="26">
        <v>97.625990134559999</v>
      </c>
      <c r="AN425" s="26">
        <v>0.19076176902298322</v>
      </c>
      <c r="AO425" s="26">
        <v>0</v>
      </c>
      <c r="AP425" s="26">
        <v>0</v>
      </c>
      <c r="AQ425" s="26">
        <v>97.816751903582983</v>
      </c>
      <c r="AR425" s="26">
        <v>2.7137620552949988</v>
      </c>
      <c r="AS425" s="30">
        <v>36.044704697940013</v>
      </c>
      <c r="AT425" s="26">
        <v>97.625990134559999</v>
      </c>
      <c r="AU425" s="26">
        <v>0.22580511614315502</v>
      </c>
      <c r="AV425" s="26">
        <v>0</v>
      </c>
      <c r="AW425" s="26">
        <v>0</v>
      </c>
      <c r="AX425" s="26">
        <v>97.851795250703148</v>
      </c>
      <c r="AY425" s="26">
        <v>6.2852047578241459</v>
      </c>
      <c r="AZ425" s="30">
        <v>15.568593072308774</v>
      </c>
      <c r="BA425" s="26">
        <v>97.625990134559999</v>
      </c>
      <c r="BB425" s="26">
        <v>0.41656688516613827</v>
      </c>
      <c r="BC425" s="26">
        <v>0</v>
      </c>
      <c r="BD425" s="26">
        <v>0</v>
      </c>
      <c r="BE425" s="26">
        <v>98.042557019726132</v>
      </c>
      <c r="BF425" s="26">
        <v>8.9989668131191447</v>
      </c>
      <c r="BG425" s="26">
        <v>3.1113149286705228</v>
      </c>
      <c r="BH425" s="30">
        <v>10.894868161619929</v>
      </c>
      <c r="BI425" s="26">
        <v>0.9838003899117721</v>
      </c>
      <c r="BJ425" s="26">
        <v>2.2785294972187811</v>
      </c>
      <c r="BK425" s="26">
        <v>0</v>
      </c>
      <c r="BL425" s="26">
        <v>59.762490054314519</v>
      </c>
      <c r="BM425" s="26">
        <v>63.024819941445074</v>
      </c>
      <c r="BN425" s="26">
        <v>97.625990134559999</v>
      </c>
      <c r="BO425" s="26">
        <v>0</v>
      </c>
      <c r="BP425" s="26">
        <v>0.41656688516613827</v>
      </c>
      <c r="BQ425" s="26">
        <v>0</v>
      </c>
      <c r="BR425" s="26">
        <v>0</v>
      </c>
      <c r="BS425" s="26">
        <v>0</v>
      </c>
      <c r="BT425" s="26">
        <v>0</v>
      </c>
      <c r="BU425" s="26">
        <v>0</v>
      </c>
      <c r="BV425" s="26">
        <v>81.5419580698061</v>
      </c>
      <c r="BW425" s="26">
        <v>0</v>
      </c>
      <c r="BX425" s="26">
        <v>171.75844809764916</v>
      </c>
      <c r="BY425" s="26">
        <v>2.0922300000000003</v>
      </c>
      <c r="BZ425" s="26">
        <v>0</v>
      </c>
      <c r="CA425" s="26">
        <v>0</v>
      </c>
      <c r="CB425" s="26">
        <v>179.58451508953223</v>
      </c>
      <c r="CC425" s="26">
        <v>173.85067809764917</v>
      </c>
      <c r="CD425" s="30">
        <v>1.0329813898606852</v>
      </c>
      <c r="CE425" s="26">
        <v>33.312992904151486</v>
      </c>
      <c r="CF425" s="26">
        <v>1.9282545544822418</v>
      </c>
      <c r="CG425" s="26">
        <v>0</v>
      </c>
      <c r="CH425" s="26">
        <v>1.9282545544822418</v>
      </c>
      <c r="CI425" s="26">
        <v>9.6411424435822027E-2</v>
      </c>
      <c r="CJ425" s="26">
        <v>0</v>
      </c>
      <c r="CK425" s="26">
        <v>9.6411424435822027E-2</v>
      </c>
      <c r="CL425" s="26"/>
      <c r="CM425" s="26">
        <v>0</v>
      </c>
      <c r="CN425" s="26"/>
      <c r="CO425" s="26">
        <v>0</v>
      </c>
      <c r="CP425" s="26">
        <v>0</v>
      </c>
      <c r="CQ425" s="26">
        <v>0</v>
      </c>
      <c r="CR425" s="26">
        <v>0</v>
      </c>
      <c r="CS425" s="26">
        <v>0</v>
      </c>
      <c r="CT425" s="26">
        <v>0</v>
      </c>
      <c r="CU425" s="26">
        <v>0</v>
      </c>
      <c r="CV425" s="26">
        <v>9999</v>
      </c>
      <c r="CW425" s="30">
        <v>9999</v>
      </c>
      <c r="CX425" s="7"/>
      <c r="CY425" s="7"/>
      <c r="CZ425" s="7"/>
      <c r="DA425" s="7"/>
      <c r="DB425" s="7"/>
      <c r="DC425" s="7"/>
      <c r="DD425" s="7"/>
      <c r="DE425" s="7"/>
      <c r="DF425" s="7"/>
      <c r="DG425" s="7"/>
      <c r="DH425" s="7"/>
      <c r="DI425" s="7"/>
      <c r="DJ425" s="7"/>
      <c r="DK425" s="7"/>
      <c r="DL425" s="7"/>
      <c r="DM425" s="7"/>
      <c r="DN425" s="7"/>
      <c r="DO425" s="7"/>
      <c r="DP425" s="7"/>
      <c r="DQ425" s="7"/>
      <c r="DR425" s="7"/>
      <c r="DS425" s="7"/>
      <c r="DT425" s="7"/>
      <c r="DU425" s="7"/>
      <c r="DV425" s="7"/>
      <c r="DW425" s="7"/>
      <c r="DX425" s="7"/>
      <c r="DY425" s="7"/>
      <c r="DZ425" s="7"/>
      <c r="EA425" s="7"/>
    </row>
    <row r="426" spans="1:131">
      <c r="A426" s="7" t="s">
        <v>500</v>
      </c>
      <c r="B426" s="7"/>
      <c r="C426" s="26">
        <v>1</v>
      </c>
      <c r="D426" s="26">
        <v>189.34399999999999</v>
      </c>
      <c r="E426" s="26">
        <v>0</v>
      </c>
      <c r="F426" s="26">
        <v>10.46115</v>
      </c>
      <c r="G426" s="26">
        <v>0</v>
      </c>
      <c r="H426" s="26">
        <v>0</v>
      </c>
      <c r="I426" s="26"/>
      <c r="J426" s="26"/>
      <c r="K426" s="26"/>
      <c r="L426" s="26">
        <v>202.44964243592989</v>
      </c>
      <c r="M426" s="26">
        <v>5.3848081133801948E-4</v>
      </c>
      <c r="N426" s="26">
        <v>5.3459429832004347E-4</v>
      </c>
      <c r="O426" s="26">
        <v>0</v>
      </c>
      <c r="P426" s="26">
        <v>0</v>
      </c>
      <c r="Q426" s="26">
        <v>0</v>
      </c>
      <c r="R426" s="26">
        <v>2.0860930552949988</v>
      </c>
      <c r="S426" s="26">
        <v>4.8206437578241461</v>
      </c>
      <c r="T426" s="26">
        <v>0</v>
      </c>
      <c r="U426" s="26">
        <v>164.85171128453001</v>
      </c>
      <c r="V426" s="26">
        <v>0.62766900000000003</v>
      </c>
      <c r="W426" s="26">
        <v>1.464561</v>
      </c>
      <c r="X426" s="26">
        <v>0</v>
      </c>
      <c r="Y426" s="26">
        <v>0</v>
      </c>
      <c r="Z426" s="26">
        <v>0</v>
      </c>
      <c r="AA426" s="26">
        <v>0</v>
      </c>
      <c r="AB426" s="26">
        <v>0</v>
      </c>
      <c r="AC426" s="26">
        <v>0</v>
      </c>
      <c r="AD426" s="26">
        <v>0</v>
      </c>
      <c r="AE426" s="26">
        <v>0</v>
      </c>
      <c r="AF426" s="26">
        <v>0</v>
      </c>
      <c r="AG426" s="26">
        <v>0</v>
      </c>
      <c r="AH426" s="26">
        <v>2.7137620552949988</v>
      </c>
      <c r="AI426" s="26">
        <v>6.2852047578241459</v>
      </c>
      <c r="AJ426" s="26">
        <v>0</v>
      </c>
      <c r="AK426" s="26">
        <v>164.85171128453001</v>
      </c>
      <c r="AL426" s="26">
        <v>173.85067809764917</v>
      </c>
      <c r="AM426" s="26">
        <v>97.375023578944152</v>
      </c>
      <c r="AN426" s="26">
        <v>0.19027137887125312</v>
      </c>
      <c r="AO426" s="26">
        <v>0</v>
      </c>
      <c r="AP426" s="26">
        <v>0</v>
      </c>
      <c r="AQ426" s="26">
        <v>97.565294957815411</v>
      </c>
      <c r="AR426" s="26">
        <v>2.7137620552949988</v>
      </c>
      <c r="AS426" s="30">
        <v>35.952044788690806</v>
      </c>
      <c r="AT426" s="26">
        <v>97.375023578944152</v>
      </c>
      <c r="AU426" s="26">
        <v>0.22522464026618039</v>
      </c>
      <c r="AV426" s="26">
        <v>0</v>
      </c>
      <c r="AW426" s="26">
        <v>0</v>
      </c>
      <c r="AX426" s="26">
        <v>97.600248219210329</v>
      </c>
      <c r="AY426" s="26">
        <v>6.2852047578241459</v>
      </c>
      <c r="AZ426" s="30">
        <v>15.528570982148597</v>
      </c>
      <c r="BA426" s="26">
        <v>97.375023578944152</v>
      </c>
      <c r="BB426" s="26">
        <v>0.4154960191374335</v>
      </c>
      <c r="BC426" s="26">
        <v>0</v>
      </c>
      <c r="BD426" s="26">
        <v>0</v>
      </c>
      <c r="BE426" s="26">
        <v>97.790519598081588</v>
      </c>
      <c r="BF426" s="26">
        <v>8.9989668131191447</v>
      </c>
      <c r="BG426" s="26">
        <v>3.119722995389929</v>
      </c>
      <c r="BH426" s="30">
        <v>10.866860788453812</v>
      </c>
      <c r="BI426" s="26">
        <v>0.98633595792700857</v>
      </c>
      <c r="BJ426" s="26">
        <v>2.2844019959229533</v>
      </c>
      <c r="BK426" s="26">
        <v>0</v>
      </c>
      <c r="BL426" s="26">
        <v>59.916517090536971</v>
      </c>
      <c r="BM426" s="26">
        <v>63.187255044386937</v>
      </c>
      <c r="BN426" s="26">
        <v>97.375023578944152</v>
      </c>
      <c r="BO426" s="26">
        <v>0</v>
      </c>
      <c r="BP426" s="26">
        <v>0.4154960191374335</v>
      </c>
      <c r="BQ426" s="26">
        <v>0</v>
      </c>
      <c r="BR426" s="26">
        <v>0</v>
      </c>
      <c r="BS426" s="26">
        <v>0</v>
      </c>
      <c r="BT426" s="26">
        <v>0</v>
      </c>
      <c r="BU426" s="26">
        <v>0</v>
      </c>
      <c r="BV426" s="26">
        <v>81.5419580698061</v>
      </c>
      <c r="BW426" s="26">
        <v>0</v>
      </c>
      <c r="BX426" s="26">
        <v>171.75844809764916</v>
      </c>
      <c r="BY426" s="26">
        <v>2.0922300000000003</v>
      </c>
      <c r="BZ426" s="26">
        <v>0</v>
      </c>
      <c r="CA426" s="26">
        <v>0</v>
      </c>
      <c r="CB426" s="26">
        <v>179.3324776678877</v>
      </c>
      <c r="CC426" s="26">
        <v>173.85067809764917</v>
      </c>
      <c r="CD426" s="30">
        <v>1.0315316548098794</v>
      </c>
      <c r="CE426" s="26">
        <v>33.399240347096345</v>
      </c>
      <c r="CF426" s="26">
        <v>1.9232976019000216</v>
      </c>
      <c r="CG426" s="26">
        <v>0</v>
      </c>
      <c r="CH426" s="26">
        <v>1.9232976019000216</v>
      </c>
      <c r="CI426" s="26">
        <v>9.6163580157066678E-2</v>
      </c>
      <c r="CJ426" s="26">
        <v>0</v>
      </c>
      <c r="CK426" s="26">
        <v>9.6163580157066678E-2</v>
      </c>
      <c r="CL426" s="26"/>
      <c r="CM426" s="26">
        <v>0</v>
      </c>
      <c r="CN426" s="26"/>
      <c r="CO426" s="26">
        <v>0</v>
      </c>
      <c r="CP426" s="26">
        <v>0</v>
      </c>
      <c r="CQ426" s="26">
        <v>0</v>
      </c>
      <c r="CR426" s="26">
        <v>0</v>
      </c>
      <c r="CS426" s="26">
        <v>0</v>
      </c>
      <c r="CT426" s="26">
        <v>0</v>
      </c>
      <c r="CU426" s="26">
        <v>0</v>
      </c>
      <c r="CV426" s="26">
        <v>9999</v>
      </c>
      <c r="CW426" s="30">
        <v>9999</v>
      </c>
      <c r="CX426" s="7"/>
      <c r="CY426" s="7"/>
      <c r="CZ426" s="7"/>
      <c r="DA426" s="7"/>
      <c r="DB426" s="7"/>
      <c r="DC426" s="7"/>
      <c r="DD426" s="7"/>
      <c r="DE426" s="7"/>
      <c r="DF426" s="7"/>
      <c r="DG426" s="7"/>
      <c r="DH426" s="7"/>
      <c r="DI426" s="7"/>
      <c r="DJ426" s="7"/>
      <c r="DK426" s="7"/>
      <c r="DL426" s="7"/>
      <c r="DM426" s="7"/>
      <c r="DN426" s="7"/>
      <c r="DO426" s="7"/>
      <c r="DP426" s="7"/>
      <c r="DQ426" s="7"/>
      <c r="DR426" s="7"/>
      <c r="DS426" s="7"/>
      <c r="DT426" s="7"/>
      <c r="DU426" s="7"/>
      <c r="DV426" s="7"/>
      <c r="DW426" s="7"/>
      <c r="DX426" s="7"/>
      <c r="DY426" s="7"/>
      <c r="DZ426" s="7"/>
      <c r="EA426" s="7"/>
    </row>
    <row r="427" spans="1:131">
      <c r="A427" s="7" t="s">
        <v>488</v>
      </c>
      <c r="B427" s="7"/>
      <c r="C427" s="26">
        <v>1</v>
      </c>
      <c r="D427" s="26">
        <v>189.28300000000002</v>
      </c>
      <c r="E427" s="26">
        <v>0</v>
      </c>
      <c r="F427" s="26">
        <v>10.46115</v>
      </c>
      <c r="G427" s="26">
        <v>0</v>
      </c>
      <c r="H427" s="26">
        <v>0</v>
      </c>
      <c r="I427" s="26"/>
      <c r="J427" s="26"/>
      <c r="K427" s="26"/>
      <c r="L427" s="26">
        <v>202.38442025731007</v>
      </c>
      <c r="M427" s="26">
        <v>5.3830733169519163E-4</v>
      </c>
      <c r="N427" s="26">
        <v>5.3442207077548161E-4</v>
      </c>
      <c r="O427" s="26">
        <v>0</v>
      </c>
      <c r="P427" s="26">
        <v>0</v>
      </c>
      <c r="Q427" s="26">
        <v>0</v>
      </c>
      <c r="R427" s="26">
        <v>2.0860930552949988</v>
      </c>
      <c r="S427" s="26">
        <v>4.8206437578241461</v>
      </c>
      <c r="T427" s="26">
        <v>0</v>
      </c>
      <c r="U427" s="26">
        <v>164.85171128453001</v>
      </c>
      <c r="V427" s="26">
        <v>0.62766900000000003</v>
      </c>
      <c r="W427" s="26">
        <v>1.464561</v>
      </c>
      <c r="X427" s="26">
        <v>0</v>
      </c>
      <c r="Y427" s="26">
        <v>0</v>
      </c>
      <c r="Z427" s="26">
        <v>0</v>
      </c>
      <c r="AA427" s="26">
        <v>0</v>
      </c>
      <c r="AB427" s="26">
        <v>0</v>
      </c>
      <c r="AC427" s="26">
        <v>0</v>
      </c>
      <c r="AD427" s="26">
        <v>0</v>
      </c>
      <c r="AE427" s="26">
        <v>0</v>
      </c>
      <c r="AF427" s="26">
        <v>0</v>
      </c>
      <c r="AG427" s="26">
        <v>0</v>
      </c>
      <c r="AH427" s="26">
        <v>2.7137620552949988</v>
      </c>
      <c r="AI427" s="26">
        <v>6.2852047578241459</v>
      </c>
      <c r="AJ427" s="26">
        <v>0</v>
      </c>
      <c r="AK427" s="26">
        <v>164.85171128453001</v>
      </c>
      <c r="AL427" s="26">
        <v>173.85067809764917</v>
      </c>
      <c r="AM427" s="26">
        <v>97.343652759492088</v>
      </c>
      <c r="AN427" s="26">
        <v>0.19021008010228693</v>
      </c>
      <c r="AO427" s="26">
        <v>0</v>
      </c>
      <c r="AP427" s="26">
        <v>0</v>
      </c>
      <c r="AQ427" s="26">
        <v>97.533862839594377</v>
      </c>
      <c r="AR427" s="26">
        <v>2.7137620552949988</v>
      </c>
      <c r="AS427" s="30">
        <v>35.940462300034625</v>
      </c>
      <c r="AT427" s="26">
        <v>97.343652759492088</v>
      </c>
      <c r="AU427" s="26">
        <v>0.22515208078155857</v>
      </c>
      <c r="AV427" s="26">
        <v>0</v>
      </c>
      <c r="AW427" s="26">
        <v>0</v>
      </c>
      <c r="AX427" s="26">
        <v>97.568804840273643</v>
      </c>
      <c r="AY427" s="26">
        <v>6.2852047578241459</v>
      </c>
      <c r="AZ427" s="30">
        <v>15.523568220878561</v>
      </c>
      <c r="BA427" s="26">
        <v>97.343652759492088</v>
      </c>
      <c r="BB427" s="26">
        <v>0.41536216088384548</v>
      </c>
      <c r="BC427" s="26">
        <v>0</v>
      </c>
      <c r="BD427" s="26">
        <v>0</v>
      </c>
      <c r="BE427" s="26">
        <v>97.759014920375932</v>
      </c>
      <c r="BF427" s="26">
        <v>8.9989668131191447</v>
      </c>
      <c r="BG427" s="26">
        <v>3.1207770520943612</v>
      </c>
      <c r="BH427" s="30">
        <v>10.863359866808036</v>
      </c>
      <c r="BI427" s="26">
        <v>0.98665382320510286</v>
      </c>
      <c r="BJ427" s="26">
        <v>2.2851381873492898</v>
      </c>
      <c r="BK427" s="26">
        <v>0</v>
      </c>
      <c r="BL427" s="26">
        <v>59.935826312931596</v>
      </c>
      <c r="BM427" s="26">
        <v>63.207618323485995</v>
      </c>
      <c r="BN427" s="26">
        <v>97.343652759492088</v>
      </c>
      <c r="BO427" s="26">
        <v>0</v>
      </c>
      <c r="BP427" s="26">
        <v>0.41536216088384548</v>
      </c>
      <c r="BQ427" s="26">
        <v>0</v>
      </c>
      <c r="BR427" s="26">
        <v>0</v>
      </c>
      <c r="BS427" s="26">
        <v>0</v>
      </c>
      <c r="BT427" s="26">
        <v>0</v>
      </c>
      <c r="BU427" s="26">
        <v>0</v>
      </c>
      <c r="BV427" s="26">
        <v>81.5419580698061</v>
      </c>
      <c r="BW427" s="26">
        <v>0</v>
      </c>
      <c r="BX427" s="26">
        <v>171.75844809764916</v>
      </c>
      <c r="BY427" s="26">
        <v>2.0922300000000003</v>
      </c>
      <c r="BZ427" s="26">
        <v>0</v>
      </c>
      <c r="CA427" s="26">
        <v>0</v>
      </c>
      <c r="CB427" s="26">
        <v>179.30097299018203</v>
      </c>
      <c r="CC427" s="26">
        <v>173.85067809764917</v>
      </c>
      <c r="CD427" s="30">
        <v>1.0313504379285281</v>
      </c>
      <c r="CE427" s="26">
        <v>33.410052546679196</v>
      </c>
      <c r="CF427" s="26">
        <v>1.9226779828272442</v>
      </c>
      <c r="CG427" s="26">
        <v>0</v>
      </c>
      <c r="CH427" s="26">
        <v>1.9226779828272442</v>
      </c>
      <c r="CI427" s="26">
        <v>9.6132599622222273E-2</v>
      </c>
      <c r="CJ427" s="26">
        <v>0</v>
      </c>
      <c r="CK427" s="26">
        <v>9.6132599622222273E-2</v>
      </c>
      <c r="CL427" s="26"/>
      <c r="CM427" s="26">
        <v>0</v>
      </c>
      <c r="CN427" s="26"/>
      <c r="CO427" s="26">
        <v>0</v>
      </c>
      <c r="CP427" s="26">
        <v>0</v>
      </c>
      <c r="CQ427" s="26">
        <v>0</v>
      </c>
      <c r="CR427" s="26">
        <v>0</v>
      </c>
      <c r="CS427" s="26">
        <v>0</v>
      </c>
      <c r="CT427" s="26">
        <v>0</v>
      </c>
      <c r="CU427" s="26">
        <v>0</v>
      </c>
      <c r="CV427" s="26">
        <v>9999</v>
      </c>
      <c r="CW427" s="30">
        <v>9999</v>
      </c>
      <c r="CX427" s="7"/>
      <c r="CY427" s="7"/>
      <c r="CZ427" s="7"/>
      <c r="DA427" s="7"/>
      <c r="DB427" s="7"/>
      <c r="DC427" s="7"/>
      <c r="DD427" s="7"/>
      <c r="DE427" s="7"/>
      <c r="DF427" s="7"/>
      <c r="DG427" s="7"/>
      <c r="DH427" s="7"/>
      <c r="DI427" s="7"/>
      <c r="DJ427" s="7"/>
      <c r="DK427" s="7"/>
      <c r="DL427" s="7"/>
      <c r="DM427" s="7"/>
      <c r="DN427" s="7"/>
      <c r="DO427" s="7"/>
      <c r="DP427" s="7"/>
      <c r="DQ427" s="7"/>
      <c r="DR427" s="7"/>
      <c r="DS427" s="7"/>
      <c r="DT427" s="7"/>
      <c r="DU427" s="7"/>
      <c r="DV427" s="7"/>
      <c r="DW427" s="7"/>
      <c r="DX427" s="7"/>
      <c r="DY427" s="7"/>
      <c r="DZ427" s="7"/>
      <c r="EA427" s="7"/>
    </row>
    <row r="428" spans="1:131">
      <c r="A428" s="7" t="s">
        <v>511</v>
      </c>
      <c r="B428" s="7"/>
      <c r="C428" s="26">
        <v>1</v>
      </c>
      <c r="D428" s="26">
        <v>187.392</v>
      </c>
      <c r="E428" s="26">
        <v>0</v>
      </c>
      <c r="F428" s="26">
        <v>10.46115</v>
      </c>
      <c r="G428" s="26">
        <v>0</v>
      </c>
      <c r="H428" s="26">
        <v>0</v>
      </c>
      <c r="I428" s="26"/>
      <c r="J428" s="26"/>
      <c r="K428" s="26"/>
      <c r="L428" s="26">
        <v>200.36253272009554</v>
      </c>
      <c r="M428" s="26">
        <v>5.3292946276752441E-4</v>
      </c>
      <c r="N428" s="26">
        <v>5.2908301689406358E-4</v>
      </c>
      <c r="O428" s="26">
        <v>0</v>
      </c>
      <c r="P428" s="26">
        <v>0</v>
      </c>
      <c r="Q428" s="26">
        <v>0</v>
      </c>
      <c r="R428" s="26">
        <v>2.0860930552949988</v>
      </c>
      <c r="S428" s="26">
        <v>4.8206437578241461</v>
      </c>
      <c r="T428" s="26">
        <v>0</v>
      </c>
      <c r="U428" s="26">
        <v>164.85171128453001</v>
      </c>
      <c r="V428" s="26">
        <v>0.62766900000000003</v>
      </c>
      <c r="W428" s="26">
        <v>1.464561</v>
      </c>
      <c r="X428" s="26">
        <v>0</v>
      </c>
      <c r="Y428" s="26">
        <v>0</v>
      </c>
      <c r="Z428" s="26">
        <v>0</v>
      </c>
      <c r="AA428" s="26">
        <v>0</v>
      </c>
      <c r="AB428" s="26">
        <v>0</v>
      </c>
      <c r="AC428" s="26">
        <v>0</v>
      </c>
      <c r="AD428" s="26">
        <v>0</v>
      </c>
      <c r="AE428" s="26">
        <v>0</v>
      </c>
      <c r="AF428" s="26">
        <v>0</v>
      </c>
      <c r="AG428" s="26">
        <v>0</v>
      </c>
      <c r="AH428" s="26">
        <v>2.7137620552949988</v>
      </c>
      <c r="AI428" s="26">
        <v>6.2852047578241459</v>
      </c>
      <c r="AJ428" s="26">
        <v>0</v>
      </c>
      <c r="AK428" s="26">
        <v>164.85171128453001</v>
      </c>
      <c r="AL428" s="26">
        <v>173.85067809764917</v>
      </c>
      <c r="AM428" s="26">
        <v>96.371157356480808</v>
      </c>
      <c r="AN428" s="26">
        <v>0.18830981826433302</v>
      </c>
      <c r="AO428" s="26">
        <v>0</v>
      </c>
      <c r="AP428" s="26">
        <v>0</v>
      </c>
      <c r="AQ428" s="26">
        <v>96.559467174745137</v>
      </c>
      <c r="AR428" s="26">
        <v>2.7137620552949988</v>
      </c>
      <c r="AS428" s="30">
        <v>35.581405151693986</v>
      </c>
      <c r="AT428" s="26">
        <v>96.371157356480808</v>
      </c>
      <c r="AU428" s="26">
        <v>0.22290273675828165</v>
      </c>
      <c r="AV428" s="26">
        <v>0</v>
      </c>
      <c r="AW428" s="26">
        <v>0</v>
      </c>
      <c r="AX428" s="26">
        <v>96.594060093239094</v>
      </c>
      <c r="AY428" s="26">
        <v>6.2852047578241459</v>
      </c>
      <c r="AZ428" s="30">
        <v>15.368482621507891</v>
      </c>
      <c r="BA428" s="26">
        <v>96.371157356480808</v>
      </c>
      <c r="BB428" s="26">
        <v>0.41121255502261467</v>
      </c>
      <c r="BC428" s="26">
        <v>0</v>
      </c>
      <c r="BD428" s="26">
        <v>0</v>
      </c>
      <c r="BE428" s="26">
        <v>96.782369911503423</v>
      </c>
      <c r="BF428" s="26">
        <v>8.9989668131191447</v>
      </c>
      <c r="BG428" s="26">
        <v>3.1537931824092</v>
      </c>
      <c r="BH428" s="30">
        <v>10.754831295789339</v>
      </c>
      <c r="BI428" s="26">
        <v>0.99661029082208163</v>
      </c>
      <c r="BJ428" s="26">
        <v>2.3081978500471507</v>
      </c>
      <c r="BK428" s="26">
        <v>0</v>
      </c>
      <c r="BL428" s="26">
        <v>60.540647476896737</v>
      </c>
      <c r="BM428" s="26">
        <v>63.845455617765971</v>
      </c>
      <c r="BN428" s="26">
        <v>96.371157356480808</v>
      </c>
      <c r="BO428" s="26">
        <v>0</v>
      </c>
      <c r="BP428" s="26">
        <v>0.41121255502261467</v>
      </c>
      <c r="BQ428" s="26">
        <v>0</v>
      </c>
      <c r="BR428" s="26">
        <v>0</v>
      </c>
      <c r="BS428" s="26">
        <v>0</v>
      </c>
      <c r="BT428" s="26">
        <v>0</v>
      </c>
      <c r="BU428" s="26">
        <v>0</v>
      </c>
      <c r="BV428" s="26">
        <v>81.5419580698061</v>
      </c>
      <c r="BW428" s="26">
        <v>0</v>
      </c>
      <c r="BX428" s="26">
        <v>171.75844809764916</v>
      </c>
      <c r="BY428" s="26">
        <v>2.0922300000000003</v>
      </c>
      <c r="BZ428" s="26">
        <v>0</v>
      </c>
      <c r="CA428" s="26">
        <v>0</v>
      </c>
      <c r="CB428" s="26">
        <v>178.32432798130952</v>
      </c>
      <c r="CC428" s="26">
        <v>173.85067809764917</v>
      </c>
      <c r="CD428" s="30">
        <v>1.0257327146066555</v>
      </c>
      <c r="CE428" s="26">
        <v>33.748722173195901</v>
      </c>
      <c r="CF428" s="26">
        <v>1.9034697915711569</v>
      </c>
      <c r="CG428" s="26">
        <v>0</v>
      </c>
      <c r="CH428" s="26">
        <v>1.9034697915711569</v>
      </c>
      <c r="CI428" s="26">
        <v>9.517220304204535E-2</v>
      </c>
      <c r="CJ428" s="26">
        <v>0</v>
      </c>
      <c r="CK428" s="26">
        <v>9.517220304204535E-2</v>
      </c>
      <c r="CL428" s="26"/>
      <c r="CM428" s="26">
        <v>0</v>
      </c>
      <c r="CN428" s="26"/>
      <c r="CO428" s="26">
        <v>0</v>
      </c>
      <c r="CP428" s="26">
        <v>0</v>
      </c>
      <c r="CQ428" s="26">
        <v>0</v>
      </c>
      <c r="CR428" s="26">
        <v>0</v>
      </c>
      <c r="CS428" s="26">
        <v>0</v>
      </c>
      <c r="CT428" s="26">
        <v>0</v>
      </c>
      <c r="CU428" s="26">
        <v>0</v>
      </c>
      <c r="CV428" s="26">
        <v>9999</v>
      </c>
      <c r="CW428" s="30">
        <v>9999</v>
      </c>
      <c r="CX428" s="7"/>
      <c r="CY428" s="7"/>
      <c r="CZ428" s="7"/>
      <c r="DA428" s="7"/>
      <c r="DB428" s="7"/>
      <c r="DC428" s="7"/>
      <c r="DD428" s="7"/>
      <c r="DE428" s="7"/>
      <c r="DF428" s="7"/>
      <c r="DG428" s="7"/>
      <c r="DH428" s="7"/>
      <c r="DI428" s="7"/>
      <c r="DJ428" s="7"/>
      <c r="DK428" s="7"/>
      <c r="DL428" s="7"/>
      <c r="DM428" s="7"/>
      <c r="DN428" s="7"/>
      <c r="DO428" s="7"/>
      <c r="DP428" s="7"/>
      <c r="DQ428" s="7"/>
      <c r="DR428" s="7"/>
      <c r="DS428" s="7"/>
      <c r="DT428" s="7"/>
      <c r="DU428" s="7"/>
      <c r="DV428" s="7"/>
      <c r="DW428" s="7"/>
      <c r="DX428" s="7"/>
      <c r="DY428" s="7"/>
      <c r="DZ428" s="7"/>
      <c r="EA428" s="7"/>
    </row>
    <row r="429" spans="1:131">
      <c r="A429" s="7" t="s">
        <v>490</v>
      </c>
      <c r="B429" s="7"/>
      <c r="C429" s="26">
        <v>1</v>
      </c>
      <c r="D429" s="26">
        <v>186.59900000000002</v>
      </c>
      <c r="E429" s="26">
        <v>0</v>
      </c>
      <c r="F429" s="26">
        <v>10.46115</v>
      </c>
      <c r="G429" s="26">
        <v>0</v>
      </c>
      <c r="H429" s="26">
        <v>0</v>
      </c>
      <c r="I429" s="26"/>
      <c r="J429" s="26"/>
      <c r="K429" s="26"/>
      <c r="L429" s="26">
        <v>199.51464439803789</v>
      </c>
      <c r="M429" s="26">
        <v>5.3067422741076087E-4</v>
      </c>
      <c r="N429" s="26">
        <v>5.2684405881475932E-4</v>
      </c>
      <c r="O429" s="26">
        <v>0</v>
      </c>
      <c r="P429" s="26">
        <v>0</v>
      </c>
      <c r="Q429" s="26">
        <v>0</v>
      </c>
      <c r="R429" s="26">
        <v>2.0860930552949988</v>
      </c>
      <c r="S429" s="26">
        <v>4.8206437578241461</v>
      </c>
      <c r="T429" s="26">
        <v>0</v>
      </c>
      <c r="U429" s="26">
        <v>164.85171128453001</v>
      </c>
      <c r="V429" s="26">
        <v>0.62766900000000003</v>
      </c>
      <c r="W429" s="26">
        <v>1.464561</v>
      </c>
      <c r="X429" s="26">
        <v>0</v>
      </c>
      <c r="Y429" s="26">
        <v>0</v>
      </c>
      <c r="Z429" s="26">
        <v>0</v>
      </c>
      <c r="AA429" s="26">
        <v>0</v>
      </c>
      <c r="AB429" s="26">
        <v>0</v>
      </c>
      <c r="AC429" s="26">
        <v>0</v>
      </c>
      <c r="AD429" s="26">
        <v>0</v>
      </c>
      <c r="AE429" s="26">
        <v>0</v>
      </c>
      <c r="AF429" s="26">
        <v>0</v>
      </c>
      <c r="AG429" s="26">
        <v>0</v>
      </c>
      <c r="AH429" s="26">
        <v>2.7137620552949988</v>
      </c>
      <c r="AI429" s="26">
        <v>6.2852047578241459</v>
      </c>
      <c r="AJ429" s="26">
        <v>0</v>
      </c>
      <c r="AK429" s="26">
        <v>164.85171128453001</v>
      </c>
      <c r="AL429" s="26">
        <v>173.85067809764917</v>
      </c>
      <c r="AM429" s="26">
        <v>95.963336703605137</v>
      </c>
      <c r="AN429" s="26">
        <v>0.18751293426777171</v>
      </c>
      <c r="AO429" s="26">
        <v>0</v>
      </c>
      <c r="AP429" s="26">
        <v>0</v>
      </c>
      <c r="AQ429" s="26">
        <v>96.150849637872909</v>
      </c>
      <c r="AR429" s="26">
        <v>2.7137620552949988</v>
      </c>
      <c r="AS429" s="30">
        <v>35.430832799164058</v>
      </c>
      <c r="AT429" s="26">
        <v>95.963336703605137</v>
      </c>
      <c r="AU429" s="26">
        <v>0.2219594634581977</v>
      </c>
      <c r="AV429" s="26">
        <v>0</v>
      </c>
      <c r="AW429" s="26">
        <v>0</v>
      </c>
      <c r="AX429" s="26">
        <v>96.185296167063328</v>
      </c>
      <c r="AY429" s="26">
        <v>6.2852047578241459</v>
      </c>
      <c r="AZ429" s="30">
        <v>15.303446724997611</v>
      </c>
      <c r="BA429" s="26">
        <v>95.963336703605137</v>
      </c>
      <c r="BB429" s="26">
        <v>0.40947239772596944</v>
      </c>
      <c r="BC429" s="26">
        <v>0</v>
      </c>
      <c r="BD429" s="26">
        <v>0</v>
      </c>
      <c r="BE429" s="26">
        <v>96.3728091013311</v>
      </c>
      <c r="BF429" s="26">
        <v>8.9989668131191447</v>
      </c>
      <c r="BG429" s="26">
        <v>3.1678378067411082</v>
      </c>
      <c r="BH429" s="30">
        <v>10.709319314394403</v>
      </c>
      <c r="BI429" s="26">
        <v>1.0008456402109951</v>
      </c>
      <c r="BJ429" s="26">
        <v>2.3180071249901428</v>
      </c>
      <c r="BK429" s="26">
        <v>0</v>
      </c>
      <c r="BL429" s="26">
        <v>60.79793038542882</v>
      </c>
      <c r="BM429" s="26">
        <v>64.116783150629956</v>
      </c>
      <c r="BN429" s="26">
        <v>95.963336703605137</v>
      </c>
      <c r="BO429" s="26">
        <v>0</v>
      </c>
      <c r="BP429" s="26">
        <v>0.40947239772596944</v>
      </c>
      <c r="BQ429" s="26">
        <v>0</v>
      </c>
      <c r="BR429" s="26">
        <v>0</v>
      </c>
      <c r="BS429" s="26">
        <v>0</v>
      </c>
      <c r="BT429" s="26">
        <v>0</v>
      </c>
      <c r="BU429" s="26">
        <v>0</v>
      </c>
      <c r="BV429" s="26">
        <v>81.5419580698061</v>
      </c>
      <c r="BW429" s="26">
        <v>0</v>
      </c>
      <c r="BX429" s="26">
        <v>171.75844809764916</v>
      </c>
      <c r="BY429" s="26">
        <v>2.0922300000000003</v>
      </c>
      <c r="BZ429" s="26">
        <v>0</v>
      </c>
      <c r="CA429" s="26">
        <v>0</v>
      </c>
      <c r="CB429" s="26">
        <v>177.91476717113721</v>
      </c>
      <c r="CC429" s="26">
        <v>173.85067809764917</v>
      </c>
      <c r="CD429" s="30">
        <v>1.0233768951490965</v>
      </c>
      <c r="CE429" s="26">
        <v>33.89278774453016</v>
      </c>
      <c r="CF429" s="26">
        <v>1.895414743625057</v>
      </c>
      <c r="CG429" s="26">
        <v>0</v>
      </c>
      <c r="CH429" s="26">
        <v>1.895414743625057</v>
      </c>
      <c r="CI429" s="26">
        <v>9.4769456089067977E-2</v>
      </c>
      <c r="CJ429" s="26">
        <v>0</v>
      </c>
      <c r="CK429" s="26">
        <v>9.4769456089067977E-2</v>
      </c>
      <c r="CL429" s="26"/>
      <c r="CM429" s="26">
        <v>0</v>
      </c>
      <c r="CN429" s="26"/>
      <c r="CO429" s="26">
        <v>0</v>
      </c>
      <c r="CP429" s="26">
        <v>0</v>
      </c>
      <c r="CQ429" s="26">
        <v>0</v>
      </c>
      <c r="CR429" s="26">
        <v>0</v>
      </c>
      <c r="CS429" s="26">
        <v>0</v>
      </c>
      <c r="CT429" s="26">
        <v>0</v>
      </c>
      <c r="CU429" s="26">
        <v>0</v>
      </c>
      <c r="CV429" s="26">
        <v>9999</v>
      </c>
      <c r="CW429" s="30">
        <v>9999</v>
      </c>
      <c r="CX429" s="7"/>
      <c r="CY429" s="7"/>
      <c r="CZ429" s="7"/>
      <c r="DA429" s="7"/>
      <c r="DB429" s="7"/>
      <c r="DC429" s="7"/>
      <c r="DD429" s="7"/>
      <c r="DE429" s="7"/>
      <c r="DF429" s="7"/>
      <c r="DG429" s="7"/>
      <c r="DH429" s="7"/>
      <c r="DI429" s="7"/>
      <c r="DJ429" s="7"/>
      <c r="DK429" s="7"/>
      <c r="DL429" s="7"/>
      <c r="DM429" s="7"/>
      <c r="DN429" s="7"/>
      <c r="DO429" s="7"/>
      <c r="DP429" s="7"/>
      <c r="DQ429" s="7"/>
      <c r="DR429" s="7"/>
      <c r="DS429" s="7"/>
      <c r="DT429" s="7"/>
      <c r="DU429" s="7"/>
      <c r="DV429" s="7"/>
      <c r="DW429" s="7"/>
      <c r="DX429" s="7"/>
      <c r="DY429" s="7"/>
      <c r="DZ429" s="7"/>
      <c r="EA429" s="7"/>
    </row>
    <row r="430" spans="1:131">
      <c r="A430" s="7" t="s">
        <v>502</v>
      </c>
      <c r="B430" s="7"/>
      <c r="C430" s="26">
        <v>1</v>
      </c>
      <c r="D430" s="26">
        <v>186.172</v>
      </c>
      <c r="E430" s="26">
        <v>0</v>
      </c>
      <c r="F430" s="26">
        <v>10.46115</v>
      </c>
      <c r="G430" s="26">
        <v>0</v>
      </c>
      <c r="H430" s="26">
        <v>0</v>
      </c>
      <c r="I430" s="26"/>
      <c r="J430" s="26"/>
      <c r="K430" s="26"/>
      <c r="L430" s="26">
        <v>199.05808914769909</v>
      </c>
      <c r="M430" s="26">
        <v>5.2945986991096501E-4</v>
      </c>
      <c r="N430" s="26">
        <v>5.2563846600282621E-4</v>
      </c>
      <c r="O430" s="26">
        <v>0</v>
      </c>
      <c r="P430" s="26">
        <v>0</v>
      </c>
      <c r="Q430" s="26">
        <v>0</v>
      </c>
      <c r="R430" s="26">
        <v>2.0860930552949988</v>
      </c>
      <c r="S430" s="26">
        <v>4.8206437578241461</v>
      </c>
      <c r="T430" s="26">
        <v>0</v>
      </c>
      <c r="U430" s="26">
        <v>164.85171128453001</v>
      </c>
      <c r="V430" s="26">
        <v>0.62766900000000003</v>
      </c>
      <c r="W430" s="26">
        <v>1.464561</v>
      </c>
      <c r="X430" s="26">
        <v>0</v>
      </c>
      <c r="Y430" s="26">
        <v>0</v>
      </c>
      <c r="Z430" s="26">
        <v>0</v>
      </c>
      <c r="AA430" s="26">
        <v>0</v>
      </c>
      <c r="AB430" s="26">
        <v>0</v>
      </c>
      <c r="AC430" s="26">
        <v>0</v>
      </c>
      <c r="AD430" s="26">
        <v>0</v>
      </c>
      <c r="AE430" s="26">
        <v>0</v>
      </c>
      <c r="AF430" s="26">
        <v>0</v>
      </c>
      <c r="AG430" s="26">
        <v>0</v>
      </c>
      <c r="AH430" s="26">
        <v>2.7137620552949988</v>
      </c>
      <c r="AI430" s="26">
        <v>6.2852047578241459</v>
      </c>
      <c r="AJ430" s="26">
        <v>0</v>
      </c>
      <c r="AK430" s="26">
        <v>164.85171128453001</v>
      </c>
      <c r="AL430" s="26">
        <v>173.85067809764917</v>
      </c>
      <c r="AM430" s="26">
        <v>95.743740967441155</v>
      </c>
      <c r="AN430" s="26">
        <v>0.18708384288500793</v>
      </c>
      <c r="AO430" s="26">
        <v>0</v>
      </c>
      <c r="AP430" s="26">
        <v>0</v>
      </c>
      <c r="AQ430" s="26">
        <v>95.930824810326158</v>
      </c>
      <c r="AR430" s="26">
        <v>2.7137620552949988</v>
      </c>
      <c r="AS430" s="30">
        <v>35.349755378570954</v>
      </c>
      <c r="AT430" s="26">
        <v>95.743740967441155</v>
      </c>
      <c r="AU430" s="26">
        <v>0.22145154706584491</v>
      </c>
      <c r="AV430" s="26">
        <v>0</v>
      </c>
      <c r="AW430" s="26">
        <v>0</v>
      </c>
      <c r="AX430" s="26">
        <v>95.965192514506995</v>
      </c>
      <c r="AY430" s="26">
        <v>6.2852047578241459</v>
      </c>
      <c r="AZ430" s="30">
        <v>15.268427396107436</v>
      </c>
      <c r="BA430" s="26">
        <v>95.743740967441155</v>
      </c>
      <c r="BB430" s="26">
        <v>0.40853538995085281</v>
      </c>
      <c r="BC430" s="26">
        <v>0</v>
      </c>
      <c r="BD430" s="26">
        <v>0</v>
      </c>
      <c r="BE430" s="26">
        <v>96.152276357391997</v>
      </c>
      <c r="BF430" s="26">
        <v>8.9989668131191447</v>
      </c>
      <c r="BG430" s="26">
        <v>3.1754498543677188</v>
      </c>
      <c r="BH430" s="30">
        <v>10.684812862874034</v>
      </c>
      <c r="BI430" s="26">
        <v>1.0031411577344151</v>
      </c>
      <c r="BJ430" s="26">
        <v>2.3233236550933314</v>
      </c>
      <c r="BK430" s="26">
        <v>0</v>
      </c>
      <c r="BL430" s="26">
        <v>60.937375179890822</v>
      </c>
      <c r="BM430" s="26">
        <v>64.263839992718573</v>
      </c>
      <c r="BN430" s="26">
        <v>95.743740967441155</v>
      </c>
      <c r="BO430" s="26">
        <v>0</v>
      </c>
      <c r="BP430" s="26">
        <v>0.40853538995085281</v>
      </c>
      <c r="BQ430" s="26">
        <v>0</v>
      </c>
      <c r="BR430" s="26">
        <v>0</v>
      </c>
      <c r="BS430" s="26">
        <v>0</v>
      </c>
      <c r="BT430" s="26">
        <v>0</v>
      </c>
      <c r="BU430" s="26">
        <v>0</v>
      </c>
      <c r="BV430" s="26">
        <v>81.5419580698061</v>
      </c>
      <c r="BW430" s="26">
        <v>0</v>
      </c>
      <c r="BX430" s="26">
        <v>171.75844809764916</v>
      </c>
      <c r="BY430" s="26">
        <v>2.0922300000000003</v>
      </c>
      <c r="BZ430" s="26">
        <v>0</v>
      </c>
      <c r="CA430" s="26">
        <v>0</v>
      </c>
      <c r="CB430" s="26">
        <v>177.6942344271981</v>
      </c>
      <c r="CC430" s="26">
        <v>173.85067809764917</v>
      </c>
      <c r="CD430" s="30">
        <v>1.0221083769796404</v>
      </c>
      <c r="CE430" s="26">
        <v>33.970869860821438</v>
      </c>
      <c r="CF430" s="26">
        <v>1.8910774101156149</v>
      </c>
      <c r="CG430" s="26">
        <v>0</v>
      </c>
      <c r="CH430" s="26">
        <v>1.8910774101156149</v>
      </c>
      <c r="CI430" s="26">
        <v>9.4552592345157088E-2</v>
      </c>
      <c r="CJ430" s="26">
        <v>0</v>
      </c>
      <c r="CK430" s="26">
        <v>9.4552592345157088E-2</v>
      </c>
      <c r="CL430" s="26"/>
      <c r="CM430" s="26">
        <v>0</v>
      </c>
      <c r="CN430" s="26"/>
      <c r="CO430" s="26">
        <v>0</v>
      </c>
      <c r="CP430" s="26">
        <v>0</v>
      </c>
      <c r="CQ430" s="26">
        <v>0</v>
      </c>
      <c r="CR430" s="26">
        <v>0</v>
      </c>
      <c r="CS430" s="26">
        <v>0</v>
      </c>
      <c r="CT430" s="26">
        <v>0</v>
      </c>
      <c r="CU430" s="26">
        <v>0</v>
      </c>
      <c r="CV430" s="26">
        <v>9999</v>
      </c>
      <c r="CW430" s="30">
        <v>9999</v>
      </c>
      <c r="CX430" s="7"/>
      <c r="CY430" s="7"/>
      <c r="CZ430" s="7"/>
      <c r="DA430" s="7"/>
      <c r="DB430" s="7"/>
      <c r="DC430" s="7"/>
      <c r="DD430" s="7"/>
      <c r="DE430" s="7"/>
      <c r="DF430" s="7"/>
      <c r="DG430" s="7"/>
      <c r="DH430" s="7"/>
      <c r="DI430" s="7"/>
      <c r="DJ430" s="7"/>
      <c r="DK430" s="7"/>
      <c r="DL430" s="7"/>
      <c r="DM430" s="7"/>
      <c r="DN430" s="7"/>
      <c r="DO430" s="7"/>
      <c r="DP430" s="7"/>
      <c r="DQ430" s="7"/>
      <c r="DR430" s="7"/>
      <c r="DS430" s="7"/>
      <c r="DT430" s="7"/>
      <c r="DU430" s="7"/>
      <c r="DV430" s="7"/>
      <c r="DW430" s="7"/>
      <c r="DX430" s="7"/>
      <c r="DY430" s="7"/>
      <c r="DZ430" s="7"/>
      <c r="EA430" s="7"/>
    </row>
    <row r="431" spans="1:131">
      <c r="A431" s="7" t="s">
        <v>522</v>
      </c>
      <c r="B431" s="7"/>
      <c r="C431" s="26">
        <v>1</v>
      </c>
      <c r="D431" s="26">
        <v>185.79567692307697</v>
      </c>
      <c r="E431" s="26">
        <v>0</v>
      </c>
      <c r="F431" s="26">
        <v>10.46115</v>
      </c>
      <c r="G431" s="26">
        <v>0</v>
      </c>
      <c r="H431" s="26">
        <v>0</v>
      </c>
      <c r="I431" s="26"/>
      <c r="J431" s="26"/>
      <c r="K431" s="26"/>
      <c r="L431" s="26">
        <v>198.65571847652146</v>
      </c>
      <c r="M431" s="26">
        <v>5.283896339605957E-4</v>
      </c>
      <c r="N431" s="26">
        <v>5.2457595453560615E-4</v>
      </c>
      <c r="O431" s="26">
        <v>0</v>
      </c>
      <c r="P431" s="26">
        <v>0</v>
      </c>
      <c r="Q431" s="26">
        <v>0</v>
      </c>
      <c r="R431" s="26">
        <v>2.0860930552949988</v>
      </c>
      <c r="S431" s="26">
        <v>4.8206437578241461</v>
      </c>
      <c r="T431" s="26">
        <v>0</v>
      </c>
      <c r="U431" s="26">
        <v>164.85171128453001</v>
      </c>
      <c r="V431" s="26">
        <v>0.62766900000000003</v>
      </c>
      <c r="W431" s="26">
        <v>1.464561</v>
      </c>
      <c r="X431" s="26">
        <v>0</v>
      </c>
      <c r="Y431" s="26">
        <v>0</v>
      </c>
      <c r="Z431" s="26">
        <v>0</v>
      </c>
      <c r="AA431" s="26">
        <v>0</v>
      </c>
      <c r="AB431" s="26">
        <v>0</v>
      </c>
      <c r="AC431" s="26">
        <v>0</v>
      </c>
      <c r="AD431" s="26">
        <v>0</v>
      </c>
      <c r="AE431" s="26">
        <v>0</v>
      </c>
      <c r="AF431" s="26">
        <v>0</v>
      </c>
      <c r="AG431" s="26">
        <v>0</v>
      </c>
      <c r="AH431" s="26">
        <v>2.7137620552949988</v>
      </c>
      <c r="AI431" s="26">
        <v>6.2852047578241459</v>
      </c>
      <c r="AJ431" s="26">
        <v>0</v>
      </c>
      <c r="AK431" s="26">
        <v>164.85171128453001</v>
      </c>
      <c r="AL431" s="26">
        <v>173.85067809764917</v>
      </c>
      <c r="AM431" s="26">
        <v>95.550207142822089</v>
      </c>
      <c r="AN431" s="26">
        <v>0.18670567663338541</v>
      </c>
      <c r="AO431" s="26">
        <v>0</v>
      </c>
      <c r="AP431" s="26">
        <v>0</v>
      </c>
      <c r="AQ431" s="26">
        <v>95.736912819455469</v>
      </c>
      <c r="AR431" s="26">
        <v>2.7137620552949988</v>
      </c>
      <c r="AS431" s="30">
        <v>35.278300333169192</v>
      </c>
      <c r="AT431" s="26">
        <v>95.550207142822089</v>
      </c>
      <c r="AU431" s="26">
        <v>0.22100391086071636</v>
      </c>
      <c r="AV431" s="26">
        <v>0</v>
      </c>
      <c r="AW431" s="26">
        <v>0</v>
      </c>
      <c r="AX431" s="26">
        <v>95.771211053682805</v>
      </c>
      <c r="AY431" s="26">
        <v>6.2852047578241459</v>
      </c>
      <c r="AZ431" s="30">
        <v>15.237564207349312</v>
      </c>
      <c r="BA431" s="26">
        <v>95.550207142822089</v>
      </c>
      <c r="BB431" s="26">
        <v>0.4077095874941018</v>
      </c>
      <c r="BC431" s="26">
        <v>0</v>
      </c>
      <c r="BD431" s="26">
        <v>0</v>
      </c>
      <c r="BE431" s="26">
        <v>95.957916730316185</v>
      </c>
      <c r="BF431" s="26">
        <v>8.9989668131191447</v>
      </c>
      <c r="BG431" s="26">
        <v>3.1821875002288618</v>
      </c>
      <c r="BH431" s="30">
        <v>10.663214869336326</v>
      </c>
      <c r="BI431" s="26">
        <v>1.0051729873943862</v>
      </c>
      <c r="BJ431" s="26">
        <v>2.328029471294506</v>
      </c>
      <c r="BK431" s="26">
        <v>0</v>
      </c>
      <c r="BL431" s="26">
        <v>61.060801843562892</v>
      </c>
      <c r="BM431" s="26">
        <v>64.394004302251787</v>
      </c>
      <c r="BN431" s="26">
        <v>95.550207142822089</v>
      </c>
      <c r="BO431" s="26">
        <v>0</v>
      </c>
      <c r="BP431" s="26">
        <v>0.4077095874941018</v>
      </c>
      <c r="BQ431" s="26">
        <v>0</v>
      </c>
      <c r="BR431" s="26">
        <v>0</v>
      </c>
      <c r="BS431" s="26">
        <v>0</v>
      </c>
      <c r="BT431" s="26">
        <v>0</v>
      </c>
      <c r="BU431" s="26">
        <v>0</v>
      </c>
      <c r="BV431" s="26">
        <v>81.5419580698061</v>
      </c>
      <c r="BW431" s="26">
        <v>0</v>
      </c>
      <c r="BX431" s="26">
        <v>171.75844809764916</v>
      </c>
      <c r="BY431" s="26">
        <v>2.0922300000000003</v>
      </c>
      <c r="BZ431" s="26">
        <v>0</v>
      </c>
      <c r="CA431" s="26">
        <v>0</v>
      </c>
      <c r="CB431" s="26">
        <v>177.49987480012229</v>
      </c>
      <c r="CC431" s="26">
        <v>173.85067809764917</v>
      </c>
      <c r="CD431" s="30">
        <v>1.0209904082193078</v>
      </c>
      <c r="CE431" s="26">
        <v>34.039982624359638</v>
      </c>
      <c r="CF431" s="26">
        <v>1.8872548370666378</v>
      </c>
      <c r="CG431" s="26">
        <v>0</v>
      </c>
      <c r="CH431" s="26">
        <v>1.8872548370666378</v>
      </c>
      <c r="CI431" s="26">
        <v>9.43614662763477E-2</v>
      </c>
      <c r="CJ431" s="26">
        <v>0</v>
      </c>
      <c r="CK431" s="26">
        <v>9.43614662763477E-2</v>
      </c>
      <c r="CL431" s="26"/>
      <c r="CM431" s="26">
        <v>0</v>
      </c>
      <c r="CN431" s="26"/>
      <c r="CO431" s="26">
        <v>0</v>
      </c>
      <c r="CP431" s="26">
        <v>0</v>
      </c>
      <c r="CQ431" s="26">
        <v>0</v>
      </c>
      <c r="CR431" s="26">
        <v>0</v>
      </c>
      <c r="CS431" s="26">
        <v>0</v>
      </c>
      <c r="CT431" s="26">
        <v>0</v>
      </c>
      <c r="CU431" s="26">
        <v>0</v>
      </c>
      <c r="CV431" s="26">
        <v>9999</v>
      </c>
      <c r="CW431" s="30">
        <v>9999</v>
      </c>
      <c r="CX431" s="7"/>
      <c r="CY431" s="7"/>
      <c r="CZ431" s="7"/>
      <c r="DA431" s="7"/>
      <c r="DB431" s="7"/>
      <c r="DC431" s="7"/>
      <c r="DD431" s="7"/>
      <c r="DE431" s="7"/>
      <c r="DF431" s="7"/>
      <c r="DG431" s="7"/>
      <c r="DH431" s="7"/>
      <c r="DI431" s="7"/>
      <c r="DJ431" s="7"/>
      <c r="DK431" s="7"/>
      <c r="DL431" s="7"/>
      <c r="DM431" s="7"/>
      <c r="DN431" s="7"/>
      <c r="DO431" s="7"/>
      <c r="DP431" s="7"/>
      <c r="DQ431" s="7"/>
      <c r="DR431" s="7"/>
      <c r="DS431" s="7"/>
      <c r="DT431" s="7"/>
      <c r="DU431" s="7"/>
      <c r="DV431" s="7"/>
      <c r="DW431" s="7"/>
      <c r="DX431" s="7"/>
      <c r="DY431" s="7"/>
      <c r="DZ431" s="7"/>
      <c r="EA431" s="7"/>
    </row>
    <row r="432" spans="1:131">
      <c r="A432" s="7" t="s">
        <v>489</v>
      </c>
      <c r="B432" s="7"/>
      <c r="C432" s="26">
        <v>1</v>
      </c>
      <c r="D432" s="26">
        <v>185.13500000000002</v>
      </c>
      <c r="E432" s="26">
        <v>0</v>
      </c>
      <c r="F432" s="26">
        <v>10.46115</v>
      </c>
      <c r="G432" s="26">
        <v>0</v>
      </c>
      <c r="H432" s="26">
        <v>0</v>
      </c>
      <c r="I432" s="26"/>
      <c r="J432" s="26"/>
      <c r="K432" s="26"/>
      <c r="L432" s="26">
        <v>197.94931211116213</v>
      </c>
      <c r="M432" s="26">
        <v>5.2651071598288962E-4</v>
      </c>
      <c r="N432" s="26">
        <v>5.2271059774527452E-4</v>
      </c>
      <c r="O432" s="26">
        <v>0</v>
      </c>
      <c r="P432" s="26">
        <v>0</v>
      </c>
      <c r="Q432" s="26">
        <v>0</v>
      </c>
      <c r="R432" s="26">
        <v>2.0860930552949988</v>
      </c>
      <c r="S432" s="26">
        <v>4.8206437578241461</v>
      </c>
      <c r="T432" s="26">
        <v>0</v>
      </c>
      <c r="U432" s="26">
        <v>164.85171128453001</v>
      </c>
      <c r="V432" s="26">
        <v>0.62766900000000003</v>
      </c>
      <c r="W432" s="26">
        <v>1.464561</v>
      </c>
      <c r="X432" s="26">
        <v>0</v>
      </c>
      <c r="Y432" s="26">
        <v>0</v>
      </c>
      <c r="Z432" s="26">
        <v>0</v>
      </c>
      <c r="AA432" s="26">
        <v>0</v>
      </c>
      <c r="AB432" s="26">
        <v>0</v>
      </c>
      <c r="AC432" s="26">
        <v>0</v>
      </c>
      <c r="AD432" s="26">
        <v>0</v>
      </c>
      <c r="AE432" s="26">
        <v>0</v>
      </c>
      <c r="AF432" s="26">
        <v>0</v>
      </c>
      <c r="AG432" s="26">
        <v>0</v>
      </c>
      <c r="AH432" s="26">
        <v>2.7137620552949988</v>
      </c>
      <c r="AI432" s="26">
        <v>6.2852047578241459</v>
      </c>
      <c r="AJ432" s="26">
        <v>0</v>
      </c>
      <c r="AK432" s="26">
        <v>164.85171128453001</v>
      </c>
      <c r="AL432" s="26">
        <v>173.85067809764917</v>
      </c>
      <c r="AM432" s="26">
        <v>95.210437036757611</v>
      </c>
      <c r="AN432" s="26">
        <v>0.18604176381258167</v>
      </c>
      <c r="AO432" s="26">
        <v>0</v>
      </c>
      <c r="AP432" s="26">
        <v>0</v>
      </c>
      <c r="AQ432" s="26">
        <v>95.396478800570193</v>
      </c>
      <c r="AR432" s="26">
        <v>2.7137620552949988</v>
      </c>
      <c r="AS432" s="30">
        <v>35.152853071416445</v>
      </c>
      <c r="AT432" s="26">
        <v>95.210437036757611</v>
      </c>
      <c r="AU432" s="26">
        <v>0.22021803582727373</v>
      </c>
      <c r="AV432" s="26">
        <v>0</v>
      </c>
      <c r="AW432" s="26">
        <v>0</v>
      </c>
      <c r="AX432" s="26">
        <v>95.430655072584884</v>
      </c>
      <c r="AY432" s="26">
        <v>6.2852047578241459</v>
      </c>
      <c r="AZ432" s="30">
        <v>15.183380454517078</v>
      </c>
      <c r="BA432" s="26">
        <v>95.210437036757611</v>
      </c>
      <c r="BB432" s="26">
        <v>0.40625979963985537</v>
      </c>
      <c r="BC432" s="26">
        <v>0</v>
      </c>
      <c r="BD432" s="26">
        <v>0</v>
      </c>
      <c r="BE432" s="26">
        <v>95.616696836397466</v>
      </c>
      <c r="BF432" s="26">
        <v>8.9989668131191447</v>
      </c>
      <c r="BG432" s="26">
        <v>3.1940824414576885</v>
      </c>
      <c r="BH432" s="30">
        <v>10.625297194896048</v>
      </c>
      <c r="BI432" s="26">
        <v>1.0087600703148054</v>
      </c>
      <c r="BJ432" s="26">
        <v>2.3363373296029146</v>
      </c>
      <c r="BK432" s="26">
        <v>0</v>
      </c>
      <c r="BL432" s="26">
        <v>61.278704793748517</v>
      </c>
      <c r="BM432" s="26">
        <v>64.623802193666236</v>
      </c>
      <c r="BN432" s="26">
        <v>95.210437036757611</v>
      </c>
      <c r="BO432" s="26">
        <v>0</v>
      </c>
      <c r="BP432" s="26">
        <v>0.40625979963985537</v>
      </c>
      <c r="BQ432" s="26">
        <v>0</v>
      </c>
      <c r="BR432" s="26">
        <v>0</v>
      </c>
      <c r="BS432" s="26">
        <v>0</v>
      </c>
      <c r="BT432" s="26">
        <v>0</v>
      </c>
      <c r="BU432" s="26">
        <v>0</v>
      </c>
      <c r="BV432" s="26">
        <v>81.5419580698061</v>
      </c>
      <c r="BW432" s="26">
        <v>0</v>
      </c>
      <c r="BX432" s="26">
        <v>171.75844809764916</v>
      </c>
      <c r="BY432" s="26">
        <v>2.0922300000000003</v>
      </c>
      <c r="BZ432" s="26">
        <v>0</v>
      </c>
      <c r="CA432" s="26">
        <v>0</v>
      </c>
      <c r="CB432" s="26">
        <v>177.15865490620357</v>
      </c>
      <c r="CC432" s="26">
        <v>173.85067809764917</v>
      </c>
      <c r="CD432" s="30">
        <v>1.0190276899966784</v>
      </c>
      <c r="CE432" s="26">
        <v>34.161997386992027</v>
      </c>
      <c r="CF432" s="26">
        <v>1.8805438858784069</v>
      </c>
      <c r="CG432" s="26">
        <v>0</v>
      </c>
      <c r="CH432" s="26">
        <v>1.8805438858784069</v>
      </c>
      <c r="CI432" s="26">
        <v>9.4025923252801999E-2</v>
      </c>
      <c r="CJ432" s="26">
        <v>0</v>
      </c>
      <c r="CK432" s="26">
        <v>9.4025923252801999E-2</v>
      </c>
      <c r="CL432" s="26"/>
      <c r="CM432" s="26">
        <v>0</v>
      </c>
      <c r="CN432" s="26"/>
      <c r="CO432" s="26">
        <v>0</v>
      </c>
      <c r="CP432" s="26">
        <v>0</v>
      </c>
      <c r="CQ432" s="26">
        <v>0</v>
      </c>
      <c r="CR432" s="26">
        <v>0</v>
      </c>
      <c r="CS432" s="26">
        <v>0</v>
      </c>
      <c r="CT432" s="26">
        <v>0</v>
      </c>
      <c r="CU432" s="26">
        <v>0</v>
      </c>
      <c r="CV432" s="26">
        <v>9999</v>
      </c>
      <c r="CW432" s="30">
        <v>9999</v>
      </c>
      <c r="CX432" s="7"/>
      <c r="CY432" s="7"/>
      <c r="CZ432" s="7"/>
      <c r="DA432" s="7"/>
      <c r="DB432" s="7"/>
      <c r="DC432" s="7"/>
      <c r="DD432" s="7"/>
      <c r="DE432" s="7"/>
      <c r="DF432" s="7"/>
      <c r="DG432" s="7"/>
      <c r="DH432" s="7"/>
      <c r="DI432" s="7"/>
      <c r="DJ432" s="7"/>
      <c r="DK432" s="7"/>
      <c r="DL432" s="7"/>
      <c r="DM432" s="7"/>
      <c r="DN432" s="7"/>
      <c r="DO432" s="7"/>
      <c r="DP432" s="7"/>
      <c r="DQ432" s="7"/>
      <c r="DR432" s="7"/>
      <c r="DS432" s="7"/>
      <c r="DT432" s="7"/>
      <c r="DU432" s="7"/>
      <c r="DV432" s="7"/>
      <c r="DW432" s="7"/>
      <c r="DX432" s="7"/>
      <c r="DY432" s="7"/>
      <c r="DZ432" s="7"/>
      <c r="EA432" s="7"/>
    </row>
    <row r="433" spans="1:131">
      <c r="A433" s="7" t="s">
        <v>501</v>
      </c>
      <c r="B433" s="7"/>
      <c r="C433" s="26">
        <v>1</v>
      </c>
      <c r="D433" s="26">
        <v>185.13500000000002</v>
      </c>
      <c r="E433" s="26">
        <v>0</v>
      </c>
      <c r="F433" s="26">
        <v>10.46115</v>
      </c>
      <c r="G433" s="26">
        <v>0</v>
      </c>
      <c r="H433" s="26">
        <v>0</v>
      </c>
      <c r="I433" s="26"/>
      <c r="J433" s="26"/>
      <c r="K433" s="26"/>
      <c r="L433" s="26">
        <v>197.94931211116213</v>
      </c>
      <c r="M433" s="26">
        <v>5.2651071598288962E-4</v>
      </c>
      <c r="N433" s="26">
        <v>5.2271059774527452E-4</v>
      </c>
      <c r="O433" s="26">
        <v>0</v>
      </c>
      <c r="P433" s="26">
        <v>0</v>
      </c>
      <c r="Q433" s="26">
        <v>0</v>
      </c>
      <c r="R433" s="26">
        <v>2.0860930552949988</v>
      </c>
      <c r="S433" s="26">
        <v>4.8206437578241461</v>
      </c>
      <c r="T433" s="26">
        <v>0</v>
      </c>
      <c r="U433" s="26">
        <v>164.85171128453001</v>
      </c>
      <c r="V433" s="26">
        <v>0.62766900000000003</v>
      </c>
      <c r="W433" s="26">
        <v>1.464561</v>
      </c>
      <c r="X433" s="26">
        <v>0</v>
      </c>
      <c r="Y433" s="26">
        <v>0</v>
      </c>
      <c r="Z433" s="26">
        <v>0</v>
      </c>
      <c r="AA433" s="26">
        <v>0</v>
      </c>
      <c r="AB433" s="26">
        <v>0</v>
      </c>
      <c r="AC433" s="26">
        <v>0</v>
      </c>
      <c r="AD433" s="26">
        <v>0</v>
      </c>
      <c r="AE433" s="26">
        <v>0</v>
      </c>
      <c r="AF433" s="26">
        <v>0</v>
      </c>
      <c r="AG433" s="26">
        <v>0</v>
      </c>
      <c r="AH433" s="26">
        <v>2.7137620552949988</v>
      </c>
      <c r="AI433" s="26">
        <v>6.2852047578241459</v>
      </c>
      <c r="AJ433" s="26">
        <v>0</v>
      </c>
      <c r="AK433" s="26">
        <v>164.85171128453001</v>
      </c>
      <c r="AL433" s="26">
        <v>173.85067809764917</v>
      </c>
      <c r="AM433" s="26">
        <v>95.210437036757611</v>
      </c>
      <c r="AN433" s="26">
        <v>0.18604176381258167</v>
      </c>
      <c r="AO433" s="26">
        <v>0</v>
      </c>
      <c r="AP433" s="26">
        <v>0</v>
      </c>
      <c r="AQ433" s="26">
        <v>95.396478800570193</v>
      </c>
      <c r="AR433" s="26">
        <v>2.7137620552949988</v>
      </c>
      <c r="AS433" s="30">
        <v>35.152853071416445</v>
      </c>
      <c r="AT433" s="26">
        <v>95.210437036757611</v>
      </c>
      <c r="AU433" s="26">
        <v>0.22021803582727373</v>
      </c>
      <c r="AV433" s="26">
        <v>0</v>
      </c>
      <c r="AW433" s="26">
        <v>0</v>
      </c>
      <c r="AX433" s="26">
        <v>95.430655072584884</v>
      </c>
      <c r="AY433" s="26">
        <v>6.2852047578241459</v>
      </c>
      <c r="AZ433" s="30">
        <v>15.183380454517078</v>
      </c>
      <c r="BA433" s="26">
        <v>95.210437036757611</v>
      </c>
      <c r="BB433" s="26">
        <v>0.40625979963985537</v>
      </c>
      <c r="BC433" s="26">
        <v>0</v>
      </c>
      <c r="BD433" s="26">
        <v>0</v>
      </c>
      <c r="BE433" s="26">
        <v>95.616696836397466</v>
      </c>
      <c r="BF433" s="26">
        <v>8.9989668131191447</v>
      </c>
      <c r="BG433" s="26">
        <v>3.1940824414576885</v>
      </c>
      <c r="BH433" s="30">
        <v>10.625297194896048</v>
      </c>
      <c r="BI433" s="26">
        <v>1.0087600703148054</v>
      </c>
      <c r="BJ433" s="26">
        <v>2.3363373296029146</v>
      </c>
      <c r="BK433" s="26">
        <v>0</v>
      </c>
      <c r="BL433" s="26">
        <v>61.278704793748517</v>
      </c>
      <c r="BM433" s="26">
        <v>64.623802193666236</v>
      </c>
      <c r="BN433" s="26">
        <v>95.210437036757611</v>
      </c>
      <c r="BO433" s="26">
        <v>0</v>
      </c>
      <c r="BP433" s="26">
        <v>0.40625979963985537</v>
      </c>
      <c r="BQ433" s="26">
        <v>0</v>
      </c>
      <c r="BR433" s="26">
        <v>0</v>
      </c>
      <c r="BS433" s="26">
        <v>0</v>
      </c>
      <c r="BT433" s="26">
        <v>0</v>
      </c>
      <c r="BU433" s="26">
        <v>0</v>
      </c>
      <c r="BV433" s="26">
        <v>81.5419580698061</v>
      </c>
      <c r="BW433" s="26">
        <v>0</v>
      </c>
      <c r="BX433" s="26">
        <v>171.75844809764916</v>
      </c>
      <c r="BY433" s="26">
        <v>2.0922300000000003</v>
      </c>
      <c r="BZ433" s="26">
        <v>0</v>
      </c>
      <c r="CA433" s="26">
        <v>0</v>
      </c>
      <c r="CB433" s="26">
        <v>177.15865490620357</v>
      </c>
      <c r="CC433" s="26">
        <v>173.85067809764917</v>
      </c>
      <c r="CD433" s="30">
        <v>1.0190276899966784</v>
      </c>
      <c r="CE433" s="26">
        <v>34.161997386992027</v>
      </c>
      <c r="CF433" s="26">
        <v>1.8805438858784069</v>
      </c>
      <c r="CG433" s="26">
        <v>0</v>
      </c>
      <c r="CH433" s="26">
        <v>1.8805438858784069</v>
      </c>
      <c r="CI433" s="26">
        <v>9.4025923252801999E-2</v>
      </c>
      <c r="CJ433" s="26">
        <v>0</v>
      </c>
      <c r="CK433" s="26">
        <v>9.4025923252801999E-2</v>
      </c>
      <c r="CL433" s="26"/>
      <c r="CM433" s="26">
        <v>0</v>
      </c>
      <c r="CN433" s="26"/>
      <c r="CO433" s="26">
        <v>0</v>
      </c>
      <c r="CP433" s="26">
        <v>0</v>
      </c>
      <c r="CQ433" s="26">
        <v>0</v>
      </c>
      <c r="CR433" s="26">
        <v>0</v>
      </c>
      <c r="CS433" s="26">
        <v>0</v>
      </c>
      <c r="CT433" s="26">
        <v>0</v>
      </c>
      <c r="CU433" s="26">
        <v>0</v>
      </c>
      <c r="CV433" s="26">
        <v>9999</v>
      </c>
      <c r="CW433" s="30">
        <v>9999</v>
      </c>
      <c r="CX433" s="7"/>
      <c r="CY433" s="7"/>
      <c r="CZ433" s="7"/>
      <c r="DA433" s="7"/>
      <c r="DB433" s="7"/>
      <c r="DC433" s="7"/>
      <c r="DD433" s="7"/>
      <c r="DE433" s="7"/>
      <c r="DF433" s="7"/>
      <c r="DG433" s="7"/>
      <c r="DH433" s="7"/>
      <c r="DI433" s="7"/>
      <c r="DJ433" s="7"/>
      <c r="DK433" s="7"/>
      <c r="DL433" s="7"/>
      <c r="DM433" s="7"/>
      <c r="DN433" s="7"/>
      <c r="DO433" s="7"/>
      <c r="DP433" s="7"/>
      <c r="DQ433" s="7"/>
      <c r="DR433" s="7"/>
      <c r="DS433" s="7"/>
      <c r="DT433" s="7"/>
      <c r="DU433" s="7"/>
      <c r="DV433" s="7"/>
      <c r="DW433" s="7"/>
      <c r="DX433" s="7"/>
      <c r="DY433" s="7"/>
      <c r="DZ433" s="7"/>
      <c r="EA433" s="7"/>
    </row>
    <row r="434" spans="1:131">
      <c r="A434" s="7" t="s">
        <v>523</v>
      </c>
      <c r="B434" s="7"/>
      <c r="C434" s="26">
        <v>1</v>
      </c>
      <c r="D434" s="26">
        <v>183.53158777964876</v>
      </c>
      <c r="E434" s="26">
        <v>0</v>
      </c>
      <c r="F434" s="26">
        <v>10.46115</v>
      </c>
      <c r="G434" s="26">
        <v>0</v>
      </c>
      <c r="H434" s="26">
        <v>0</v>
      </c>
      <c r="I434" s="26"/>
      <c r="J434" s="26"/>
      <c r="K434" s="26"/>
      <c r="L434" s="26">
        <v>196.23491804170382</v>
      </c>
      <c r="M434" s="26">
        <v>5.2195072615842178E-4</v>
      </c>
      <c r="N434" s="26">
        <v>5.1818351988246148E-4</v>
      </c>
      <c r="O434" s="26">
        <v>0</v>
      </c>
      <c r="P434" s="26">
        <v>0</v>
      </c>
      <c r="Q434" s="26">
        <v>0</v>
      </c>
      <c r="R434" s="26">
        <v>2.0860930552949988</v>
      </c>
      <c r="S434" s="26">
        <v>4.8206437578241461</v>
      </c>
      <c r="T434" s="26">
        <v>0</v>
      </c>
      <c r="U434" s="26">
        <v>164.85171128453001</v>
      </c>
      <c r="V434" s="26">
        <v>0.62766900000000003</v>
      </c>
      <c r="W434" s="26">
        <v>1.464561</v>
      </c>
      <c r="X434" s="26">
        <v>0</v>
      </c>
      <c r="Y434" s="26">
        <v>0</v>
      </c>
      <c r="Z434" s="26">
        <v>0</v>
      </c>
      <c r="AA434" s="26">
        <v>0</v>
      </c>
      <c r="AB434" s="26">
        <v>0</v>
      </c>
      <c r="AC434" s="26">
        <v>0</v>
      </c>
      <c r="AD434" s="26">
        <v>0</v>
      </c>
      <c r="AE434" s="26">
        <v>0</v>
      </c>
      <c r="AF434" s="26">
        <v>0</v>
      </c>
      <c r="AG434" s="26">
        <v>0</v>
      </c>
      <c r="AH434" s="26">
        <v>2.7137620552949988</v>
      </c>
      <c r="AI434" s="26">
        <v>6.2852047578241459</v>
      </c>
      <c r="AJ434" s="26">
        <v>0</v>
      </c>
      <c r="AK434" s="26">
        <v>164.85171128453001</v>
      </c>
      <c r="AL434" s="26">
        <v>173.85067809764917</v>
      </c>
      <c r="AM434" s="26">
        <v>94.385841048696335</v>
      </c>
      <c r="AN434" s="26">
        <v>0.18443049831663114</v>
      </c>
      <c r="AO434" s="26">
        <v>0</v>
      </c>
      <c r="AP434" s="26">
        <v>0</v>
      </c>
      <c r="AQ434" s="26">
        <v>94.570271547012965</v>
      </c>
      <c r="AR434" s="26">
        <v>2.7137620552949988</v>
      </c>
      <c r="AS434" s="30">
        <v>34.84840218857461</v>
      </c>
      <c r="AT434" s="26">
        <v>94.385841048696335</v>
      </c>
      <c r="AU434" s="26">
        <v>0.21831077739538776</v>
      </c>
      <c r="AV434" s="26">
        <v>0</v>
      </c>
      <c r="AW434" s="26">
        <v>0</v>
      </c>
      <c r="AX434" s="26">
        <v>94.604151826091723</v>
      </c>
      <c r="AY434" s="26">
        <v>6.2852047578241459</v>
      </c>
      <c r="AZ434" s="30">
        <v>15.051880642126036</v>
      </c>
      <c r="BA434" s="26">
        <v>94.385841048696335</v>
      </c>
      <c r="BB434" s="26">
        <v>0.4027412757120189</v>
      </c>
      <c r="BC434" s="26">
        <v>0</v>
      </c>
      <c r="BD434" s="26">
        <v>0</v>
      </c>
      <c r="BE434" s="26">
        <v>94.788582324408353</v>
      </c>
      <c r="BF434" s="26">
        <v>8.9989668131191447</v>
      </c>
      <c r="BG434" s="26">
        <v>3.223306675357593</v>
      </c>
      <c r="BH434" s="30">
        <v>10.533273907202414</v>
      </c>
      <c r="BI434" s="26">
        <v>1.0175730394811109</v>
      </c>
      <c r="BJ434" s="26">
        <v>2.3567485943365138</v>
      </c>
      <c r="BK434" s="26">
        <v>0</v>
      </c>
      <c r="BL434" s="26">
        <v>61.814062359725447</v>
      </c>
      <c r="BM434" s="26">
        <v>65.18838399354307</v>
      </c>
      <c r="BN434" s="26">
        <v>94.385841048696335</v>
      </c>
      <c r="BO434" s="26">
        <v>0</v>
      </c>
      <c r="BP434" s="26">
        <v>0.4027412757120189</v>
      </c>
      <c r="BQ434" s="26">
        <v>0</v>
      </c>
      <c r="BR434" s="26">
        <v>0</v>
      </c>
      <c r="BS434" s="26">
        <v>0</v>
      </c>
      <c r="BT434" s="26">
        <v>0</v>
      </c>
      <c r="BU434" s="26">
        <v>0</v>
      </c>
      <c r="BV434" s="26">
        <v>81.5419580698061</v>
      </c>
      <c r="BW434" s="26">
        <v>0</v>
      </c>
      <c r="BX434" s="26">
        <v>171.75844809764916</v>
      </c>
      <c r="BY434" s="26">
        <v>2.0922300000000003</v>
      </c>
      <c r="BZ434" s="26">
        <v>0</v>
      </c>
      <c r="CA434" s="26">
        <v>0</v>
      </c>
      <c r="CB434" s="26">
        <v>176.33054039421444</v>
      </c>
      <c r="CC434" s="26">
        <v>173.85067809764917</v>
      </c>
      <c r="CD434" s="30">
        <v>1.0142643234050106</v>
      </c>
      <c r="CE434" s="26">
        <v>34.461770870005857</v>
      </c>
      <c r="CF434" s="26">
        <v>1.8642569220545768</v>
      </c>
      <c r="CG434" s="26">
        <v>0</v>
      </c>
      <c r="CH434" s="26">
        <v>1.8642569220545768</v>
      </c>
      <c r="CI434" s="26">
        <v>9.3211586069809296E-2</v>
      </c>
      <c r="CJ434" s="26">
        <v>0</v>
      </c>
      <c r="CK434" s="26">
        <v>9.3211586069809296E-2</v>
      </c>
      <c r="CL434" s="26"/>
      <c r="CM434" s="26">
        <v>0</v>
      </c>
      <c r="CN434" s="26"/>
      <c r="CO434" s="26">
        <v>0</v>
      </c>
      <c r="CP434" s="26">
        <v>0</v>
      </c>
      <c r="CQ434" s="26">
        <v>0</v>
      </c>
      <c r="CR434" s="26">
        <v>0</v>
      </c>
      <c r="CS434" s="26">
        <v>0</v>
      </c>
      <c r="CT434" s="26">
        <v>0</v>
      </c>
      <c r="CU434" s="26">
        <v>0</v>
      </c>
      <c r="CV434" s="26">
        <v>9999</v>
      </c>
      <c r="CW434" s="30">
        <v>9999</v>
      </c>
      <c r="CX434" s="7"/>
      <c r="CY434" s="7"/>
      <c r="CZ434" s="7"/>
      <c r="DA434" s="7"/>
      <c r="DB434" s="7"/>
      <c r="DC434" s="7"/>
      <c r="DD434" s="7"/>
      <c r="DE434" s="7"/>
      <c r="DF434" s="7"/>
      <c r="DG434" s="7"/>
      <c r="DH434" s="7"/>
      <c r="DI434" s="7"/>
      <c r="DJ434" s="7"/>
      <c r="DK434" s="7"/>
      <c r="DL434" s="7"/>
      <c r="DM434" s="7"/>
      <c r="DN434" s="7"/>
      <c r="DO434" s="7"/>
      <c r="DP434" s="7"/>
      <c r="DQ434" s="7"/>
      <c r="DR434" s="7"/>
      <c r="DS434" s="7"/>
      <c r="DT434" s="7"/>
      <c r="DU434" s="7"/>
      <c r="DV434" s="7"/>
      <c r="DW434" s="7"/>
      <c r="DX434" s="7"/>
      <c r="DY434" s="7"/>
      <c r="DZ434" s="7"/>
      <c r="EA434" s="7"/>
    </row>
    <row r="435" spans="1:131">
      <c r="A435" s="7" t="s">
        <v>491</v>
      </c>
      <c r="B435" s="7"/>
      <c r="C435" s="26">
        <v>1</v>
      </c>
      <c r="D435" s="26">
        <v>183.30500000000001</v>
      </c>
      <c r="E435" s="26">
        <v>0</v>
      </c>
      <c r="F435" s="26">
        <v>10.46115</v>
      </c>
      <c r="G435" s="26">
        <v>0</v>
      </c>
      <c r="H435" s="26">
        <v>0</v>
      </c>
      <c r="I435" s="26"/>
      <c r="J435" s="26"/>
      <c r="K435" s="26"/>
      <c r="L435" s="26">
        <v>195.99264675256742</v>
      </c>
      <c r="M435" s="26">
        <v>5.2130632669805047E-4</v>
      </c>
      <c r="N435" s="26">
        <v>5.1754377140841835E-4</v>
      </c>
      <c r="O435" s="26">
        <v>0</v>
      </c>
      <c r="P435" s="26">
        <v>0</v>
      </c>
      <c r="Q435" s="26">
        <v>0</v>
      </c>
      <c r="R435" s="26">
        <v>2.0860930552949988</v>
      </c>
      <c r="S435" s="26">
        <v>4.8206437578241461</v>
      </c>
      <c r="T435" s="26">
        <v>0</v>
      </c>
      <c r="U435" s="26">
        <v>164.85171128453001</v>
      </c>
      <c r="V435" s="26">
        <v>0.62766900000000003</v>
      </c>
      <c r="W435" s="26">
        <v>1.464561</v>
      </c>
      <c r="X435" s="26">
        <v>0</v>
      </c>
      <c r="Y435" s="26">
        <v>0</v>
      </c>
      <c r="Z435" s="26">
        <v>0</v>
      </c>
      <c r="AA435" s="26">
        <v>0</v>
      </c>
      <c r="AB435" s="26">
        <v>0</v>
      </c>
      <c r="AC435" s="26">
        <v>0</v>
      </c>
      <c r="AD435" s="26">
        <v>0</v>
      </c>
      <c r="AE435" s="26">
        <v>0</v>
      </c>
      <c r="AF435" s="26">
        <v>0</v>
      </c>
      <c r="AG435" s="26">
        <v>0</v>
      </c>
      <c r="AH435" s="26">
        <v>2.7137620552949988</v>
      </c>
      <c r="AI435" s="26">
        <v>6.2852047578241459</v>
      </c>
      <c r="AJ435" s="26">
        <v>0</v>
      </c>
      <c r="AK435" s="26">
        <v>164.85171128453001</v>
      </c>
      <c r="AL435" s="26">
        <v>173.85067809764917</v>
      </c>
      <c r="AM435" s="26">
        <v>94.269312453198253</v>
      </c>
      <c r="AN435" s="26">
        <v>0.18420280074359391</v>
      </c>
      <c r="AO435" s="26">
        <v>0</v>
      </c>
      <c r="AP435" s="26">
        <v>0</v>
      </c>
      <c r="AQ435" s="26">
        <v>94.453515253941845</v>
      </c>
      <c r="AR435" s="26">
        <v>2.7137620552949988</v>
      </c>
      <c r="AS435" s="30">
        <v>34.805378411731937</v>
      </c>
      <c r="AT435" s="26">
        <v>94.269312453198253</v>
      </c>
      <c r="AU435" s="26">
        <v>0.21804125128861854</v>
      </c>
      <c r="AV435" s="26">
        <v>0</v>
      </c>
      <c r="AW435" s="26">
        <v>0</v>
      </c>
      <c r="AX435" s="26">
        <v>94.487353704486878</v>
      </c>
      <c r="AY435" s="26">
        <v>6.2852047578241459</v>
      </c>
      <c r="AZ435" s="30">
        <v>15.033297616416421</v>
      </c>
      <c r="BA435" s="26">
        <v>94.269312453198253</v>
      </c>
      <c r="BB435" s="26">
        <v>0.40224405203221247</v>
      </c>
      <c r="BC435" s="26">
        <v>0</v>
      </c>
      <c r="BD435" s="26">
        <v>0</v>
      </c>
      <c r="BE435" s="26">
        <v>94.67155650523047</v>
      </c>
      <c r="BF435" s="26">
        <v>8.9989668131191447</v>
      </c>
      <c r="BG435" s="26">
        <v>3.2274777565982968</v>
      </c>
      <c r="BH435" s="30">
        <v>10.520269545523107</v>
      </c>
      <c r="BI435" s="26">
        <v>1.0188308863246038</v>
      </c>
      <c r="BJ435" s="26">
        <v>2.3596618287337261</v>
      </c>
      <c r="BK435" s="26">
        <v>0</v>
      </c>
      <c r="BL435" s="26">
        <v>61.890472229293437</v>
      </c>
      <c r="BM435" s="26">
        <v>65.268964944351765</v>
      </c>
      <c r="BN435" s="26">
        <v>94.269312453198253</v>
      </c>
      <c r="BO435" s="26">
        <v>0</v>
      </c>
      <c r="BP435" s="26">
        <v>0.40224405203221247</v>
      </c>
      <c r="BQ435" s="26">
        <v>0</v>
      </c>
      <c r="BR435" s="26">
        <v>0</v>
      </c>
      <c r="BS435" s="26">
        <v>0</v>
      </c>
      <c r="BT435" s="26">
        <v>0</v>
      </c>
      <c r="BU435" s="26">
        <v>0</v>
      </c>
      <c r="BV435" s="26">
        <v>81.5419580698061</v>
      </c>
      <c r="BW435" s="26">
        <v>0</v>
      </c>
      <c r="BX435" s="26">
        <v>171.75844809764916</v>
      </c>
      <c r="BY435" s="26">
        <v>2.0922300000000003</v>
      </c>
      <c r="BZ435" s="26">
        <v>0</v>
      </c>
      <c r="CA435" s="26">
        <v>0</v>
      </c>
      <c r="CB435" s="26">
        <v>176.21351457503658</v>
      </c>
      <c r="CC435" s="26">
        <v>173.85067809764917</v>
      </c>
      <c r="CD435" s="30">
        <v>1.0135911835561564</v>
      </c>
      <c r="CE435" s="26">
        <v>34.504556578460772</v>
      </c>
      <c r="CF435" s="26">
        <v>1.8619553136950928</v>
      </c>
      <c r="CG435" s="26">
        <v>0</v>
      </c>
      <c r="CH435" s="26">
        <v>1.8619553136950928</v>
      </c>
      <c r="CI435" s="26">
        <v>9.3096507207469523E-2</v>
      </c>
      <c r="CJ435" s="26">
        <v>0</v>
      </c>
      <c r="CK435" s="26">
        <v>9.3096507207469523E-2</v>
      </c>
      <c r="CL435" s="26"/>
      <c r="CM435" s="26">
        <v>0</v>
      </c>
      <c r="CN435" s="26"/>
      <c r="CO435" s="26">
        <v>0</v>
      </c>
      <c r="CP435" s="26">
        <v>0</v>
      </c>
      <c r="CQ435" s="26">
        <v>0</v>
      </c>
      <c r="CR435" s="26">
        <v>0</v>
      </c>
      <c r="CS435" s="26">
        <v>0</v>
      </c>
      <c r="CT435" s="26">
        <v>0</v>
      </c>
      <c r="CU435" s="26">
        <v>0</v>
      </c>
      <c r="CV435" s="26">
        <v>9999</v>
      </c>
      <c r="CW435" s="30">
        <v>9999</v>
      </c>
      <c r="CX435" s="7"/>
      <c r="CY435" s="7"/>
      <c r="CZ435" s="7"/>
      <c r="DA435" s="7"/>
      <c r="DB435" s="7"/>
      <c r="DC435" s="7"/>
      <c r="DD435" s="7"/>
      <c r="DE435" s="7"/>
      <c r="DF435" s="7"/>
      <c r="DG435" s="7"/>
      <c r="DH435" s="7"/>
      <c r="DI435" s="7"/>
      <c r="DJ435" s="7"/>
      <c r="DK435" s="7"/>
      <c r="DL435" s="7"/>
      <c r="DM435" s="7"/>
      <c r="DN435" s="7"/>
      <c r="DO435" s="7"/>
      <c r="DP435" s="7"/>
      <c r="DQ435" s="7"/>
      <c r="DR435" s="7"/>
      <c r="DS435" s="7"/>
      <c r="DT435" s="7"/>
      <c r="DU435" s="7"/>
      <c r="DV435" s="7"/>
      <c r="DW435" s="7"/>
      <c r="DX435" s="7"/>
      <c r="DY435" s="7"/>
      <c r="DZ435" s="7"/>
      <c r="EA435" s="7"/>
    </row>
    <row r="436" spans="1:131">
      <c r="A436" s="7" t="s">
        <v>503</v>
      </c>
      <c r="B436" s="7"/>
      <c r="C436" s="26">
        <v>1</v>
      </c>
      <c r="D436" s="26">
        <v>183.18299999999999</v>
      </c>
      <c r="E436" s="26">
        <v>0</v>
      </c>
      <c r="F436" s="26">
        <v>10.46115</v>
      </c>
      <c r="G436" s="26">
        <v>0</v>
      </c>
      <c r="H436" s="26">
        <v>0</v>
      </c>
      <c r="I436" s="26"/>
      <c r="J436" s="26"/>
      <c r="K436" s="26"/>
      <c r="L436" s="26">
        <v>195.86220239532778</v>
      </c>
      <c r="M436" s="26">
        <v>5.2095936741239455E-4</v>
      </c>
      <c r="N436" s="26">
        <v>5.1719931631929463E-4</v>
      </c>
      <c r="O436" s="26">
        <v>0</v>
      </c>
      <c r="P436" s="26">
        <v>0</v>
      </c>
      <c r="Q436" s="26">
        <v>0</v>
      </c>
      <c r="R436" s="26">
        <v>2.0860930552949988</v>
      </c>
      <c r="S436" s="26">
        <v>4.8206437578241461</v>
      </c>
      <c r="T436" s="26">
        <v>0</v>
      </c>
      <c r="U436" s="26">
        <v>164.85171128453001</v>
      </c>
      <c r="V436" s="26">
        <v>0.62766900000000003</v>
      </c>
      <c r="W436" s="26">
        <v>1.464561</v>
      </c>
      <c r="X436" s="26">
        <v>0</v>
      </c>
      <c r="Y436" s="26">
        <v>0</v>
      </c>
      <c r="Z436" s="26">
        <v>0</v>
      </c>
      <c r="AA436" s="26">
        <v>0</v>
      </c>
      <c r="AB436" s="26">
        <v>0</v>
      </c>
      <c r="AC436" s="26">
        <v>0</v>
      </c>
      <c r="AD436" s="26">
        <v>0</v>
      </c>
      <c r="AE436" s="26">
        <v>0</v>
      </c>
      <c r="AF436" s="26">
        <v>0</v>
      </c>
      <c r="AG436" s="26">
        <v>0</v>
      </c>
      <c r="AH436" s="26">
        <v>2.7137620552949988</v>
      </c>
      <c r="AI436" s="26">
        <v>6.2852047578241459</v>
      </c>
      <c r="AJ436" s="26">
        <v>0</v>
      </c>
      <c r="AK436" s="26">
        <v>164.85171128453001</v>
      </c>
      <c r="AL436" s="26">
        <v>173.85067809764917</v>
      </c>
      <c r="AM436" s="26">
        <v>94.206570814294196</v>
      </c>
      <c r="AN436" s="26">
        <v>0.18408020320566149</v>
      </c>
      <c r="AO436" s="26">
        <v>0</v>
      </c>
      <c r="AP436" s="26">
        <v>0</v>
      </c>
      <c r="AQ436" s="26">
        <v>94.390651017499863</v>
      </c>
      <c r="AR436" s="26">
        <v>2.7137620552949988</v>
      </c>
      <c r="AS436" s="30">
        <v>34.782213434419603</v>
      </c>
      <c r="AT436" s="26">
        <v>94.206570814294196</v>
      </c>
      <c r="AU436" s="26">
        <v>0.21789613231937491</v>
      </c>
      <c r="AV436" s="26">
        <v>0</v>
      </c>
      <c r="AW436" s="26">
        <v>0</v>
      </c>
      <c r="AX436" s="26">
        <v>94.424466946613578</v>
      </c>
      <c r="AY436" s="26">
        <v>6.2852047578241459</v>
      </c>
      <c r="AZ436" s="30">
        <v>15.023292093876361</v>
      </c>
      <c r="BA436" s="26">
        <v>94.206570814294196</v>
      </c>
      <c r="BB436" s="26">
        <v>0.40197633552503642</v>
      </c>
      <c r="BC436" s="26">
        <v>0</v>
      </c>
      <c r="BD436" s="26">
        <v>0</v>
      </c>
      <c r="BE436" s="26">
        <v>94.608547149819245</v>
      </c>
      <c r="BF436" s="26">
        <v>8.9989668131191447</v>
      </c>
      <c r="BG436" s="26">
        <v>3.2297278349966008</v>
      </c>
      <c r="BH436" s="30">
        <v>10.513267702231568</v>
      </c>
      <c r="BI436" s="26">
        <v>1.0195094283734381</v>
      </c>
      <c r="BJ436" s="26">
        <v>2.3612333650831991</v>
      </c>
      <c r="BK436" s="26">
        <v>0</v>
      </c>
      <c r="BL436" s="26">
        <v>61.931691325017241</v>
      </c>
      <c r="BM436" s="26">
        <v>65.312434118473888</v>
      </c>
      <c r="BN436" s="26">
        <v>94.206570814294196</v>
      </c>
      <c r="BO436" s="26">
        <v>0</v>
      </c>
      <c r="BP436" s="26">
        <v>0.40197633552503642</v>
      </c>
      <c r="BQ436" s="26">
        <v>0</v>
      </c>
      <c r="BR436" s="26">
        <v>0</v>
      </c>
      <c r="BS436" s="26">
        <v>0</v>
      </c>
      <c r="BT436" s="26">
        <v>0</v>
      </c>
      <c r="BU436" s="26">
        <v>0</v>
      </c>
      <c r="BV436" s="26">
        <v>81.5419580698061</v>
      </c>
      <c r="BW436" s="26">
        <v>0</v>
      </c>
      <c r="BX436" s="26">
        <v>171.75844809764916</v>
      </c>
      <c r="BY436" s="26">
        <v>2.0922300000000003</v>
      </c>
      <c r="BZ436" s="26">
        <v>0</v>
      </c>
      <c r="CA436" s="26">
        <v>0</v>
      </c>
      <c r="CB436" s="26">
        <v>176.15050521962536</v>
      </c>
      <c r="CC436" s="26">
        <v>173.85067809764917</v>
      </c>
      <c r="CD436" s="30">
        <v>1.0132287497934545</v>
      </c>
      <c r="CE436" s="26">
        <v>34.527637212184992</v>
      </c>
      <c r="CF436" s="26">
        <v>1.8607160755495409</v>
      </c>
      <c r="CG436" s="26">
        <v>0</v>
      </c>
      <c r="CH436" s="26">
        <v>1.8607160755495409</v>
      </c>
      <c r="CI436" s="26">
        <v>9.3034546137780699E-2</v>
      </c>
      <c r="CJ436" s="26">
        <v>0</v>
      </c>
      <c r="CK436" s="26">
        <v>9.3034546137780699E-2</v>
      </c>
      <c r="CL436" s="26"/>
      <c r="CM436" s="26">
        <v>0</v>
      </c>
      <c r="CN436" s="26"/>
      <c r="CO436" s="26">
        <v>0</v>
      </c>
      <c r="CP436" s="26">
        <v>0</v>
      </c>
      <c r="CQ436" s="26">
        <v>0</v>
      </c>
      <c r="CR436" s="26">
        <v>0</v>
      </c>
      <c r="CS436" s="26">
        <v>0</v>
      </c>
      <c r="CT436" s="26">
        <v>0</v>
      </c>
      <c r="CU436" s="26">
        <v>0</v>
      </c>
      <c r="CV436" s="26">
        <v>9999</v>
      </c>
      <c r="CW436" s="30">
        <v>9999</v>
      </c>
      <c r="CX436" s="7"/>
      <c r="CY436" s="7"/>
      <c r="CZ436" s="7"/>
      <c r="DA436" s="7"/>
      <c r="DB436" s="7"/>
      <c r="DC436" s="7"/>
      <c r="DD436" s="7"/>
      <c r="DE436" s="7"/>
      <c r="DF436" s="7"/>
      <c r="DG436" s="7"/>
      <c r="DH436" s="7"/>
      <c r="DI436" s="7"/>
      <c r="DJ436" s="7"/>
      <c r="DK436" s="7"/>
      <c r="DL436" s="7"/>
      <c r="DM436" s="7"/>
      <c r="DN436" s="7"/>
      <c r="DO436" s="7"/>
      <c r="DP436" s="7"/>
      <c r="DQ436" s="7"/>
      <c r="DR436" s="7"/>
      <c r="DS436" s="7"/>
      <c r="DT436" s="7"/>
      <c r="DU436" s="7"/>
      <c r="DV436" s="7"/>
      <c r="DW436" s="7"/>
      <c r="DX436" s="7"/>
      <c r="DY436" s="7"/>
      <c r="DZ436" s="7"/>
      <c r="EA436" s="7"/>
    </row>
    <row r="437" spans="1:131">
      <c r="A437" s="7" t="s">
        <v>533</v>
      </c>
      <c r="B437" s="7"/>
      <c r="C437" s="26">
        <v>1</v>
      </c>
      <c r="D437" s="26">
        <v>183.18299999999999</v>
      </c>
      <c r="E437" s="26">
        <v>0</v>
      </c>
      <c r="F437" s="26">
        <v>10.46115</v>
      </c>
      <c r="G437" s="26">
        <v>0</v>
      </c>
      <c r="H437" s="26">
        <v>0</v>
      </c>
      <c r="I437" s="26"/>
      <c r="J437" s="26"/>
      <c r="K437" s="26"/>
      <c r="L437" s="26">
        <v>195.86220239532778</v>
      </c>
      <c r="M437" s="26">
        <v>5.2095936741239455E-4</v>
      </c>
      <c r="N437" s="26">
        <v>5.1719931631929463E-4</v>
      </c>
      <c r="O437" s="26">
        <v>0</v>
      </c>
      <c r="P437" s="26">
        <v>0</v>
      </c>
      <c r="Q437" s="26">
        <v>0</v>
      </c>
      <c r="R437" s="26">
        <v>2.0860930552949988</v>
      </c>
      <c r="S437" s="26">
        <v>4.8206437578241461</v>
      </c>
      <c r="T437" s="26">
        <v>0</v>
      </c>
      <c r="U437" s="26">
        <v>164.85171128453001</v>
      </c>
      <c r="V437" s="26">
        <v>0.62766900000000003</v>
      </c>
      <c r="W437" s="26">
        <v>1.464561</v>
      </c>
      <c r="X437" s="26">
        <v>0</v>
      </c>
      <c r="Y437" s="26">
        <v>0</v>
      </c>
      <c r="Z437" s="26">
        <v>0</v>
      </c>
      <c r="AA437" s="26">
        <v>0</v>
      </c>
      <c r="AB437" s="26">
        <v>0</v>
      </c>
      <c r="AC437" s="26">
        <v>0</v>
      </c>
      <c r="AD437" s="26">
        <v>0</v>
      </c>
      <c r="AE437" s="26">
        <v>0</v>
      </c>
      <c r="AF437" s="26">
        <v>0</v>
      </c>
      <c r="AG437" s="26">
        <v>0</v>
      </c>
      <c r="AH437" s="26">
        <v>2.7137620552949988</v>
      </c>
      <c r="AI437" s="26">
        <v>6.2852047578241459</v>
      </c>
      <c r="AJ437" s="26">
        <v>0</v>
      </c>
      <c r="AK437" s="26">
        <v>164.85171128453001</v>
      </c>
      <c r="AL437" s="26">
        <v>173.85067809764917</v>
      </c>
      <c r="AM437" s="26">
        <v>94.206570814294196</v>
      </c>
      <c r="AN437" s="26">
        <v>0.18408020320566149</v>
      </c>
      <c r="AO437" s="26">
        <v>0</v>
      </c>
      <c r="AP437" s="26">
        <v>0</v>
      </c>
      <c r="AQ437" s="26">
        <v>94.390651017499863</v>
      </c>
      <c r="AR437" s="26">
        <v>2.7137620552949988</v>
      </c>
      <c r="AS437" s="30">
        <v>34.782213434419603</v>
      </c>
      <c r="AT437" s="26">
        <v>94.206570814294196</v>
      </c>
      <c r="AU437" s="26">
        <v>0.21789613231937491</v>
      </c>
      <c r="AV437" s="26">
        <v>0</v>
      </c>
      <c r="AW437" s="26">
        <v>0</v>
      </c>
      <c r="AX437" s="26">
        <v>94.424466946613578</v>
      </c>
      <c r="AY437" s="26">
        <v>6.2852047578241459</v>
      </c>
      <c r="AZ437" s="30">
        <v>15.023292093876361</v>
      </c>
      <c r="BA437" s="26">
        <v>94.206570814294196</v>
      </c>
      <c r="BB437" s="26">
        <v>0.40197633552503642</v>
      </c>
      <c r="BC437" s="26">
        <v>0</v>
      </c>
      <c r="BD437" s="26">
        <v>0</v>
      </c>
      <c r="BE437" s="26">
        <v>94.608547149819245</v>
      </c>
      <c r="BF437" s="26">
        <v>8.9989668131191447</v>
      </c>
      <c r="BG437" s="26">
        <v>3.2297278349966008</v>
      </c>
      <c r="BH437" s="30">
        <v>10.513267702231568</v>
      </c>
      <c r="BI437" s="26">
        <v>1.0195094283734381</v>
      </c>
      <c r="BJ437" s="26">
        <v>2.3612333650831991</v>
      </c>
      <c r="BK437" s="26">
        <v>0</v>
      </c>
      <c r="BL437" s="26">
        <v>61.931691325017241</v>
      </c>
      <c r="BM437" s="26">
        <v>65.312434118473888</v>
      </c>
      <c r="BN437" s="26">
        <v>94.206570814294196</v>
      </c>
      <c r="BO437" s="26">
        <v>0</v>
      </c>
      <c r="BP437" s="26">
        <v>0.40197633552503642</v>
      </c>
      <c r="BQ437" s="26">
        <v>0</v>
      </c>
      <c r="BR437" s="26">
        <v>0</v>
      </c>
      <c r="BS437" s="26">
        <v>0</v>
      </c>
      <c r="BT437" s="26">
        <v>0</v>
      </c>
      <c r="BU437" s="26">
        <v>0</v>
      </c>
      <c r="BV437" s="26">
        <v>81.5419580698061</v>
      </c>
      <c r="BW437" s="26">
        <v>0</v>
      </c>
      <c r="BX437" s="26">
        <v>171.75844809764916</v>
      </c>
      <c r="BY437" s="26">
        <v>2.0922300000000003</v>
      </c>
      <c r="BZ437" s="26">
        <v>0</v>
      </c>
      <c r="CA437" s="26">
        <v>0</v>
      </c>
      <c r="CB437" s="26">
        <v>176.15050521962536</v>
      </c>
      <c r="CC437" s="26">
        <v>173.85067809764917</v>
      </c>
      <c r="CD437" s="30">
        <v>1.0132287497934545</v>
      </c>
      <c r="CE437" s="26">
        <v>34.527637212184992</v>
      </c>
      <c r="CF437" s="26">
        <v>1.8607160755495409</v>
      </c>
      <c r="CG437" s="26">
        <v>0</v>
      </c>
      <c r="CH437" s="26">
        <v>1.8607160755495409</v>
      </c>
      <c r="CI437" s="26">
        <v>9.3034546137780699E-2</v>
      </c>
      <c r="CJ437" s="26">
        <v>0</v>
      </c>
      <c r="CK437" s="26">
        <v>9.3034546137780699E-2</v>
      </c>
      <c r="CL437" s="26"/>
      <c r="CM437" s="26">
        <v>0</v>
      </c>
      <c r="CN437" s="26"/>
      <c r="CO437" s="26">
        <v>0</v>
      </c>
      <c r="CP437" s="26">
        <v>0</v>
      </c>
      <c r="CQ437" s="26">
        <v>0</v>
      </c>
      <c r="CR437" s="26">
        <v>0</v>
      </c>
      <c r="CS437" s="26">
        <v>0</v>
      </c>
      <c r="CT437" s="26">
        <v>0</v>
      </c>
      <c r="CU437" s="26">
        <v>0</v>
      </c>
      <c r="CV437" s="26">
        <v>9999</v>
      </c>
      <c r="CW437" s="30">
        <v>9999</v>
      </c>
      <c r="CX437" s="7"/>
      <c r="CY437" s="7"/>
      <c r="CZ437" s="7"/>
      <c r="DA437" s="7"/>
      <c r="DB437" s="7"/>
      <c r="DC437" s="7"/>
      <c r="DD437" s="7"/>
      <c r="DE437" s="7"/>
      <c r="DF437" s="7"/>
      <c r="DG437" s="7"/>
      <c r="DH437" s="7"/>
      <c r="DI437" s="7"/>
      <c r="DJ437" s="7"/>
      <c r="DK437" s="7"/>
      <c r="DL437" s="7"/>
      <c r="DM437" s="7"/>
      <c r="DN437" s="7"/>
      <c r="DO437" s="7"/>
      <c r="DP437" s="7"/>
      <c r="DQ437" s="7"/>
      <c r="DR437" s="7"/>
      <c r="DS437" s="7"/>
      <c r="DT437" s="7"/>
      <c r="DU437" s="7"/>
      <c r="DV437" s="7"/>
      <c r="DW437" s="7"/>
      <c r="DX437" s="7"/>
      <c r="DY437" s="7"/>
      <c r="DZ437" s="7"/>
      <c r="EA437" s="7"/>
    </row>
    <row r="438" spans="1:131">
      <c r="A438" s="7" t="s">
        <v>492</v>
      </c>
      <c r="B438" s="7"/>
      <c r="C438" s="26">
        <v>1</v>
      </c>
      <c r="D438" s="26">
        <v>180.499</v>
      </c>
      <c r="E438" s="26">
        <v>0</v>
      </c>
      <c r="F438" s="26">
        <v>10.46115</v>
      </c>
      <c r="G438" s="26">
        <v>0</v>
      </c>
      <c r="H438" s="26">
        <v>0</v>
      </c>
      <c r="I438" s="26"/>
      <c r="J438" s="26"/>
      <c r="K438" s="26"/>
      <c r="L438" s="26">
        <v>192.99242653605558</v>
      </c>
      <c r="M438" s="26">
        <v>5.1332626312796379E-4</v>
      </c>
      <c r="N438" s="26">
        <v>5.0962130435857234E-4</v>
      </c>
      <c r="O438" s="26">
        <v>0</v>
      </c>
      <c r="P438" s="26">
        <v>0</v>
      </c>
      <c r="Q438" s="26">
        <v>0</v>
      </c>
      <c r="R438" s="26">
        <v>2.0860930552949988</v>
      </c>
      <c r="S438" s="26">
        <v>4.8206437578241461</v>
      </c>
      <c r="T438" s="26">
        <v>0</v>
      </c>
      <c r="U438" s="26">
        <v>164.85171128453001</v>
      </c>
      <c r="V438" s="26">
        <v>0.62766900000000003</v>
      </c>
      <c r="W438" s="26">
        <v>1.464561</v>
      </c>
      <c r="X438" s="26">
        <v>0</v>
      </c>
      <c r="Y438" s="26">
        <v>0</v>
      </c>
      <c r="Z438" s="26">
        <v>0</v>
      </c>
      <c r="AA438" s="26">
        <v>0</v>
      </c>
      <c r="AB438" s="26">
        <v>0</v>
      </c>
      <c r="AC438" s="26">
        <v>0</v>
      </c>
      <c r="AD438" s="26">
        <v>0</v>
      </c>
      <c r="AE438" s="26">
        <v>0</v>
      </c>
      <c r="AF438" s="26">
        <v>0</v>
      </c>
      <c r="AG438" s="26">
        <v>0</v>
      </c>
      <c r="AH438" s="26">
        <v>2.7137620552949988</v>
      </c>
      <c r="AI438" s="26">
        <v>6.2852047578241459</v>
      </c>
      <c r="AJ438" s="26">
        <v>0</v>
      </c>
      <c r="AK438" s="26">
        <v>164.85171128453001</v>
      </c>
      <c r="AL438" s="26">
        <v>173.85067809764917</v>
      </c>
      <c r="AM438" s="26">
        <v>92.826254758407089</v>
      </c>
      <c r="AN438" s="26">
        <v>0.18138305737114632</v>
      </c>
      <c r="AO438" s="26">
        <v>0</v>
      </c>
      <c r="AP438" s="26">
        <v>0</v>
      </c>
      <c r="AQ438" s="26">
        <v>93.007637815778239</v>
      </c>
      <c r="AR438" s="26">
        <v>2.7137620552949988</v>
      </c>
      <c r="AS438" s="30">
        <v>34.272583933548979</v>
      </c>
      <c r="AT438" s="26">
        <v>92.826254758407089</v>
      </c>
      <c r="AU438" s="26">
        <v>0.21470351499601412</v>
      </c>
      <c r="AV438" s="26">
        <v>0</v>
      </c>
      <c r="AW438" s="26">
        <v>0</v>
      </c>
      <c r="AX438" s="26">
        <v>93.040958273403106</v>
      </c>
      <c r="AY438" s="26">
        <v>6.2852047578241459</v>
      </c>
      <c r="AZ438" s="30">
        <v>14.803170597995386</v>
      </c>
      <c r="BA438" s="26">
        <v>92.826254758407089</v>
      </c>
      <c r="BB438" s="26">
        <v>0.39608657236716044</v>
      </c>
      <c r="BC438" s="26">
        <v>0</v>
      </c>
      <c r="BD438" s="26">
        <v>0</v>
      </c>
      <c r="BE438" s="26">
        <v>93.222341330774256</v>
      </c>
      <c r="BF438" s="26">
        <v>8.9989668131191447</v>
      </c>
      <c r="BG438" s="26">
        <v>3.2799991033007907</v>
      </c>
      <c r="BH438" s="30">
        <v>10.359227149817917</v>
      </c>
      <c r="BI438" s="26">
        <v>1.034669419873415</v>
      </c>
      <c r="BJ438" s="26">
        <v>2.3963446418874104</v>
      </c>
      <c r="BK438" s="26">
        <v>0</v>
      </c>
      <c r="BL438" s="26">
        <v>62.852608668140178</v>
      </c>
      <c r="BM438" s="26">
        <v>66.283622729901012</v>
      </c>
      <c r="BN438" s="26">
        <v>92.826254758407089</v>
      </c>
      <c r="BO438" s="26">
        <v>0</v>
      </c>
      <c r="BP438" s="26">
        <v>0.39608657236716044</v>
      </c>
      <c r="BQ438" s="26">
        <v>0</v>
      </c>
      <c r="BR438" s="26">
        <v>0</v>
      </c>
      <c r="BS438" s="26">
        <v>0</v>
      </c>
      <c r="BT438" s="26">
        <v>0</v>
      </c>
      <c r="BU438" s="26">
        <v>0</v>
      </c>
      <c r="BV438" s="26">
        <v>81.5419580698061</v>
      </c>
      <c r="BW438" s="26">
        <v>0</v>
      </c>
      <c r="BX438" s="26">
        <v>171.75844809764916</v>
      </c>
      <c r="BY438" s="26">
        <v>2.0922300000000003</v>
      </c>
      <c r="BZ438" s="26">
        <v>0</v>
      </c>
      <c r="CA438" s="26">
        <v>0</v>
      </c>
      <c r="CB438" s="26">
        <v>174.76429940058034</v>
      </c>
      <c r="CC438" s="26">
        <v>173.85067809764917</v>
      </c>
      <c r="CD438" s="30">
        <v>1.0052552070140215</v>
      </c>
      <c r="CE438" s="26">
        <v>35.043304902454814</v>
      </c>
      <c r="CF438" s="26">
        <v>1.8334528363473448</v>
      </c>
      <c r="CG438" s="26">
        <v>0</v>
      </c>
      <c r="CH438" s="26">
        <v>1.8334528363473448</v>
      </c>
      <c r="CI438" s="26">
        <v>9.167140260462639E-2</v>
      </c>
      <c r="CJ438" s="26">
        <v>0</v>
      </c>
      <c r="CK438" s="26">
        <v>9.167140260462639E-2</v>
      </c>
      <c r="CL438" s="26"/>
      <c r="CM438" s="26">
        <v>0</v>
      </c>
      <c r="CN438" s="26"/>
      <c r="CO438" s="26">
        <v>0</v>
      </c>
      <c r="CP438" s="26">
        <v>0</v>
      </c>
      <c r="CQ438" s="26">
        <v>0</v>
      </c>
      <c r="CR438" s="26">
        <v>0</v>
      </c>
      <c r="CS438" s="26">
        <v>0</v>
      </c>
      <c r="CT438" s="26">
        <v>0</v>
      </c>
      <c r="CU438" s="26">
        <v>0</v>
      </c>
      <c r="CV438" s="26">
        <v>9999</v>
      </c>
      <c r="CW438" s="30">
        <v>9999</v>
      </c>
      <c r="CX438" s="7"/>
      <c r="CY438" s="7"/>
      <c r="CZ438" s="7"/>
      <c r="DA438" s="7"/>
      <c r="DB438" s="7"/>
      <c r="DC438" s="7"/>
      <c r="DD438" s="7"/>
      <c r="DE438" s="7"/>
      <c r="DF438" s="7"/>
      <c r="DG438" s="7"/>
      <c r="DH438" s="7"/>
      <c r="DI438" s="7"/>
      <c r="DJ438" s="7"/>
      <c r="DK438" s="7"/>
      <c r="DL438" s="7"/>
      <c r="DM438" s="7"/>
      <c r="DN438" s="7"/>
      <c r="DO438" s="7"/>
      <c r="DP438" s="7"/>
      <c r="DQ438" s="7"/>
      <c r="DR438" s="7"/>
      <c r="DS438" s="7"/>
      <c r="DT438" s="7"/>
      <c r="DU438" s="7"/>
      <c r="DV438" s="7"/>
      <c r="DW438" s="7"/>
      <c r="DX438" s="7"/>
      <c r="DY438" s="7"/>
      <c r="DZ438" s="7"/>
      <c r="EA438" s="7"/>
    </row>
    <row r="439" spans="1:131">
      <c r="A439" s="7" t="s">
        <v>504</v>
      </c>
      <c r="B439" s="7"/>
      <c r="C439" s="26">
        <v>1</v>
      </c>
      <c r="D439" s="26">
        <v>180.316</v>
      </c>
      <c r="E439" s="26">
        <v>0</v>
      </c>
      <c r="F439" s="26">
        <v>10.46115</v>
      </c>
      <c r="G439" s="26">
        <v>0</v>
      </c>
      <c r="H439" s="26">
        <v>0</v>
      </c>
      <c r="I439" s="26"/>
      <c r="J439" s="26"/>
      <c r="K439" s="26"/>
      <c r="L439" s="26">
        <v>192.79676000019612</v>
      </c>
      <c r="M439" s="26">
        <v>5.128058241994799E-4</v>
      </c>
      <c r="N439" s="26">
        <v>5.0910462172488677E-4</v>
      </c>
      <c r="O439" s="26">
        <v>0</v>
      </c>
      <c r="P439" s="26">
        <v>0</v>
      </c>
      <c r="Q439" s="26">
        <v>0</v>
      </c>
      <c r="R439" s="26">
        <v>2.0860930552949988</v>
      </c>
      <c r="S439" s="26">
        <v>4.8206437578241461</v>
      </c>
      <c r="T439" s="26">
        <v>0</v>
      </c>
      <c r="U439" s="26">
        <v>164.85171128453001</v>
      </c>
      <c r="V439" s="26">
        <v>0.62766900000000003</v>
      </c>
      <c r="W439" s="26">
        <v>1.464561</v>
      </c>
      <c r="X439" s="26">
        <v>0</v>
      </c>
      <c r="Y439" s="26">
        <v>0</v>
      </c>
      <c r="Z439" s="26">
        <v>0</v>
      </c>
      <c r="AA439" s="26">
        <v>0</v>
      </c>
      <c r="AB439" s="26">
        <v>0</v>
      </c>
      <c r="AC439" s="26">
        <v>0</v>
      </c>
      <c r="AD439" s="26">
        <v>0</v>
      </c>
      <c r="AE439" s="26">
        <v>0</v>
      </c>
      <c r="AF439" s="26">
        <v>0</v>
      </c>
      <c r="AG439" s="26">
        <v>0</v>
      </c>
      <c r="AH439" s="26">
        <v>2.7137620552949988</v>
      </c>
      <c r="AI439" s="26">
        <v>6.2852047578241459</v>
      </c>
      <c r="AJ439" s="26">
        <v>0</v>
      </c>
      <c r="AK439" s="26">
        <v>164.85171128453001</v>
      </c>
      <c r="AL439" s="26">
        <v>173.85067809764917</v>
      </c>
      <c r="AM439" s="26">
        <v>92.73214230005118</v>
      </c>
      <c r="AN439" s="26">
        <v>0.18119916106424755</v>
      </c>
      <c r="AO439" s="26">
        <v>0</v>
      </c>
      <c r="AP439" s="26">
        <v>0</v>
      </c>
      <c r="AQ439" s="26">
        <v>92.913341461115422</v>
      </c>
      <c r="AR439" s="26">
        <v>2.7137620552949988</v>
      </c>
      <c r="AS439" s="30">
        <v>34.237836467580536</v>
      </c>
      <c r="AT439" s="26">
        <v>92.73214230005118</v>
      </c>
      <c r="AU439" s="26">
        <v>0.21448583654214862</v>
      </c>
      <c r="AV439" s="26">
        <v>0</v>
      </c>
      <c r="AW439" s="26">
        <v>0</v>
      </c>
      <c r="AX439" s="26">
        <v>92.946628136593333</v>
      </c>
      <c r="AY439" s="26">
        <v>6.2852047578241459</v>
      </c>
      <c r="AZ439" s="30">
        <v>14.788162314185325</v>
      </c>
      <c r="BA439" s="26">
        <v>92.73214230005118</v>
      </c>
      <c r="BB439" s="26">
        <v>0.39568499760639619</v>
      </c>
      <c r="BC439" s="26">
        <v>0</v>
      </c>
      <c r="BD439" s="26">
        <v>0</v>
      </c>
      <c r="BE439" s="26">
        <v>93.127827297657575</v>
      </c>
      <c r="BF439" s="26">
        <v>8.9989668131191447</v>
      </c>
      <c r="BG439" s="26">
        <v>3.2834811879372219</v>
      </c>
      <c r="BH439" s="30">
        <v>10.348724384880624</v>
      </c>
      <c r="BI439" s="26">
        <v>1.0357194903266016</v>
      </c>
      <c r="BJ439" s="26">
        <v>2.3987766560706518</v>
      </c>
      <c r="BK439" s="26">
        <v>0</v>
      </c>
      <c r="BL439" s="26">
        <v>62.916396836612577</v>
      </c>
      <c r="BM439" s="26">
        <v>66.350892983009828</v>
      </c>
      <c r="BN439" s="26">
        <v>92.73214230005118</v>
      </c>
      <c r="BO439" s="26">
        <v>0</v>
      </c>
      <c r="BP439" s="26">
        <v>0.39568499760639619</v>
      </c>
      <c r="BQ439" s="26">
        <v>0</v>
      </c>
      <c r="BR439" s="26">
        <v>0</v>
      </c>
      <c r="BS439" s="26">
        <v>0</v>
      </c>
      <c r="BT439" s="26">
        <v>0</v>
      </c>
      <c r="BU439" s="26">
        <v>0</v>
      </c>
      <c r="BV439" s="26">
        <v>81.5419580698061</v>
      </c>
      <c r="BW439" s="26">
        <v>0</v>
      </c>
      <c r="BX439" s="26">
        <v>171.75844809764916</v>
      </c>
      <c r="BY439" s="26">
        <v>2.0922300000000003</v>
      </c>
      <c r="BZ439" s="26">
        <v>0</v>
      </c>
      <c r="CA439" s="26">
        <v>0</v>
      </c>
      <c r="CB439" s="26">
        <v>174.66978536746367</v>
      </c>
      <c r="CC439" s="26">
        <v>173.85067809764917</v>
      </c>
      <c r="CD439" s="30">
        <v>1.0047115563699696</v>
      </c>
      <c r="CE439" s="26">
        <v>35.079023089052491</v>
      </c>
      <c r="CF439" s="26">
        <v>1.8315939791290177</v>
      </c>
      <c r="CG439" s="26">
        <v>0</v>
      </c>
      <c r="CH439" s="26">
        <v>1.8315939791290177</v>
      </c>
      <c r="CI439" s="26">
        <v>9.157846100009312E-2</v>
      </c>
      <c r="CJ439" s="26">
        <v>0</v>
      </c>
      <c r="CK439" s="26">
        <v>9.157846100009312E-2</v>
      </c>
      <c r="CL439" s="26"/>
      <c r="CM439" s="26">
        <v>0</v>
      </c>
      <c r="CN439" s="26"/>
      <c r="CO439" s="26">
        <v>0</v>
      </c>
      <c r="CP439" s="26">
        <v>0</v>
      </c>
      <c r="CQ439" s="26">
        <v>0</v>
      </c>
      <c r="CR439" s="26">
        <v>0</v>
      </c>
      <c r="CS439" s="26">
        <v>0</v>
      </c>
      <c r="CT439" s="26">
        <v>0</v>
      </c>
      <c r="CU439" s="26">
        <v>0</v>
      </c>
      <c r="CV439" s="26">
        <v>9999</v>
      </c>
      <c r="CW439" s="30">
        <v>9999</v>
      </c>
      <c r="CX439" s="7"/>
      <c r="CY439" s="7"/>
      <c r="CZ439" s="7"/>
      <c r="DA439" s="7"/>
      <c r="DB439" s="7"/>
      <c r="DC439" s="7"/>
      <c r="DD439" s="7"/>
      <c r="DE439" s="7"/>
      <c r="DF439" s="7"/>
      <c r="DG439" s="7"/>
      <c r="DH439" s="7"/>
      <c r="DI439" s="7"/>
      <c r="DJ439" s="7"/>
      <c r="DK439" s="7"/>
      <c r="DL439" s="7"/>
      <c r="DM439" s="7"/>
      <c r="DN439" s="7"/>
      <c r="DO439" s="7"/>
      <c r="DP439" s="7"/>
      <c r="DQ439" s="7"/>
      <c r="DR439" s="7"/>
      <c r="DS439" s="7"/>
      <c r="DT439" s="7"/>
      <c r="DU439" s="7"/>
      <c r="DV439" s="7"/>
      <c r="DW439" s="7"/>
      <c r="DX439" s="7"/>
      <c r="DY439" s="7"/>
      <c r="DZ439" s="7"/>
      <c r="EA439" s="7"/>
    </row>
    <row r="440" spans="1:131">
      <c r="A440" s="7" t="s">
        <v>534</v>
      </c>
      <c r="B440" s="7"/>
      <c r="C440" s="26">
        <v>1</v>
      </c>
      <c r="D440" s="26">
        <v>179.767</v>
      </c>
      <c r="E440" s="26">
        <v>0</v>
      </c>
      <c r="F440" s="26">
        <v>10.46115</v>
      </c>
      <c r="G440" s="26">
        <v>0</v>
      </c>
      <c r="H440" s="26">
        <v>0</v>
      </c>
      <c r="I440" s="26"/>
      <c r="J440" s="26"/>
      <c r="K440" s="26"/>
      <c r="L440" s="26">
        <v>192.20976039261771</v>
      </c>
      <c r="M440" s="26">
        <v>5.1124450741402822E-4</v>
      </c>
      <c r="N440" s="26">
        <v>5.0755457382382994E-4</v>
      </c>
      <c r="O440" s="26">
        <v>0</v>
      </c>
      <c r="P440" s="26">
        <v>0</v>
      </c>
      <c r="Q440" s="26">
        <v>0</v>
      </c>
      <c r="R440" s="26">
        <v>2.0860930552949988</v>
      </c>
      <c r="S440" s="26">
        <v>4.8206437578241461</v>
      </c>
      <c r="T440" s="26">
        <v>0</v>
      </c>
      <c r="U440" s="26">
        <v>164.85171128453001</v>
      </c>
      <c r="V440" s="26">
        <v>0.62766900000000003</v>
      </c>
      <c r="W440" s="26">
        <v>1.464561</v>
      </c>
      <c r="X440" s="26">
        <v>0</v>
      </c>
      <c r="Y440" s="26">
        <v>0</v>
      </c>
      <c r="Z440" s="26">
        <v>0</v>
      </c>
      <c r="AA440" s="26">
        <v>0</v>
      </c>
      <c r="AB440" s="26">
        <v>0</v>
      </c>
      <c r="AC440" s="26">
        <v>0</v>
      </c>
      <c r="AD440" s="26">
        <v>0</v>
      </c>
      <c r="AE440" s="26">
        <v>0</v>
      </c>
      <c r="AF440" s="26">
        <v>0</v>
      </c>
      <c r="AG440" s="26">
        <v>0</v>
      </c>
      <c r="AH440" s="26">
        <v>2.7137620552949988</v>
      </c>
      <c r="AI440" s="26">
        <v>6.2852047578241459</v>
      </c>
      <c r="AJ440" s="26">
        <v>0</v>
      </c>
      <c r="AK440" s="26">
        <v>164.85171128453001</v>
      </c>
      <c r="AL440" s="26">
        <v>173.85067809764917</v>
      </c>
      <c r="AM440" s="26">
        <v>92.449804924983425</v>
      </c>
      <c r="AN440" s="26">
        <v>0.18064747214355123</v>
      </c>
      <c r="AO440" s="26">
        <v>0</v>
      </c>
      <c r="AP440" s="26">
        <v>0</v>
      </c>
      <c r="AQ440" s="26">
        <v>92.630452397126973</v>
      </c>
      <c r="AR440" s="26">
        <v>2.7137620552949988</v>
      </c>
      <c r="AS440" s="30">
        <v>34.133594069675205</v>
      </c>
      <c r="AT440" s="26">
        <v>92.449804924983425</v>
      </c>
      <c r="AU440" s="26">
        <v>0.21383280118055212</v>
      </c>
      <c r="AV440" s="26">
        <v>0</v>
      </c>
      <c r="AW440" s="26">
        <v>0</v>
      </c>
      <c r="AX440" s="26">
        <v>92.663637726163984</v>
      </c>
      <c r="AY440" s="26">
        <v>6.2852047578241459</v>
      </c>
      <c r="AZ440" s="30">
        <v>14.743137462755135</v>
      </c>
      <c r="BA440" s="26">
        <v>92.449804924983425</v>
      </c>
      <c r="BB440" s="26">
        <v>0.39448027332410335</v>
      </c>
      <c r="BC440" s="26">
        <v>0</v>
      </c>
      <c r="BD440" s="26">
        <v>0</v>
      </c>
      <c r="BE440" s="26">
        <v>92.844285198307531</v>
      </c>
      <c r="BF440" s="26">
        <v>8.9989668131191447</v>
      </c>
      <c r="BG440" s="26">
        <v>3.2939699783401979</v>
      </c>
      <c r="BH440" s="30">
        <v>10.317216090068749</v>
      </c>
      <c r="BI440" s="26">
        <v>1.0388825291501305</v>
      </c>
      <c r="BJ440" s="26">
        <v>2.406102407650101</v>
      </c>
      <c r="BK440" s="26">
        <v>0</v>
      </c>
      <c r="BL440" s="26">
        <v>63.108540566347735</v>
      </c>
      <c r="BM440" s="26">
        <v>66.553525503147966</v>
      </c>
      <c r="BN440" s="26">
        <v>92.449804924983425</v>
      </c>
      <c r="BO440" s="26">
        <v>0</v>
      </c>
      <c r="BP440" s="26">
        <v>0.39448027332410335</v>
      </c>
      <c r="BQ440" s="26">
        <v>0</v>
      </c>
      <c r="BR440" s="26">
        <v>0</v>
      </c>
      <c r="BS440" s="26">
        <v>0</v>
      </c>
      <c r="BT440" s="26">
        <v>0</v>
      </c>
      <c r="BU440" s="26">
        <v>0</v>
      </c>
      <c r="BV440" s="26">
        <v>81.5419580698061</v>
      </c>
      <c r="BW440" s="26">
        <v>0</v>
      </c>
      <c r="BX440" s="26">
        <v>171.75844809764916</v>
      </c>
      <c r="BY440" s="26">
        <v>2.0922300000000003</v>
      </c>
      <c r="BZ440" s="26">
        <v>0</v>
      </c>
      <c r="CA440" s="26">
        <v>0</v>
      </c>
      <c r="CB440" s="26">
        <v>174.38624326811362</v>
      </c>
      <c r="CC440" s="26">
        <v>173.85067809764917</v>
      </c>
      <c r="CD440" s="30">
        <v>1.0030806044378131</v>
      </c>
      <c r="CE440" s="26">
        <v>35.186613975522675</v>
      </c>
      <c r="CF440" s="26">
        <v>1.8260174074740276</v>
      </c>
      <c r="CG440" s="26">
        <v>0</v>
      </c>
      <c r="CH440" s="26">
        <v>1.8260174074740276</v>
      </c>
      <c r="CI440" s="26">
        <v>9.129963618649338E-2</v>
      </c>
      <c r="CJ440" s="26">
        <v>0</v>
      </c>
      <c r="CK440" s="26">
        <v>9.129963618649338E-2</v>
      </c>
      <c r="CL440" s="26"/>
      <c r="CM440" s="26">
        <v>0</v>
      </c>
      <c r="CN440" s="26"/>
      <c r="CO440" s="26">
        <v>0</v>
      </c>
      <c r="CP440" s="26">
        <v>0</v>
      </c>
      <c r="CQ440" s="26">
        <v>0</v>
      </c>
      <c r="CR440" s="26">
        <v>0</v>
      </c>
      <c r="CS440" s="26">
        <v>0</v>
      </c>
      <c r="CT440" s="26">
        <v>0</v>
      </c>
      <c r="CU440" s="26">
        <v>0</v>
      </c>
      <c r="CV440" s="26">
        <v>9999</v>
      </c>
      <c r="CW440" s="30">
        <v>9999</v>
      </c>
      <c r="CX440" s="7"/>
      <c r="CY440" s="7"/>
      <c r="CZ440" s="7"/>
      <c r="DA440" s="7"/>
      <c r="DB440" s="7"/>
      <c r="DC440" s="7"/>
      <c r="DD440" s="7"/>
      <c r="DE440" s="7"/>
      <c r="DF440" s="7"/>
      <c r="DG440" s="7"/>
      <c r="DH440" s="7"/>
      <c r="DI440" s="7"/>
      <c r="DJ440" s="7"/>
      <c r="DK440" s="7"/>
      <c r="DL440" s="7"/>
      <c r="DM440" s="7"/>
      <c r="DN440" s="7"/>
      <c r="DO440" s="7"/>
      <c r="DP440" s="7"/>
      <c r="DQ440" s="7"/>
      <c r="DR440" s="7"/>
      <c r="DS440" s="7"/>
      <c r="DT440" s="7"/>
      <c r="DU440" s="7"/>
      <c r="DV440" s="7"/>
      <c r="DW440" s="7"/>
      <c r="DX440" s="7"/>
      <c r="DY440" s="7"/>
      <c r="DZ440" s="7"/>
      <c r="EA440" s="7"/>
    </row>
    <row r="441" spans="1:131">
      <c r="A441" s="7" t="s">
        <v>494</v>
      </c>
      <c r="B441" s="7"/>
      <c r="C441" s="26">
        <v>1</v>
      </c>
      <c r="D441" s="26">
        <v>179.70600000000002</v>
      </c>
      <c r="E441" s="26">
        <v>0</v>
      </c>
      <c r="F441" s="26">
        <v>10.46115</v>
      </c>
      <c r="G441" s="26">
        <v>0</v>
      </c>
      <c r="H441" s="26">
        <v>0</v>
      </c>
      <c r="I441" s="26"/>
      <c r="J441" s="26"/>
      <c r="K441" s="26"/>
      <c r="L441" s="26">
        <v>192.14453821399789</v>
      </c>
      <c r="M441" s="26">
        <v>5.1107102777120026E-4</v>
      </c>
      <c r="N441" s="26">
        <v>5.0738234627926808E-4</v>
      </c>
      <c r="O441" s="26">
        <v>0</v>
      </c>
      <c r="P441" s="26">
        <v>0</v>
      </c>
      <c r="Q441" s="26">
        <v>0</v>
      </c>
      <c r="R441" s="26">
        <v>2.0860930552949988</v>
      </c>
      <c r="S441" s="26">
        <v>4.8206437578241461</v>
      </c>
      <c r="T441" s="26">
        <v>0</v>
      </c>
      <c r="U441" s="26">
        <v>164.85171128453001</v>
      </c>
      <c r="V441" s="26">
        <v>0.62766900000000003</v>
      </c>
      <c r="W441" s="26">
        <v>1.464561</v>
      </c>
      <c r="X441" s="26">
        <v>0</v>
      </c>
      <c r="Y441" s="26">
        <v>0</v>
      </c>
      <c r="Z441" s="26">
        <v>0</v>
      </c>
      <c r="AA441" s="26">
        <v>0</v>
      </c>
      <c r="AB441" s="26">
        <v>0</v>
      </c>
      <c r="AC441" s="26">
        <v>0</v>
      </c>
      <c r="AD441" s="26">
        <v>0</v>
      </c>
      <c r="AE441" s="26">
        <v>0</v>
      </c>
      <c r="AF441" s="26">
        <v>0</v>
      </c>
      <c r="AG441" s="26">
        <v>0</v>
      </c>
      <c r="AH441" s="26">
        <v>2.7137620552949988</v>
      </c>
      <c r="AI441" s="26">
        <v>6.2852047578241459</v>
      </c>
      <c r="AJ441" s="26">
        <v>0</v>
      </c>
      <c r="AK441" s="26">
        <v>164.85171128453001</v>
      </c>
      <c r="AL441" s="26">
        <v>173.85067809764917</v>
      </c>
      <c r="AM441" s="26">
        <v>92.418434105531389</v>
      </c>
      <c r="AN441" s="26">
        <v>0.18058617337458496</v>
      </c>
      <c r="AO441" s="26">
        <v>0</v>
      </c>
      <c r="AP441" s="26">
        <v>0</v>
      </c>
      <c r="AQ441" s="26">
        <v>92.599020278905968</v>
      </c>
      <c r="AR441" s="26">
        <v>2.7137620552949988</v>
      </c>
      <c r="AS441" s="30">
        <v>34.122011581019038</v>
      </c>
      <c r="AT441" s="26">
        <v>92.418434105531389</v>
      </c>
      <c r="AU441" s="26">
        <v>0.21376024169593019</v>
      </c>
      <c r="AV441" s="26">
        <v>0</v>
      </c>
      <c r="AW441" s="26">
        <v>0</v>
      </c>
      <c r="AX441" s="26">
        <v>92.632194347227326</v>
      </c>
      <c r="AY441" s="26">
        <v>6.2852047578241459</v>
      </c>
      <c r="AZ441" s="30">
        <v>14.738134701485105</v>
      </c>
      <c r="BA441" s="26">
        <v>92.418434105531389</v>
      </c>
      <c r="BB441" s="26">
        <v>0.39434641507051515</v>
      </c>
      <c r="BC441" s="26">
        <v>0</v>
      </c>
      <c r="BD441" s="26">
        <v>0</v>
      </c>
      <c r="BE441" s="26">
        <v>92.812780520601905</v>
      </c>
      <c r="BF441" s="26">
        <v>8.9989668131191447</v>
      </c>
      <c r="BG441" s="26">
        <v>3.2951393554402673</v>
      </c>
      <c r="BH441" s="30">
        <v>10.313715168422977</v>
      </c>
      <c r="BI441" s="26">
        <v>1.0392351708776084</v>
      </c>
      <c r="BJ441" s="26">
        <v>2.4069191430226908</v>
      </c>
      <c r="BK441" s="26">
        <v>0</v>
      </c>
      <c r="BL441" s="26">
        <v>63.129962338434069</v>
      </c>
      <c r="BM441" s="26">
        <v>66.576116652334377</v>
      </c>
      <c r="BN441" s="26">
        <v>92.418434105531389</v>
      </c>
      <c r="BO441" s="26">
        <v>0</v>
      </c>
      <c r="BP441" s="26">
        <v>0.39434641507051515</v>
      </c>
      <c r="BQ441" s="26">
        <v>0</v>
      </c>
      <c r="BR441" s="26">
        <v>0</v>
      </c>
      <c r="BS441" s="26">
        <v>0</v>
      </c>
      <c r="BT441" s="26">
        <v>0</v>
      </c>
      <c r="BU441" s="26">
        <v>0</v>
      </c>
      <c r="BV441" s="26">
        <v>81.5419580698061</v>
      </c>
      <c r="BW441" s="26">
        <v>0</v>
      </c>
      <c r="BX441" s="26">
        <v>171.75844809764916</v>
      </c>
      <c r="BY441" s="26">
        <v>2.0922300000000003</v>
      </c>
      <c r="BZ441" s="26">
        <v>0</v>
      </c>
      <c r="CA441" s="26">
        <v>0</v>
      </c>
      <c r="CB441" s="26">
        <v>174.354738590408</v>
      </c>
      <c r="CC441" s="26">
        <v>173.85067809764917</v>
      </c>
      <c r="CD441" s="30">
        <v>1.0028993875564622</v>
      </c>
      <c r="CE441" s="26">
        <v>35.198609097360411</v>
      </c>
      <c r="CF441" s="26">
        <v>1.8253977884012473</v>
      </c>
      <c r="CG441" s="26">
        <v>0</v>
      </c>
      <c r="CH441" s="26">
        <v>1.8253977884012473</v>
      </c>
      <c r="CI441" s="26">
        <v>9.1268655651649003E-2</v>
      </c>
      <c r="CJ441" s="26">
        <v>0</v>
      </c>
      <c r="CK441" s="26">
        <v>9.1268655651649003E-2</v>
      </c>
      <c r="CL441" s="26"/>
      <c r="CM441" s="26">
        <v>0</v>
      </c>
      <c r="CN441" s="26"/>
      <c r="CO441" s="26">
        <v>0</v>
      </c>
      <c r="CP441" s="26">
        <v>0</v>
      </c>
      <c r="CQ441" s="26">
        <v>0</v>
      </c>
      <c r="CR441" s="26">
        <v>0</v>
      </c>
      <c r="CS441" s="26">
        <v>0</v>
      </c>
      <c r="CT441" s="26">
        <v>0</v>
      </c>
      <c r="CU441" s="26">
        <v>0</v>
      </c>
      <c r="CV441" s="26">
        <v>9999</v>
      </c>
      <c r="CW441" s="30">
        <v>9999</v>
      </c>
      <c r="CX441" s="7"/>
      <c r="CY441" s="7"/>
      <c r="CZ441" s="7"/>
      <c r="DA441" s="7"/>
      <c r="DB441" s="7"/>
      <c r="DC441" s="7"/>
      <c r="DD441" s="7"/>
      <c r="DE441" s="7"/>
      <c r="DF441" s="7"/>
      <c r="DG441" s="7"/>
      <c r="DH441" s="7"/>
      <c r="DI441" s="7"/>
      <c r="DJ441" s="7"/>
      <c r="DK441" s="7"/>
      <c r="DL441" s="7"/>
      <c r="DM441" s="7"/>
      <c r="DN441" s="7"/>
      <c r="DO441" s="7"/>
      <c r="DP441" s="7"/>
      <c r="DQ441" s="7"/>
      <c r="DR441" s="7"/>
      <c r="DS441" s="7"/>
      <c r="DT441" s="7"/>
      <c r="DU441" s="7"/>
      <c r="DV441" s="7"/>
      <c r="DW441" s="7"/>
      <c r="DX441" s="7"/>
      <c r="DY441" s="7"/>
      <c r="DZ441" s="7"/>
      <c r="EA441" s="7"/>
    </row>
    <row r="442" spans="1:131">
      <c r="A442" s="7" t="s">
        <v>506</v>
      </c>
      <c r="B442" s="7"/>
      <c r="C442" s="26">
        <v>1</v>
      </c>
      <c r="D442" s="26">
        <v>179.523</v>
      </c>
      <c r="E442" s="26">
        <v>0</v>
      </c>
      <c r="F442" s="26">
        <v>10.46115</v>
      </c>
      <c r="G442" s="26">
        <v>0</v>
      </c>
      <c r="H442" s="26">
        <v>0</v>
      </c>
      <c r="I442" s="26"/>
      <c r="J442" s="26"/>
      <c r="K442" s="26"/>
      <c r="L442" s="26">
        <v>191.9488716781384</v>
      </c>
      <c r="M442" s="26">
        <v>5.1055058884271625E-4</v>
      </c>
      <c r="N442" s="26">
        <v>5.068656636455824E-4</v>
      </c>
      <c r="O442" s="26">
        <v>0</v>
      </c>
      <c r="P442" s="26">
        <v>0</v>
      </c>
      <c r="Q442" s="26">
        <v>0</v>
      </c>
      <c r="R442" s="26">
        <v>2.0860930552949988</v>
      </c>
      <c r="S442" s="26">
        <v>4.8206437578241461</v>
      </c>
      <c r="T442" s="26">
        <v>0</v>
      </c>
      <c r="U442" s="26">
        <v>164.85171128453001</v>
      </c>
      <c r="V442" s="26">
        <v>0.62766900000000003</v>
      </c>
      <c r="W442" s="26">
        <v>1.464561</v>
      </c>
      <c r="X442" s="26">
        <v>0</v>
      </c>
      <c r="Y442" s="26">
        <v>0</v>
      </c>
      <c r="Z442" s="26">
        <v>0</v>
      </c>
      <c r="AA442" s="26">
        <v>0</v>
      </c>
      <c r="AB442" s="26">
        <v>0</v>
      </c>
      <c r="AC442" s="26">
        <v>0</v>
      </c>
      <c r="AD442" s="26">
        <v>0</v>
      </c>
      <c r="AE442" s="26">
        <v>0</v>
      </c>
      <c r="AF442" s="26">
        <v>0</v>
      </c>
      <c r="AG442" s="26">
        <v>0</v>
      </c>
      <c r="AH442" s="26">
        <v>2.7137620552949988</v>
      </c>
      <c r="AI442" s="26">
        <v>6.2852047578241459</v>
      </c>
      <c r="AJ442" s="26">
        <v>0</v>
      </c>
      <c r="AK442" s="26">
        <v>164.85171128453001</v>
      </c>
      <c r="AL442" s="26">
        <v>173.85067809764917</v>
      </c>
      <c r="AM442" s="26">
        <v>92.324321647175466</v>
      </c>
      <c r="AN442" s="26">
        <v>0.18040227706768622</v>
      </c>
      <c r="AO442" s="26">
        <v>0</v>
      </c>
      <c r="AP442" s="26">
        <v>0</v>
      </c>
      <c r="AQ442" s="26">
        <v>92.504723924243152</v>
      </c>
      <c r="AR442" s="26">
        <v>2.7137620552949988</v>
      </c>
      <c r="AS442" s="30">
        <v>34.087264115050594</v>
      </c>
      <c r="AT442" s="26">
        <v>92.324321647175466</v>
      </c>
      <c r="AU442" s="26">
        <v>0.21354256324206469</v>
      </c>
      <c r="AV442" s="26">
        <v>0</v>
      </c>
      <c r="AW442" s="26">
        <v>0</v>
      </c>
      <c r="AX442" s="26">
        <v>92.537864210417524</v>
      </c>
      <c r="AY442" s="26">
        <v>6.2852047578241459</v>
      </c>
      <c r="AZ442" s="30">
        <v>14.723126417675038</v>
      </c>
      <c r="BA442" s="26">
        <v>92.324321647175466</v>
      </c>
      <c r="BB442" s="26">
        <v>0.39394484030975091</v>
      </c>
      <c r="BC442" s="26">
        <v>0</v>
      </c>
      <c r="BD442" s="26">
        <v>0</v>
      </c>
      <c r="BE442" s="26">
        <v>92.718266487485209</v>
      </c>
      <c r="BF442" s="26">
        <v>8.9989668131191447</v>
      </c>
      <c r="BG442" s="26">
        <v>3.298652254842819</v>
      </c>
      <c r="BH442" s="30">
        <v>10.303212403485684</v>
      </c>
      <c r="BI442" s="26">
        <v>1.0402945339468008</v>
      </c>
      <c r="BJ442" s="26">
        <v>2.4093726793560473</v>
      </c>
      <c r="BK442" s="26">
        <v>0</v>
      </c>
      <c r="BL442" s="26">
        <v>63.19431500136826</v>
      </c>
      <c r="BM442" s="26">
        <v>66.643982214671112</v>
      </c>
      <c r="BN442" s="26">
        <v>92.324321647175466</v>
      </c>
      <c r="BO442" s="26">
        <v>0</v>
      </c>
      <c r="BP442" s="26">
        <v>0.39394484030975091</v>
      </c>
      <c r="BQ442" s="26">
        <v>0</v>
      </c>
      <c r="BR442" s="26">
        <v>0</v>
      </c>
      <c r="BS442" s="26">
        <v>0</v>
      </c>
      <c r="BT442" s="26">
        <v>0</v>
      </c>
      <c r="BU442" s="26">
        <v>0</v>
      </c>
      <c r="BV442" s="26">
        <v>81.5419580698061</v>
      </c>
      <c r="BW442" s="26">
        <v>0</v>
      </c>
      <c r="BX442" s="26">
        <v>171.75844809764916</v>
      </c>
      <c r="BY442" s="26">
        <v>2.0922300000000003</v>
      </c>
      <c r="BZ442" s="26">
        <v>0</v>
      </c>
      <c r="CA442" s="26">
        <v>0</v>
      </c>
      <c r="CB442" s="26">
        <v>174.26022455729131</v>
      </c>
      <c r="CC442" s="26">
        <v>173.85067809764917</v>
      </c>
      <c r="CD442" s="30">
        <v>1.0023557369124101</v>
      </c>
      <c r="CE442" s="26">
        <v>35.234643372646673</v>
      </c>
      <c r="CF442" s="26">
        <v>1.8235389311829167</v>
      </c>
      <c r="CG442" s="26">
        <v>0</v>
      </c>
      <c r="CH442" s="26">
        <v>1.8235389311829167</v>
      </c>
      <c r="CI442" s="26">
        <v>9.1175714047115761E-2</v>
      </c>
      <c r="CJ442" s="26">
        <v>0</v>
      </c>
      <c r="CK442" s="26">
        <v>9.1175714047115761E-2</v>
      </c>
      <c r="CL442" s="26"/>
      <c r="CM442" s="26">
        <v>0</v>
      </c>
      <c r="CN442" s="26"/>
      <c r="CO442" s="26">
        <v>0</v>
      </c>
      <c r="CP442" s="26">
        <v>0</v>
      </c>
      <c r="CQ442" s="26">
        <v>0</v>
      </c>
      <c r="CR442" s="26">
        <v>0</v>
      </c>
      <c r="CS442" s="26">
        <v>0</v>
      </c>
      <c r="CT442" s="26">
        <v>0</v>
      </c>
      <c r="CU442" s="26">
        <v>0</v>
      </c>
      <c r="CV442" s="26">
        <v>9999</v>
      </c>
      <c r="CW442" s="30">
        <v>9999</v>
      </c>
      <c r="CX442" s="7"/>
      <c r="CY442" s="7"/>
      <c r="CZ442" s="7"/>
      <c r="DA442" s="7"/>
      <c r="DB442" s="7"/>
      <c r="DC442" s="7"/>
      <c r="DD442" s="7"/>
      <c r="DE442" s="7"/>
      <c r="DF442" s="7"/>
      <c r="DG442" s="7"/>
      <c r="DH442" s="7"/>
      <c r="DI442" s="7"/>
      <c r="DJ442" s="7"/>
      <c r="DK442" s="7"/>
      <c r="DL442" s="7"/>
      <c r="DM442" s="7"/>
      <c r="DN442" s="7"/>
      <c r="DO442" s="7"/>
      <c r="DP442" s="7"/>
      <c r="DQ442" s="7"/>
      <c r="DR442" s="7"/>
      <c r="DS442" s="7"/>
      <c r="DT442" s="7"/>
      <c r="DU442" s="7"/>
      <c r="DV442" s="7"/>
      <c r="DW442" s="7"/>
      <c r="DX442" s="7"/>
      <c r="DY442" s="7"/>
      <c r="DZ442" s="7"/>
      <c r="EA442" s="7"/>
    </row>
    <row r="443" spans="1:131">
      <c r="A443" s="7" t="s">
        <v>512</v>
      </c>
      <c r="B443" s="7"/>
      <c r="C443" s="26">
        <v>1</v>
      </c>
      <c r="D443" s="26">
        <v>179.40100000000001</v>
      </c>
      <c r="E443" s="26">
        <v>0</v>
      </c>
      <c r="F443" s="26">
        <v>10.46115</v>
      </c>
      <c r="G443" s="26">
        <v>0</v>
      </c>
      <c r="H443" s="26">
        <v>0</v>
      </c>
      <c r="I443" s="26"/>
      <c r="J443" s="26"/>
      <c r="K443" s="26"/>
      <c r="L443" s="26">
        <v>191.81842732089879</v>
      </c>
      <c r="M443" s="26">
        <v>5.1020362955706043E-4</v>
      </c>
      <c r="N443" s="26">
        <v>5.0652120855645868E-4</v>
      </c>
      <c r="O443" s="26">
        <v>0</v>
      </c>
      <c r="P443" s="26">
        <v>0</v>
      </c>
      <c r="Q443" s="26">
        <v>0</v>
      </c>
      <c r="R443" s="26">
        <v>2.0860930552949988</v>
      </c>
      <c r="S443" s="26">
        <v>4.8206437578241461</v>
      </c>
      <c r="T443" s="26">
        <v>0</v>
      </c>
      <c r="U443" s="26">
        <v>164.85171128453001</v>
      </c>
      <c r="V443" s="26">
        <v>0.62766900000000003</v>
      </c>
      <c r="W443" s="26">
        <v>1.464561</v>
      </c>
      <c r="X443" s="26">
        <v>0</v>
      </c>
      <c r="Y443" s="26">
        <v>0</v>
      </c>
      <c r="Z443" s="26">
        <v>0</v>
      </c>
      <c r="AA443" s="26">
        <v>0</v>
      </c>
      <c r="AB443" s="26">
        <v>0</v>
      </c>
      <c r="AC443" s="26">
        <v>0</v>
      </c>
      <c r="AD443" s="26">
        <v>0</v>
      </c>
      <c r="AE443" s="26">
        <v>0</v>
      </c>
      <c r="AF443" s="26">
        <v>0</v>
      </c>
      <c r="AG443" s="26">
        <v>0</v>
      </c>
      <c r="AH443" s="26">
        <v>2.7137620552949988</v>
      </c>
      <c r="AI443" s="26">
        <v>6.2852047578241459</v>
      </c>
      <c r="AJ443" s="26">
        <v>0</v>
      </c>
      <c r="AK443" s="26">
        <v>164.85171128453001</v>
      </c>
      <c r="AL443" s="26">
        <v>173.85067809764917</v>
      </c>
      <c r="AM443" s="26">
        <v>92.261580008271451</v>
      </c>
      <c r="AN443" s="26">
        <v>0.18027967952975368</v>
      </c>
      <c r="AO443" s="26">
        <v>0</v>
      </c>
      <c r="AP443" s="26">
        <v>0</v>
      </c>
      <c r="AQ443" s="26">
        <v>92.441859687801198</v>
      </c>
      <c r="AR443" s="26">
        <v>2.7137620552949988</v>
      </c>
      <c r="AS443" s="30">
        <v>34.064099137738268</v>
      </c>
      <c r="AT443" s="26">
        <v>92.261580008271451</v>
      </c>
      <c r="AU443" s="26">
        <v>0.21339744427282101</v>
      </c>
      <c r="AV443" s="26">
        <v>0</v>
      </c>
      <c r="AW443" s="26">
        <v>0</v>
      </c>
      <c r="AX443" s="26">
        <v>92.474977452544266</v>
      </c>
      <c r="AY443" s="26">
        <v>6.2852047578241459</v>
      </c>
      <c r="AZ443" s="30">
        <v>14.713120895134985</v>
      </c>
      <c r="BA443" s="26">
        <v>92.261580008271451</v>
      </c>
      <c r="BB443" s="26">
        <v>0.39367712380257469</v>
      </c>
      <c r="BC443" s="26">
        <v>0</v>
      </c>
      <c r="BD443" s="26">
        <v>0</v>
      </c>
      <c r="BE443" s="26">
        <v>92.655257132074013</v>
      </c>
      <c r="BF443" s="26">
        <v>8.9989668131191447</v>
      </c>
      <c r="BG443" s="26">
        <v>3.3009981693027344</v>
      </c>
      <c r="BH443" s="30">
        <v>10.296210560194147</v>
      </c>
      <c r="BI443" s="26">
        <v>1.0410019766764482</v>
      </c>
      <c r="BJ443" s="26">
        <v>2.411011151086313</v>
      </c>
      <c r="BK443" s="26">
        <v>0</v>
      </c>
      <c r="BL443" s="26">
        <v>63.23728971405194</v>
      </c>
      <c r="BM443" s="26">
        <v>66.689302841814708</v>
      </c>
      <c r="BN443" s="26">
        <v>92.261580008271451</v>
      </c>
      <c r="BO443" s="26">
        <v>0</v>
      </c>
      <c r="BP443" s="26">
        <v>0.39367712380257469</v>
      </c>
      <c r="BQ443" s="26">
        <v>0</v>
      </c>
      <c r="BR443" s="26">
        <v>0</v>
      </c>
      <c r="BS443" s="26">
        <v>0</v>
      </c>
      <c r="BT443" s="26">
        <v>0</v>
      </c>
      <c r="BU443" s="26">
        <v>0</v>
      </c>
      <c r="BV443" s="26">
        <v>81.5419580698061</v>
      </c>
      <c r="BW443" s="26">
        <v>0</v>
      </c>
      <c r="BX443" s="26">
        <v>171.75844809764916</v>
      </c>
      <c r="BY443" s="26">
        <v>2.0922300000000003</v>
      </c>
      <c r="BZ443" s="26">
        <v>0</v>
      </c>
      <c r="CA443" s="26">
        <v>0</v>
      </c>
      <c r="CB443" s="26">
        <v>174.19721520188011</v>
      </c>
      <c r="CC443" s="26">
        <v>173.85067809764917</v>
      </c>
      <c r="CD443" s="30">
        <v>1.0019933031497081</v>
      </c>
      <c r="CE443" s="26">
        <v>35.258707064133311</v>
      </c>
      <c r="CF443" s="26">
        <v>1.8222996930373627</v>
      </c>
      <c r="CG443" s="26">
        <v>0</v>
      </c>
      <c r="CH443" s="26">
        <v>1.8222996930373627</v>
      </c>
      <c r="CI443" s="26">
        <v>9.1113752977426909E-2</v>
      </c>
      <c r="CJ443" s="26">
        <v>0</v>
      </c>
      <c r="CK443" s="26">
        <v>9.1113752977426909E-2</v>
      </c>
      <c r="CL443" s="26"/>
      <c r="CM443" s="26">
        <v>0</v>
      </c>
      <c r="CN443" s="26"/>
      <c r="CO443" s="26">
        <v>0</v>
      </c>
      <c r="CP443" s="26">
        <v>0</v>
      </c>
      <c r="CQ443" s="26">
        <v>0</v>
      </c>
      <c r="CR443" s="26">
        <v>0</v>
      </c>
      <c r="CS443" s="26">
        <v>0</v>
      </c>
      <c r="CT443" s="26">
        <v>0</v>
      </c>
      <c r="CU443" s="26">
        <v>0</v>
      </c>
      <c r="CV443" s="26">
        <v>9999</v>
      </c>
      <c r="CW443" s="30">
        <v>9999</v>
      </c>
      <c r="CX443" s="7"/>
      <c r="CY443" s="7"/>
      <c r="CZ443" s="7"/>
      <c r="DA443" s="7"/>
      <c r="DB443" s="7"/>
      <c r="DC443" s="7"/>
      <c r="DD443" s="7"/>
      <c r="DE443" s="7"/>
      <c r="DF443" s="7"/>
      <c r="DG443" s="7"/>
      <c r="DH443" s="7"/>
      <c r="DI443" s="7"/>
      <c r="DJ443" s="7"/>
      <c r="DK443" s="7"/>
      <c r="DL443" s="7"/>
      <c r="DM443" s="7"/>
      <c r="DN443" s="7"/>
      <c r="DO443" s="7"/>
      <c r="DP443" s="7"/>
      <c r="DQ443" s="7"/>
      <c r="DR443" s="7"/>
      <c r="DS443" s="7"/>
      <c r="DT443" s="7"/>
      <c r="DU443" s="7"/>
      <c r="DV443" s="7"/>
      <c r="DW443" s="7"/>
      <c r="DX443" s="7"/>
      <c r="DY443" s="7"/>
      <c r="DZ443" s="7"/>
      <c r="EA443" s="7"/>
    </row>
    <row r="444" spans="1:131">
      <c r="A444" s="7" t="s">
        <v>471</v>
      </c>
      <c r="B444" s="7"/>
      <c r="C444" s="26">
        <v>1</v>
      </c>
      <c r="D444" s="26">
        <v>178.73000000000002</v>
      </c>
      <c r="E444" s="26">
        <v>0</v>
      </c>
      <c r="F444" s="26">
        <v>10.46115</v>
      </c>
      <c r="G444" s="26">
        <v>0</v>
      </c>
      <c r="H444" s="26">
        <v>0</v>
      </c>
      <c r="I444" s="26"/>
      <c r="J444" s="26"/>
      <c r="K444" s="26"/>
      <c r="L444" s="26">
        <v>191.10098335608075</v>
      </c>
      <c r="M444" s="26">
        <v>5.0829535348595272E-4</v>
      </c>
      <c r="N444" s="26">
        <v>5.0462670556627814E-4</v>
      </c>
      <c r="O444" s="26">
        <v>0</v>
      </c>
      <c r="P444" s="26">
        <v>0</v>
      </c>
      <c r="Q444" s="26">
        <v>0</v>
      </c>
      <c r="R444" s="26">
        <v>2.0860930552949988</v>
      </c>
      <c r="S444" s="26">
        <v>4.8206437578241461</v>
      </c>
      <c r="T444" s="26">
        <v>0</v>
      </c>
      <c r="U444" s="26">
        <v>164.85171128453001</v>
      </c>
      <c r="V444" s="26">
        <v>0.62766900000000003</v>
      </c>
      <c r="W444" s="26">
        <v>1.464561</v>
      </c>
      <c r="X444" s="26">
        <v>0</v>
      </c>
      <c r="Y444" s="26">
        <v>0</v>
      </c>
      <c r="Z444" s="26">
        <v>0</v>
      </c>
      <c r="AA444" s="26">
        <v>0</v>
      </c>
      <c r="AB444" s="26">
        <v>0</v>
      </c>
      <c r="AC444" s="26">
        <v>0</v>
      </c>
      <c r="AD444" s="26">
        <v>0</v>
      </c>
      <c r="AE444" s="26">
        <v>0</v>
      </c>
      <c r="AF444" s="26">
        <v>0</v>
      </c>
      <c r="AG444" s="26">
        <v>0</v>
      </c>
      <c r="AH444" s="26">
        <v>2.7137620552949988</v>
      </c>
      <c r="AI444" s="26">
        <v>6.2852047578241459</v>
      </c>
      <c r="AJ444" s="26">
        <v>0</v>
      </c>
      <c r="AK444" s="26">
        <v>164.85171128453001</v>
      </c>
      <c r="AL444" s="26">
        <v>173.85067809764917</v>
      </c>
      <c r="AM444" s="26">
        <v>91.916500994299824</v>
      </c>
      <c r="AN444" s="26">
        <v>0.17960539307112497</v>
      </c>
      <c r="AO444" s="26">
        <v>0</v>
      </c>
      <c r="AP444" s="26">
        <v>0</v>
      </c>
      <c r="AQ444" s="26">
        <v>92.096106387370952</v>
      </c>
      <c r="AR444" s="26">
        <v>2.7137620552949988</v>
      </c>
      <c r="AS444" s="30">
        <v>33.936691762520674</v>
      </c>
      <c r="AT444" s="26">
        <v>91.916500994299824</v>
      </c>
      <c r="AU444" s="26">
        <v>0.21259928994198091</v>
      </c>
      <c r="AV444" s="26">
        <v>0</v>
      </c>
      <c r="AW444" s="26">
        <v>0</v>
      </c>
      <c r="AX444" s="26">
        <v>92.129100284241801</v>
      </c>
      <c r="AY444" s="26">
        <v>6.2852047578241459</v>
      </c>
      <c r="AZ444" s="30">
        <v>14.658090521164766</v>
      </c>
      <c r="BA444" s="26">
        <v>91.916500994299824</v>
      </c>
      <c r="BB444" s="26">
        <v>0.39220468301310585</v>
      </c>
      <c r="BC444" s="26">
        <v>0</v>
      </c>
      <c r="BD444" s="26">
        <v>0</v>
      </c>
      <c r="BE444" s="26">
        <v>92.308705677312929</v>
      </c>
      <c r="BF444" s="26">
        <v>8.9989668131191447</v>
      </c>
      <c r="BG444" s="26">
        <v>3.3139579455503023</v>
      </c>
      <c r="BH444" s="30">
        <v>10.257700422090753</v>
      </c>
      <c r="BI444" s="26">
        <v>1.0449101752236976</v>
      </c>
      <c r="BJ444" s="26">
        <v>2.4200627287866365</v>
      </c>
      <c r="BK444" s="26">
        <v>0</v>
      </c>
      <c r="BL444" s="26">
        <v>63.474699334138819</v>
      </c>
      <c r="BM444" s="26">
        <v>66.939672238149157</v>
      </c>
      <c r="BN444" s="26">
        <v>91.916500994299824</v>
      </c>
      <c r="BO444" s="26">
        <v>0</v>
      </c>
      <c r="BP444" s="26">
        <v>0.39220468301310585</v>
      </c>
      <c r="BQ444" s="26">
        <v>0</v>
      </c>
      <c r="BR444" s="26">
        <v>0</v>
      </c>
      <c r="BS444" s="26">
        <v>0</v>
      </c>
      <c r="BT444" s="26">
        <v>0</v>
      </c>
      <c r="BU444" s="26">
        <v>0</v>
      </c>
      <c r="BV444" s="26">
        <v>81.5419580698061</v>
      </c>
      <c r="BW444" s="26">
        <v>0</v>
      </c>
      <c r="BX444" s="26">
        <v>171.75844809764916</v>
      </c>
      <c r="BY444" s="26">
        <v>2.0922300000000003</v>
      </c>
      <c r="BZ444" s="26">
        <v>0</v>
      </c>
      <c r="CA444" s="26">
        <v>0</v>
      </c>
      <c r="CB444" s="26">
        <v>173.85066374711903</v>
      </c>
      <c r="CC444" s="26">
        <v>173.85067809764917</v>
      </c>
      <c r="CD444" s="113">
        <v>0.99999991745485095</v>
      </c>
      <c r="CE444" s="26">
        <v>35.391644587085018</v>
      </c>
      <c r="CF444" s="26">
        <v>1.815483883236813</v>
      </c>
      <c r="CG444" s="26">
        <v>0</v>
      </c>
      <c r="CH444" s="26">
        <v>1.815483883236813</v>
      </c>
      <c r="CI444" s="26">
        <v>9.0772967094138318E-2</v>
      </c>
      <c r="CJ444" s="26">
        <v>0</v>
      </c>
      <c r="CK444" s="26">
        <v>9.0772967094138318E-2</v>
      </c>
      <c r="CL444" s="26"/>
      <c r="CM444" s="26">
        <v>0</v>
      </c>
      <c r="CN444" s="26"/>
      <c r="CO444" s="26">
        <v>0</v>
      </c>
      <c r="CP444" s="26">
        <v>0</v>
      </c>
      <c r="CQ444" s="26">
        <v>0</v>
      </c>
      <c r="CR444" s="26">
        <v>0</v>
      </c>
      <c r="CS444" s="26">
        <v>0</v>
      </c>
      <c r="CT444" s="26">
        <v>0</v>
      </c>
      <c r="CU444" s="26">
        <v>0</v>
      </c>
      <c r="CV444" s="26">
        <v>9999</v>
      </c>
      <c r="CW444" s="30">
        <v>9999</v>
      </c>
      <c r="CX444" s="7"/>
      <c r="CY444" s="7"/>
      <c r="CZ444" s="7"/>
      <c r="DA444" s="7"/>
      <c r="DB444" s="7"/>
      <c r="DC444" s="7"/>
      <c r="DD444" s="7"/>
      <c r="DE444" s="7"/>
      <c r="DF444" s="7"/>
      <c r="DG444" s="7"/>
      <c r="DH444" s="7"/>
      <c r="DI444" s="7"/>
      <c r="DJ444" s="7"/>
      <c r="DK444" s="7"/>
      <c r="DL444" s="7"/>
      <c r="DM444" s="7"/>
      <c r="DN444" s="7"/>
      <c r="DO444" s="7"/>
      <c r="DP444" s="7"/>
      <c r="DQ444" s="7"/>
      <c r="DR444" s="7"/>
      <c r="DS444" s="7"/>
      <c r="DT444" s="7"/>
      <c r="DU444" s="7"/>
      <c r="DV444" s="7"/>
      <c r="DW444" s="7"/>
      <c r="DX444" s="7"/>
      <c r="DY444" s="7"/>
      <c r="DZ444" s="7"/>
      <c r="EA444" s="7"/>
    </row>
    <row r="445" spans="1:131">
      <c r="A445" s="7" t="s">
        <v>459</v>
      </c>
      <c r="B445" s="7"/>
      <c r="C445" s="26">
        <v>1</v>
      </c>
      <c r="D445" s="26">
        <v>178.42500000000001</v>
      </c>
      <c r="E445" s="26">
        <v>0</v>
      </c>
      <c r="F445" s="26">
        <v>10.46115</v>
      </c>
      <c r="G445" s="26">
        <v>0</v>
      </c>
      <c r="H445" s="26">
        <v>0</v>
      </c>
      <c r="I445" s="26"/>
      <c r="J445" s="26"/>
      <c r="K445" s="26"/>
      <c r="L445" s="26">
        <v>190.77487246298162</v>
      </c>
      <c r="M445" s="26">
        <v>5.074279552718129E-4</v>
      </c>
      <c r="N445" s="26">
        <v>5.0376556784346885E-4</v>
      </c>
      <c r="O445" s="26">
        <v>0</v>
      </c>
      <c r="P445" s="26">
        <v>0</v>
      </c>
      <c r="Q445" s="26">
        <v>0</v>
      </c>
      <c r="R445" s="26">
        <v>2.0860930552949988</v>
      </c>
      <c r="S445" s="26">
        <v>4.8206437578241461</v>
      </c>
      <c r="T445" s="26">
        <v>0</v>
      </c>
      <c r="U445" s="26">
        <v>164.85171128453001</v>
      </c>
      <c r="V445" s="26">
        <v>0.62766900000000003</v>
      </c>
      <c r="W445" s="26">
        <v>1.464561</v>
      </c>
      <c r="X445" s="26">
        <v>0</v>
      </c>
      <c r="Y445" s="26">
        <v>0</v>
      </c>
      <c r="Z445" s="26">
        <v>0</v>
      </c>
      <c r="AA445" s="26">
        <v>0</v>
      </c>
      <c r="AB445" s="26">
        <v>0</v>
      </c>
      <c r="AC445" s="26">
        <v>0</v>
      </c>
      <c r="AD445" s="26">
        <v>0</v>
      </c>
      <c r="AE445" s="26">
        <v>0</v>
      </c>
      <c r="AF445" s="26">
        <v>0</v>
      </c>
      <c r="AG445" s="26">
        <v>0</v>
      </c>
      <c r="AH445" s="26">
        <v>2.7137620552949988</v>
      </c>
      <c r="AI445" s="26">
        <v>6.2852047578241459</v>
      </c>
      <c r="AJ445" s="26">
        <v>0</v>
      </c>
      <c r="AK445" s="26">
        <v>164.85171128453001</v>
      </c>
      <c r="AL445" s="26">
        <v>173.85067809764917</v>
      </c>
      <c r="AM445" s="26">
        <v>91.759646897039843</v>
      </c>
      <c r="AN445" s="26">
        <v>0.17929889922629366</v>
      </c>
      <c r="AO445" s="26">
        <v>0</v>
      </c>
      <c r="AP445" s="26">
        <v>0</v>
      </c>
      <c r="AQ445" s="26">
        <v>91.93894579626614</v>
      </c>
      <c r="AR445" s="26">
        <v>2.7137620552949988</v>
      </c>
      <c r="AS445" s="30">
        <v>33.878779319239889</v>
      </c>
      <c r="AT445" s="26">
        <v>91.759646897039843</v>
      </c>
      <c r="AU445" s="26">
        <v>0.21223649251887172</v>
      </c>
      <c r="AV445" s="26">
        <v>0</v>
      </c>
      <c r="AW445" s="26">
        <v>0</v>
      </c>
      <c r="AX445" s="26">
        <v>91.971883389558712</v>
      </c>
      <c r="AY445" s="26">
        <v>6.2852047578241459</v>
      </c>
      <c r="AZ445" s="30">
        <v>14.633076714814642</v>
      </c>
      <c r="BA445" s="26">
        <v>91.759646897039843</v>
      </c>
      <c r="BB445" s="26">
        <v>0.39153539174516538</v>
      </c>
      <c r="BC445" s="26">
        <v>0</v>
      </c>
      <c r="BD445" s="26">
        <v>0</v>
      </c>
      <c r="BE445" s="26">
        <v>92.151182288785009</v>
      </c>
      <c r="BF445" s="26">
        <v>8.9989668131191447</v>
      </c>
      <c r="BG445" s="26">
        <v>3.3198809761554489</v>
      </c>
      <c r="BH445" s="30">
        <v>10.24019581386192</v>
      </c>
      <c r="BI445" s="26">
        <v>1.0466963464633965</v>
      </c>
      <c r="BJ445" s="26">
        <v>2.4241995881520841</v>
      </c>
      <c r="BK445" s="26">
        <v>0</v>
      </c>
      <c r="BL445" s="26">
        <v>63.583203093684361</v>
      </c>
      <c r="BM445" s="26">
        <v>67.054099028299845</v>
      </c>
      <c r="BN445" s="26">
        <v>91.759646897039843</v>
      </c>
      <c r="BO445" s="26">
        <v>0</v>
      </c>
      <c r="BP445" s="26">
        <v>0.39153539174516538</v>
      </c>
      <c r="BQ445" s="26">
        <v>0</v>
      </c>
      <c r="BR445" s="26">
        <v>0</v>
      </c>
      <c r="BS445" s="26">
        <v>0</v>
      </c>
      <c r="BT445" s="26">
        <v>0</v>
      </c>
      <c r="BU445" s="26">
        <v>0</v>
      </c>
      <c r="BV445" s="26">
        <v>81.5419580698061</v>
      </c>
      <c r="BW445" s="26">
        <v>0</v>
      </c>
      <c r="BX445" s="26">
        <v>171.75844809764916</v>
      </c>
      <c r="BY445" s="26">
        <v>2.0922300000000003</v>
      </c>
      <c r="BZ445" s="26">
        <v>0</v>
      </c>
      <c r="CA445" s="26">
        <v>0</v>
      </c>
      <c r="CB445" s="26">
        <v>173.69314035859111</v>
      </c>
      <c r="CC445" s="26">
        <v>173.85067809764917</v>
      </c>
      <c r="CD445" s="113">
        <v>0.99909383304809674</v>
      </c>
      <c r="CE445" s="26">
        <v>35.452401270068862</v>
      </c>
      <c r="CF445" s="26">
        <v>1.8123857878729304</v>
      </c>
      <c r="CG445" s="26">
        <v>0</v>
      </c>
      <c r="CH445" s="26">
        <v>1.8123857878729304</v>
      </c>
      <c r="CI445" s="26">
        <v>9.0618064419916267E-2</v>
      </c>
      <c r="CJ445" s="26">
        <v>0</v>
      </c>
      <c r="CK445" s="26">
        <v>9.0618064419916267E-2</v>
      </c>
      <c r="CL445" s="26"/>
      <c r="CM445" s="26">
        <v>0</v>
      </c>
      <c r="CN445" s="26"/>
      <c r="CO445" s="26">
        <v>0</v>
      </c>
      <c r="CP445" s="26">
        <v>0</v>
      </c>
      <c r="CQ445" s="26">
        <v>0</v>
      </c>
      <c r="CR445" s="26">
        <v>0</v>
      </c>
      <c r="CS445" s="26">
        <v>0</v>
      </c>
      <c r="CT445" s="26">
        <v>0</v>
      </c>
      <c r="CU445" s="26">
        <v>0</v>
      </c>
      <c r="CV445" s="26">
        <v>9999</v>
      </c>
      <c r="CW445" s="30">
        <v>9999</v>
      </c>
      <c r="CX445" s="7"/>
      <c r="CY445" s="7"/>
      <c r="CZ445" s="7"/>
      <c r="DA445" s="7"/>
      <c r="DB445" s="7"/>
      <c r="DC445" s="7"/>
      <c r="DD445" s="7"/>
      <c r="DE445" s="7"/>
      <c r="DF445" s="7"/>
      <c r="DG445" s="7"/>
      <c r="DH445" s="7"/>
      <c r="DI445" s="7"/>
      <c r="DJ445" s="7"/>
      <c r="DK445" s="7"/>
      <c r="DL445" s="7"/>
      <c r="DM445" s="7"/>
      <c r="DN445" s="7"/>
      <c r="DO445" s="7"/>
      <c r="DP445" s="7"/>
      <c r="DQ445" s="7"/>
      <c r="DR445" s="7"/>
      <c r="DS445" s="7"/>
      <c r="DT445" s="7"/>
      <c r="DU445" s="7"/>
      <c r="DV445" s="7"/>
      <c r="DW445" s="7"/>
      <c r="DX445" s="7"/>
      <c r="DY445" s="7"/>
      <c r="DZ445" s="7"/>
      <c r="EA445" s="7"/>
    </row>
    <row r="446" spans="1:131">
      <c r="A446" s="7" t="s">
        <v>505</v>
      </c>
      <c r="B446" s="7"/>
      <c r="C446" s="26">
        <v>1</v>
      </c>
      <c r="D446" s="26">
        <v>177.38800000000001</v>
      </c>
      <c r="E446" s="26">
        <v>0</v>
      </c>
      <c r="F446" s="26">
        <v>10.46115</v>
      </c>
      <c r="G446" s="26">
        <v>0</v>
      </c>
      <c r="H446" s="26">
        <v>0</v>
      </c>
      <c r="I446" s="26"/>
      <c r="J446" s="26"/>
      <c r="K446" s="26"/>
      <c r="L446" s="26">
        <v>189.66609542644463</v>
      </c>
      <c r="M446" s="26">
        <v>5.044788013437374E-4</v>
      </c>
      <c r="N446" s="26">
        <v>5.0083769958591704E-4</v>
      </c>
      <c r="O446" s="26">
        <v>0</v>
      </c>
      <c r="P446" s="26">
        <v>0</v>
      </c>
      <c r="Q446" s="26">
        <v>0</v>
      </c>
      <c r="R446" s="26">
        <v>2.0860930552949988</v>
      </c>
      <c r="S446" s="26">
        <v>4.8206437578241461</v>
      </c>
      <c r="T446" s="26">
        <v>0</v>
      </c>
      <c r="U446" s="26">
        <v>164.85171128453001</v>
      </c>
      <c r="V446" s="26">
        <v>0.62766900000000003</v>
      </c>
      <c r="W446" s="26">
        <v>1.464561</v>
      </c>
      <c r="X446" s="26">
        <v>0</v>
      </c>
      <c r="Y446" s="26">
        <v>0</v>
      </c>
      <c r="Z446" s="26">
        <v>0</v>
      </c>
      <c r="AA446" s="26">
        <v>0</v>
      </c>
      <c r="AB446" s="26">
        <v>0</v>
      </c>
      <c r="AC446" s="26">
        <v>0</v>
      </c>
      <c r="AD446" s="26">
        <v>0</v>
      </c>
      <c r="AE446" s="26">
        <v>0</v>
      </c>
      <c r="AF446" s="26">
        <v>0</v>
      </c>
      <c r="AG446" s="26">
        <v>0</v>
      </c>
      <c r="AH446" s="26">
        <v>2.7137620552949988</v>
      </c>
      <c r="AI446" s="26">
        <v>6.2852047578241459</v>
      </c>
      <c r="AJ446" s="26">
        <v>0</v>
      </c>
      <c r="AK446" s="26">
        <v>164.85171128453001</v>
      </c>
      <c r="AL446" s="26">
        <v>173.85067809764917</v>
      </c>
      <c r="AM446" s="26">
        <v>91.226342966356171</v>
      </c>
      <c r="AN446" s="26">
        <v>0.17825682015386732</v>
      </c>
      <c r="AO446" s="26">
        <v>0</v>
      </c>
      <c r="AP446" s="26">
        <v>0</v>
      </c>
      <c r="AQ446" s="26">
        <v>91.404599786510033</v>
      </c>
      <c r="AR446" s="26">
        <v>2.7137620552949988</v>
      </c>
      <c r="AS446" s="30">
        <v>33.681877012085323</v>
      </c>
      <c r="AT446" s="26">
        <v>91.226342966356171</v>
      </c>
      <c r="AU446" s="26">
        <v>0.21100298128030051</v>
      </c>
      <c r="AV446" s="26">
        <v>0</v>
      </c>
      <c r="AW446" s="26">
        <v>0</v>
      </c>
      <c r="AX446" s="26">
        <v>91.437345947636473</v>
      </c>
      <c r="AY446" s="26">
        <v>6.2852047578241459</v>
      </c>
      <c r="AZ446" s="30">
        <v>14.548029773224263</v>
      </c>
      <c r="BA446" s="26">
        <v>91.226342966356171</v>
      </c>
      <c r="BB446" s="26">
        <v>0.38925980143416783</v>
      </c>
      <c r="BC446" s="26">
        <v>0</v>
      </c>
      <c r="BD446" s="26">
        <v>0</v>
      </c>
      <c r="BE446" s="26">
        <v>91.615602767790335</v>
      </c>
      <c r="BF446" s="26">
        <v>8.9989668131191447</v>
      </c>
      <c r="BG446" s="26">
        <v>3.3401716332697768</v>
      </c>
      <c r="BH446" s="30">
        <v>10.180680145883917</v>
      </c>
      <c r="BI446" s="26">
        <v>1.0528152728354312</v>
      </c>
      <c r="BJ446" s="26">
        <v>2.4383713188943763</v>
      </c>
      <c r="BK446" s="26">
        <v>0</v>
      </c>
      <c r="BL446" s="26">
        <v>63.954906825662569</v>
      </c>
      <c r="BM446" s="26">
        <v>67.446093417392376</v>
      </c>
      <c r="BN446" s="26">
        <v>91.226342966356171</v>
      </c>
      <c r="BO446" s="26">
        <v>0</v>
      </c>
      <c r="BP446" s="26">
        <v>0.38925980143416783</v>
      </c>
      <c r="BQ446" s="26">
        <v>0</v>
      </c>
      <c r="BR446" s="26">
        <v>0</v>
      </c>
      <c r="BS446" s="26">
        <v>0</v>
      </c>
      <c r="BT446" s="26">
        <v>0</v>
      </c>
      <c r="BU446" s="26">
        <v>0</v>
      </c>
      <c r="BV446" s="26">
        <v>81.5419580698061</v>
      </c>
      <c r="BW446" s="26">
        <v>0</v>
      </c>
      <c r="BX446" s="26">
        <v>171.75844809764916</v>
      </c>
      <c r="BY446" s="26">
        <v>2.0922300000000003</v>
      </c>
      <c r="BZ446" s="26">
        <v>0</v>
      </c>
      <c r="CA446" s="26">
        <v>0</v>
      </c>
      <c r="CB446" s="26">
        <v>173.15756083759644</v>
      </c>
      <c r="CC446" s="26">
        <v>173.85067809764917</v>
      </c>
      <c r="CD446" s="113">
        <v>0.99601314606513403</v>
      </c>
      <c r="CE446" s="26">
        <v>35.660536784472228</v>
      </c>
      <c r="CF446" s="26">
        <v>1.8018522636357168</v>
      </c>
      <c r="CG446" s="26">
        <v>0</v>
      </c>
      <c r="CH446" s="26">
        <v>1.8018522636357168</v>
      </c>
      <c r="CI446" s="26">
        <v>9.0091395327561177E-2</v>
      </c>
      <c r="CJ446" s="26">
        <v>0</v>
      </c>
      <c r="CK446" s="26">
        <v>9.0091395327561177E-2</v>
      </c>
      <c r="CL446" s="26"/>
      <c r="CM446" s="26">
        <v>0</v>
      </c>
      <c r="CN446" s="26"/>
      <c r="CO446" s="26">
        <v>0</v>
      </c>
      <c r="CP446" s="26">
        <v>0</v>
      </c>
      <c r="CQ446" s="26">
        <v>0</v>
      </c>
      <c r="CR446" s="26">
        <v>0</v>
      </c>
      <c r="CS446" s="26">
        <v>0</v>
      </c>
      <c r="CT446" s="26">
        <v>0</v>
      </c>
      <c r="CU446" s="26">
        <v>0</v>
      </c>
      <c r="CV446" s="26">
        <v>9999</v>
      </c>
      <c r="CW446" s="30">
        <v>9999</v>
      </c>
      <c r="CX446" s="7"/>
      <c r="CY446" s="7"/>
      <c r="CZ446" s="7"/>
      <c r="DA446" s="7"/>
      <c r="DB446" s="7"/>
      <c r="DC446" s="7"/>
      <c r="DD446" s="7"/>
      <c r="DE446" s="7"/>
      <c r="DF446" s="7"/>
      <c r="DG446" s="7"/>
      <c r="DH446" s="7"/>
      <c r="DI446" s="7"/>
      <c r="DJ446" s="7"/>
      <c r="DK446" s="7"/>
      <c r="DL446" s="7"/>
      <c r="DM446" s="7"/>
      <c r="DN446" s="7"/>
      <c r="DO446" s="7"/>
      <c r="DP446" s="7"/>
      <c r="DQ446" s="7"/>
      <c r="DR446" s="7"/>
      <c r="DS446" s="7"/>
      <c r="DT446" s="7"/>
      <c r="DU446" s="7"/>
      <c r="DV446" s="7"/>
      <c r="DW446" s="7"/>
      <c r="DX446" s="7"/>
      <c r="DY446" s="7"/>
      <c r="DZ446" s="7"/>
      <c r="EA446" s="7"/>
    </row>
    <row r="447" spans="1:131">
      <c r="A447" s="7" t="s">
        <v>493</v>
      </c>
      <c r="B447" s="7"/>
      <c r="C447" s="26">
        <v>1</v>
      </c>
      <c r="D447" s="26">
        <v>177.20500000000001</v>
      </c>
      <c r="E447" s="26">
        <v>0</v>
      </c>
      <c r="F447" s="26">
        <v>10.46115</v>
      </c>
      <c r="G447" s="26">
        <v>0</v>
      </c>
      <c r="H447" s="26">
        <v>0</v>
      </c>
      <c r="I447" s="26"/>
      <c r="J447" s="26"/>
      <c r="K447" s="26"/>
      <c r="L447" s="26">
        <v>189.47042889058517</v>
      </c>
      <c r="M447" s="26">
        <v>5.039583624152535E-4</v>
      </c>
      <c r="N447" s="26">
        <v>5.0032101695223136E-4</v>
      </c>
      <c r="O447" s="26">
        <v>0</v>
      </c>
      <c r="P447" s="26">
        <v>0</v>
      </c>
      <c r="Q447" s="26">
        <v>0</v>
      </c>
      <c r="R447" s="26">
        <v>2.0860930552949988</v>
      </c>
      <c r="S447" s="26">
        <v>4.8206437578241461</v>
      </c>
      <c r="T447" s="26">
        <v>0</v>
      </c>
      <c r="U447" s="26">
        <v>164.85171128453001</v>
      </c>
      <c r="V447" s="26">
        <v>0.62766900000000003</v>
      </c>
      <c r="W447" s="26">
        <v>1.464561</v>
      </c>
      <c r="X447" s="26">
        <v>0</v>
      </c>
      <c r="Y447" s="26">
        <v>0</v>
      </c>
      <c r="Z447" s="26">
        <v>0</v>
      </c>
      <c r="AA447" s="26">
        <v>0</v>
      </c>
      <c r="AB447" s="26">
        <v>0</v>
      </c>
      <c r="AC447" s="26">
        <v>0</v>
      </c>
      <c r="AD447" s="26">
        <v>0</v>
      </c>
      <c r="AE447" s="26">
        <v>0</v>
      </c>
      <c r="AF447" s="26">
        <v>0</v>
      </c>
      <c r="AG447" s="26">
        <v>0</v>
      </c>
      <c r="AH447" s="26">
        <v>2.7137620552949988</v>
      </c>
      <c r="AI447" s="26">
        <v>6.2852047578241459</v>
      </c>
      <c r="AJ447" s="26">
        <v>0</v>
      </c>
      <c r="AK447" s="26">
        <v>164.85171128453001</v>
      </c>
      <c r="AL447" s="26">
        <v>173.85067809764917</v>
      </c>
      <c r="AM447" s="26">
        <v>91.132230508000305</v>
      </c>
      <c r="AN447" s="26">
        <v>0.17807292384696857</v>
      </c>
      <c r="AO447" s="26">
        <v>0</v>
      </c>
      <c r="AP447" s="26">
        <v>0</v>
      </c>
      <c r="AQ447" s="26">
        <v>91.310303431847274</v>
      </c>
      <c r="AR447" s="26">
        <v>2.7137620552949988</v>
      </c>
      <c r="AS447" s="30">
        <v>33.647129546116901</v>
      </c>
      <c r="AT447" s="26">
        <v>91.132230508000305</v>
      </c>
      <c r="AU447" s="26">
        <v>0.21078530282643496</v>
      </c>
      <c r="AV447" s="26">
        <v>0</v>
      </c>
      <c r="AW447" s="26">
        <v>0</v>
      </c>
      <c r="AX447" s="26">
        <v>91.343015810826742</v>
      </c>
      <c r="AY447" s="26">
        <v>6.2852047578241459</v>
      </c>
      <c r="AZ447" s="30">
        <v>14.533021489414208</v>
      </c>
      <c r="BA447" s="26">
        <v>91.132230508000305</v>
      </c>
      <c r="BB447" s="26">
        <v>0.38885822667340353</v>
      </c>
      <c r="BC447" s="26">
        <v>0</v>
      </c>
      <c r="BD447" s="26">
        <v>0</v>
      </c>
      <c r="BE447" s="26">
        <v>91.521088734673711</v>
      </c>
      <c r="BF447" s="26">
        <v>8.9989668131191447</v>
      </c>
      <c r="BG447" s="26">
        <v>3.3437769894746587</v>
      </c>
      <c r="BH447" s="30">
        <v>10.170177380946631</v>
      </c>
      <c r="BI447" s="26">
        <v>1.0539025175233852</v>
      </c>
      <c r="BJ447" s="26">
        <v>2.4408894304113065</v>
      </c>
      <c r="BK447" s="26">
        <v>0</v>
      </c>
      <c r="BL447" s="26">
        <v>64.020953201041905</v>
      </c>
      <c r="BM447" s="26">
        <v>67.515745148976606</v>
      </c>
      <c r="BN447" s="26">
        <v>91.132230508000305</v>
      </c>
      <c r="BO447" s="26">
        <v>0</v>
      </c>
      <c r="BP447" s="26">
        <v>0.38885822667340353</v>
      </c>
      <c r="BQ447" s="26">
        <v>0</v>
      </c>
      <c r="BR447" s="26">
        <v>0</v>
      </c>
      <c r="BS447" s="26">
        <v>0</v>
      </c>
      <c r="BT447" s="26">
        <v>0</v>
      </c>
      <c r="BU447" s="26">
        <v>0</v>
      </c>
      <c r="BV447" s="26">
        <v>81.5419580698061</v>
      </c>
      <c r="BW447" s="26">
        <v>0</v>
      </c>
      <c r="BX447" s="26">
        <v>171.75844809764916</v>
      </c>
      <c r="BY447" s="26">
        <v>2.0922300000000003</v>
      </c>
      <c r="BZ447" s="26">
        <v>0</v>
      </c>
      <c r="CA447" s="26">
        <v>0</v>
      </c>
      <c r="CB447" s="26">
        <v>173.06304680447982</v>
      </c>
      <c r="CC447" s="26">
        <v>173.85067809764917</v>
      </c>
      <c r="CD447" s="113">
        <v>0.99546949542108232</v>
      </c>
      <c r="CE447" s="26">
        <v>35.697519454086262</v>
      </c>
      <c r="CF447" s="26">
        <v>1.7999934064173866</v>
      </c>
      <c r="CG447" s="26">
        <v>0</v>
      </c>
      <c r="CH447" s="26">
        <v>1.7999934064173866</v>
      </c>
      <c r="CI447" s="26">
        <v>8.9998453723027949E-2</v>
      </c>
      <c r="CJ447" s="26">
        <v>0</v>
      </c>
      <c r="CK447" s="26">
        <v>8.9998453723027949E-2</v>
      </c>
      <c r="CL447" s="26"/>
      <c r="CM447" s="26">
        <v>0</v>
      </c>
      <c r="CN447" s="26"/>
      <c r="CO447" s="26">
        <v>0</v>
      </c>
      <c r="CP447" s="26">
        <v>0</v>
      </c>
      <c r="CQ447" s="26">
        <v>0</v>
      </c>
      <c r="CR447" s="26">
        <v>0</v>
      </c>
      <c r="CS447" s="26">
        <v>0</v>
      </c>
      <c r="CT447" s="26">
        <v>0</v>
      </c>
      <c r="CU447" s="26">
        <v>0</v>
      </c>
      <c r="CV447" s="26">
        <v>9999</v>
      </c>
      <c r="CW447" s="30">
        <v>9999</v>
      </c>
      <c r="CX447" s="7"/>
      <c r="CY447" s="7"/>
      <c r="CZ447" s="7"/>
      <c r="DA447" s="7"/>
      <c r="DB447" s="7"/>
      <c r="DC447" s="7"/>
      <c r="DD447" s="7"/>
      <c r="DE447" s="7"/>
      <c r="DF447" s="7"/>
      <c r="DG447" s="7"/>
      <c r="DH447" s="7"/>
      <c r="DI447" s="7"/>
      <c r="DJ447" s="7"/>
      <c r="DK447" s="7"/>
      <c r="DL447" s="7"/>
      <c r="DM447" s="7"/>
      <c r="DN447" s="7"/>
      <c r="DO447" s="7"/>
      <c r="DP447" s="7"/>
      <c r="DQ447" s="7"/>
      <c r="DR447" s="7"/>
      <c r="DS447" s="7"/>
      <c r="DT447" s="7"/>
      <c r="DU447" s="7"/>
      <c r="DV447" s="7"/>
      <c r="DW447" s="7"/>
      <c r="DX447" s="7"/>
      <c r="DY447" s="7"/>
      <c r="DZ447" s="7"/>
      <c r="EA447" s="7"/>
    </row>
    <row r="448" spans="1:131">
      <c r="A448" s="7" t="s">
        <v>524</v>
      </c>
      <c r="B448" s="7"/>
      <c r="C448" s="26">
        <v>1</v>
      </c>
      <c r="D448" s="26">
        <v>176.7897509742603</v>
      </c>
      <c r="E448" s="26">
        <v>0</v>
      </c>
      <c r="F448" s="26">
        <v>10.46115</v>
      </c>
      <c r="G448" s="26">
        <v>0</v>
      </c>
      <c r="H448" s="26">
        <v>0</v>
      </c>
      <c r="I448" s="26"/>
      <c r="J448" s="26"/>
      <c r="K448" s="26"/>
      <c r="L448" s="26">
        <v>189.02643797044578</v>
      </c>
      <c r="M448" s="26">
        <v>5.0277742384689306E-4</v>
      </c>
      <c r="N448" s="26">
        <v>4.9914860186887303E-4</v>
      </c>
      <c r="O448" s="26">
        <v>0</v>
      </c>
      <c r="P448" s="26">
        <v>0</v>
      </c>
      <c r="Q448" s="26">
        <v>0</v>
      </c>
      <c r="R448" s="26">
        <v>2.0860930552949988</v>
      </c>
      <c r="S448" s="26">
        <v>4.8206437578241461</v>
      </c>
      <c r="T448" s="26">
        <v>0</v>
      </c>
      <c r="U448" s="26">
        <v>164.85171128453001</v>
      </c>
      <c r="V448" s="26">
        <v>0.62766900000000003</v>
      </c>
      <c r="W448" s="26">
        <v>1.464561</v>
      </c>
      <c r="X448" s="26">
        <v>0</v>
      </c>
      <c r="Y448" s="26">
        <v>0</v>
      </c>
      <c r="Z448" s="26">
        <v>0</v>
      </c>
      <c r="AA448" s="26">
        <v>0</v>
      </c>
      <c r="AB448" s="26">
        <v>0</v>
      </c>
      <c r="AC448" s="26">
        <v>0</v>
      </c>
      <c r="AD448" s="26">
        <v>0</v>
      </c>
      <c r="AE448" s="26">
        <v>0</v>
      </c>
      <c r="AF448" s="26">
        <v>0</v>
      </c>
      <c r="AG448" s="26">
        <v>0</v>
      </c>
      <c r="AH448" s="26">
        <v>2.7137620552949988</v>
      </c>
      <c r="AI448" s="26">
        <v>6.2852047578241459</v>
      </c>
      <c r="AJ448" s="26">
        <v>0</v>
      </c>
      <c r="AK448" s="26">
        <v>164.85171128453001</v>
      </c>
      <c r="AL448" s="26">
        <v>173.85067809764917</v>
      </c>
      <c r="AM448" s="26">
        <v>90.91867801268728</v>
      </c>
      <c r="AN448" s="26">
        <v>0.17765564099299677</v>
      </c>
      <c r="AO448" s="26">
        <v>0</v>
      </c>
      <c r="AP448" s="26">
        <v>0</v>
      </c>
      <c r="AQ448" s="26">
        <v>91.096333653680276</v>
      </c>
      <c r="AR448" s="26">
        <v>2.7137620552949988</v>
      </c>
      <c r="AS448" s="30">
        <v>33.568283363656093</v>
      </c>
      <c r="AT448" s="26">
        <v>90.91867801268728</v>
      </c>
      <c r="AU448" s="26">
        <v>0.2102913642150023</v>
      </c>
      <c r="AV448" s="26">
        <v>0</v>
      </c>
      <c r="AW448" s="26">
        <v>0</v>
      </c>
      <c r="AX448" s="26">
        <v>91.128969376902276</v>
      </c>
      <c r="AY448" s="26">
        <v>6.2852047578241459</v>
      </c>
      <c r="AZ448" s="30">
        <v>14.498965887063624</v>
      </c>
      <c r="BA448" s="26">
        <v>90.91867801268728</v>
      </c>
      <c r="BB448" s="26">
        <v>0.38794700520799907</v>
      </c>
      <c r="BC448" s="26">
        <v>0</v>
      </c>
      <c r="BD448" s="26">
        <v>0</v>
      </c>
      <c r="BE448" s="26">
        <v>91.306625017895271</v>
      </c>
      <c r="BF448" s="26">
        <v>8.9989668131191447</v>
      </c>
      <c r="BG448" s="26">
        <v>3.351985660755354</v>
      </c>
      <c r="BH448" s="30">
        <v>10.146345343199165</v>
      </c>
      <c r="BI448" s="26">
        <v>1.0563779551051145</v>
      </c>
      <c r="BJ448" s="26">
        <v>2.4466226641102682</v>
      </c>
      <c r="BK448" s="26">
        <v>0</v>
      </c>
      <c r="BL448" s="26">
        <v>64.171327520238336</v>
      </c>
      <c r="BM448" s="26">
        <v>67.674328139453721</v>
      </c>
      <c r="BN448" s="26">
        <v>90.91867801268728</v>
      </c>
      <c r="BO448" s="26">
        <v>0</v>
      </c>
      <c r="BP448" s="26">
        <v>0.38794700520799907</v>
      </c>
      <c r="BQ448" s="26">
        <v>0</v>
      </c>
      <c r="BR448" s="26">
        <v>0</v>
      </c>
      <c r="BS448" s="26">
        <v>0</v>
      </c>
      <c r="BT448" s="26">
        <v>0</v>
      </c>
      <c r="BU448" s="26">
        <v>0</v>
      </c>
      <c r="BV448" s="26">
        <v>81.5419580698061</v>
      </c>
      <c r="BW448" s="26">
        <v>0</v>
      </c>
      <c r="BX448" s="26">
        <v>171.75844809764916</v>
      </c>
      <c r="BY448" s="26">
        <v>2.0922300000000003</v>
      </c>
      <c r="BZ448" s="26">
        <v>0</v>
      </c>
      <c r="CA448" s="26">
        <v>0</v>
      </c>
      <c r="CB448" s="26">
        <v>172.84858308770137</v>
      </c>
      <c r="CC448" s="26">
        <v>173.85067809764917</v>
      </c>
      <c r="CD448" s="113">
        <v>0.99423588667635265</v>
      </c>
      <c r="CE448" s="26">
        <v>35.781721558037276</v>
      </c>
      <c r="CF448" s="26">
        <v>1.7957754356583593</v>
      </c>
      <c r="CG448" s="26">
        <v>0</v>
      </c>
      <c r="CH448" s="26">
        <v>1.7957754356583593</v>
      </c>
      <c r="CI448" s="26">
        <v>8.9787558035961723E-2</v>
      </c>
      <c r="CJ448" s="26">
        <v>0</v>
      </c>
      <c r="CK448" s="26">
        <v>8.9787558035961723E-2</v>
      </c>
      <c r="CL448" s="26"/>
      <c r="CM448" s="26">
        <v>0</v>
      </c>
      <c r="CN448" s="26"/>
      <c r="CO448" s="26">
        <v>0</v>
      </c>
      <c r="CP448" s="26">
        <v>0</v>
      </c>
      <c r="CQ448" s="26">
        <v>0</v>
      </c>
      <c r="CR448" s="26">
        <v>0</v>
      </c>
      <c r="CS448" s="26">
        <v>0</v>
      </c>
      <c r="CT448" s="26">
        <v>0</v>
      </c>
      <c r="CU448" s="26">
        <v>0</v>
      </c>
      <c r="CV448" s="26">
        <v>9999</v>
      </c>
      <c r="CW448" s="30">
        <v>9999</v>
      </c>
      <c r="CX448" s="7"/>
      <c r="CY448" s="7"/>
      <c r="CZ448" s="7"/>
      <c r="DA448" s="7"/>
      <c r="DB448" s="7"/>
      <c r="DC448" s="7"/>
      <c r="DD448" s="7"/>
      <c r="DE448" s="7"/>
      <c r="DF448" s="7"/>
      <c r="DG448" s="7"/>
      <c r="DH448" s="7"/>
      <c r="DI448" s="7"/>
      <c r="DJ448" s="7"/>
      <c r="DK448" s="7"/>
      <c r="DL448" s="7"/>
      <c r="DM448" s="7"/>
      <c r="DN448" s="7"/>
      <c r="DO448" s="7"/>
      <c r="DP448" s="7"/>
      <c r="DQ448" s="7"/>
      <c r="DR448" s="7"/>
      <c r="DS448" s="7"/>
      <c r="DT448" s="7"/>
      <c r="DU448" s="7"/>
      <c r="DV448" s="7"/>
      <c r="DW448" s="7"/>
      <c r="DX448" s="7"/>
      <c r="DY448" s="7"/>
      <c r="DZ448" s="7"/>
      <c r="EA448" s="7"/>
    </row>
    <row r="449" spans="1:131">
      <c r="A449" s="7" t="s">
        <v>513</v>
      </c>
      <c r="B449" s="7"/>
      <c r="C449" s="26">
        <v>1</v>
      </c>
      <c r="D449" s="26">
        <v>175.31399999999999</v>
      </c>
      <c r="E449" s="26">
        <v>0</v>
      </c>
      <c r="F449" s="26">
        <v>10.46115</v>
      </c>
      <c r="G449" s="26">
        <v>0</v>
      </c>
      <c r="H449" s="26">
        <v>0</v>
      </c>
      <c r="I449" s="26"/>
      <c r="J449" s="26"/>
      <c r="K449" s="26"/>
      <c r="L449" s="26">
        <v>187.44854135337064</v>
      </c>
      <c r="M449" s="26">
        <v>4.9858049348758639E-4</v>
      </c>
      <c r="N449" s="26">
        <v>4.9498196307081344E-4</v>
      </c>
      <c r="O449" s="26">
        <v>0</v>
      </c>
      <c r="P449" s="26">
        <v>0</v>
      </c>
      <c r="Q449" s="26">
        <v>0</v>
      </c>
      <c r="R449" s="26">
        <v>2.0860930552949988</v>
      </c>
      <c r="S449" s="26">
        <v>4.8206437578241461</v>
      </c>
      <c r="T449" s="26">
        <v>0</v>
      </c>
      <c r="U449" s="26">
        <v>164.85171128453001</v>
      </c>
      <c r="V449" s="26">
        <v>0.62766900000000003</v>
      </c>
      <c r="W449" s="26">
        <v>1.464561</v>
      </c>
      <c r="X449" s="26">
        <v>0</v>
      </c>
      <c r="Y449" s="26">
        <v>0</v>
      </c>
      <c r="Z449" s="26">
        <v>0</v>
      </c>
      <c r="AA449" s="26">
        <v>0</v>
      </c>
      <c r="AB449" s="26">
        <v>0</v>
      </c>
      <c r="AC449" s="26">
        <v>0</v>
      </c>
      <c r="AD449" s="26">
        <v>0</v>
      </c>
      <c r="AE449" s="26">
        <v>0</v>
      </c>
      <c r="AF449" s="26">
        <v>0</v>
      </c>
      <c r="AG449" s="26">
        <v>0</v>
      </c>
      <c r="AH449" s="26">
        <v>2.7137620552949988</v>
      </c>
      <c r="AI449" s="26">
        <v>6.2852047578241459</v>
      </c>
      <c r="AJ449" s="26">
        <v>0</v>
      </c>
      <c r="AK449" s="26">
        <v>164.85171128453001</v>
      </c>
      <c r="AL449" s="26">
        <v>173.85067809764917</v>
      </c>
      <c r="AM449" s="26">
        <v>90.15973510498894</v>
      </c>
      <c r="AN449" s="26">
        <v>0.17617266200901469</v>
      </c>
      <c r="AO449" s="26">
        <v>0</v>
      </c>
      <c r="AP449" s="26">
        <v>0</v>
      </c>
      <c r="AQ449" s="26">
        <v>90.335907766997948</v>
      </c>
      <c r="AR449" s="26">
        <v>2.7137620552949988</v>
      </c>
      <c r="AS449" s="30">
        <v>33.288072397776233</v>
      </c>
      <c r="AT449" s="26">
        <v>90.15973510498894</v>
      </c>
      <c r="AU449" s="26">
        <v>0.20853595880315803</v>
      </c>
      <c r="AV449" s="26">
        <v>0</v>
      </c>
      <c r="AW449" s="26">
        <v>0</v>
      </c>
      <c r="AX449" s="26">
        <v>90.368271063792093</v>
      </c>
      <c r="AY449" s="26">
        <v>6.2852047578241459</v>
      </c>
      <c r="AZ449" s="30">
        <v>14.377935890043522</v>
      </c>
      <c r="BA449" s="26">
        <v>90.15973510498894</v>
      </c>
      <c r="BB449" s="26">
        <v>0.38470862081217272</v>
      </c>
      <c r="BC449" s="26">
        <v>0</v>
      </c>
      <c r="BD449" s="26">
        <v>0</v>
      </c>
      <c r="BE449" s="26">
        <v>90.544443725801102</v>
      </c>
      <c r="BF449" s="26">
        <v>8.9989668131191447</v>
      </c>
      <c r="BG449" s="26">
        <v>3.381473075203953</v>
      </c>
      <c r="BH449" s="30">
        <v>10.061648809927922</v>
      </c>
      <c r="BI449" s="26">
        <v>1.065270289981014</v>
      </c>
      <c r="BJ449" s="26">
        <v>2.467217743682967</v>
      </c>
      <c r="BK449" s="26">
        <v>0</v>
      </c>
      <c r="BL449" s="26">
        <v>64.711506280106732</v>
      </c>
      <c r="BM449" s="26">
        <v>68.243994313770727</v>
      </c>
      <c r="BN449" s="26">
        <v>90.15973510498894</v>
      </c>
      <c r="BO449" s="26">
        <v>0</v>
      </c>
      <c r="BP449" s="26">
        <v>0.38470862081217272</v>
      </c>
      <c r="BQ449" s="26">
        <v>0</v>
      </c>
      <c r="BR449" s="26">
        <v>0</v>
      </c>
      <c r="BS449" s="26">
        <v>0</v>
      </c>
      <c r="BT449" s="26">
        <v>0</v>
      </c>
      <c r="BU449" s="26">
        <v>0</v>
      </c>
      <c r="BV449" s="26">
        <v>81.5419580698061</v>
      </c>
      <c r="BW449" s="26">
        <v>0</v>
      </c>
      <c r="BX449" s="26">
        <v>171.75844809764916</v>
      </c>
      <c r="BY449" s="26">
        <v>2.0922300000000003</v>
      </c>
      <c r="BZ449" s="26">
        <v>0</v>
      </c>
      <c r="CA449" s="26">
        <v>0</v>
      </c>
      <c r="CB449" s="26">
        <v>172.0864017956072</v>
      </c>
      <c r="CC449" s="26">
        <v>173.85067809764917</v>
      </c>
      <c r="CD449" s="113">
        <v>0.98985177209920916</v>
      </c>
      <c r="CE449" s="26">
        <v>36.084194668696206</v>
      </c>
      <c r="CF449" s="26">
        <v>1.7807852151613002</v>
      </c>
      <c r="CG449" s="26">
        <v>0</v>
      </c>
      <c r="CH449" s="26">
        <v>1.7807852151613002</v>
      </c>
      <c r="CI449" s="26">
        <v>8.903805714285104E-2</v>
      </c>
      <c r="CJ449" s="26">
        <v>0</v>
      </c>
      <c r="CK449" s="26">
        <v>8.903805714285104E-2</v>
      </c>
      <c r="CL449" s="26"/>
      <c r="CM449" s="26">
        <v>0</v>
      </c>
      <c r="CN449" s="26"/>
      <c r="CO449" s="26">
        <v>0</v>
      </c>
      <c r="CP449" s="26">
        <v>0</v>
      </c>
      <c r="CQ449" s="26">
        <v>0</v>
      </c>
      <c r="CR449" s="26">
        <v>0</v>
      </c>
      <c r="CS449" s="26">
        <v>0</v>
      </c>
      <c r="CT449" s="26">
        <v>0</v>
      </c>
      <c r="CU449" s="26">
        <v>0</v>
      </c>
      <c r="CV449" s="26">
        <v>9999</v>
      </c>
      <c r="CW449" s="30">
        <v>9999</v>
      </c>
      <c r="CX449" s="7"/>
      <c r="CY449" s="7"/>
      <c r="CZ449" s="7"/>
      <c r="DA449" s="7"/>
      <c r="DB449" s="7"/>
      <c r="DC449" s="7"/>
      <c r="DD449" s="7"/>
      <c r="DE449" s="7"/>
      <c r="DF449" s="7"/>
      <c r="DG449" s="7"/>
      <c r="DH449" s="7"/>
      <c r="DI449" s="7"/>
      <c r="DJ449" s="7"/>
      <c r="DK449" s="7"/>
      <c r="DL449" s="7"/>
      <c r="DM449" s="7"/>
      <c r="DN449" s="7"/>
      <c r="DO449" s="7"/>
      <c r="DP449" s="7"/>
      <c r="DQ449" s="7"/>
      <c r="DR449" s="7"/>
      <c r="DS449" s="7"/>
      <c r="DT449" s="7"/>
      <c r="DU449" s="7"/>
      <c r="DV449" s="7"/>
      <c r="DW449" s="7"/>
      <c r="DX449" s="7"/>
      <c r="DY449" s="7"/>
      <c r="DZ449" s="7"/>
      <c r="EA449" s="7"/>
    </row>
    <row r="450" spans="1:131">
      <c r="A450" s="7" t="s">
        <v>514</v>
      </c>
      <c r="B450" s="7"/>
      <c r="C450" s="26">
        <v>1</v>
      </c>
      <c r="D450" s="26">
        <v>174.52100000000002</v>
      </c>
      <c r="E450" s="26">
        <v>0</v>
      </c>
      <c r="F450" s="26">
        <v>10.46115</v>
      </c>
      <c r="G450" s="26">
        <v>0</v>
      </c>
      <c r="H450" s="26">
        <v>0</v>
      </c>
      <c r="I450" s="26"/>
      <c r="J450" s="26"/>
      <c r="K450" s="26"/>
      <c r="L450" s="26">
        <v>186.60065303131296</v>
      </c>
      <c r="M450" s="26">
        <v>4.9632525813082275E-4</v>
      </c>
      <c r="N450" s="26">
        <v>4.9274300499150918E-4</v>
      </c>
      <c r="O450" s="26">
        <v>0</v>
      </c>
      <c r="P450" s="26">
        <v>0</v>
      </c>
      <c r="Q450" s="26">
        <v>0</v>
      </c>
      <c r="R450" s="26">
        <v>2.0860930552949988</v>
      </c>
      <c r="S450" s="26">
        <v>4.8206437578241461</v>
      </c>
      <c r="T450" s="26">
        <v>0</v>
      </c>
      <c r="U450" s="26">
        <v>164.85171128453001</v>
      </c>
      <c r="V450" s="26">
        <v>0.62766900000000003</v>
      </c>
      <c r="W450" s="26">
        <v>1.464561</v>
      </c>
      <c r="X450" s="26">
        <v>0</v>
      </c>
      <c r="Y450" s="26">
        <v>0</v>
      </c>
      <c r="Z450" s="26">
        <v>0</v>
      </c>
      <c r="AA450" s="26">
        <v>0</v>
      </c>
      <c r="AB450" s="26">
        <v>0</v>
      </c>
      <c r="AC450" s="26">
        <v>0</v>
      </c>
      <c r="AD450" s="26">
        <v>0</v>
      </c>
      <c r="AE450" s="26">
        <v>0</v>
      </c>
      <c r="AF450" s="26">
        <v>0</v>
      </c>
      <c r="AG450" s="26">
        <v>0</v>
      </c>
      <c r="AH450" s="26">
        <v>2.7137620552949988</v>
      </c>
      <c r="AI450" s="26">
        <v>6.2852047578241459</v>
      </c>
      <c r="AJ450" s="26">
        <v>0</v>
      </c>
      <c r="AK450" s="26">
        <v>164.85171128453001</v>
      </c>
      <c r="AL450" s="26">
        <v>173.85067809764917</v>
      </c>
      <c r="AM450" s="26">
        <v>89.751914452113141</v>
      </c>
      <c r="AN450" s="26">
        <v>0.17537577801245338</v>
      </c>
      <c r="AO450" s="26">
        <v>0</v>
      </c>
      <c r="AP450" s="26">
        <v>0</v>
      </c>
      <c r="AQ450" s="26">
        <v>89.927290230125593</v>
      </c>
      <c r="AR450" s="26">
        <v>2.7137620552949988</v>
      </c>
      <c r="AS450" s="30">
        <v>33.137500045246256</v>
      </c>
      <c r="AT450" s="26">
        <v>89.751914452113141</v>
      </c>
      <c r="AU450" s="26">
        <v>0.20759268550307414</v>
      </c>
      <c r="AV450" s="26">
        <v>0</v>
      </c>
      <c r="AW450" s="26">
        <v>0</v>
      </c>
      <c r="AX450" s="26">
        <v>89.959507137616214</v>
      </c>
      <c r="AY450" s="26">
        <v>6.2852047578241459</v>
      </c>
      <c r="AZ450" s="30">
        <v>14.312899993533225</v>
      </c>
      <c r="BA450" s="26">
        <v>89.751914452113141</v>
      </c>
      <c r="BB450" s="26">
        <v>0.38296846351552749</v>
      </c>
      <c r="BC450" s="26">
        <v>0</v>
      </c>
      <c r="BD450" s="26">
        <v>0</v>
      </c>
      <c r="BE450" s="26">
        <v>90.134882915628666</v>
      </c>
      <c r="BF450" s="26">
        <v>8.9989668131191447</v>
      </c>
      <c r="BG450" s="26">
        <v>3.3975242267025982</v>
      </c>
      <c r="BH450" s="30">
        <v>10.016136828532973</v>
      </c>
      <c r="BI450" s="26">
        <v>1.070110735199383</v>
      </c>
      <c r="BJ450" s="26">
        <v>2.4784284499632463</v>
      </c>
      <c r="BK450" s="26">
        <v>0</v>
      </c>
      <c r="BL450" s="26">
        <v>65.005546679142526</v>
      </c>
      <c r="BM450" s="26">
        <v>68.554085864305165</v>
      </c>
      <c r="BN450" s="26">
        <v>89.751914452113141</v>
      </c>
      <c r="BO450" s="26">
        <v>0</v>
      </c>
      <c r="BP450" s="26">
        <v>0.38296846351552749</v>
      </c>
      <c r="BQ450" s="26">
        <v>0</v>
      </c>
      <c r="BR450" s="26">
        <v>0</v>
      </c>
      <c r="BS450" s="26">
        <v>0</v>
      </c>
      <c r="BT450" s="26">
        <v>0</v>
      </c>
      <c r="BU450" s="26">
        <v>0</v>
      </c>
      <c r="BV450" s="26">
        <v>81.5419580698061</v>
      </c>
      <c r="BW450" s="26">
        <v>0</v>
      </c>
      <c r="BX450" s="26">
        <v>171.75844809764916</v>
      </c>
      <c r="BY450" s="26">
        <v>2.0922300000000003</v>
      </c>
      <c r="BZ450" s="26">
        <v>0</v>
      </c>
      <c r="CA450" s="26">
        <v>0</v>
      </c>
      <c r="CB450" s="26">
        <v>171.67684098543475</v>
      </c>
      <c r="CC450" s="26">
        <v>173.85067809764917</v>
      </c>
      <c r="CD450" s="113">
        <v>0.98749595264164913</v>
      </c>
      <c r="CE450" s="26">
        <v>36.248842597795488</v>
      </c>
      <c r="CF450" s="26">
        <v>1.7727301672151923</v>
      </c>
      <c r="CG450" s="26">
        <v>0</v>
      </c>
      <c r="CH450" s="26">
        <v>1.7727301672151923</v>
      </c>
      <c r="CI450" s="26">
        <v>8.8635310189873667E-2</v>
      </c>
      <c r="CJ450" s="26">
        <v>0</v>
      </c>
      <c r="CK450" s="26">
        <v>8.8635310189873667E-2</v>
      </c>
      <c r="CL450" s="26"/>
      <c r="CM450" s="26">
        <v>0</v>
      </c>
      <c r="CN450" s="26"/>
      <c r="CO450" s="26">
        <v>0</v>
      </c>
      <c r="CP450" s="26">
        <v>0</v>
      </c>
      <c r="CQ450" s="26">
        <v>0</v>
      </c>
      <c r="CR450" s="26">
        <v>0</v>
      </c>
      <c r="CS450" s="26">
        <v>0</v>
      </c>
      <c r="CT450" s="26">
        <v>0</v>
      </c>
      <c r="CU450" s="26">
        <v>0</v>
      </c>
      <c r="CV450" s="26">
        <v>9999</v>
      </c>
      <c r="CW450" s="30">
        <v>9999</v>
      </c>
      <c r="CX450" s="7"/>
      <c r="CY450" s="7"/>
      <c r="CZ450" s="7"/>
      <c r="DA450" s="7"/>
      <c r="DB450" s="7"/>
      <c r="DC450" s="7"/>
      <c r="DD450" s="7"/>
      <c r="DE450" s="7"/>
      <c r="DF450" s="7"/>
      <c r="DG450" s="7"/>
      <c r="DH450" s="7"/>
      <c r="DI450" s="7"/>
      <c r="DJ450" s="7"/>
      <c r="DK450" s="7"/>
      <c r="DL450" s="7"/>
      <c r="DM450" s="7"/>
      <c r="DN450" s="7"/>
      <c r="DO450" s="7"/>
      <c r="DP450" s="7"/>
      <c r="DQ450" s="7"/>
      <c r="DR450" s="7"/>
      <c r="DS450" s="7"/>
      <c r="DT450" s="7"/>
      <c r="DU450" s="7"/>
      <c r="DV450" s="7"/>
      <c r="DW450" s="7"/>
      <c r="DX450" s="7"/>
      <c r="DY450" s="7"/>
      <c r="DZ450" s="7"/>
      <c r="EA450" s="7"/>
    </row>
    <row r="451" spans="1:131">
      <c r="A451" s="7" t="s">
        <v>535</v>
      </c>
      <c r="B451" s="7"/>
      <c r="C451" s="26">
        <v>1</v>
      </c>
      <c r="D451" s="26">
        <v>173.60599999999999</v>
      </c>
      <c r="E451" s="26">
        <v>0</v>
      </c>
      <c r="F451" s="26">
        <v>10.46115</v>
      </c>
      <c r="G451" s="26">
        <v>0</v>
      </c>
      <c r="H451" s="26">
        <v>0</v>
      </c>
      <c r="I451" s="26"/>
      <c r="J451" s="26"/>
      <c r="K451" s="26"/>
      <c r="L451" s="26">
        <v>185.62232035201561</v>
      </c>
      <c r="M451" s="26">
        <v>4.9372306348840318E-4</v>
      </c>
      <c r="N451" s="26">
        <v>4.901595918230811E-4</v>
      </c>
      <c r="O451" s="26">
        <v>0</v>
      </c>
      <c r="P451" s="26">
        <v>0</v>
      </c>
      <c r="Q451" s="26">
        <v>0</v>
      </c>
      <c r="R451" s="26">
        <v>2.0860930552949988</v>
      </c>
      <c r="S451" s="26">
        <v>4.8206437578241461</v>
      </c>
      <c r="T451" s="26">
        <v>0</v>
      </c>
      <c r="U451" s="26">
        <v>164.85171128453001</v>
      </c>
      <c r="V451" s="26">
        <v>0.62766900000000003</v>
      </c>
      <c r="W451" s="26">
        <v>1.464561</v>
      </c>
      <c r="X451" s="26">
        <v>0</v>
      </c>
      <c r="Y451" s="26">
        <v>0</v>
      </c>
      <c r="Z451" s="26">
        <v>0</v>
      </c>
      <c r="AA451" s="26">
        <v>0</v>
      </c>
      <c r="AB451" s="26">
        <v>0</v>
      </c>
      <c r="AC451" s="26">
        <v>0</v>
      </c>
      <c r="AD451" s="26">
        <v>0</v>
      </c>
      <c r="AE451" s="26">
        <v>0</v>
      </c>
      <c r="AF451" s="26">
        <v>0</v>
      </c>
      <c r="AG451" s="26">
        <v>0</v>
      </c>
      <c r="AH451" s="26">
        <v>2.7137620552949988</v>
      </c>
      <c r="AI451" s="26">
        <v>6.2852047578241459</v>
      </c>
      <c r="AJ451" s="26">
        <v>0</v>
      </c>
      <c r="AK451" s="26">
        <v>164.85171128453001</v>
      </c>
      <c r="AL451" s="26">
        <v>173.85067809764917</v>
      </c>
      <c r="AM451" s="26">
        <v>89.281352160333455</v>
      </c>
      <c r="AN451" s="26">
        <v>0.17445629647795957</v>
      </c>
      <c r="AO451" s="26">
        <v>0</v>
      </c>
      <c r="AP451" s="26">
        <v>0</v>
      </c>
      <c r="AQ451" s="26">
        <v>89.455808456811411</v>
      </c>
      <c r="AR451" s="26">
        <v>2.7137620552949988</v>
      </c>
      <c r="AS451" s="30">
        <v>32.963762715404002</v>
      </c>
      <c r="AT451" s="26">
        <v>89.281352160333455</v>
      </c>
      <c r="AU451" s="26">
        <v>0.20650429323374656</v>
      </c>
      <c r="AV451" s="26">
        <v>0</v>
      </c>
      <c r="AW451" s="26">
        <v>0</v>
      </c>
      <c r="AX451" s="26">
        <v>89.487856453567204</v>
      </c>
      <c r="AY451" s="26">
        <v>6.2852047578241459</v>
      </c>
      <c r="AZ451" s="30">
        <v>14.237858574482894</v>
      </c>
      <c r="BA451" s="26">
        <v>89.281352160333455</v>
      </c>
      <c r="BB451" s="26">
        <v>0.3809605897117061</v>
      </c>
      <c r="BC451" s="26">
        <v>0</v>
      </c>
      <c r="BD451" s="26">
        <v>0</v>
      </c>
      <c r="BE451" s="26">
        <v>89.66231275004516</v>
      </c>
      <c r="BF451" s="26">
        <v>8.9989668131191447</v>
      </c>
      <c r="BG451" s="26">
        <v>3.4162269982336722</v>
      </c>
      <c r="BH451" s="30">
        <v>9.9636230038465019</v>
      </c>
      <c r="BI451" s="26">
        <v>1.0757508128620641</v>
      </c>
      <c r="BJ451" s="26">
        <v>2.4914911438316398</v>
      </c>
      <c r="BK451" s="26">
        <v>0</v>
      </c>
      <c r="BL451" s="26">
        <v>65.348161998955291</v>
      </c>
      <c r="BM451" s="26">
        <v>68.915403955648998</v>
      </c>
      <c r="BN451" s="26">
        <v>89.281352160333455</v>
      </c>
      <c r="BO451" s="26">
        <v>0</v>
      </c>
      <c r="BP451" s="26">
        <v>0.3809605897117061</v>
      </c>
      <c r="BQ451" s="26">
        <v>0</v>
      </c>
      <c r="BR451" s="26">
        <v>0</v>
      </c>
      <c r="BS451" s="26">
        <v>0</v>
      </c>
      <c r="BT451" s="26">
        <v>0</v>
      </c>
      <c r="BU451" s="26">
        <v>0</v>
      </c>
      <c r="BV451" s="26">
        <v>81.5419580698061</v>
      </c>
      <c r="BW451" s="26">
        <v>0</v>
      </c>
      <c r="BX451" s="26">
        <v>171.75844809764916</v>
      </c>
      <c r="BY451" s="26">
        <v>2.0922300000000003</v>
      </c>
      <c r="BZ451" s="26">
        <v>0</v>
      </c>
      <c r="CA451" s="26">
        <v>0</v>
      </c>
      <c r="CB451" s="26">
        <v>171.20427081985127</v>
      </c>
      <c r="CC451" s="26">
        <v>173.85067809764917</v>
      </c>
      <c r="CD451" s="113">
        <v>0.98477769942138826</v>
      </c>
      <c r="CE451" s="26">
        <v>36.440690055049103</v>
      </c>
      <c r="CF451" s="26">
        <v>1.76343588112354</v>
      </c>
      <c r="CG451" s="26">
        <v>0</v>
      </c>
      <c r="CH451" s="26">
        <v>1.76343588112354</v>
      </c>
      <c r="CI451" s="26">
        <v>8.8170602167207401E-2</v>
      </c>
      <c r="CJ451" s="26">
        <v>0</v>
      </c>
      <c r="CK451" s="26">
        <v>8.8170602167207401E-2</v>
      </c>
      <c r="CL451" s="26"/>
      <c r="CM451" s="26">
        <v>0</v>
      </c>
      <c r="CN451" s="26"/>
      <c r="CO451" s="26">
        <v>0</v>
      </c>
      <c r="CP451" s="26">
        <v>0</v>
      </c>
      <c r="CQ451" s="26">
        <v>0</v>
      </c>
      <c r="CR451" s="26">
        <v>0</v>
      </c>
      <c r="CS451" s="26">
        <v>0</v>
      </c>
      <c r="CT451" s="26">
        <v>0</v>
      </c>
      <c r="CU451" s="26">
        <v>0</v>
      </c>
      <c r="CV451" s="26">
        <v>9999</v>
      </c>
      <c r="CW451" s="30">
        <v>9999</v>
      </c>
      <c r="CX451" s="7"/>
      <c r="CY451" s="7"/>
      <c r="CZ451" s="7"/>
      <c r="DA451" s="7"/>
      <c r="DB451" s="7"/>
      <c r="DC451" s="7"/>
      <c r="DD451" s="7"/>
      <c r="DE451" s="7"/>
      <c r="DF451" s="7"/>
      <c r="DG451" s="7"/>
      <c r="DH451" s="7"/>
      <c r="DI451" s="7"/>
      <c r="DJ451" s="7"/>
      <c r="DK451" s="7"/>
      <c r="DL451" s="7"/>
      <c r="DM451" s="7"/>
      <c r="DN451" s="7"/>
      <c r="DO451" s="7"/>
      <c r="DP451" s="7"/>
      <c r="DQ451" s="7"/>
      <c r="DR451" s="7"/>
      <c r="DS451" s="7"/>
      <c r="DT451" s="7"/>
      <c r="DU451" s="7"/>
      <c r="DV451" s="7"/>
      <c r="DW451" s="7"/>
      <c r="DX451" s="7"/>
      <c r="DY451" s="7"/>
      <c r="DZ451" s="7"/>
      <c r="EA451" s="7"/>
    </row>
    <row r="452" spans="1:131">
      <c r="A452" s="7" t="s">
        <v>515</v>
      </c>
      <c r="B452" s="7"/>
      <c r="C452" s="26">
        <v>1</v>
      </c>
      <c r="D452" s="26">
        <v>172.63</v>
      </c>
      <c r="E452" s="26">
        <v>0</v>
      </c>
      <c r="F452" s="26">
        <v>10.46115</v>
      </c>
      <c r="G452" s="26">
        <v>0</v>
      </c>
      <c r="H452" s="26">
        <v>0</v>
      </c>
      <c r="I452" s="26"/>
      <c r="J452" s="26"/>
      <c r="K452" s="26"/>
      <c r="L452" s="26">
        <v>184.57876549409843</v>
      </c>
      <c r="M452" s="26">
        <v>4.9094738920315564E-4</v>
      </c>
      <c r="N452" s="26">
        <v>4.8740395111009115E-4</v>
      </c>
      <c r="O452" s="26">
        <v>0</v>
      </c>
      <c r="P452" s="26">
        <v>0</v>
      </c>
      <c r="Q452" s="26">
        <v>0</v>
      </c>
      <c r="R452" s="26">
        <v>2.0860930552949988</v>
      </c>
      <c r="S452" s="26">
        <v>4.8206437578241461</v>
      </c>
      <c r="T452" s="26">
        <v>0</v>
      </c>
      <c r="U452" s="26">
        <v>164.85171128453001</v>
      </c>
      <c r="V452" s="26">
        <v>0.62766900000000003</v>
      </c>
      <c r="W452" s="26">
        <v>1.464561</v>
      </c>
      <c r="X452" s="26">
        <v>0</v>
      </c>
      <c r="Y452" s="26">
        <v>0</v>
      </c>
      <c r="Z452" s="26">
        <v>0</v>
      </c>
      <c r="AA452" s="26">
        <v>0</v>
      </c>
      <c r="AB452" s="26">
        <v>0</v>
      </c>
      <c r="AC452" s="26">
        <v>0</v>
      </c>
      <c r="AD452" s="26">
        <v>0</v>
      </c>
      <c r="AE452" s="26">
        <v>0</v>
      </c>
      <c r="AF452" s="26">
        <v>0</v>
      </c>
      <c r="AG452" s="26">
        <v>0</v>
      </c>
      <c r="AH452" s="26">
        <v>2.7137620552949988</v>
      </c>
      <c r="AI452" s="26">
        <v>6.2852047578241459</v>
      </c>
      <c r="AJ452" s="26">
        <v>0</v>
      </c>
      <c r="AK452" s="26">
        <v>164.85171128453001</v>
      </c>
      <c r="AL452" s="26">
        <v>173.85067809764917</v>
      </c>
      <c r="AM452" s="26">
        <v>88.779419049101733</v>
      </c>
      <c r="AN452" s="26">
        <v>0.17347551617449949</v>
      </c>
      <c r="AO452" s="26">
        <v>0</v>
      </c>
      <c r="AP452" s="26">
        <v>0</v>
      </c>
      <c r="AQ452" s="26">
        <v>88.952894565276239</v>
      </c>
      <c r="AR452" s="26">
        <v>2.7137620552949988</v>
      </c>
      <c r="AS452" s="30">
        <v>32.778442896905581</v>
      </c>
      <c r="AT452" s="26">
        <v>88.779419049101733</v>
      </c>
      <c r="AU452" s="26">
        <v>0.20534334147979721</v>
      </c>
      <c r="AV452" s="26">
        <v>0</v>
      </c>
      <c r="AW452" s="26">
        <v>0</v>
      </c>
      <c r="AX452" s="26">
        <v>88.984762390581537</v>
      </c>
      <c r="AY452" s="26">
        <v>6.2852047578241459</v>
      </c>
      <c r="AZ452" s="30">
        <v>14.157814394162534</v>
      </c>
      <c r="BA452" s="26">
        <v>88.779419049101733</v>
      </c>
      <c r="BB452" s="26">
        <v>0.37881885765429668</v>
      </c>
      <c r="BC452" s="26">
        <v>0</v>
      </c>
      <c r="BD452" s="26">
        <v>0</v>
      </c>
      <c r="BE452" s="26">
        <v>89.158237906756042</v>
      </c>
      <c r="BF452" s="26">
        <v>8.9989668131191447</v>
      </c>
      <c r="BG452" s="26">
        <v>3.4363951506390027</v>
      </c>
      <c r="BH452" s="30">
        <v>9.9076082575142621</v>
      </c>
      <c r="BI452" s="26">
        <v>1.0818327962563374</v>
      </c>
      <c r="BJ452" s="26">
        <v>2.5055773128427026</v>
      </c>
      <c r="BK452" s="26">
        <v>0</v>
      </c>
      <c r="BL452" s="26">
        <v>65.717621572094274</v>
      </c>
      <c r="BM452" s="26">
        <v>69.305031681193313</v>
      </c>
      <c r="BN452" s="26">
        <v>88.779419049101733</v>
      </c>
      <c r="BO452" s="26">
        <v>0</v>
      </c>
      <c r="BP452" s="26">
        <v>0.37881885765429668</v>
      </c>
      <c r="BQ452" s="26">
        <v>0</v>
      </c>
      <c r="BR452" s="26">
        <v>0</v>
      </c>
      <c r="BS452" s="26">
        <v>0</v>
      </c>
      <c r="BT452" s="26">
        <v>0</v>
      </c>
      <c r="BU452" s="26">
        <v>0</v>
      </c>
      <c r="BV452" s="26">
        <v>81.5419580698061</v>
      </c>
      <c r="BW452" s="26">
        <v>0</v>
      </c>
      <c r="BX452" s="26">
        <v>171.75844809764916</v>
      </c>
      <c r="BY452" s="26">
        <v>2.0922300000000003</v>
      </c>
      <c r="BZ452" s="26">
        <v>0</v>
      </c>
      <c r="CA452" s="26">
        <v>0</v>
      </c>
      <c r="CB452" s="26">
        <v>170.70019597656216</v>
      </c>
      <c r="CC452" s="26">
        <v>173.85067809764917</v>
      </c>
      <c r="CD452" s="113">
        <v>0.9818782293197762</v>
      </c>
      <c r="CE452" s="26">
        <v>36.64756895265198</v>
      </c>
      <c r="CF452" s="26">
        <v>1.753521975959107</v>
      </c>
      <c r="CG452" s="26">
        <v>0</v>
      </c>
      <c r="CH452" s="26">
        <v>1.753521975959107</v>
      </c>
      <c r="CI452" s="26">
        <v>8.7674913609696745E-2</v>
      </c>
      <c r="CJ452" s="26">
        <v>0</v>
      </c>
      <c r="CK452" s="26">
        <v>8.7674913609696745E-2</v>
      </c>
      <c r="CL452" s="26"/>
      <c r="CM452" s="26">
        <v>0</v>
      </c>
      <c r="CN452" s="26"/>
      <c r="CO452" s="26">
        <v>0</v>
      </c>
      <c r="CP452" s="26">
        <v>0</v>
      </c>
      <c r="CQ452" s="26">
        <v>0</v>
      </c>
      <c r="CR452" s="26">
        <v>0</v>
      </c>
      <c r="CS452" s="26">
        <v>0</v>
      </c>
      <c r="CT452" s="26">
        <v>0</v>
      </c>
      <c r="CU452" s="26">
        <v>0</v>
      </c>
      <c r="CV452" s="26">
        <v>9999</v>
      </c>
      <c r="CW452" s="30">
        <v>9999</v>
      </c>
      <c r="CX452" s="7"/>
      <c r="CY452" s="7"/>
      <c r="CZ452" s="7"/>
      <c r="DA452" s="7"/>
      <c r="DB452" s="7"/>
      <c r="DC452" s="7"/>
      <c r="DD452" s="7"/>
      <c r="DE452" s="7"/>
      <c r="DF452" s="7"/>
      <c r="DG452" s="7"/>
      <c r="DH452" s="7"/>
      <c r="DI452" s="7"/>
      <c r="DJ452" s="7"/>
      <c r="DK452" s="7"/>
      <c r="DL452" s="7"/>
      <c r="DM452" s="7"/>
      <c r="DN452" s="7"/>
      <c r="DO452" s="7"/>
      <c r="DP452" s="7"/>
      <c r="DQ452" s="7"/>
      <c r="DR452" s="7"/>
      <c r="DS452" s="7"/>
      <c r="DT452" s="7"/>
      <c r="DU452" s="7"/>
      <c r="DV452" s="7"/>
      <c r="DW452" s="7"/>
      <c r="DX452" s="7"/>
      <c r="DY452" s="7"/>
      <c r="DZ452" s="7"/>
      <c r="EA452" s="7"/>
    </row>
    <row r="453" spans="1:131">
      <c r="A453" s="7" t="s">
        <v>525</v>
      </c>
      <c r="B453" s="7"/>
      <c r="C453" s="26">
        <v>1</v>
      </c>
      <c r="D453" s="26">
        <v>172.39188361429285</v>
      </c>
      <c r="E453" s="26">
        <v>0</v>
      </c>
      <c r="F453" s="26">
        <v>10.46115</v>
      </c>
      <c r="G453" s="26">
        <v>0</v>
      </c>
      <c r="H453" s="26">
        <v>0</v>
      </c>
      <c r="I453" s="26"/>
      <c r="J453" s="26"/>
      <c r="K453" s="26"/>
      <c r="L453" s="26">
        <v>184.32416763441159</v>
      </c>
      <c r="M453" s="26">
        <v>4.9027020321063171E-4</v>
      </c>
      <c r="N453" s="26">
        <v>4.8673165274238148E-4</v>
      </c>
      <c r="O453" s="26">
        <v>0</v>
      </c>
      <c r="P453" s="26">
        <v>0</v>
      </c>
      <c r="Q453" s="26">
        <v>0</v>
      </c>
      <c r="R453" s="26">
        <v>2.0860930552949988</v>
      </c>
      <c r="S453" s="26">
        <v>4.8206437578241461</v>
      </c>
      <c r="T453" s="26">
        <v>0</v>
      </c>
      <c r="U453" s="26">
        <v>164.85171128453001</v>
      </c>
      <c r="V453" s="26">
        <v>0.62766900000000003</v>
      </c>
      <c r="W453" s="26">
        <v>1.464561</v>
      </c>
      <c r="X453" s="26">
        <v>0</v>
      </c>
      <c r="Y453" s="26">
        <v>0</v>
      </c>
      <c r="Z453" s="26">
        <v>0</v>
      </c>
      <c r="AA453" s="26">
        <v>0</v>
      </c>
      <c r="AB453" s="26">
        <v>0</v>
      </c>
      <c r="AC453" s="26">
        <v>0</v>
      </c>
      <c r="AD453" s="26">
        <v>0</v>
      </c>
      <c r="AE453" s="26">
        <v>0</v>
      </c>
      <c r="AF453" s="26">
        <v>0</v>
      </c>
      <c r="AG453" s="26">
        <v>0</v>
      </c>
      <c r="AH453" s="26">
        <v>2.7137620552949988</v>
      </c>
      <c r="AI453" s="26">
        <v>6.2852047578241459</v>
      </c>
      <c r="AJ453" s="26">
        <v>0</v>
      </c>
      <c r="AK453" s="26">
        <v>164.85171128453001</v>
      </c>
      <c r="AL453" s="26">
        <v>173.85067809764917</v>
      </c>
      <c r="AM453" s="26">
        <v>88.656961571321773</v>
      </c>
      <c r="AN453" s="26">
        <v>0.17323623352999878</v>
      </c>
      <c r="AO453" s="26">
        <v>0</v>
      </c>
      <c r="AP453" s="26">
        <v>0</v>
      </c>
      <c r="AQ453" s="26">
        <v>88.830197804851778</v>
      </c>
      <c r="AR453" s="26">
        <v>2.7137620552949988</v>
      </c>
      <c r="AS453" s="30">
        <v>32.733230104507271</v>
      </c>
      <c r="AT453" s="26">
        <v>88.656961571321773</v>
      </c>
      <c r="AU453" s="26">
        <v>0.20506010209902792</v>
      </c>
      <c r="AV453" s="26">
        <v>0</v>
      </c>
      <c r="AW453" s="26">
        <v>0</v>
      </c>
      <c r="AX453" s="26">
        <v>88.862021673420799</v>
      </c>
      <c r="AY453" s="26">
        <v>6.2852047578241459</v>
      </c>
      <c r="AZ453" s="30">
        <v>14.138285878881</v>
      </c>
      <c r="BA453" s="26">
        <v>88.656961571321773</v>
      </c>
      <c r="BB453" s="26">
        <v>0.3782963356290267</v>
      </c>
      <c r="BC453" s="26">
        <v>0</v>
      </c>
      <c r="BD453" s="26">
        <v>0</v>
      </c>
      <c r="BE453" s="26">
        <v>89.035257906950804</v>
      </c>
      <c r="BF453" s="26">
        <v>8.9989668131191447</v>
      </c>
      <c r="BG453" s="26">
        <v>3.4413502628595971</v>
      </c>
      <c r="BH453" s="30">
        <v>9.893942244253056</v>
      </c>
      <c r="BI453" s="26">
        <v>1.083327078411525</v>
      </c>
      <c r="BJ453" s="26">
        <v>2.5090381429081057</v>
      </c>
      <c r="BK453" s="26">
        <v>0</v>
      </c>
      <c r="BL453" s="26">
        <v>65.808394073664175</v>
      </c>
      <c r="BM453" s="26">
        <v>69.4007592949838</v>
      </c>
      <c r="BN453" s="26">
        <v>88.656961571321773</v>
      </c>
      <c r="BO453" s="26">
        <v>0</v>
      </c>
      <c r="BP453" s="26">
        <v>0.3782963356290267</v>
      </c>
      <c r="BQ453" s="26">
        <v>0</v>
      </c>
      <c r="BR453" s="26">
        <v>0</v>
      </c>
      <c r="BS453" s="26">
        <v>0</v>
      </c>
      <c r="BT453" s="26">
        <v>0</v>
      </c>
      <c r="BU453" s="26">
        <v>0</v>
      </c>
      <c r="BV453" s="26">
        <v>81.5419580698061</v>
      </c>
      <c r="BW453" s="26">
        <v>0</v>
      </c>
      <c r="BX453" s="26">
        <v>171.75844809764916</v>
      </c>
      <c r="BY453" s="26">
        <v>2.0922300000000003</v>
      </c>
      <c r="BZ453" s="26">
        <v>0</v>
      </c>
      <c r="CA453" s="26">
        <v>0</v>
      </c>
      <c r="CB453" s="26">
        <v>170.57721597675692</v>
      </c>
      <c r="CC453" s="26">
        <v>173.85067809764917</v>
      </c>
      <c r="CD453" s="113">
        <v>0.98117084065065541</v>
      </c>
      <c r="CE453" s="26">
        <v>36.698397017270501</v>
      </c>
      <c r="CF453" s="26">
        <v>1.7511032635964028</v>
      </c>
      <c r="CG453" s="26">
        <v>0</v>
      </c>
      <c r="CH453" s="26">
        <v>1.7511032635964028</v>
      </c>
      <c r="CI453" s="26">
        <v>8.7553979626345521E-2</v>
      </c>
      <c r="CJ453" s="26">
        <v>0</v>
      </c>
      <c r="CK453" s="26">
        <v>8.7553979626345521E-2</v>
      </c>
      <c r="CL453" s="26"/>
      <c r="CM453" s="26">
        <v>0</v>
      </c>
      <c r="CN453" s="26"/>
      <c r="CO453" s="26">
        <v>0</v>
      </c>
      <c r="CP453" s="26">
        <v>0</v>
      </c>
      <c r="CQ453" s="26">
        <v>0</v>
      </c>
      <c r="CR453" s="26">
        <v>0</v>
      </c>
      <c r="CS453" s="26">
        <v>0</v>
      </c>
      <c r="CT453" s="26">
        <v>0</v>
      </c>
      <c r="CU453" s="26">
        <v>0</v>
      </c>
      <c r="CV453" s="26">
        <v>9999</v>
      </c>
      <c r="CW453" s="30">
        <v>9999</v>
      </c>
      <c r="CX453" s="7"/>
      <c r="CY453" s="7"/>
      <c r="CZ453" s="7"/>
      <c r="DA453" s="7"/>
      <c r="DB453" s="7"/>
      <c r="DC453" s="7"/>
      <c r="DD453" s="7"/>
      <c r="DE453" s="7"/>
      <c r="DF453" s="7"/>
      <c r="DG453" s="7"/>
      <c r="DH453" s="7"/>
      <c r="DI453" s="7"/>
      <c r="DJ453" s="7"/>
      <c r="DK453" s="7"/>
      <c r="DL453" s="7"/>
      <c r="DM453" s="7"/>
      <c r="DN453" s="7"/>
      <c r="DO453" s="7"/>
      <c r="DP453" s="7"/>
      <c r="DQ453" s="7"/>
      <c r="DR453" s="7"/>
      <c r="DS453" s="7"/>
      <c r="DT453" s="7"/>
      <c r="DU453" s="7"/>
      <c r="DV453" s="7"/>
      <c r="DW453" s="7"/>
      <c r="DX453" s="7"/>
      <c r="DY453" s="7"/>
      <c r="DZ453" s="7"/>
      <c r="EA453" s="7"/>
    </row>
    <row r="454" spans="1:131">
      <c r="A454" s="7" t="s">
        <v>526</v>
      </c>
      <c r="B454" s="7"/>
      <c r="C454" s="26">
        <v>1</v>
      </c>
      <c r="D454" s="26">
        <v>172.03825586499141</v>
      </c>
      <c r="E454" s="26">
        <v>0</v>
      </c>
      <c r="F454" s="26">
        <v>10.46115</v>
      </c>
      <c r="G454" s="26">
        <v>0</v>
      </c>
      <c r="H454" s="26">
        <v>0</v>
      </c>
      <c r="I454" s="26"/>
      <c r="J454" s="26"/>
      <c r="K454" s="26"/>
      <c r="L454" s="26">
        <v>183.94606317162692</v>
      </c>
      <c r="M454" s="26">
        <v>4.892645111509125E-4</v>
      </c>
      <c r="N454" s="26">
        <v>4.8573321931695318E-4</v>
      </c>
      <c r="O454" s="26">
        <v>0</v>
      </c>
      <c r="P454" s="26">
        <v>0</v>
      </c>
      <c r="Q454" s="26">
        <v>0</v>
      </c>
      <c r="R454" s="26">
        <v>2.0860930552949988</v>
      </c>
      <c r="S454" s="26">
        <v>4.8206437578241461</v>
      </c>
      <c r="T454" s="26">
        <v>0</v>
      </c>
      <c r="U454" s="26">
        <v>164.85171128453001</v>
      </c>
      <c r="V454" s="26">
        <v>0.62766900000000003</v>
      </c>
      <c r="W454" s="26">
        <v>1.464561</v>
      </c>
      <c r="X454" s="26">
        <v>0</v>
      </c>
      <c r="Y454" s="26">
        <v>0</v>
      </c>
      <c r="Z454" s="26">
        <v>0</v>
      </c>
      <c r="AA454" s="26">
        <v>0</v>
      </c>
      <c r="AB454" s="26">
        <v>0</v>
      </c>
      <c r="AC454" s="26">
        <v>0</v>
      </c>
      <c r="AD454" s="26">
        <v>0</v>
      </c>
      <c r="AE454" s="26">
        <v>0</v>
      </c>
      <c r="AF454" s="26">
        <v>0</v>
      </c>
      <c r="AG454" s="26">
        <v>0</v>
      </c>
      <c r="AH454" s="26">
        <v>2.7137620552949988</v>
      </c>
      <c r="AI454" s="26">
        <v>6.2852047578241459</v>
      </c>
      <c r="AJ454" s="26">
        <v>0</v>
      </c>
      <c r="AK454" s="26">
        <v>164.85171128453001</v>
      </c>
      <c r="AL454" s="26">
        <v>173.85067809764917</v>
      </c>
      <c r="AM454" s="26">
        <v>88.475099402853914</v>
      </c>
      <c r="AN454" s="26">
        <v>0.17288087376435154</v>
      </c>
      <c r="AO454" s="26">
        <v>0</v>
      </c>
      <c r="AP454" s="26">
        <v>0</v>
      </c>
      <c r="AQ454" s="26">
        <v>88.64798027661827</v>
      </c>
      <c r="AR454" s="26">
        <v>2.7137620552949988</v>
      </c>
      <c r="AS454" s="30">
        <v>32.666084376723965</v>
      </c>
      <c r="AT454" s="26">
        <v>88.475099402853914</v>
      </c>
      <c r="AU454" s="26">
        <v>0.20463946198038382</v>
      </c>
      <c r="AV454" s="26">
        <v>0</v>
      </c>
      <c r="AW454" s="26">
        <v>0</v>
      </c>
      <c r="AX454" s="26">
        <v>88.679738864834292</v>
      </c>
      <c r="AY454" s="26">
        <v>6.2852047578241459</v>
      </c>
      <c r="AZ454" s="30">
        <v>14.109283990221829</v>
      </c>
      <c r="BA454" s="26">
        <v>88.475099402853914</v>
      </c>
      <c r="BB454" s="26">
        <v>0.37752033574473537</v>
      </c>
      <c r="BC454" s="26">
        <v>0</v>
      </c>
      <c r="BD454" s="26">
        <v>0</v>
      </c>
      <c r="BE454" s="26">
        <v>88.852619738598648</v>
      </c>
      <c r="BF454" s="26">
        <v>8.9989668131191447</v>
      </c>
      <c r="BG454" s="26">
        <v>3.4487344346038245</v>
      </c>
      <c r="BH454" s="30">
        <v>9.8736467845469598</v>
      </c>
      <c r="BI454" s="26">
        <v>1.0855538768324331</v>
      </c>
      <c r="BJ454" s="26">
        <v>2.5141955162314225</v>
      </c>
      <c r="BK454" s="26">
        <v>0</v>
      </c>
      <c r="BL454" s="26">
        <v>65.943664418997557</v>
      </c>
      <c r="BM454" s="26">
        <v>69.543413812061416</v>
      </c>
      <c r="BN454" s="26">
        <v>88.475099402853914</v>
      </c>
      <c r="BO454" s="26">
        <v>0</v>
      </c>
      <c r="BP454" s="26">
        <v>0.37752033574473537</v>
      </c>
      <c r="BQ454" s="26">
        <v>0</v>
      </c>
      <c r="BR454" s="26">
        <v>0</v>
      </c>
      <c r="BS454" s="26">
        <v>0</v>
      </c>
      <c r="BT454" s="26">
        <v>0</v>
      </c>
      <c r="BU454" s="26">
        <v>0</v>
      </c>
      <c r="BV454" s="26">
        <v>81.5419580698061</v>
      </c>
      <c r="BW454" s="26">
        <v>0</v>
      </c>
      <c r="BX454" s="26">
        <v>171.75844809764916</v>
      </c>
      <c r="BY454" s="26">
        <v>2.0922300000000003</v>
      </c>
      <c r="BZ454" s="26">
        <v>0</v>
      </c>
      <c r="CA454" s="26">
        <v>0</v>
      </c>
      <c r="CB454" s="26">
        <v>170.39457780840473</v>
      </c>
      <c r="CC454" s="26">
        <v>173.85067809764917</v>
      </c>
      <c r="CD454" s="113">
        <v>0.98012029445577886</v>
      </c>
      <c r="CE454" s="26">
        <v>36.774141650663481</v>
      </c>
      <c r="CF454" s="26">
        <v>1.7475112226434444</v>
      </c>
      <c r="CG454" s="26">
        <v>0</v>
      </c>
      <c r="CH454" s="26">
        <v>1.7475112226434444</v>
      </c>
      <c r="CI454" s="26">
        <v>8.7374380006522756E-2</v>
      </c>
      <c r="CJ454" s="26">
        <v>0</v>
      </c>
      <c r="CK454" s="26">
        <v>8.7374380006522756E-2</v>
      </c>
      <c r="CL454" s="26"/>
      <c r="CM454" s="26">
        <v>0</v>
      </c>
      <c r="CN454" s="26"/>
      <c r="CO454" s="26">
        <v>0</v>
      </c>
      <c r="CP454" s="26">
        <v>0</v>
      </c>
      <c r="CQ454" s="26">
        <v>0</v>
      </c>
      <c r="CR454" s="26">
        <v>0</v>
      </c>
      <c r="CS454" s="26">
        <v>0</v>
      </c>
      <c r="CT454" s="26">
        <v>0</v>
      </c>
      <c r="CU454" s="26">
        <v>0</v>
      </c>
      <c r="CV454" s="26">
        <v>9999</v>
      </c>
      <c r="CW454" s="30">
        <v>9999</v>
      </c>
      <c r="CX454" s="7"/>
      <c r="CY454" s="7"/>
      <c r="CZ454" s="7"/>
      <c r="DA454" s="7"/>
      <c r="DB454" s="7"/>
      <c r="DC454" s="7"/>
      <c r="DD454" s="7"/>
      <c r="DE454" s="7"/>
      <c r="DF454" s="7"/>
      <c r="DG454" s="7"/>
      <c r="DH454" s="7"/>
      <c r="DI454" s="7"/>
      <c r="DJ454" s="7"/>
      <c r="DK454" s="7"/>
      <c r="DL454" s="7"/>
      <c r="DM454" s="7"/>
      <c r="DN454" s="7"/>
      <c r="DO454" s="7"/>
      <c r="DP454" s="7"/>
      <c r="DQ454" s="7"/>
      <c r="DR454" s="7"/>
      <c r="DS454" s="7"/>
      <c r="DT454" s="7"/>
      <c r="DU454" s="7"/>
      <c r="DV454" s="7"/>
      <c r="DW454" s="7"/>
      <c r="DX454" s="7"/>
      <c r="DY454" s="7"/>
      <c r="DZ454" s="7"/>
      <c r="EA454" s="7"/>
    </row>
    <row r="455" spans="1:131">
      <c r="A455" s="7" t="s">
        <v>624</v>
      </c>
      <c r="B455" s="7"/>
      <c r="C455" s="26">
        <v>1</v>
      </c>
      <c r="D455" s="26">
        <v>171.22700000000003</v>
      </c>
      <c r="E455" s="26">
        <v>0</v>
      </c>
      <c r="F455" s="26">
        <v>10.46115</v>
      </c>
      <c r="G455" s="26">
        <v>0</v>
      </c>
      <c r="H455" s="26">
        <v>0</v>
      </c>
      <c r="I455" s="26"/>
      <c r="J455" s="26"/>
      <c r="K455" s="26"/>
      <c r="L455" s="26">
        <v>183.07865538584255</v>
      </c>
      <c r="M455" s="26">
        <v>4.8695735741811246E-4</v>
      </c>
      <c r="N455" s="26">
        <v>4.8344271758516826E-4</v>
      </c>
      <c r="O455" s="26">
        <v>0</v>
      </c>
      <c r="P455" s="26">
        <v>0</v>
      </c>
      <c r="Q455" s="26">
        <v>0</v>
      </c>
      <c r="R455" s="26">
        <v>2.0860930552949988</v>
      </c>
      <c r="S455" s="26">
        <v>4.8206437578241461</v>
      </c>
      <c r="T455" s="26">
        <v>0</v>
      </c>
      <c r="U455" s="26">
        <v>164.85171128453001</v>
      </c>
      <c r="V455" s="26">
        <v>0.62766900000000003</v>
      </c>
      <c r="W455" s="26">
        <v>1.464561</v>
      </c>
      <c r="X455" s="26">
        <v>0</v>
      </c>
      <c r="Y455" s="26">
        <v>0</v>
      </c>
      <c r="Z455" s="26">
        <v>0</v>
      </c>
      <c r="AA455" s="26">
        <v>0</v>
      </c>
      <c r="AB455" s="26">
        <v>0</v>
      </c>
      <c r="AC455" s="26">
        <v>0</v>
      </c>
      <c r="AD455" s="26">
        <v>0</v>
      </c>
      <c r="AE455" s="26">
        <v>0</v>
      </c>
      <c r="AF455" s="26">
        <v>0</v>
      </c>
      <c r="AG455" s="26">
        <v>0</v>
      </c>
      <c r="AH455" s="26">
        <v>2.7137620552949988</v>
      </c>
      <c r="AI455" s="26">
        <v>6.2852047578241459</v>
      </c>
      <c r="AJ455" s="26">
        <v>0</v>
      </c>
      <c r="AK455" s="26">
        <v>164.85171128453001</v>
      </c>
      <c r="AL455" s="26">
        <v>173.85067809764917</v>
      </c>
      <c r="AM455" s="26">
        <v>88.057890201706186</v>
      </c>
      <c r="AN455" s="26">
        <v>0.17206564448827572</v>
      </c>
      <c r="AO455" s="26">
        <v>0</v>
      </c>
      <c r="AP455" s="26">
        <v>0</v>
      </c>
      <c r="AQ455" s="26">
        <v>88.229955846194457</v>
      </c>
      <c r="AR455" s="26">
        <v>2.7137620552949988</v>
      </c>
      <c r="AS455" s="30">
        <v>32.512045657814106</v>
      </c>
      <c r="AT455" s="26">
        <v>88.057890201706186</v>
      </c>
      <c r="AU455" s="26">
        <v>0.203674473333495</v>
      </c>
      <c r="AV455" s="26">
        <v>0</v>
      </c>
      <c r="AW455" s="26">
        <v>0</v>
      </c>
      <c r="AX455" s="26">
        <v>88.261564675039679</v>
      </c>
      <c r="AY455" s="26">
        <v>6.2852047578241459</v>
      </c>
      <c r="AZ455" s="30">
        <v>14.042750884952021</v>
      </c>
      <c r="BA455" s="26">
        <v>88.057890201706186</v>
      </c>
      <c r="BB455" s="26">
        <v>0.37574011782177075</v>
      </c>
      <c r="BC455" s="26">
        <v>0</v>
      </c>
      <c r="BD455" s="26">
        <v>0</v>
      </c>
      <c r="BE455" s="26">
        <v>88.43363031952795</v>
      </c>
      <c r="BF455" s="26">
        <v>8.9989668131191447</v>
      </c>
      <c r="BG455" s="26">
        <v>3.465789675936223</v>
      </c>
      <c r="BH455" s="30">
        <v>9.8270870596616682</v>
      </c>
      <c r="BI455" s="26">
        <v>1.0906971191326804</v>
      </c>
      <c r="BJ455" s="26">
        <v>2.5261075152635715</v>
      </c>
      <c r="BK455" s="26">
        <v>0</v>
      </c>
      <c r="BL455" s="26">
        <v>66.25609869933264</v>
      </c>
      <c r="BM455" s="26">
        <v>69.8729033337289</v>
      </c>
      <c r="BN455" s="26">
        <v>88.057890201706186</v>
      </c>
      <c r="BO455" s="26">
        <v>0</v>
      </c>
      <c r="BP455" s="26">
        <v>0.37574011782177075</v>
      </c>
      <c r="BQ455" s="26">
        <v>0</v>
      </c>
      <c r="BR455" s="26">
        <v>0</v>
      </c>
      <c r="BS455" s="26">
        <v>0</v>
      </c>
      <c r="BT455" s="26">
        <v>0</v>
      </c>
      <c r="BU455" s="26">
        <v>0</v>
      </c>
      <c r="BV455" s="26">
        <v>81.5419580698061</v>
      </c>
      <c r="BW455" s="26">
        <v>0</v>
      </c>
      <c r="BX455" s="26">
        <v>171.75844809764916</v>
      </c>
      <c r="BY455" s="26">
        <v>2.0922300000000003</v>
      </c>
      <c r="BZ455" s="26">
        <v>0</v>
      </c>
      <c r="CA455" s="26">
        <v>0</v>
      </c>
      <c r="CB455" s="26">
        <v>169.97558838933406</v>
      </c>
      <c r="CC455" s="26">
        <v>173.85067809764917</v>
      </c>
      <c r="CD455" s="113">
        <v>0.97771024104870896</v>
      </c>
      <c r="CE455" s="26">
        <v>36.949089234075409</v>
      </c>
      <c r="CF455" s="26">
        <v>1.7392707372852327</v>
      </c>
      <c r="CG455" s="26">
        <v>0</v>
      </c>
      <c r="CH455" s="26">
        <v>1.7392707372852327</v>
      </c>
      <c r="CI455" s="26">
        <v>8.6962361308275199E-2</v>
      </c>
      <c r="CJ455" s="26">
        <v>0</v>
      </c>
      <c r="CK455" s="26">
        <v>8.6962361308275199E-2</v>
      </c>
      <c r="CL455" s="26"/>
      <c r="CM455" s="26">
        <v>0</v>
      </c>
      <c r="CN455" s="26"/>
      <c r="CO455" s="26">
        <v>0</v>
      </c>
      <c r="CP455" s="26">
        <v>0</v>
      </c>
      <c r="CQ455" s="26">
        <v>0</v>
      </c>
      <c r="CR455" s="26">
        <v>0</v>
      </c>
      <c r="CS455" s="26">
        <v>0</v>
      </c>
      <c r="CT455" s="26">
        <v>0</v>
      </c>
      <c r="CU455" s="26">
        <v>0</v>
      </c>
      <c r="CV455" s="26">
        <v>9999</v>
      </c>
      <c r="CW455" s="30">
        <v>9999</v>
      </c>
      <c r="CX455" s="7"/>
      <c r="CY455" s="7"/>
      <c r="CZ455" s="7"/>
      <c r="DA455" s="7"/>
      <c r="DB455" s="7"/>
      <c r="DC455" s="7"/>
      <c r="DD455" s="7"/>
      <c r="DE455" s="7"/>
      <c r="DF455" s="7"/>
      <c r="DG455" s="7"/>
      <c r="DH455" s="7"/>
      <c r="DI455" s="7"/>
      <c r="DJ455" s="7"/>
      <c r="DK455" s="7"/>
      <c r="DL455" s="7"/>
      <c r="DM455" s="7"/>
      <c r="DN455" s="7"/>
      <c r="DO455" s="7"/>
      <c r="DP455" s="7"/>
      <c r="DQ455" s="7"/>
      <c r="DR455" s="7"/>
      <c r="DS455" s="7"/>
      <c r="DT455" s="7"/>
      <c r="DU455" s="7"/>
      <c r="DV455" s="7"/>
      <c r="DW455" s="7"/>
      <c r="DX455" s="7"/>
      <c r="DY455" s="7"/>
      <c r="DZ455" s="7"/>
      <c r="EA455" s="7"/>
    </row>
    <row r="456" spans="1:131">
      <c r="A456" s="7" t="s">
        <v>527</v>
      </c>
      <c r="B456" s="7"/>
      <c r="C456" s="26">
        <v>1</v>
      </c>
      <c r="D456" s="26">
        <v>170.00868390296259</v>
      </c>
      <c r="E456" s="26">
        <v>0</v>
      </c>
      <c r="F456" s="26">
        <v>10.46115</v>
      </c>
      <c r="G456" s="26">
        <v>0</v>
      </c>
      <c r="H456" s="26">
        <v>0</v>
      </c>
      <c r="I456" s="26"/>
      <c r="J456" s="26"/>
      <c r="K456" s="26"/>
      <c r="L456" s="26">
        <v>181.77601226950844</v>
      </c>
      <c r="M456" s="26">
        <v>4.8349255346129895E-4</v>
      </c>
      <c r="N456" s="26">
        <v>4.8000292102954597E-4</v>
      </c>
      <c r="O456" s="26">
        <v>0</v>
      </c>
      <c r="P456" s="26">
        <v>0</v>
      </c>
      <c r="Q456" s="26">
        <v>0</v>
      </c>
      <c r="R456" s="26">
        <v>2.0860930552949988</v>
      </c>
      <c r="S456" s="26">
        <v>4.8206437578241461</v>
      </c>
      <c r="T456" s="26">
        <v>0</v>
      </c>
      <c r="U456" s="26">
        <v>164.85171128453001</v>
      </c>
      <c r="V456" s="26">
        <v>0.62766900000000003</v>
      </c>
      <c r="W456" s="26">
        <v>1.464561</v>
      </c>
      <c r="X456" s="26">
        <v>0</v>
      </c>
      <c r="Y456" s="26">
        <v>0</v>
      </c>
      <c r="Z456" s="26">
        <v>0</v>
      </c>
      <c r="AA456" s="26">
        <v>0</v>
      </c>
      <c r="AB456" s="26">
        <v>0</v>
      </c>
      <c r="AC456" s="26">
        <v>0</v>
      </c>
      <c r="AD456" s="26">
        <v>0</v>
      </c>
      <c r="AE456" s="26">
        <v>0</v>
      </c>
      <c r="AF456" s="26">
        <v>0</v>
      </c>
      <c r="AG456" s="26">
        <v>0</v>
      </c>
      <c r="AH456" s="26">
        <v>2.7137620552949988</v>
      </c>
      <c r="AI456" s="26">
        <v>6.2852047578241459</v>
      </c>
      <c r="AJ456" s="26">
        <v>0</v>
      </c>
      <c r="AK456" s="26">
        <v>164.85171128453001</v>
      </c>
      <c r="AL456" s="26">
        <v>173.85067809764917</v>
      </c>
      <c r="AM456" s="26">
        <v>87.431339803089855</v>
      </c>
      <c r="AN456" s="26">
        <v>0.17084136125942045</v>
      </c>
      <c r="AO456" s="26">
        <v>0</v>
      </c>
      <c r="AP456" s="26">
        <v>0</v>
      </c>
      <c r="AQ456" s="26">
        <v>87.602181164349275</v>
      </c>
      <c r="AR456" s="26">
        <v>2.7137620552949988</v>
      </c>
      <c r="AS456" s="30">
        <v>32.280715618903628</v>
      </c>
      <c r="AT456" s="26">
        <v>87.431339803089855</v>
      </c>
      <c r="AU456" s="26">
        <v>0.20222528664320771</v>
      </c>
      <c r="AV456" s="26">
        <v>0</v>
      </c>
      <c r="AW456" s="26">
        <v>0</v>
      </c>
      <c r="AX456" s="26">
        <v>87.633565089733068</v>
      </c>
      <c r="AY456" s="26">
        <v>6.2852047578241459</v>
      </c>
      <c r="AZ456" s="30">
        <v>13.942833760609359</v>
      </c>
      <c r="BA456" s="26">
        <v>87.431339803089855</v>
      </c>
      <c r="BB456" s="26">
        <v>0.37306664790262817</v>
      </c>
      <c r="BC456" s="26">
        <v>0</v>
      </c>
      <c r="BD456" s="26">
        <v>0</v>
      </c>
      <c r="BE456" s="26">
        <v>87.804406450992488</v>
      </c>
      <c r="BF456" s="26">
        <v>8.9989668131191447</v>
      </c>
      <c r="BG456" s="26">
        <v>3.4917084184660974</v>
      </c>
      <c r="BH456" s="30">
        <v>9.7571652695714821</v>
      </c>
      <c r="BI456" s="26">
        <v>1.0985132719710271</v>
      </c>
      <c r="BJ456" s="26">
        <v>2.5442101049551047</v>
      </c>
      <c r="BK456" s="26">
        <v>0</v>
      </c>
      <c r="BL456" s="26">
        <v>66.730903101785245</v>
      </c>
      <c r="BM456" s="26">
        <v>70.373626478711373</v>
      </c>
      <c r="BN456" s="26">
        <v>87.431339803089855</v>
      </c>
      <c r="BO456" s="26">
        <v>0</v>
      </c>
      <c r="BP456" s="26">
        <v>0.37306664790262817</v>
      </c>
      <c r="BQ456" s="26">
        <v>0</v>
      </c>
      <c r="BR456" s="26">
        <v>0</v>
      </c>
      <c r="BS456" s="26">
        <v>0</v>
      </c>
      <c r="BT456" s="26">
        <v>0</v>
      </c>
      <c r="BU456" s="26">
        <v>0</v>
      </c>
      <c r="BV456" s="26">
        <v>81.5419580698061</v>
      </c>
      <c r="BW456" s="26">
        <v>0</v>
      </c>
      <c r="BX456" s="26">
        <v>171.75844809764916</v>
      </c>
      <c r="BY456" s="26">
        <v>2.0922300000000003</v>
      </c>
      <c r="BZ456" s="26">
        <v>0</v>
      </c>
      <c r="CA456" s="26">
        <v>0</v>
      </c>
      <c r="CB456" s="26">
        <v>169.3463645207986</v>
      </c>
      <c r="CC456" s="26">
        <v>173.85067809764917</v>
      </c>
      <c r="CD456" s="113">
        <v>0.97409090590765157</v>
      </c>
      <c r="CE456" s="26">
        <v>37.214955971596481</v>
      </c>
      <c r="CF456" s="26">
        <v>1.7268954603935016</v>
      </c>
      <c r="CG456" s="26">
        <v>0</v>
      </c>
      <c r="CH456" s="26">
        <v>1.7268954603935016</v>
      </c>
      <c r="CI456" s="26">
        <v>8.6343605828016493E-2</v>
      </c>
      <c r="CJ456" s="26">
        <v>0</v>
      </c>
      <c r="CK456" s="26">
        <v>8.6343605828016493E-2</v>
      </c>
      <c r="CL456" s="26"/>
      <c r="CM456" s="26">
        <v>0</v>
      </c>
      <c r="CN456" s="26"/>
      <c r="CO456" s="26">
        <v>0</v>
      </c>
      <c r="CP456" s="26">
        <v>0</v>
      </c>
      <c r="CQ456" s="26">
        <v>0</v>
      </c>
      <c r="CR456" s="26">
        <v>0</v>
      </c>
      <c r="CS456" s="26">
        <v>0</v>
      </c>
      <c r="CT456" s="26">
        <v>0</v>
      </c>
      <c r="CU456" s="26">
        <v>0</v>
      </c>
      <c r="CV456" s="26">
        <v>9999</v>
      </c>
      <c r="CW456" s="30">
        <v>9999</v>
      </c>
      <c r="CX456" s="7"/>
      <c r="CY456" s="7"/>
      <c r="CZ456" s="7"/>
      <c r="DA456" s="7"/>
      <c r="DB456" s="7"/>
      <c r="DC456" s="7"/>
      <c r="DD456" s="7"/>
      <c r="DE456" s="7"/>
      <c r="DF456" s="7"/>
      <c r="DG456" s="7"/>
      <c r="DH456" s="7"/>
      <c r="DI456" s="7"/>
      <c r="DJ456" s="7"/>
      <c r="DK456" s="7"/>
      <c r="DL456" s="7"/>
      <c r="DM456" s="7"/>
      <c r="DN456" s="7"/>
      <c r="DO456" s="7"/>
      <c r="DP456" s="7"/>
      <c r="DQ456" s="7"/>
      <c r="DR456" s="7"/>
      <c r="DS456" s="7"/>
      <c r="DT456" s="7"/>
      <c r="DU456" s="7"/>
      <c r="DV456" s="7"/>
      <c r="DW456" s="7"/>
      <c r="DX456" s="7"/>
      <c r="DY456" s="7"/>
      <c r="DZ456" s="7"/>
      <c r="EA456" s="7"/>
    </row>
    <row r="457" spans="1:131">
      <c r="A457" s="7" t="s">
        <v>516</v>
      </c>
      <c r="B457" s="7"/>
      <c r="C457" s="26">
        <v>1</v>
      </c>
      <c r="D457" s="26">
        <v>169.09200000000001</v>
      </c>
      <c r="E457" s="26">
        <v>0</v>
      </c>
      <c r="F457" s="26">
        <v>10.46115</v>
      </c>
      <c r="G457" s="26">
        <v>0</v>
      </c>
      <c r="H457" s="26">
        <v>0</v>
      </c>
      <c r="I457" s="26"/>
      <c r="J457" s="26"/>
      <c r="K457" s="26"/>
      <c r="L457" s="26">
        <v>180.79587913414875</v>
      </c>
      <c r="M457" s="26">
        <v>4.8088556991913344E-4</v>
      </c>
      <c r="N457" s="26">
        <v>4.7741475352550274E-4</v>
      </c>
      <c r="O457" s="26">
        <v>0</v>
      </c>
      <c r="P457" s="26">
        <v>0</v>
      </c>
      <c r="Q457" s="26">
        <v>0</v>
      </c>
      <c r="R457" s="26">
        <v>2.0860930552949988</v>
      </c>
      <c r="S457" s="26">
        <v>4.8206437578241461</v>
      </c>
      <c r="T457" s="26">
        <v>0</v>
      </c>
      <c r="U457" s="26">
        <v>164.85171128453001</v>
      </c>
      <c r="V457" s="26">
        <v>0.62766900000000003</v>
      </c>
      <c r="W457" s="26">
        <v>1.464561</v>
      </c>
      <c r="X457" s="26">
        <v>0</v>
      </c>
      <c r="Y457" s="26">
        <v>0</v>
      </c>
      <c r="Z457" s="26">
        <v>0</v>
      </c>
      <c r="AA457" s="26">
        <v>0</v>
      </c>
      <c r="AB457" s="26">
        <v>0</v>
      </c>
      <c r="AC457" s="26">
        <v>0</v>
      </c>
      <c r="AD457" s="26">
        <v>0</v>
      </c>
      <c r="AE457" s="26">
        <v>0</v>
      </c>
      <c r="AF457" s="26">
        <v>0</v>
      </c>
      <c r="AG457" s="26">
        <v>0</v>
      </c>
      <c r="AH457" s="26">
        <v>2.7137620552949988</v>
      </c>
      <c r="AI457" s="26">
        <v>6.2852047578241459</v>
      </c>
      <c r="AJ457" s="26">
        <v>0</v>
      </c>
      <c r="AK457" s="26">
        <v>164.85171128453001</v>
      </c>
      <c r="AL457" s="26">
        <v>173.85067809764917</v>
      </c>
      <c r="AM457" s="26">
        <v>86.959911520886962</v>
      </c>
      <c r="AN457" s="26">
        <v>0.16992018757445679</v>
      </c>
      <c r="AO457" s="26">
        <v>0</v>
      </c>
      <c r="AP457" s="26">
        <v>0</v>
      </c>
      <c r="AQ457" s="26">
        <v>87.129831708461424</v>
      </c>
      <c r="AR457" s="26">
        <v>2.7137620552949988</v>
      </c>
      <c r="AS457" s="30">
        <v>32.10665855484887</v>
      </c>
      <c r="AT457" s="26">
        <v>86.959911520886962</v>
      </c>
      <c r="AU457" s="26">
        <v>0.20113489137173071</v>
      </c>
      <c r="AV457" s="26">
        <v>0</v>
      </c>
      <c r="AW457" s="26">
        <v>0</v>
      </c>
      <c r="AX457" s="26">
        <v>87.161046412258699</v>
      </c>
      <c r="AY457" s="26">
        <v>6.2852047578241459</v>
      </c>
      <c r="AZ457" s="30">
        <v>13.867654240501258</v>
      </c>
      <c r="BA457" s="26">
        <v>86.959911520886962</v>
      </c>
      <c r="BB457" s="26">
        <v>0.3710550789461875</v>
      </c>
      <c r="BC457" s="26">
        <v>0</v>
      </c>
      <c r="BD457" s="26">
        <v>0</v>
      </c>
      <c r="BE457" s="26">
        <v>87.330966599833161</v>
      </c>
      <c r="BF457" s="26">
        <v>8.9989668131191447</v>
      </c>
      <c r="BG457" s="26">
        <v>3.5114564011179863</v>
      </c>
      <c r="BH457" s="30">
        <v>9.7045548020599099</v>
      </c>
      <c r="BI457" s="26">
        <v>1.1044685474045579</v>
      </c>
      <c r="BJ457" s="26">
        <v>2.5580028121734655</v>
      </c>
      <c r="BK457" s="26">
        <v>0</v>
      </c>
      <c r="BL457" s="26">
        <v>67.092665602102002</v>
      </c>
      <c r="BM457" s="26">
        <v>70.755136961680037</v>
      </c>
      <c r="BN457" s="26">
        <v>86.959911520886962</v>
      </c>
      <c r="BO457" s="26">
        <v>0</v>
      </c>
      <c r="BP457" s="26">
        <v>0.3710550789461875</v>
      </c>
      <c r="BQ457" s="26">
        <v>0</v>
      </c>
      <c r="BR457" s="26">
        <v>0</v>
      </c>
      <c r="BS457" s="26">
        <v>0</v>
      </c>
      <c r="BT457" s="26">
        <v>0</v>
      </c>
      <c r="BU457" s="26">
        <v>0</v>
      </c>
      <c r="BV457" s="26">
        <v>81.5419580698061</v>
      </c>
      <c r="BW457" s="26">
        <v>0</v>
      </c>
      <c r="BX457" s="26">
        <v>171.75844809764916</v>
      </c>
      <c r="BY457" s="26">
        <v>2.0922300000000003</v>
      </c>
      <c r="BZ457" s="26">
        <v>0</v>
      </c>
      <c r="CA457" s="26">
        <v>0</v>
      </c>
      <c r="CB457" s="26">
        <v>168.87292466963925</v>
      </c>
      <c r="CC457" s="26">
        <v>173.85067809764917</v>
      </c>
      <c r="CD457" s="113">
        <v>0.97136765020143323</v>
      </c>
      <c r="CE457" s="26">
        <v>37.417524893072084</v>
      </c>
      <c r="CF457" s="26">
        <v>1.7175840697380369</v>
      </c>
      <c r="CG457" s="26">
        <v>0</v>
      </c>
      <c r="CH457" s="26">
        <v>1.7175840697380369</v>
      </c>
      <c r="CI457" s="26">
        <v>8.5878042588720643E-2</v>
      </c>
      <c r="CJ457" s="26">
        <v>0</v>
      </c>
      <c r="CK457" s="26">
        <v>8.5878042588720643E-2</v>
      </c>
      <c r="CL457" s="26"/>
      <c r="CM457" s="26">
        <v>0</v>
      </c>
      <c r="CN457" s="26"/>
      <c r="CO457" s="26">
        <v>0</v>
      </c>
      <c r="CP457" s="26">
        <v>0</v>
      </c>
      <c r="CQ457" s="26">
        <v>0</v>
      </c>
      <c r="CR457" s="26">
        <v>0</v>
      </c>
      <c r="CS457" s="26">
        <v>0</v>
      </c>
      <c r="CT457" s="26">
        <v>0</v>
      </c>
      <c r="CU457" s="26">
        <v>0</v>
      </c>
      <c r="CV457" s="26">
        <v>9999</v>
      </c>
      <c r="CW457" s="30">
        <v>9999</v>
      </c>
      <c r="CX457" s="7"/>
      <c r="CY457" s="7"/>
      <c r="CZ457" s="7"/>
      <c r="DA457" s="7"/>
      <c r="DB457" s="7"/>
      <c r="DC457" s="7"/>
      <c r="DD457" s="7"/>
      <c r="DE457" s="7"/>
      <c r="DF457" s="7"/>
      <c r="DG457" s="7"/>
      <c r="DH457" s="7"/>
      <c r="DI457" s="7"/>
      <c r="DJ457" s="7"/>
      <c r="DK457" s="7"/>
      <c r="DL457" s="7"/>
      <c r="DM457" s="7"/>
      <c r="DN457" s="7"/>
      <c r="DO457" s="7"/>
      <c r="DP457" s="7"/>
      <c r="DQ457" s="7"/>
      <c r="DR457" s="7"/>
      <c r="DS457" s="7"/>
      <c r="DT457" s="7"/>
      <c r="DU457" s="7"/>
      <c r="DV457" s="7"/>
      <c r="DW457" s="7"/>
      <c r="DX457" s="7"/>
      <c r="DY457" s="7"/>
      <c r="DZ457" s="7"/>
      <c r="EA457" s="7"/>
    </row>
    <row r="458" spans="1:131">
      <c r="A458" s="7" t="s">
        <v>472</v>
      </c>
      <c r="B458" s="7"/>
      <c r="C458" s="26">
        <v>1</v>
      </c>
      <c r="D458" s="26">
        <v>168.66500000000002</v>
      </c>
      <c r="E458" s="26">
        <v>0</v>
      </c>
      <c r="F458" s="26">
        <v>10.46115</v>
      </c>
      <c r="G458" s="26">
        <v>0</v>
      </c>
      <c r="H458" s="26">
        <v>0</v>
      </c>
      <c r="I458" s="26"/>
      <c r="J458" s="26"/>
      <c r="K458" s="26"/>
      <c r="L458" s="26">
        <v>180.33932388380998</v>
      </c>
      <c r="M458" s="26">
        <v>4.7967121241933769E-4</v>
      </c>
      <c r="N458" s="26">
        <v>4.7620916071356968E-4</v>
      </c>
      <c r="O458" s="26">
        <v>0</v>
      </c>
      <c r="P458" s="26">
        <v>0</v>
      </c>
      <c r="Q458" s="26">
        <v>0</v>
      </c>
      <c r="R458" s="26">
        <v>2.0860930552949988</v>
      </c>
      <c r="S458" s="26">
        <v>4.8206437578241461</v>
      </c>
      <c r="T458" s="26">
        <v>0</v>
      </c>
      <c r="U458" s="26">
        <v>164.85171128453001</v>
      </c>
      <c r="V458" s="26">
        <v>0.62766900000000003</v>
      </c>
      <c r="W458" s="26">
        <v>1.464561</v>
      </c>
      <c r="X458" s="26">
        <v>0</v>
      </c>
      <c r="Y458" s="26">
        <v>0</v>
      </c>
      <c r="Z458" s="26">
        <v>0</v>
      </c>
      <c r="AA458" s="26">
        <v>0</v>
      </c>
      <c r="AB458" s="26">
        <v>0</v>
      </c>
      <c r="AC458" s="26">
        <v>0</v>
      </c>
      <c r="AD458" s="26">
        <v>0</v>
      </c>
      <c r="AE458" s="26">
        <v>0</v>
      </c>
      <c r="AF458" s="26">
        <v>0</v>
      </c>
      <c r="AG458" s="26">
        <v>0</v>
      </c>
      <c r="AH458" s="26">
        <v>2.7137620552949988</v>
      </c>
      <c r="AI458" s="26">
        <v>6.2852047578241459</v>
      </c>
      <c r="AJ458" s="26">
        <v>0</v>
      </c>
      <c r="AK458" s="26">
        <v>164.85171128453001</v>
      </c>
      <c r="AL458" s="26">
        <v>173.85067809764917</v>
      </c>
      <c r="AM458" s="26">
        <v>86.740315784723123</v>
      </c>
      <c r="AN458" s="26">
        <v>0.16949109619169297</v>
      </c>
      <c r="AO458" s="26">
        <v>0</v>
      </c>
      <c r="AP458" s="26">
        <v>0</v>
      </c>
      <c r="AQ458" s="26">
        <v>86.909806880914815</v>
      </c>
      <c r="AR458" s="26">
        <v>2.7137620552949988</v>
      </c>
      <c r="AS458" s="30">
        <v>32.025581134255823</v>
      </c>
      <c r="AT458" s="26">
        <v>86.740315784723123</v>
      </c>
      <c r="AU458" s="26">
        <v>0.20062697497937779</v>
      </c>
      <c r="AV458" s="26">
        <v>0</v>
      </c>
      <c r="AW458" s="26">
        <v>0</v>
      </c>
      <c r="AX458" s="26">
        <v>86.940942759702494</v>
      </c>
      <c r="AY458" s="26">
        <v>6.2852047578241459</v>
      </c>
      <c r="AZ458" s="30">
        <v>13.832634911611104</v>
      </c>
      <c r="BA458" s="26">
        <v>86.740315784723123</v>
      </c>
      <c r="BB458" s="26">
        <v>0.37011807117107076</v>
      </c>
      <c r="BC458" s="26">
        <v>0</v>
      </c>
      <c r="BD458" s="26">
        <v>0</v>
      </c>
      <c r="BE458" s="26">
        <v>87.110433855894186</v>
      </c>
      <c r="BF458" s="26">
        <v>8.9989668131191447</v>
      </c>
      <c r="BG458" s="26">
        <v>3.5207284805093306</v>
      </c>
      <c r="BH458" s="30">
        <v>9.6800483505395558</v>
      </c>
      <c r="BI458" s="26">
        <v>1.1072646703093796</v>
      </c>
      <c r="BJ458" s="26">
        <v>2.5644787686599808</v>
      </c>
      <c r="BK458" s="26">
        <v>0</v>
      </c>
      <c r="BL458" s="26">
        <v>67.262520451727582</v>
      </c>
      <c r="BM458" s="26">
        <v>70.93426389069694</v>
      </c>
      <c r="BN458" s="26">
        <v>86.740315784723123</v>
      </c>
      <c r="BO458" s="26">
        <v>0</v>
      </c>
      <c r="BP458" s="26">
        <v>0.37011807117107076</v>
      </c>
      <c r="BQ458" s="26">
        <v>0</v>
      </c>
      <c r="BR458" s="26">
        <v>0</v>
      </c>
      <c r="BS458" s="26">
        <v>0</v>
      </c>
      <c r="BT458" s="26">
        <v>0</v>
      </c>
      <c r="BU458" s="26">
        <v>0</v>
      </c>
      <c r="BV458" s="26">
        <v>81.5419580698061</v>
      </c>
      <c r="BW458" s="26">
        <v>0</v>
      </c>
      <c r="BX458" s="26">
        <v>171.75844809764916</v>
      </c>
      <c r="BY458" s="26">
        <v>2.0922300000000003</v>
      </c>
      <c r="BZ458" s="26">
        <v>0</v>
      </c>
      <c r="CA458" s="26">
        <v>0</v>
      </c>
      <c r="CB458" s="26">
        <v>168.65239192570027</v>
      </c>
      <c r="CC458" s="26">
        <v>173.85067809764917</v>
      </c>
      <c r="CD458" s="113">
        <v>0.97009913203197806</v>
      </c>
      <c r="CE458" s="26">
        <v>37.512635120544324</v>
      </c>
      <c r="CF458" s="26">
        <v>1.7132467362285955</v>
      </c>
      <c r="CG458" s="26">
        <v>0</v>
      </c>
      <c r="CH458" s="26">
        <v>1.7132467362285955</v>
      </c>
      <c r="CI458" s="26">
        <v>8.5661178844809727E-2</v>
      </c>
      <c r="CJ458" s="26">
        <v>0</v>
      </c>
      <c r="CK458" s="26">
        <v>8.5661178844809727E-2</v>
      </c>
      <c r="CL458" s="26"/>
      <c r="CM458" s="26">
        <v>0</v>
      </c>
      <c r="CN458" s="26"/>
      <c r="CO458" s="26">
        <v>0</v>
      </c>
      <c r="CP458" s="26">
        <v>0</v>
      </c>
      <c r="CQ458" s="26">
        <v>0</v>
      </c>
      <c r="CR458" s="26">
        <v>0</v>
      </c>
      <c r="CS458" s="26">
        <v>0</v>
      </c>
      <c r="CT458" s="26">
        <v>0</v>
      </c>
      <c r="CU458" s="26">
        <v>0</v>
      </c>
      <c r="CV458" s="26">
        <v>9999</v>
      </c>
      <c r="CW458" s="30">
        <v>9999</v>
      </c>
      <c r="CX458" s="7"/>
      <c r="CY458" s="7"/>
      <c r="CZ458" s="7"/>
      <c r="DA458" s="7"/>
      <c r="DB458" s="7"/>
      <c r="DC458" s="7"/>
      <c r="DD458" s="7"/>
      <c r="DE458" s="7"/>
      <c r="DF458" s="7"/>
      <c r="DG458" s="7"/>
      <c r="DH458" s="7"/>
      <c r="DI458" s="7"/>
      <c r="DJ458" s="7"/>
      <c r="DK458" s="7"/>
      <c r="DL458" s="7"/>
      <c r="DM458" s="7"/>
      <c r="DN458" s="7"/>
      <c r="DO458" s="7"/>
      <c r="DP458" s="7"/>
      <c r="DQ458" s="7"/>
      <c r="DR458" s="7"/>
      <c r="DS458" s="7"/>
      <c r="DT458" s="7"/>
      <c r="DU458" s="7"/>
      <c r="DV458" s="7"/>
      <c r="DW458" s="7"/>
      <c r="DX458" s="7"/>
      <c r="DY458" s="7"/>
      <c r="DZ458" s="7"/>
      <c r="EA458" s="7"/>
    </row>
    <row r="459" spans="1:131">
      <c r="A459" s="7" t="s">
        <v>518</v>
      </c>
      <c r="B459" s="7"/>
      <c r="C459" s="26">
        <v>1</v>
      </c>
      <c r="D459" s="26">
        <v>168.60400000000001</v>
      </c>
      <c r="E459" s="26">
        <v>0</v>
      </c>
      <c r="F459" s="26">
        <v>10.46115</v>
      </c>
      <c r="G459" s="26">
        <v>0</v>
      </c>
      <c r="H459" s="26">
        <v>0</v>
      </c>
      <c r="I459" s="26"/>
      <c r="J459" s="26"/>
      <c r="K459" s="26"/>
      <c r="L459" s="26">
        <v>180.27410170519016</v>
      </c>
      <c r="M459" s="26">
        <v>4.7949773277650967E-4</v>
      </c>
      <c r="N459" s="26">
        <v>4.7603693316900777E-4</v>
      </c>
      <c r="O459" s="26">
        <v>0</v>
      </c>
      <c r="P459" s="26">
        <v>0</v>
      </c>
      <c r="Q459" s="26">
        <v>0</v>
      </c>
      <c r="R459" s="26">
        <v>2.0860930552949988</v>
      </c>
      <c r="S459" s="26">
        <v>4.8206437578241461</v>
      </c>
      <c r="T459" s="26">
        <v>0</v>
      </c>
      <c r="U459" s="26">
        <v>164.85171128453001</v>
      </c>
      <c r="V459" s="26">
        <v>0.62766900000000003</v>
      </c>
      <c r="W459" s="26">
        <v>1.464561</v>
      </c>
      <c r="X459" s="26">
        <v>0</v>
      </c>
      <c r="Y459" s="26">
        <v>0</v>
      </c>
      <c r="Z459" s="26">
        <v>0</v>
      </c>
      <c r="AA459" s="26">
        <v>0</v>
      </c>
      <c r="AB459" s="26">
        <v>0</v>
      </c>
      <c r="AC459" s="26">
        <v>0</v>
      </c>
      <c r="AD459" s="26">
        <v>0</v>
      </c>
      <c r="AE459" s="26">
        <v>0</v>
      </c>
      <c r="AF459" s="26">
        <v>0</v>
      </c>
      <c r="AG459" s="26">
        <v>0</v>
      </c>
      <c r="AH459" s="26">
        <v>2.7137620552949988</v>
      </c>
      <c r="AI459" s="26">
        <v>6.2852047578241459</v>
      </c>
      <c r="AJ459" s="26">
        <v>0</v>
      </c>
      <c r="AK459" s="26">
        <v>164.85171128453001</v>
      </c>
      <c r="AL459" s="26">
        <v>173.85067809764917</v>
      </c>
      <c r="AM459" s="26">
        <v>86.708944965271101</v>
      </c>
      <c r="AN459" s="26">
        <v>0.16942979742272671</v>
      </c>
      <c r="AO459" s="26">
        <v>0</v>
      </c>
      <c r="AP459" s="26">
        <v>0</v>
      </c>
      <c r="AQ459" s="26">
        <v>86.878374762693824</v>
      </c>
      <c r="AR459" s="26">
        <v>2.7137620552949988</v>
      </c>
      <c r="AS459" s="30">
        <v>32.013998645599656</v>
      </c>
      <c r="AT459" s="26">
        <v>86.708944965271101</v>
      </c>
      <c r="AU459" s="26">
        <v>0.200554415494756</v>
      </c>
      <c r="AV459" s="26">
        <v>0</v>
      </c>
      <c r="AW459" s="26">
        <v>0</v>
      </c>
      <c r="AX459" s="26">
        <v>86.909499380765851</v>
      </c>
      <c r="AY459" s="26">
        <v>6.2852047578241459</v>
      </c>
      <c r="AZ459" s="30">
        <v>13.827632150341076</v>
      </c>
      <c r="BA459" s="26">
        <v>86.708944965271101</v>
      </c>
      <c r="BB459" s="26">
        <v>0.36998421291748274</v>
      </c>
      <c r="BC459" s="26">
        <v>0</v>
      </c>
      <c r="BD459" s="26">
        <v>0</v>
      </c>
      <c r="BE459" s="26">
        <v>87.078929178188574</v>
      </c>
      <c r="BF459" s="26">
        <v>8.9989668131191447</v>
      </c>
      <c r="BG459" s="26">
        <v>3.522056897093619</v>
      </c>
      <c r="BH459" s="30">
        <v>9.6765474288937874</v>
      </c>
      <c r="BI459" s="26">
        <v>1.1076652725779428</v>
      </c>
      <c r="BJ459" s="26">
        <v>2.565406582975704</v>
      </c>
      <c r="BK459" s="26">
        <v>0</v>
      </c>
      <c r="BL459" s="26">
        <v>67.286855661731821</v>
      </c>
      <c r="BM459" s="26">
        <v>70.959927517285465</v>
      </c>
      <c r="BN459" s="26">
        <v>86.708944965271101</v>
      </c>
      <c r="BO459" s="26">
        <v>0</v>
      </c>
      <c r="BP459" s="26">
        <v>0.36998421291748274</v>
      </c>
      <c r="BQ459" s="26">
        <v>0</v>
      </c>
      <c r="BR459" s="26">
        <v>0</v>
      </c>
      <c r="BS459" s="26">
        <v>0</v>
      </c>
      <c r="BT459" s="26">
        <v>0</v>
      </c>
      <c r="BU459" s="26">
        <v>0</v>
      </c>
      <c r="BV459" s="26">
        <v>81.5419580698061</v>
      </c>
      <c r="BW459" s="26">
        <v>0</v>
      </c>
      <c r="BX459" s="26">
        <v>171.75844809764916</v>
      </c>
      <c r="BY459" s="26">
        <v>2.0922300000000003</v>
      </c>
      <c r="BZ459" s="26">
        <v>0</v>
      </c>
      <c r="CA459" s="26">
        <v>0</v>
      </c>
      <c r="CB459" s="26">
        <v>168.62088724799469</v>
      </c>
      <c r="CC459" s="26">
        <v>173.85067809764917</v>
      </c>
      <c r="CD459" s="113">
        <v>0.9699179151506272</v>
      </c>
      <c r="CE459" s="26">
        <v>37.526261622020066</v>
      </c>
      <c r="CF459" s="26">
        <v>1.7126271171558207</v>
      </c>
      <c r="CG459" s="26">
        <v>0</v>
      </c>
      <c r="CH459" s="26">
        <v>1.7126271171558207</v>
      </c>
      <c r="CI459" s="26">
        <v>8.5630198309965322E-2</v>
      </c>
      <c r="CJ459" s="26">
        <v>0</v>
      </c>
      <c r="CK459" s="26">
        <v>8.5630198309965322E-2</v>
      </c>
      <c r="CL459" s="26"/>
      <c r="CM459" s="26">
        <v>0</v>
      </c>
      <c r="CN459" s="26"/>
      <c r="CO459" s="26">
        <v>0</v>
      </c>
      <c r="CP459" s="26">
        <v>0</v>
      </c>
      <c r="CQ459" s="26">
        <v>0</v>
      </c>
      <c r="CR459" s="26">
        <v>0</v>
      </c>
      <c r="CS459" s="26">
        <v>0</v>
      </c>
      <c r="CT459" s="26">
        <v>0</v>
      </c>
      <c r="CU459" s="26">
        <v>0</v>
      </c>
      <c r="CV459" s="26">
        <v>9999</v>
      </c>
      <c r="CW459" s="30">
        <v>9999</v>
      </c>
      <c r="CX459" s="7"/>
      <c r="CY459" s="7"/>
      <c r="CZ459" s="7"/>
      <c r="DA459" s="7"/>
      <c r="DB459" s="7"/>
      <c r="DC459" s="7"/>
      <c r="DD459" s="7"/>
      <c r="DE459" s="7"/>
      <c r="DF459" s="7"/>
      <c r="DG459" s="7"/>
      <c r="DH459" s="7"/>
      <c r="DI459" s="7"/>
      <c r="DJ459" s="7"/>
      <c r="DK459" s="7"/>
      <c r="DL459" s="7"/>
      <c r="DM459" s="7"/>
      <c r="DN459" s="7"/>
      <c r="DO459" s="7"/>
      <c r="DP459" s="7"/>
      <c r="DQ459" s="7"/>
      <c r="DR459" s="7"/>
      <c r="DS459" s="7"/>
      <c r="DT459" s="7"/>
      <c r="DU459" s="7"/>
      <c r="DV459" s="7"/>
      <c r="DW459" s="7"/>
      <c r="DX459" s="7"/>
      <c r="DY459" s="7"/>
      <c r="DZ459" s="7"/>
      <c r="EA459" s="7"/>
    </row>
    <row r="460" spans="1:131">
      <c r="A460" s="7" t="s">
        <v>536</v>
      </c>
      <c r="B460" s="7"/>
      <c r="C460" s="26">
        <v>1</v>
      </c>
      <c r="D460" s="26">
        <v>168.60400000000001</v>
      </c>
      <c r="E460" s="26">
        <v>0</v>
      </c>
      <c r="F460" s="26">
        <v>10.46115</v>
      </c>
      <c r="G460" s="26">
        <v>0</v>
      </c>
      <c r="H460" s="26">
        <v>0</v>
      </c>
      <c r="I460" s="26"/>
      <c r="J460" s="26"/>
      <c r="K460" s="26"/>
      <c r="L460" s="26">
        <v>180.27410170519016</v>
      </c>
      <c r="M460" s="26">
        <v>4.7949773277650967E-4</v>
      </c>
      <c r="N460" s="26">
        <v>4.7603693316900777E-4</v>
      </c>
      <c r="O460" s="26">
        <v>0</v>
      </c>
      <c r="P460" s="26">
        <v>0</v>
      </c>
      <c r="Q460" s="26">
        <v>0</v>
      </c>
      <c r="R460" s="26">
        <v>2.0860930552949988</v>
      </c>
      <c r="S460" s="26">
        <v>4.8206437578241461</v>
      </c>
      <c r="T460" s="26">
        <v>0</v>
      </c>
      <c r="U460" s="26">
        <v>164.85171128453001</v>
      </c>
      <c r="V460" s="26">
        <v>0.62766900000000003</v>
      </c>
      <c r="W460" s="26">
        <v>1.464561</v>
      </c>
      <c r="X460" s="26">
        <v>0</v>
      </c>
      <c r="Y460" s="26">
        <v>0</v>
      </c>
      <c r="Z460" s="26">
        <v>0</v>
      </c>
      <c r="AA460" s="26">
        <v>0</v>
      </c>
      <c r="AB460" s="26">
        <v>0</v>
      </c>
      <c r="AC460" s="26">
        <v>0</v>
      </c>
      <c r="AD460" s="26">
        <v>0</v>
      </c>
      <c r="AE460" s="26">
        <v>0</v>
      </c>
      <c r="AF460" s="26">
        <v>0</v>
      </c>
      <c r="AG460" s="26">
        <v>0</v>
      </c>
      <c r="AH460" s="26">
        <v>2.7137620552949988</v>
      </c>
      <c r="AI460" s="26">
        <v>6.2852047578241459</v>
      </c>
      <c r="AJ460" s="26">
        <v>0</v>
      </c>
      <c r="AK460" s="26">
        <v>164.85171128453001</v>
      </c>
      <c r="AL460" s="26">
        <v>173.85067809764917</v>
      </c>
      <c r="AM460" s="26">
        <v>86.708944965271101</v>
      </c>
      <c r="AN460" s="26">
        <v>0.16942979742272671</v>
      </c>
      <c r="AO460" s="26">
        <v>0</v>
      </c>
      <c r="AP460" s="26">
        <v>0</v>
      </c>
      <c r="AQ460" s="26">
        <v>86.878374762693824</v>
      </c>
      <c r="AR460" s="26">
        <v>2.7137620552949988</v>
      </c>
      <c r="AS460" s="30">
        <v>32.013998645599656</v>
      </c>
      <c r="AT460" s="26">
        <v>86.708944965271101</v>
      </c>
      <c r="AU460" s="26">
        <v>0.200554415494756</v>
      </c>
      <c r="AV460" s="26">
        <v>0</v>
      </c>
      <c r="AW460" s="26">
        <v>0</v>
      </c>
      <c r="AX460" s="26">
        <v>86.909499380765851</v>
      </c>
      <c r="AY460" s="26">
        <v>6.2852047578241459</v>
      </c>
      <c r="AZ460" s="30">
        <v>13.827632150341076</v>
      </c>
      <c r="BA460" s="26">
        <v>86.708944965271101</v>
      </c>
      <c r="BB460" s="26">
        <v>0.36998421291748274</v>
      </c>
      <c r="BC460" s="26">
        <v>0</v>
      </c>
      <c r="BD460" s="26">
        <v>0</v>
      </c>
      <c r="BE460" s="26">
        <v>87.078929178188574</v>
      </c>
      <c r="BF460" s="26">
        <v>8.9989668131191447</v>
      </c>
      <c r="BG460" s="26">
        <v>3.522056897093619</v>
      </c>
      <c r="BH460" s="30">
        <v>9.6765474288937874</v>
      </c>
      <c r="BI460" s="26">
        <v>1.1076652725779428</v>
      </c>
      <c r="BJ460" s="26">
        <v>2.565406582975704</v>
      </c>
      <c r="BK460" s="26">
        <v>0</v>
      </c>
      <c r="BL460" s="26">
        <v>67.286855661731821</v>
      </c>
      <c r="BM460" s="26">
        <v>70.959927517285465</v>
      </c>
      <c r="BN460" s="26">
        <v>86.708944965271101</v>
      </c>
      <c r="BO460" s="26">
        <v>0</v>
      </c>
      <c r="BP460" s="26">
        <v>0.36998421291748274</v>
      </c>
      <c r="BQ460" s="26">
        <v>0</v>
      </c>
      <c r="BR460" s="26">
        <v>0</v>
      </c>
      <c r="BS460" s="26">
        <v>0</v>
      </c>
      <c r="BT460" s="26">
        <v>0</v>
      </c>
      <c r="BU460" s="26">
        <v>0</v>
      </c>
      <c r="BV460" s="26">
        <v>81.5419580698061</v>
      </c>
      <c r="BW460" s="26">
        <v>0</v>
      </c>
      <c r="BX460" s="26">
        <v>171.75844809764916</v>
      </c>
      <c r="BY460" s="26">
        <v>2.0922300000000003</v>
      </c>
      <c r="BZ460" s="26">
        <v>0</v>
      </c>
      <c r="CA460" s="26">
        <v>0</v>
      </c>
      <c r="CB460" s="26">
        <v>168.62088724799469</v>
      </c>
      <c r="CC460" s="26">
        <v>173.85067809764917</v>
      </c>
      <c r="CD460" s="113">
        <v>0.9699179151506272</v>
      </c>
      <c r="CE460" s="26">
        <v>37.526261622020066</v>
      </c>
      <c r="CF460" s="26">
        <v>1.7126271171558207</v>
      </c>
      <c r="CG460" s="26">
        <v>0</v>
      </c>
      <c r="CH460" s="26">
        <v>1.7126271171558207</v>
      </c>
      <c r="CI460" s="26">
        <v>8.5630198309965322E-2</v>
      </c>
      <c r="CJ460" s="26">
        <v>0</v>
      </c>
      <c r="CK460" s="26">
        <v>8.5630198309965322E-2</v>
      </c>
      <c r="CL460" s="26"/>
      <c r="CM460" s="26">
        <v>0</v>
      </c>
      <c r="CN460" s="26"/>
      <c r="CO460" s="26">
        <v>0</v>
      </c>
      <c r="CP460" s="26">
        <v>0</v>
      </c>
      <c r="CQ460" s="26">
        <v>0</v>
      </c>
      <c r="CR460" s="26">
        <v>0</v>
      </c>
      <c r="CS460" s="26">
        <v>0</v>
      </c>
      <c r="CT460" s="26">
        <v>0</v>
      </c>
      <c r="CU460" s="26">
        <v>0</v>
      </c>
      <c r="CV460" s="26">
        <v>9999</v>
      </c>
      <c r="CW460" s="30">
        <v>9999</v>
      </c>
      <c r="CX460" s="7"/>
      <c r="CY460" s="7"/>
      <c r="CZ460" s="7"/>
      <c r="DA460" s="7"/>
      <c r="DB460" s="7"/>
      <c r="DC460" s="7"/>
      <c r="DD460" s="7"/>
      <c r="DE460" s="7"/>
      <c r="DF460" s="7"/>
      <c r="DG460" s="7"/>
      <c r="DH460" s="7"/>
      <c r="DI460" s="7"/>
      <c r="DJ460" s="7"/>
      <c r="DK460" s="7"/>
      <c r="DL460" s="7"/>
      <c r="DM460" s="7"/>
      <c r="DN460" s="7"/>
      <c r="DO460" s="7"/>
      <c r="DP460" s="7"/>
      <c r="DQ460" s="7"/>
      <c r="DR460" s="7"/>
      <c r="DS460" s="7"/>
      <c r="DT460" s="7"/>
      <c r="DU460" s="7"/>
      <c r="DV460" s="7"/>
      <c r="DW460" s="7"/>
      <c r="DX460" s="7"/>
      <c r="DY460" s="7"/>
      <c r="DZ460" s="7"/>
      <c r="EA460" s="7"/>
    </row>
    <row r="461" spans="1:131">
      <c r="A461" s="7" t="s">
        <v>460</v>
      </c>
      <c r="B461" s="7"/>
      <c r="C461" s="26">
        <v>1</v>
      </c>
      <c r="D461" s="26">
        <v>167.93299999999999</v>
      </c>
      <c r="E461" s="26">
        <v>0</v>
      </c>
      <c r="F461" s="26">
        <v>10.46115</v>
      </c>
      <c r="G461" s="26">
        <v>0</v>
      </c>
      <c r="H461" s="26">
        <v>0</v>
      </c>
      <c r="I461" s="26"/>
      <c r="J461" s="26"/>
      <c r="K461" s="26"/>
      <c r="L461" s="26">
        <v>179.55665774037209</v>
      </c>
      <c r="M461" s="26">
        <v>4.7758945670540196E-4</v>
      </c>
      <c r="N461" s="26">
        <v>4.7414243017882717E-4</v>
      </c>
      <c r="O461" s="26">
        <v>0</v>
      </c>
      <c r="P461" s="26">
        <v>0</v>
      </c>
      <c r="Q461" s="26">
        <v>0</v>
      </c>
      <c r="R461" s="26">
        <v>2.0860930552949988</v>
      </c>
      <c r="S461" s="26">
        <v>4.8206437578241461</v>
      </c>
      <c r="T461" s="26">
        <v>0</v>
      </c>
      <c r="U461" s="26">
        <v>164.85171128453001</v>
      </c>
      <c r="V461" s="26">
        <v>0.62766900000000003</v>
      </c>
      <c r="W461" s="26">
        <v>1.464561</v>
      </c>
      <c r="X461" s="26">
        <v>0</v>
      </c>
      <c r="Y461" s="26">
        <v>0</v>
      </c>
      <c r="Z461" s="26">
        <v>0</v>
      </c>
      <c r="AA461" s="26">
        <v>0</v>
      </c>
      <c r="AB461" s="26">
        <v>0</v>
      </c>
      <c r="AC461" s="26">
        <v>0</v>
      </c>
      <c r="AD461" s="26">
        <v>0</v>
      </c>
      <c r="AE461" s="26">
        <v>0</v>
      </c>
      <c r="AF461" s="26">
        <v>0</v>
      </c>
      <c r="AG461" s="26">
        <v>0</v>
      </c>
      <c r="AH461" s="26">
        <v>2.7137620552949988</v>
      </c>
      <c r="AI461" s="26">
        <v>6.2852047578241459</v>
      </c>
      <c r="AJ461" s="26">
        <v>0</v>
      </c>
      <c r="AK461" s="26">
        <v>164.85171128453001</v>
      </c>
      <c r="AL461" s="26">
        <v>173.85067809764917</v>
      </c>
      <c r="AM461" s="26">
        <v>86.363865951299317</v>
      </c>
      <c r="AN461" s="26">
        <v>0.16875551096409791</v>
      </c>
      <c r="AO461" s="26">
        <v>0</v>
      </c>
      <c r="AP461" s="26">
        <v>0</v>
      </c>
      <c r="AQ461" s="26">
        <v>86.532621462263421</v>
      </c>
      <c r="AR461" s="26">
        <v>2.7137620552949988</v>
      </c>
      <c r="AS461" s="30">
        <v>31.886591270381999</v>
      </c>
      <c r="AT461" s="26">
        <v>86.363865951299317</v>
      </c>
      <c r="AU461" s="26">
        <v>0.19975626116391579</v>
      </c>
      <c r="AV461" s="26">
        <v>0</v>
      </c>
      <c r="AW461" s="26">
        <v>0</v>
      </c>
      <c r="AX461" s="26">
        <v>86.56362221246323</v>
      </c>
      <c r="AY461" s="26">
        <v>6.2852047578241459</v>
      </c>
      <c r="AZ461" s="30">
        <v>13.772601776370831</v>
      </c>
      <c r="BA461" s="26">
        <v>86.363865951299317</v>
      </c>
      <c r="BB461" s="26">
        <v>0.36851177212801367</v>
      </c>
      <c r="BC461" s="26">
        <v>0</v>
      </c>
      <c r="BD461" s="26">
        <v>0</v>
      </c>
      <c r="BE461" s="26">
        <v>86.732377723427334</v>
      </c>
      <c r="BF461" s="26">
        <v>8.9989668131191447</v>
      </c>
      <c r="BG461" s="26">
        <v>3.5367331740318964</v>
      </c>
      <c r="BH461" s="30">
        <v>9.6380372907903755</v>
      </c>
      <c r="BI461" s="26">
        <v>1.1120911054868996</v>
      </c>
      <c r="BJ461" s="26">
        <v>2.5756570270050299</v>
      </c>
      <c r="BK461" s="26">
        <v>0</v>
      </c>
      <c r="BL461" s="26">
        <v>67.555709788967235</v>
      </c>
      <c r="BM461" s="26">
        <v>71.243457921459168</v>
      </c>
      <c r="BN461" s="26">
        <v>86.363865951299317</v>
      </c>
      <c r="BO461" s="26">
        <v>0</v>
      </c>
      <c r="BP461" s="26">
        <v>0.36851177212801367</v>
      </c>
      <c r="BQ461" s="26">
        <v>0</v>
      </c>
      <c r="BR461" s="26">
        <v>0</v>
      </c>
      <c r="BS461" s="26">
        <v>0</v>
      </c>
      <c r="BT461" s="26">
        <v>0</v>
      </c>
      <c r="BU461" s="26">
        <v>0</v>
      </c>
      <c r="BV461" s="26">
        <v>81.5419580698061</v>
      </c>
      <c r="BW461" s="26">
        <v>0</v>
      </c>
      <c r="BX461" s="26">
        <v>171.75844809764916</v>
      </c>
      <c r="BY461" s="26">
        <v>2.0922300000000003</v>
      </c>
      <c r="BZ461" s="26">
        <v>0</v>
      </c>
      <c r="CA461" s="26">
        <v>0</v>
      </c>
      <c r="CB461" s="26">
        <v>168.27433579323343</v>
      </c>
      <c r="CC461" s="26">
        <v>173.85067809764917</v>
      </c>
      <c r="CD461" s="113">
        <v>0.96792452945576901</v>
      </c>
      <c r="CE461" s="26">
        <v>37.67680649756867</v>
      </c>
      <c r="CF461" s="26">
        <v>1.7058113073552743</v>
      </c>
      <c r="CG461" s="26">
        <v>0</v>
      </c>
      <c r="CH461" s="26">
        <v>1.7058113073552743</v>
      </c>
      <c r="CI461" s="26">
        <v>8.5289412426676717E-2</v>
      </c>
      <c r="CJ461" s="26">
        <v>0</v>
      </c>
      <c r="CK461" s="26">
        <v>8.5289412426676717E-2</v>
      </c>
      <c r="CL461" s="26"/>
      <c r="CM461" s="26">
        <v>0</v>
      </c>
      <c r="CN461" s="26"/>
      <c r="CO461" s="26">
        <v>0</v>
      </c>
      <c r="CP461" s="26">
        <v>0</v>
      </c>
      <c r="CQ461" s="26">
        <v>0</v>
      </c>
      <c r="CR461" s="26">
        <v>0</v>
      </c>
      <c r="CS461" s="26">
        <v>0</v>
      </c>
      <c r="CT461" s="26">
        <v>0</v>
      </c>
      <c r="CU461" s="26">
        <v>0</v>
      </c>
      <c r="CV461" s="26">
        <v>9999</v>
      </c>
      <c r="CW461" s="30">
        <v>9999</v>
      </c>
      <c r="CX461" s="7"/>
      <c r="CY461" s="7"/>
      <c r="CZ461" s="7"/>
      <c r="DA461" s="7"/>
      <c r="DB461" s="7"/>
      <c r="DC461" s="7"/>
      <c r="DD461" s="7"/>
      <c r="DE461" s="7"/>
      <c r="DF461" s="7"/>
      <c r="DG461" s="7"/>
      <c r="DH461" s="7"/>
      <c r="DI461" s="7"/>
      <c r="DJ461" s="7"/>
      <c r="DK461" s="7"/>
      <c r="DL461" s="7"/>
      <c r="DM461" s="7"/>
      <c r="DN461" s="7"/>
      <c r="DO461" s="7"/>
      <c r="DP461" s="7"/>
      <c r="DQ461" s="7"/>
      <c r="DR461" s="7"/>
      <c r="DS461" s="7"/>
      <c r="DT461" s="7"/>
      <c r="DU461" s="7"/>
      <c r="DV461" s="7"/>
      <c r="DW461" s="7"/>
      <c r="DX461" s="7"/>
      <c r="DY461" s="7"/>
      <c r="DZ461" s="7"/>
      <c r="EA461" s="7"/>
    </row>
    <row r="462" spans="1:131">
      <c r="A462" s="7" t="s">
        <v>528</v>
      </c>
      <c r="B462" s="7"/>
      <c r="C462" s="26">
        <v>1</v>
      </c>
      <c r="D462" s="26">
        <v>167.66553846153849</v>
      </c>
      <c r="E462" s="26">
        <v>0</v>
      </c>
      <c r="F462" s="26">
        <v>10.46115</v>
      </c>
      <c r="G462" s="26">
        <v>0</v>
      </c>
      <c r="H462" s="26">
        <v>0</v>
      </c>
      <c r="I462" s="26"/>
      <c r="J462" s="26"/>
      <c r="K462" s="26"/>
      <c r="L462" s="26">
        <v>179.2706835725775</v>
      </c>
      <c r="M462" s="26">
        <v>4.7682881519454094E-4</v>
      </c>
      <c r="N462" s="26">
        <v>4.7338727863728677E-4</v>
      </c>
      <c r="O462" s="26">
        <v>0</v>
      </c>
      <c r="P462" s="26">
        <v>0</v>
      </c>
      <c r="Q462" s="26">
        <v>0</v>
      </c>
      <c r="R462" s="26">
        <v>2.0860930552949988</v>
      </c>
      <c r="S462" s="26">
        <v>4.8206437578241461</v>
      </c>
      <c r="T462" s="26">
        <v>0</v>
      </c>
      <c r="U462" s="26">
        <v>164.85171128453001</v>
      </c>
      <c r="V462" s="26">
        <v>0.62766900000000003</v>
      </c>
      <c r="W462" s="26">
        <v>1.464561</v>
      </c>
      <c r="X462" s="26">
        <v>0</v>
      </c>
      <c r="Y462" s="26">
        <v>0</v>
      </c>
      <c r="Z462" s="26">
        <v>0</v>
      </c>
      <c r="AA462" s="26">
        <v>0</v>
      </c>
      <c r="AB462" s="26">
        <v>0</v>
      </c>
      <c r="AC462" s="26">
        <v>0</v>
      </c>
      <c r="AD462" s="26">
        <v>0</v>
      </c>
      <c r="AE462" s="26">
        <v>0</v>
      </c>
      <c r="AF462" s="26">
        <v>0</v>
      </c>
      <c r="AG462" s="26">
        <v>0</v>
      </c>
      <c r="AH462" s="26">
        <v>2.7137620552949988</v>
      </c>
      <c r="AI462" s="26">
        <v>6.2852047578241459</v>
      </c>
      <c r="AJ462" s="26">
        <v>0</v>
      </c>
      <c r="AK462" s="26">
        <v>164.85171128453001</v>
      </c>
      <c r="AL462" s="26">
        <v>173.85067809764917</v>
      </c>
      <c r="AM462" s="26">
        <v>86.226316973702311</v>
      </c>
      <c r="AN462" s="26">
        <v>0.16848673943863055</v>
      </c>
      <c r="AO462" s="26">
        <v>0</v>
      </c>
      <c r="AP462" s="26">
        <v>0</v>
      </c>
      <c r="AQ462" s="26">
        <v>86.394803713140945</v>
      </c>
      <c r="AR462" s="26">
        <v>2.7137620552949988</v>
      </c>
      <c r="AS462" s="30">
        <v>31.835806512428157</v>
      </c>
      <c r="AT462" s="26">
        <v>86.226316973702311</v>
      </c>
      <c r="AU462" s="26">
        <v>0.19943811573134321</v>
      </c>
      <c r="AV462" s="26">
        <v>0</v>
      </c>
      <c r="AW462" s="26">
        <v>0</v>
      </c>
      <c r="AX462" s="26">
        <v>86.42575508943365</v>
      </c>
      <c r="AY462" s="26">
        <v>6.2852047578241459</v>
      </c>
      <c r="AZ462" s="30">
        <v>13.750666592340755</v>
      </c>
      <c r="BA462" s="26">
        <v>86.226316973702311</v>
      </c>
      <c r="BB462" s="26">
        <v>0.36792485516997375</v>
      </c>
      <c r="BC462" s="26">
        <v>0</v>
      </c>
      <c r="BD462" s="26">
        <v>0</v>
      </c>
      <c r="BE462" s="26">
        <v>86.594241828872285</v>
      </c>
      <c r="BF462" s="26">
        <v>8.9989668131191447</v>
      </c>
      <c r="BG462" s="26">
        <v>3.5426159022181731</v>
      </c>
      <c r="BH462" s="30">
        <v>9.6226870958820356</v>
      </c>
      <c r="BI462" s="26">
        <v>1.1138651229785808</v>
      </c>
      <c r="BJ462" s="26">
        <v>2.579765737699625</v>
      </c>
      <c r="BK462" s="26">
        <v>0</v>
      </c>
      <c r="BL462" s="26">
        <v>67.663475250121678</v>
      </c>
      <c r="BM462" s="26">
        <v>71.35710611079989</v>
      </c>
      <c r="BN462" s="26">
        <v>86.226316973702311</v>
      </c>
      <c r="BO462" s="26">
        <v>0</v>
      </c>
      <c r="BP462" s="26">
        <v>0.36792485516997375</v>
      </c>
      <c r="BQ462" s="26">
        <v>0</v>
      </c>
      <c r="BR462" s="26">
        <v>0</v>
      </c>
      <c r="BS462" s="26">
        <v>0</v>
      </c>
      <c r="BT462" s="26">
        <v>0</v>
      </c>
      <c r="BU462" s="26">
        <v>0</v>
      </c>
      <c r="BV462" s="26">
        <v>81.5419580698061</v>
      </c>
      <c r="BW462" s="26">
        <v>0</v>
      </c>
      <c r="BX462" s="26">
        <v>171.75844809764916</v>
      </c>
      <c r="BY462" s="26">
        <v>2.0922300000000003</v>
      </c>
      <c r="BZ462" s="26">
        <v>0</v>
      </c>
      <c r="CA462" s="26">
        <v>0</v>
      </c>
      <c r="CB462" s="26">
        <v>168.1361998986784</v>
      </c>
      <c r="CC462" s="26">
        <v>173.85067809764917</v>
      </c>
      <c r="CD462" s="113">
        <v>0.96712996312984734</v>
      </c>
      <c r="CE462" s="26">
        <v>37.737149770349184</v>
      </c>
      <c r="CF462" s="26">
        <v>1.7030945160361715</v>
      </c>
      <c r="CG462" s="26">
        <v>0</v>
      </c>
      <c r="CH462" s="26">
        <v>1.7030945160361715</v>
      </c>
      <c r="CI462" s="26">
        <v>8.5153574696974307E-2</v>
      </c>
      <c r="CJ462" s="26">
        <v>0</v>
      </c>
      <c r="CK462" s="26">
        <v>8.5153574696974307E-2</v>
      </c>
      <c r="CL462" s="26"/>
      <c r="CM462" s="26">
        <v>0</v>
      </c>
      <c r="CN462" s="26"/>
      <c r="CO462" s="26">
        <v>0</v>
      </c>
      <c r="CP462" s="26">
        <v>0</v>
      </c>
      <c r="CQ462" s="26">
        <v>0</v>
      </c>
      <c r="CR462" s="26">
        <v>0</v>
      </c>
      <c r="CS462" s="26">
        <v>0</v>
      </c>
      <c r="CT462" s="26">
        <v>0</v>
      </c>
      <c r="CU462" s="26">
        <v>0</v>
      </c>
      <c r="CV462" s="26">
        <v>9999</v>
      </c>
      <c r="CW462" s="30">
        <v>9999</v>
      </c>
      <c r="CX462" s="7"/>
      <c r="CY462" s="7"/>
      <c r="CZ462" s="7"/>
      <c r="DA462" s="7"/>
      <c r="DB462" s="7"/>
      <c r="DC462" s="7"/>
      <c r="DD462" s="7"/>
      <c r="DE462" s="7"/>
      <c r="DF462" s="7"/>
      <c r="DG462" s="7"/>
      <c r="DH462" s="7"/>
      <c r="DI462" s="7"/>
      <c r="DJ462" s="7"/>
      <c r="DK462" s="7"/>
      <c r="DL462" s="7"/>
      <c r="DM462" s="7"/>
      <c r="DN462" s="7"/>
      <c r="DO462" s="7"/>
      <c r="DP462" s="7"/>
      <c r="DQ462" s="7"/>
      <c r="DR462" s="7"/>
      <c r="DS462" s="7"/>
      <c r="DT462" s="7"/>
      <c r="DU462" s="7"/>
      <c r="DV462" s="7"/>
      <c r="DW462" s="7"/>
      <c r="DX462" s="7"/>
      <c r="DY462" s="7"/>
      <c r="DZ462" s="7"/>
      <c r="EA462" s="7"/>
    </row>
    <row r="463" spans="1:131">
      <c r="A463" s="7" t="s">
        <v>517</v>
      </c>
      <c r="B463" s="7"/>
      <c r="C463" s="26">
        <v>1</v>
      </c>
      <c r="D463" s="26">
        <v>167.32300000000001</v>
      </c>
      <c r="E463" s="26">
        <v>0</v>
      </c>
      <c r="F463" s="26">
        <v>10.46115</v>
      </c>
      <c r="G463" s="26">
        <v>0</v>
      </c>
      <c r="H463" s="26">
        <v>0</v>
      </c>
      <c r="I463" s="26"/>
      <c r="J463" s="26"/>
      <c r="K463" s="26"/>
      <c r="L463" s="26">
        <v>178.90443595417386</v>
      </c>
      <c r="M463" s="26">
        <v>4.7585466027712231E-4</v>
      </c>
      <c r="N463" s="26">
        <v>4.7242015473320854E-4</v>
      </c>
      <c r="O463" s="26">
        <v>0</v>
      </c>
      <c r="P463" s="26">
        <v>0</v>
      </c>
      <c r="Q463" s="26">
        <v>0</v>
      </c>
      <c r="R463" s="26">
        <v>2.0860930552949988</v>
      </c>
      <c r="S463" s="26">
        <v>4.8206437578241461</v>
      </c>
      <c r="T463" s="26">
        <v>0</v>
      </c>
      <c r="U463" s="26">
        <v>164.85171128453001</v>
      </c>
      <c r="V463" s="26">
        <v>0.62766900000000003</v>
      </c>
      <c r="W463" s="26">
        <v>1.464561</v>
      </c>
      <c r="X463" s="26">
        <v>0</v>
      </c>
      <c r="Y463" s="26">
        <v>0</v>
      </c>
      <c r="Z463" s="26">
        <v>0</v>
      </c>
      <c r="AA463" s="26">
        <v>0</v>
      </c>
      <c r="AB463" s="26">
        <v>0</v>
      </c>
      <c r="AC463" s="26">
        <v>0</v>
      </c>
      <c r="AD463" s="26">
        <v>0</v>
      </c>
      <c r="AE463" s="26">
        <v>0</v>
      </c>
      <c r="AF463" s="26">
        <v>0</v>
      </c>
      <c r="AG463" s="26">
        <v>0</v>
      </c>
      <c r="AH463" s="26">
        <v>2.7137620552949988</v>
      </c>
      <c r="AI463" s="26">
        <v>6.2852047578241459</v>
      </c>
      <c r="AJ463" s="26">
        <v>0</v>
      </c>
      <c r="AK463" s="26">
        <v>164.85171128453001</v>
      </c>
      <c r="AL463" s="26">
        <v>173.85067809764917</v>
      </c>
      <c r="AM463" s="26">
        <v>86.050157756779612</v>
      </c>
      <c r="AN463" s="26">
        <v>0.16814252327443535</v>
      </c>
      <c r="AO463" s="26">
        <v>0</v>
      </c>
      <c r="AP463" s="26">
        <v>0</v>
      </c>
      <c r="AQ463" s="26">
        <v>86.218300280054052</v>
      </c>
      <c r="AR463" s="26">
        <v>2.7137620552949988</v>
      </c>
      <c r="AS463" s="30">
        <v>31.770766383820529</v>
      </c>
      <c r="AT463" s="26">
        <v>86.050157756779612</v>
      </c>
      <c r="AU463" s="26">
        <v>0.19903066631769747</v>
      </c>
      <c r="AV463" s="26">
        <v>0</v>
      </c>
      <c r="AW463" s="26">
        <v>0</v>
      </c>
      <c r="AX463" s="26">
        <v>86.249188423097308</v>
      </c>
      <c r="AY463" s="26">
        <v>6.2852047578241459</v>
      </c>
      <c r="AZ463" s="30">
        <v>13.722574163670625</v>
      </c>
      <c r="BA463" s="26">
        <v>86.050157756779612</v>
      </c>
      <c r="BB463" s="26">
        <v>0.36717318959213285</v>
      </c>
      <c r="BC463" s="26">
        <v>0</v>
      </c>
      <c r="BD463" s="26">
        <v>0</v>
      </c>
      <c r="BE463" s="26">
        <v>86.417330946371749</v>
      </c>
      <c r="BF463" s="26">
        <v>8.9989668131191447</v>
      </c>
      <c r="BG463" s="26">
        <v>3.5501773888787493</v>
      </c>
      <c r="BH463" s="30">
        <v>9.6030280743327374</v>
      </c>
      <c r="BI463" s="26">
        <v>1.1161453931481715</v>
      </c>
      <c r="BJ463" s="26">
        <v>2.5850469541906116</v>
      </c>
      <c r="BK463" s="26">
        <v>0</v>
      </c>
      <c r="BL463" s="26">
        <v>67.801993820279534</v>
      </c>
      <c r="BM463" s="26">
        <v>71.503186167618324</v>
      </c>
      <c r="BN463" s="26">
        <v>86.050157756779612</v>
      </c>
      <c r="BO463" s="26">
        <v>0</v>
      </c>
      <c r="BP463" s="26">
        <v>0.36717318959213285</v>
      </c>
      <c r="BQ463" s="26">
        <v>0</v>
      </c>
      <c r="BR463" s="26">
        <v>0</v>
      </c>
      <c r="BS463" s="26">
        <v>0</v>
      </c>
      <c r="BT463" s="26">
        <v>0</v>
      </c>
      <c r="BU463" s="26">
        <v>0</v>
      </c>
      <c r="BV463" s="26">
        <v>81.5419580698061</v>
      </c>
      <c r="BW463" s="26">
        <v>0</v>
      </c>
      <c r="BX463" s="26">
        <v>171.75844809764916</v>
      </c>
      <c r="BY463" s="26">
        <v>2.0922300000000003</v>
      </c>
      <c r="BZ463" s="26">
        <v>0</v>
      </c>
      <c r="CA463" s="26">
        <v>0</v>
      </c>
      <c r="CB463" s="26">
        <v>167.95928901617785</v>
      </c>
      <c r="CC463" s="26">
        <v>173.85067809764917</v>
      </c>
      <c r="CD463" s="113">
        <v>0.96611236064226214</v>
      </c>
      <c r="CE463" s="26">
        <v>37.814713247317229</v>
      </c>
      <c r="CF463" s="26">
        <v>1.6996151166274995</v>
      </c>
      <c r="CG463" s="26">
        <v>0</v>
      </c>
      <c r="CH463" s="26">
        <v>1.6996151166274995</v>
      </c>
      <c r="CI463" s="26">
        <v>8.4979607078232572E-2</v>
      </c>
      <c r="CJ463" s="26">
        <v>0</v>
      </c>
      <c r="CK463" s="26">
        <v>8.4979607078232572E-2</v>
      </c>
      <c r="CL463" s="26"/>
      <c r="CM463" s="26">
        <v>0</v>
      </c>
      <c r="CN463" s="26"/>
      <c r="CO463" s="26">
        <v>0</v>
      </c>
      <c r="CP463" s="26">
        <v>0</v>
      </c>
      <c r="CQ463" s="26">
        <v>0</v>
      </c>
      <c r="CR463" s="26">
        <v>0</v>
      </c>
      <c r="CS463" s="26">
        <v>0</v>
      </c>
      <c r="CT463" s="26">
        <v>0</v>
      </c>
      <c r="CU463" s="26">
        <v>0</v>
      </c>
      <c r="CV463" s="26">
        <v>9999</v>
      </c>
      <c r="CW463" s="30">
        <v>9999</v>
      </c>
      <c r="CX463" s="7"/>
      <c r="CY463" s="7"/>
      <c r="CZ463" s="7"/>
      <c r="DA463" s="7"/>
      <c r="DB463" s="7"/>
      <c r="DC463" s="7"/>
      <c r="DD463" s="7"/>
      <c r="DE463" s="7"/>
      <c r="DF463" s="7"/>
      <c r="DG463" s="7"/>
      <c r="DH463" s="7"/>
      <c r="DI463" s="7"/>
      <c r="DJ463" s="7"/>
      <c r="DK463" s="7"/>
      <c r="DL463" s="7"/>
      <c r="DM463" s="7"/>
      <c r="DN463" s="7"/>
      <c r="DO463" s="7"/>
      <c r="DP463" s="7"/>
      <c r="DQ463" s="7"/>
      <c r="DR463" s="7"/>
      <c r="DS463" s="7"/>
      <c r="DT463" s="7"/>
      <c r="DU463" s="7"/>
      <c r="DV463" s="7"/>
      <c r="DW463" s="7"/>
      <c r="DX463" s="7"/>
      <c r="DY463" s="7"/>
      <c r="DZ463" s="7"/>
      <c r="EA463" s="7"/>
    </row>
    <row r="464" spans="1:131">
      <c r="A464" s="7" t="s">
        <v>530</v>
      </c>
      <c r="B464" s="7"/>
      <c r="C464" s="26">
        <v>1</v>
      </c>
      <c r="D464" s="26">
        <v>166.04171848411391</v>
      </c>
      <c r="E464" s="26">
        <v>0</v>
      </c>
      <c r="F464" s="26">
        <v>10.46115</v>
      </c>
      <c r="G464" s="26">
        <v>0</v>
      </c>
      <c r="H464" s="26">
        <v>0</v>
      </c>
      <c r="I464" s="26"/>
      <c r="J464" s="26"/>
      <c r="K464" s="26"/>
      <c r="L464" s="26">
        <v>177.53446920185584</v>
      </c>
      <c r="M464" s="26">
        <v>4.7221078716666327E-4</v>
      </c>
      <c r="N464" s="26">
        <v>4.6880258146478928E-4</v>
      </c>
      <c r="O464" s="26">
        <v>0</v>
      </c>
      <c r="P464" s="26">
        <v>0</v>
      </c>
      <c r="Q464" s="26">
        <v>0</v>
      </c>
      <c r="R464" s="26">
        <v>2.0860930552949988</v>
      </c>
      <c r="S464" s="26">
        <v>4.8206437578241461</v>
      </c>
      <c r="T464" s="26">
        <v>0</v>
      </c>
      <c r="U464" s="26">
        <v>164.85171128453001</v>
      </c>
      <c r="V464" s="26">
        <v>0.62766900000000003</v>
      </c>
      <c r="W464" s="26">
        <v>1.464561</v>
      </c>
      <c r="X464" s="26">
        <v>0</v>
      </c>
      <c r="Y464" s="26">
        <v>0</v>
      </c>
      <c r="Z464" s="26">
        <v>0</v>
      </c>
      <c r="AA464" s="26">
        <v>0</v>
      </c>
      <c r="AB464" s="26">
        <v>0</v>
      </c>
      <c r="AC464" s="26">
        <v>0</v>
      </c>
      <c r="AD464" s="26">
        <v>0</v>
      </c>
      <c r="AE464" s="26">
        <v>0</v>
      </c>
      <c r="AF464" s="26">
        <v>0</v>
      </c>
      <c r="AG464" s="26">
        <v>0</v>
      </c>
      <c r="AH464" s="26">
        <v>2.7137620552949988</v>
      </c>
      <c r="AI464" s="26">
        <v>6.2852047578241459</v>
      </c>
      <c r="AJ464" s="26">
        <v>0</v>
      </c>
      <c r="AK464" s="26">
        <v>164.85171128453001</v>
      </c>
      <c r="AL464" s="26">
        <v>173.85067809764917</v>
      </c>
      <c r="AM464" s="26">
        <v>85.391225771500572</v>
      </c>
      <c r="AN464" s="26">
        <v>0.16685496623143478</v>
      </c>
      <c r="AO464" s="26">
        <v>0</v>
      </c>
      <c r="AP464" s="26">
        <v>0</v>
      </c>
      <c r="AQ464" s="26">
        <v>85.558080737732013</v>
      </c>
      <c r="AR464" s="26">
        <v>2.7137620552949988</v>
      </c>
      <c r="AS464" s="30">
        <v>31.527480668687971</v>
      </c>
      <c r="AT464" s="26">
        <v>85.391225771500572</v>
      </c>
      <c r="AU464" s="26">
        <v>0.19750658227756335</v>
      </c>
      <c r="AV464" s="26">
        <v>0</v>
      </c>
      <c r="AW464" s="26">
        <v>0</v>
      </c>
      <c r="AX464" s="26">
        <v>85.588732353778141</v>
      </c>
      <c r="AY464" s="26">
        <v>6.2852047578241459</v>
      </c>
      <c r="AZ464" s="30">
        <v>13.617493089184229</v>
      </c>
      <c r="BA464" s="26">
        <v>85.391225771500572</v>
      </c>
      <c r="BB464" s="26">
        <v>0.36436154850899816</v>
      </c>
      <c r="BC464" s="26">
        <v>0</v>
      </c>
      <c r="BD464" s="26">
        <v>0</v>
      </c>
      <c r="BE464" s="26">
        <v>85.755587320009582</v>
      </c>
      <c r="BF464" s="26">
        <v>8.9989668131191447</v>
      </c>
      <c r="BG464" s="26">
        <v>3.5787380987092576</v>
      </c>
      <c r="BH464" s="30">
        <v>9.5294925629674267</v>
      </c>
      <c r="BI464" s="26">
        <v>1.1247582675169645</v>
      </c>
      <c r="BJ464" s="26">
        <v>2.6049947896523298</v>
      </c>
      <c r="BK464" s="26">
        <v>0</v>
      </c>
      <c r="BL464" s="26">
        <v>68.325196315503405</v>
      </c>
      <c r="BM464" s="26">
        <v>72.054949372672709</v>
      </c>
      <c r="BN464" s="26">
        <v>85.391225771500572</v>
      </c>
      <c r="BO464" s="26">
        <v>0</v>
      </c>
      <c r="BP464" s="26">
        <v>0.36436154850899816</v>
      </c>
      <c r="BQ464" s="26">
        <v>0</v>
      </c>
      <c r="BR464" s="26">
        <v>0</v>
      </c>
      <c r="BS464" s="26">
        <v>0</v>
      </c>
      <c r="BT464" s="26">
        <v>0</v>
      </c>
      <c r="BU464" s="26">
        <v>0</v>
      </c>
      <c r="BV464" s="26">
        <v>81.5419580698061</v>
      </c>
      <c r="BW464" s="26">
        <v>0</v>
      </c>
      <c r="BX464" s="26">
        <v>171.75844809764916</v>
      </c>
      <c r="BY464" s="26">
        <v>2.0922300000000003</v>
      </c>
      <c r="BZ464" s="26">
        <v>0</v>
      </c>
      <c r="CA464" s="26">
        <v>0</v>
      </c>
      <c r="CB464" s="26">
        <v>167.2975453898157</v>
      </c>
      <c r="CC464" s="26">
        <v>173.85067809764917</v>
      </c>
      <c r="CD464" s="113">
        <v>0.96230596981535688</v>
      </c>
      <c r="CE464" s="26">
        <v>38.107680498146237</v>
      </c>
      <c r="CF464" s="26">
        <v>1.6866002565481601</v>
      </c>
      <c r="CG464" s="26">
        <v>0</v>
      </c>
      <c r="CH464" s="26">
        <v>1.6866002565481601</v>
      </c>
      <c r="CI464" s="26">
        <v>8.4328872870881547E-2</v>
      </c>
      <c r="CJ464" s="26">
        <v>0</v>
      </c>
      <c r="CK464" s="26">
        <v>8.4328872870881547E-2</v>
      </c>
      <c r="CL464" s="26"/>
      <c r="CM464" s="26">
        <v>0</v>
      </c>
      <c r="CN464" s="26"/>
      <c r="CO464" s="26">
        <v>0</v>
      </c>
      <c r="CP464" s="26">
        <v>0</v>
      </c>
      <c r="CQ464" s="26">
        <v>0</v>
      </c>
      <c r="CR464" s="26">
        <v>0</v>
      </c>
      <c r="CS464" s="26">
        <v>0</v>
      </c>
      <c r="CT464" s="26">
        <v>0</v>
      </c>
      <c r="CU464" s="26">
        <v>0</v>
      </c>
      <c r="CV464" s="26">
        <v>9999</v>
      </c>
      <c r="CW464" s="30">
        <v>9999</v>
      </c>
      <c r="CX464" s="7"/>
      <c r="CY464" s="7"/>
      <c r="CZ464" s="7"/>
      <c r="DA464" s="7"/>
      <c r="DB464" s="7"/>
      <c r="DC464" s="7"/>
      <c r="DD464" s="7"/>
      <c r="DE464" s="7"/>
      <c r="DF464" s="7"/>
      <c r="DG464" s="7"/>
      <c r="DH464" s="7"/>
      <c r="DI464" s="7"/>
      <c r="DJ464" s="7"/>
      <c r="DK464" s="7"/>
      <c r="DL464" s="7"/>
      <c r="DM464" s="7"/>
      <c r="DN464" s="7"/>
      <c r="DO464" s="7"/>
      <c r="DP464" s="7"/>
      <c r="DQ464" s="7"/>
      <c r="DR464" s="7"/>
      <c r="DS464" s="7"/>
      <c r="DT464" s="7"/>
      <c r="DU464" s="7"/>
      <c r="DV464" s="7"/>
      <c r="DW464" s="7"/>
      <c r="DX464" s="7"/>
      <c r="DY464" s="7"/>
      <c r="DZ464" s="7"/>
      <c r="EA464" s="7"/>
    </row>
    <row r="465" spans="1:131">
      <c r="A465" s="7" t="s">
        <v>529</v>
      </c>
      <c r="B465" s="7"/>
      <c r="C465" s="26">
        <v>1</v>
      </c>
      <c r="D465" s="26">
        <v>164.80858002257546</v>
      </c>
      <c r="E465" s="26">
        <v>0</v>
      </c>
      <c r="F465" s="26">
        <v>10.46115</v>
      </c>
      <c r="G465" s="26">
        <v>0</v>
      </c>
      <c r="H465" s="26">
        <v>0</v>
      </c>
      <c r="I465" s="26"/>
      <c r="J465" s="26"/>
      <c r="K465" s="26"/>
      <c r="L465" s="26">
        <v>176.21597777560279</v>
      </c>
      <c r="M465" s="26">
        <v>4.6870382946395634E-4</v>
      </c>
      <c r="N465" s="26">
        <v>4.6532093541010779E-4</v>
      </c>
      <c r="O465" s="26">
        <v>0</v>
      </c>
      <c r="P465" s="26">
        <v>0</v>
      </c>
      <c r="Q465" s="26">
        <v>0</v>
      </c>
      <c r="R465" s="26">
        <v>2.0860930552949988</v>
      </c>
      <c r="S465" s="26">
        <v>4.8206437578241461</v>
      </c>
      <c r="T465" s="26">
        <v>0</v>
      </c>
      <c r="U465" s="26">
        <v>164.85171128453001</v>
      </c>
      <c r="V465" s="26">
        <v>0.62766900000000003</v>
      </c>
      <c r="W465" s="26">
        <v>1.464561</v>
      </c>
      <c r="X465" s="26">
        <v>0</v>
      </c>
      <c r="Y465" s="26">
        <v>0</v>
      </c>
      <c r="Z465" s="26">
        <v>0</v>
      </c>
      <c r="AA465" s="26">
        <v>0</v>
      </c>
      <c r="AB465" s="26">
        <v>0</v>
      </c>
      <c r="AC465" s="26">
        <v>0</v>
      </c>
      <c r="AD465" s="26">
        <v>0</v>
      </c>
      <c r="AE465" s="26">
        <v>0</v>
      </c>
      <c r="AF465" s="26">
        <v>0</v>
      </c>
      <c r="AG465" s="26">
        <v>0</v>
      </c>
      <c r="AH465" s="26">
        <v>2.7137620552949988</v>
      </c>
      <c r="AI465" s="26">
        <v>6.2852047578241459</v>
      </c>
      <c r="AJ465" s="26">
        <v>0</v>
      </c>
      <c r="AK465" s="26">
        <v>164.85171128453001</v>
      </c>
      <c r="AL465" s="26">
        <v>173.85067809764917</v>
      </c>
      <c r="AM465" s="26">
        <v>84.757052590578908</v>
      </c>
      <c r="AN465" s="26">
        <v>0.16561578804033242</v>
      </c>
      <c r="AO465" s="26">
        <v>0</v>
      </c>
      <c r="AP465" s="26">
        <v>0</v>
      </c>
      <c r="AQ465" s="26">
        <v>84.922668378619235</v>
      </c>
      <c r="AR465" s="26">
        <v>2.7137620552949988</v>
      </c>
      <c r="AS465" s="30">
        <v>31.293336205700516</v>
      </c>
      <c r="AT465" s="26">
        <v>84.757052590578908</v>
      </c>
      <c r="AU465" s="26">
        <v>0.19603976438843879</v>
      </c>
      <c r="AV465" s="26">
        <v>0</v>
      </c>
      <c r="AW465" s="26">
        <v>0</v>
      </c>
      <c r="AX465" s="26">
        <v>84.953092354967353</v>
      </c>
      <c r="AY465" s="26">
        <v>6.2852047578241459</v>
      </c>
      <c r="AZ465" s="30">
        <v>13.516360345971764</v>
      </c>
      <c r="BA465" s="26">
        <v>84.757052590578908</v>
      </c>
      <c r="BB465" s="26">
        <v>0.36165555242877123</v>
      </c>
      <c r="BC465" s="26">
        <v>0</v>
      </c>
      <c r="BD465" s="26">
        <v>0</v>
      </c>
      <c r="BE465" s="26">
        <v>85.11870814300768</v>
      </c>
      <c r="BF465" s="26">
        <v>8.9989668131191447</v>
      </c>
      <c r="BG465" s="26">
        <v>3.6066450313835561</v>
      </c>
      <c r="BH465" s="30">
        <v>9.4587200853899542</v>
      </c>
      <c r="BI465" s="26">
        <v>1.1331739864038</v>
      </c>
      <c r="BJ465" s="26">
        <v>2.624486003439789</v>
      </c>
      <c r="BK465" s="26">
        <v>0</v>
      </c>
      <c r="BL465" s="26">
        <v>68.836422293284855</v>
      </c>
      <c r="BM465" s="26">
        <v>72.594082283128444</v>
      </c>
      <c r="BN465" s="26">
        <v>84.757052590578908</v>
      </c>
      <c r="BO465" s="26">
        <v>0</v>
      </c>
      <c r="BP465" s="26">
        <v>0.36165555242877123</v>
      </c>
      <c r="BQ465" s="26">
        <v>0</v>
      </c>
      <c r="BR465" s="26">
        <v>0</v>
      </c>
      <c r="BS465" s="26">
        <v>0</v>
      </c>
      <c r="BT465" s="26">
        <v>0</v>
      </c>
      <c r="BU465" s="26">
        <v>0</v>
      </c>
      <c r="BV465" s="26">
        <v>81.5419580698061</v>
      </c>
      <c r="BW465" s="26">
        <v>0</v>
      </c>
      <c r="BX465" s="26">
        <v>171.75844809764916</v>
      </c>
      <c r="BY465" s="26">
        <v>2.0922300000000003</v>
      </c>
      <c r="BZ465" s="26">
        <v>0</v>
      </c>
      <c r="CA465" s="26">
        <v>0</v>
      </c>
      <c r="CB465" s="26">
        <v>166.66066621281379</v>
      </c>
      <c r="CC465" s="26">
        <v>173.85067809764917</v>
      </c>
      <c r="CD465" s="113">
        <v>0.95864260086005038</v>
      </c>
      <c r="CE465" s="26">
        <v>38.393941497721421</v>
      </c>
      <c r="CF465" s="26">
        <v>1.6740744186769427</v>
      </c>
      <c r="CG465" s="26">
        <v>0</v>
      </c>
      <c r="CH465" s="26">
        <v>1.6740744186769427</v>
      </c>
      <c r="CI465" s="26">
        <v>8.3702589443411329E-2</v>
      </c>
      <c r="CJ465" s="26">
        <v>0</v>
      </c>
      <c r="CK465" s="26">
        <v>8.3702589443411329E-2</v>
      </c>
      <c r="CL465" s="26"/>
      <c r="CM465" s="26">
        <v>0</v>
      </c>
      <c r="CN465" s="26"/>
      <c r="CO465" s="26">
        <v>0</v>
      </c>
      <c r="CP465" s="26">
        <v>0</v>
      </c>
      <c r="CQ465" s="26">
        <v>0</v>
      </c>
      <c r="CR465" s="26">
        <v>0</v>
      </c>
      <c r="CS465" s="26">
        <v>0</v>
      </c>
      <c r="CT465" s="26">
        <v>0</v>
      </c>
      <c r="CU465" s="26">
        <v>0</v>
      </c>
      <c r="CV465" s="26">
        <v>9999</v>
      </c>
      <c r="CW465" s="30">
        <v>9999</v>
      </c>
      <c r="CX465" s="7"/>
      <c r="CY465" s="7"/>
      <c r="CZ465" s="7"/>
      <c r="DA465" s="7"/>
      <c r="DB465" s="7"/>
      <c r="DC465" s="7"/>
      <c r="DD465" s="7"/>
      <c r="DE465" s="7"/>
      <c r="DF465" s="7"/>
      <c r="DG465" s="7"/>
      <c r="DH465" s="7"/>
      <c r="DI465" s="7"/>
      <c r="DJ465" s="7"/>
      <c r="DK465" s="7"/>
      <c r="DL465" s="7"/>
      <c r="DM465" s="7"/>
      <c r="DN465" s="7"/>
      <c r="DO465" s="7"/>
      <c r="DP465" s="7"/>
      <c r="DQ465" s="7"/>
      <c r="DR465" s="7"/>
      <c r="DS465" s="7"/>
      <c r="DT465" s="7"/>
      <c r="DU465" s="7"/>
      <c r="DV465" s="7"/>
      <c r="DW465" s="7"/>
      <c r="DX465" s="7"/>
      <c r="DY465" s="7"/>
      <c r="DZ465" s="7"/>
      <c r="EA465" s="7"/>
    </row>
    <row r="466" spans="1:131">
      <c r="A466" s="7" t="s">
        <v>537</v>
      </c>
      <c r="B466" s="7"/>
      <c r="C466" s="26">
        <v>1</v>
      </c>
      <c r="D466" s="26">
        <v>164.45600000000002</v>
      </c>
      <c r="E466" s="26">
        <v>0</v>
      </c>
      <c r="F466" s="26">
        <v>10.46115</v>
      </c>
      <c r="G466" s="26">
        <v>0</v>
      </c>
      <c r="H466" s="26">
        <v>0</v>
      </c>
      <c r="I466" s="26"/>
      <c r="J466" s="26"/>
      <c r="K466" s="26"/>
      <c r="L466" s="26">
        <v>175.83899355904222</v>
      </c>
      <c r="M466" s="26">
        <v>4.6770111706420772E-4</v>
      </c>
      <c r="N466" s="26">
        <v>4.6432546013880068E-4</v>
      </c>
      <c r="O466" s="26">
        <v>0</v>
      </c>
      <c r="P466" s="26">
        <v>0</v>
      </c>
      <c r="Q466" s="26">
        <v>0</v>
      </c>
      <c r="R466" s="26">
        <v>2.0860930552949988</v>
      </c>
      <c r="S466" s="26">
        <v>4.8206437578241461</v>
      </c>
      <c r="T466" s="26">
        <v>0</v>
      </c>
      <c r="U466" s="26">
        <v>164.85171128453001</v>
      </c>
      <c r="V466" s="26">
        <v>0.62766900000000003</v>
      </c>
      <c r="W466" s="26">
        <v>1.464561</v>
      </c>
      <c r="X466" s="26">
        <v>0</v>
      </c>
      <c r="Y466" s="26">
        <v>0</v>
      </c>
      <c r="Z466" s="26">
        <v>0</v>
      </c>
      <c r="AA466" s="26">
        <v>0</v>
      </c>
      <c r="AB466" s="26">
        <v>0</v>
      </c>
      <c r="AC466" s="26">
        <v>0</v>
      </c>
      <c r="AD466" s="26">
        <v>0</v>
      </c>
      <c r="AE466" s="26">
        <v>0</v>
      </c>
      <c r="AF466" s="26">
        <v>0</v>
      </c>
      <c r="AG466" s="26">
        <v>0</v>
      </c>
      <c r="AH466" s="26">
        <v>2.7137620552949988</v>
      </c>
      <c r="AI466" s="26">
        <v>6.2852047578241459</v>
      </c>
      <c r="AJ466" s="26">
        <v>0</v>
      </c>
      <c r="AK466" s="26">
        <v>164.85171128453001</v>
      </c>
      <c r="AL466" s="26">
        <v>173.85067809764917</v>
      </c>
      <c r="AM466" s="26">
        <v>84.575729242536582</v>
      </c>
      <c r="AN466" s="26">
        <v>0.16526148113302144</v>
      </c>
      <c r="AO466" s="26">
        <v>0</v>
      </c>
      <c r="AP466" s="26">
        <v>0</v>
      </c>
      <c r="AQ466" s="26">
        <v>84.740990723669597</v>
      </c>
      <c r="AR466" s="26">
        <v>2.7137620552949988</v>
      </c>
      <c r="AS466" s="30">
        <v>31.226389416981455</v>
      </c>
      <c r="AT466" s="26">
        <v>84.575729242536582</v>
      </c>
      <c r="AU466" s="26">
        <v>0.19562037054047113</v>
      </c>
      <c r="AV466" s="26">
        <v>0</v>
      </c>
      <c r="AW466" s="26">
        <v>0</v>
      </c>
      <c r="AX466" s="26">
        <v>84.771349613077049</v>
      </c>
      <c r="AY466" s="26">
        <v>6.2852047578241459</v>
      </c>
      <c r="AZ466" s="30">
        <v>13.487444383979586</v>
      </c>
      <c r="BA466" s="26">
        <v>84.575729242536582</v>
      </c>
      <c r="BB466" s="26">
        <v>0.36088185167349257</v>
      </c>
      <c r="BC466" s="26">
        <v>0</v>
      </c>
      <c r="BD466" s="26">
        <v>0</v>
      </c>
      <c r="BE466" s="26">
        <v>84.936611094210065</v>
      </c>
      <c r="BF466" s="26">
        <v>8.9989668131191447</v>
      </c>
      <c r="BG466" s="26">
        <v>3.6147011427084732</v>
      </c>
      <c r="BH466" s="30">
        <v>9.4384847569817918</v>
      </c>
      <c r="BI466" s="26">
        <v>1.1356034174352501</v>
      </c>
      <c r="BJ466" s="26">
        <v>2.6301126837332514</v>
      </c>
      <c r="BK466" s="26">
        <v>0</v>
      </c>
      <c r="BL466" s="26">
        <v>68.98400187278439</v>
      </c>
      <c r="BM466" s="26">
        <v>72.749717973952897</v>
      </c>
      <c r="BN466" s="26">
        <v>84.575729242536582</v>
      </c>
      <c r="BO466" s="26">
        <v>0</v>
      </c>
      <c r="BP466" s="26">
        <v>0.36088185167349257</v>
      </c>
      <c r="BQ466" s="26">
        <v>0</v>
      </c>
      <c r="BR466" s="26">
        <v>0</v>
      </c>
      <c r="BS466" s="26">
        <v>0</v>
      </c>
      <c r="BT466" s="26">
        <v>0</v>
      </c>
      <c r="BU466" s="26">
        <v>0</v>
      </c>
      <c r="BV466" s="26">
        <v>81.5419580698061</v>
      </c>
      <c r="BW466" s="26">
        <v>0</v>
      </c>
      <c r="BX466" s="26">
        <v>171.75844809764916</v>
      </c>
      <c r="BY466" s="26">
        <v>2.0922300000000003</v>
      </c>
      <c r="BZ466" s="26">
        <v>0</v>
      </c>
      <c r="CA466" s="26">
        <v>0</v>
      </c>
      <c r="CB466" s="26">
        <v>166.47856916401616</v>
      </c>
      <c r="CC466" s="26">
        <v>173.85067809764917</v>
      </c>
      <c r="CD466" s="113">
        <v>0.95759516721877724</v>
      </c>
      <c r="CE466" s="26">
        <v>38.476578687106361</v>
      </c>
      <c r="CF466" s="26">
        <v>1.6704930202069799</v>
      </c>
      <c r="CG466" s="26">
        <v>0</v>
      </c>
      <c r="CH466" s="26">
        <v>1.6704930202069799</v>
      </c>
      <c r="CI466" s="26">
        <v>8.3523521940545048E-2</v>
      </c>
      <c r="CJ466" s="26">
        <v>0</v>
      </c>
      <c r="CK466" s="26">
        <v>8.3523521940545048E-2</v>
      </c>
      <c r="CL466" s="26"/>
      <c r="CM466" s="26">
        <v>0</v>
      </c>
      <c r="CN466" s="26"/>
      <c r="CO466" s="26">
        <v>0</v>
      </c>
      <c r="CP466" s="26">
        <v>0</v>
      </c>
      <c r="CQ466" s="26">
        <v>0</v>
      </c>
      <c r="CR466" s="26">
        <v>0</v>
      </c>
      <c r="CS466" s="26">
        <v>0</v>
      </c>
      <c r="CT466" s="26">
        <v>0</v>
      </c>
      <c r="CU466" s="26">
        <v>0</v>
      </c>
      <c r="CV466" s="26">
        <v>9999</v>
      </c>
      <c r="CW466" s="30">
        <v>9999</v>
      </c>
      <c r="CX466" s="7"/>
      <c r="CY466" s="7"/>
      <c r="CZ466" s="7"/>
      <c r="DA466" s="7"/>
      <c r="DB466" s="7"/>
      <c r="DC466" s="7"/>
      <c r="DD466" s="7"/>
      <c r="DE466" s="7"/>
      <c r="DF466" s="7"/>
      <c r="DG466" s="7"/>
      <c r="DH466" s="7"/>
      <c r="DI466" s="7"/>
      <c r="DJ466" s="7"/>
      <c r="DK466" s="7"/>
      <c r="DL466" s="7"/>
      <c r="DM466" s="7"/>
      <c r="DN466" s="7"/>
      <c r="DO466" s="7"/>
      <c r="DP466" s="7"/>
      <c r="DQ466" s="7"/>
      <c r="DR466" s="7"/>
      <c r="DS466" s="7"/>
      <c r="DT466" s="7"/>
      <c r="DU466" s="7"/>
      <c r="DV466" s="7"/>
      <c r="DW466" s="7"/>
      <c r="DX466" s="7"/>
      <c r="DY466" s="7"/>
      <c r="DZ466" s="7"/>
      <c r="EA466" s="7"/>
    </row>
    <row r="467" spans="1:131">
      <c r="A467" s="7" t="s">
        <v>545</v>
      </c>
      <c r="B467" s="7"/>
      <c r="C467" s="26">
        <v>1</v>
      </c>
      <c r="D467" s="26">
        <v>163.08960000000002</v>
      </c>
      <c r="E467" s="26">
        <v>0</v>
      </c>
      <c r="F467" s="26">
        <v>10.46115</v>
      </c>
      <c r="G467" s="26">
        <v>0</v>
      </c>
      <c r="H467" s="26">
        <v>0</v>
      </c>
      <c r="I467" s="26"/>
      <c r="J467" s="26"/>
      <c r="K467" s="26"/>
      <c r="L467" s="26">
        <v>174.37801675795819</v>
      </c>
      <c r="M467" s="26">
        <v>4.6381517306486118E-4</v>
      </c>
      <c r="N467" s="26">
        <v>4.6046756314061481E-4</v>
      </c>
      <c r="O467" s="26">
        <v>0</v>
      </c>
      <c r="P467" s="26">
        <v>0</v>
      </c>
      <c r="Q467" s="26">
        <v>0</v>
      </c>
      <c r="R467" s="26">
        <v>2.0860930552949988</v>
      </c>
      <c r="S467" s="26">
        <v>4.8206437578241461</v>
      </c>
      <c r="T467" s="26">
        <v>0</v>
      </c>
      <c r="U467" s="26">
        <v>164.85171128453001</v>
      </c>
      <c r="V467" s="26">
        <v>0.62766900000000003</v>
      </c>
      <c r="W467" s="26">
        <v>1.464561</v>
      </c>
      <c r="X467" s="26">
        <v>0</v>
      </c>
      <c r="Y467" s="26">
        <v>0</v>
      </c>
      <c r="Z467" s="26">
        <v>0</v>
      </c>
      <c r="AA467" s="26">
        <v>0</v>
      </c>
      <c r="AB467" s="26">
        <v>0</v>
      </c>
      <c r="AC467" s="26">
        <v>0</v>
      </c>
      <c r="AD467" s="26">
        <v>0</v>
      </c>
      <c r="AE467" s="26">
        <v>0</v>
      </c>
      <c r="AF467" s="26">
        <v>0</v>
      </c>
      <c r="AG467" s="26">
        <v>0</v>
      </c>
      <c r="AH467" s="26">
        <v>2.7137620552949988</v>
      </c>
      <c r="AI467" s="26">
        <v>6.2852047578241459</v>
      </c>
      <c r="AJ467" s="26">
        <v>0</v>
      </c>
      <c r="AK467" s="26">
        <v>164.85171128453001</v>
      </c>
      <c r="AL467" s="26">
        <v>173.85067809764917</v>
      </c>
      <c r="AM467" s="26">
        <v>83.873022886812237</v>
      </c>
      <c r="AN467" s="26">
        <v>0.16388838870817732</v>
      </c>
      <c r="AO467" s="26">
        <v>0</v>
      </c>
      <c r="AP467" s="26">
        <v>0</v>
      </c>
      <c r="AQ467" s="26">
        <v>84.03691127552041</v>
      </c>
      <c r="AR467" s="26">
        <v>2.7137620552949988</v>
      </c>
      <c r="AS467" s="30">
        <v>30.966941671083685</v>
      </c>
      <c r="AT467" s="26">
        <v>83.873022886812237</v>
      </c>
      <c r="AU467" s="26">
        <v>0.19399503808494201</v>
      </c>
      <c r="AV467" s="26">
        <v>0</v>
      </c>
      <c r="AW467" s="26">
        <v>0</v>
      </c>
      <c r="AX467" s="26">
        <v>84.067017924897172</v>
      </c>
      <c r="AY467" s="26">
        <v>6.2852047578241459</v>
      </c>
      <c r="AZ467" s="30">
        <v>13.375382531531089</v>
      </c>
      <c r="BA467" s="26">
        <v>83.873022886812237</v>
      </c>
      <c r="BB467" s="26">
        <v>0.35788342679311935</v>
      </c>
      <c r="BC467" s="26">
        <v>0</v>
      </c>
      <c r="BD467" s="26">
        <v>0</v>
      </c>
      <c r="BE467" s="26">
        <v>84.230906313605345</v>
      </c>
      <c r="BF467" s="26">
        <v>8.9989668131191447</v>
      </c>
      <c r="BG467" s="26">
        <v>3.6462511279965399</v>
      </c>
      <c r="BH467" s="30">
        <v>9.3600641121166603</v>
      </c>
      <c r="BI467" s="26">
        <v>1.14511774887995</v>
      </c>
      <c r="BJ467" s="26">
        <v>2.6521483375766177</v>
      </c>
      <c r="BK467" s="26">
        <v>0</v>
      </c>
      <c r="BL467" s="26">
        <v>69.561964784944166</v>
      </c>
      <c r="BM467" s="26">
        <v>73.35923087140074</v>
      </c>
      <c r="BN467" s="26">
        <v>83.873022886812237</v>
      </c>
      <c r="BO467" s="26">
        <v>0</v>
      </c>
      <c r="BP467" s="26">
        <v>0.35788342679311935</v>
      </c>
      <c r="BQ467" s="26">
        <v>0</v>
      </c>
      <c r="BR467" s="26">
        <v>0</v>
      </c>
      <c r="BS467" s="26">
        <v>0</v>
      </c>
      <c r="BT467" s="26">
        <v>0</v>
      </c>
      <c r="BU467" s="26">
        <v>0</v>
      </c>
      <c r="BV467" s="26">
        <v>81.5419580698061</v>
      </c>
      <c r="BW467" s="26">
        <v>0</v>
      </c>
      <c r="BX467" s="26">
        <v>171.75844809764916</v>
      </c>
      <c r="BY467" s="26">
        <v>2.0922300000000003</v>
      </c>
      <c r="BZ467" s="26">
        <v>0</v>
      </c>
      <c r="CA467" s="26">
        <v>0</v>
      </c>
      <c r="CB467" s="26">
        <v>165.77286438341145</v>
      </c>
      <c r="CC467" s="26">
        <v>173.85067809764917</v>
      </c>
      <c r="CD467" s="113">
        <v>0.95353590907652064</v>
      </c>
      <c r="CE467" s="26">
        <v>38.800209034825059</v>
      </c>
      <c r="CF467" s="26">
        <v>1.6566135529767718</v>
      </c>
      <c r="CG467" s="26">
        <v>0</v>
      </c>
      <c r="CH467" s="26">
        <v>1.6566135529767718</v>
      </c>
      <c r="CI467" s="26">
        <v>8.2829557960030123E-2</v>
      </c>
      <c r="CJ467" s="26">
        <v>0</v>
      </c>
      <c r="CK467" s="26">
        <v>8.2829557960030123E-2</v>
      </c>
      <c r="CL467" s="26"/>
      <c r="CM467" s="26">
        <v>0</v>
      </c>
      <c r="CN467" s="26"/>
      <c r="CO467" s="26">
        <v>0</v>
      </c>
      <c r="CP467" s="26">
        <v>0</v>
      </c>
      <c r="CQ467" s="26">
        <v>0</v>
      </c>
      <c r="CR467" s="26">
        <v>0</v>
      </c>
      <c r="CS467" s="26">
        <v>0</v>
      </c>
      <c r="CT467" s="26">
        <v>0</v>
      </c>
      <c r="CU467" s="26">
        <v>0</v>
      </c>
      <c r="CV467" s="26">
        <v>9999</v>
      </c>
      <c r="CW467" s="30">
        <v>9999</v>
      </c>
      <c r="CX467" s="7"/>
      <c r="CY467" s="7"/>
      <c r="CZ467" s="7"/>
      <c r="DA467" s="7"/>
      <c r="DB467" s="7"/>
      <c r="DC467" s="7"/>
      <c r="DD467" s="7"/>
      <c r="DE467" s="7"/>
      <c r="DF467" s="7"/>
      <c r="DG467" s="7"/>
      <c r="DH467" s="7"/>
      <c r="DI467" s="7"/>
      <c r="DJ467" s="7"/>
      <c r="DK467" s="7"/>
      <c r="DL467" s="7"/>
      <c r="DM467" s="7"/>
      <c r="DN467" s="7"/>
      <c r="DO467" s="7"/>
      <c r="DP467" s="7"/>
      <c r="DQ467" s="7"/>
      <c r="DR467" s="7"/>
      <c r="DS467" s="7"/>
      <c r="DT467" s="7"/>
      <c r="DU467" s="7"/>
      <c r="DV467" s="7"/>
      <c r="DW467" s="7"/>
      <c r="DX467" s="7"/>
      <c r="DY467" s="7"/>
      <c r="DZ467" s="7"/>
      <c r="EA467" s="7"/>
    </row>
    <row r="468" spans="1:131">
      <c r="A468" s="7" t="s">
        <v>625</v>
      </c>
      <c r="B468" s="7"/>
      <c r="C468" s="26">
        <v>1</v>
      </c>
      <c r="D468" s="26">
        <v>161.40600000000003</v>
      </c>
      <c r="E468" s="26">
        <v>0</v>
      </c>
      <c r="F468" s="26">
        <v>10.46115</v>
      </c>
      <c r="G468" s="26">
        <v>0</v>
      </c>
      <c r="H468" s="26">
        <v>0</v>
      </c>
      <c r="I468" s="26"/>
      <c r="J468" s="26"/>
      <c r="K468" s="26"/>
      <c r="L468" s="26">
        <v>172.57788462805109</v>
      </c>
      <c r="M468" s="26">
        <v>4.5902713492280929E-4</v>
      </c>
      <c r="N468" s="26">
        <v>4.5571408291070724E-4</v>
      </c>
      <c r="O468" s="26">
        <v>0</v>
      </c>
      <c r="P468" s="26">
        <v>0</v>
      </c>
      <c r="Q468" s="26">
        <v>0</v>
      </c>
      <c r="R468" s="26">
        <v>2.0860930552949988</v>
      </c>
      <c r="S468" s="26">
        <v>4.8206437578241461</v>
      </c>
      <c r="T468" s="26">
        <v>0</v>
      </c>
      <c r="U468" s="26">
        <v>164.85171128453001</v>
      </c>
      <c r="V468" s="26">
        <v>0.62766900000000003</v>
      </c>
      <c r="W468" s="26">
        <v>1.464561</v>
      </c>
      <c r="X468" s="26">
        <v>0</v>
      </c>
      <c r="Y468" s="26">
        <v>0</v>
      </c>
      <c r="Z468" s="26">
        <v>0</v>
      </c>
      <c r="AA468" s="26">
        <v>0</v>
      </c>
      <c r="AB468" s="26">
        <v>0</v>
      </c>
      <c r="AC468" s="26">
        <v>0</v>
      </c>
      <c r="AD468" s="26">
        <v>0</v>
      </c>
      <c r="AE468" s="26">
        <v>0</v>
      </c>
      <c r="AF468" s="26">
        <v>0</v>
      </c>
      <c r="AG468" s="26">
        <v>0</v>
      </c>
      <c r="AH468" s="26">
        <v>2.7137620552949988</v>
      </c>
      <c r="AI468" s="26">
        <v>6.2852047578241459</v>
      </c>
      <c r="AJ468" s="26">
        <v>0</v>
      </c>
      <c r="AK468" s="26">
        <v>164.85171128453001</v>
      </c>
      <c r="AL468" s="26">
        <v>173.85067809764917</v>
      </c>
      <c r="AM468" s="26">
        <v>83.007188269937629</v>
      </c>
      <c r="AN468" s="26">
        <v>0.16219654268470879</v>
      </c>
      <c r="AO468" s="26">
        <v>0</v>
      </c>
      <c r="AP468" s="26">
        <v>0</v>
      </c>
      <c r="AQ468" s="26">
        <v>83.16938481262234</v>
      </c>
      <c r="AR468" s="26">
        <v>2.7137620552949988</v>
      </c>
      <c r="AS468" s="30">
        <v>30.647264984173948</v>
      </c>
      <c r="AT468" s="26">
        <v>83.007188269937629</v>
      </c>
      <c r="AU468" s="26">
        <v>0.19199239630937934</v>
      </c>
      <c r="AV468" s="26">
        <v>0</v>
      </c>
      <c r="AW468" s="26">
        <v>0</v>
      </c>
      <c r="AX468" s="26">
        <v>83.199180666247003</v>
      </c>
      <c r="AY468" s="26">
        <v>6.2852047578241459</v>
      </c>
      <c r="AZ468" s="30">
        <v>13.237306320478483</v>
      </c>
      <c r="BA468" s="26">
        <v>83.007188269937629</v>
      </c>
      <c r="BB468" s="26">
        <v>0.3541889389940881</v>
      </c>
      <c r="BC468" s="26">
        <v>0</v>
      </c>
      <c r="BD468" s="26">
        <v>0</v>
      </c>
      <c r="BE468" s="26">
        <v>83.361377208931714</v>
      </c>
      <c r="BF468" s="26">
        <v>8.9989668131191447</v>
      </c>
      <c r="BG468" s="26">
        <v>3.6858597991931359</v>
      </c>
      <c r="BH468" s="30">
        <v>9.2634386746935569</v>
      </c>
      <c r="BI468" s="26">
        <v>1.1570622877571555</v>
      </c>
      <c r="BJ468" s="26">
        <v>2.6798124698960106</v>
      </c>
      <c r="BK468" s="26">
        <v>0</v>
      </c>
      <c r="BL468" s="26">
        <v>70.287554440297313</v>
      </c>
      <c r="BM468" s="26">
        <v>74.124429197950491</v>
      </c>
      <c r="BN468" s="26">
        <v>83.007188269937629</v>
      </c>
      <c r="BO468" s="26">
        <v>0</v>
      </c>
      <c r="BP468" s="26">
        <v>0.3541889389940881</v>
      </c>
      <c r="BQ468" s="26">
        <v>0</v>
      </c>
      <c r="BR468" s="26">
        <v>0</v>
      </c>
      <c r="BS468" s="26">
        <v>0</v>
      </c>
      <c r="BT468" s="26">
        <v>0</v>
      </c>
      <c r="BU468" s="26">
        <v>0</v>
      </c>
      <c r="BV468" s="26">
        <v>81.5419580698061</v>
      </c>
      <c r="BW468" s="26">
        <v>0</v>
      </c>
      <c r="BX468" s="26">
        <v>171.75844809764916</v>
      </c>
      <c r="BY468" s="26">
        <v>2.0922300000000003</v>
      </c>
      <c r="BZ468" s="26">
        <v>0</v>
      </c>
      <c r="CA468" s="26">
        <v>0</v>
      </c>
      <c r="CB468" s="26">
        <v>164.90333527873781</v>
      </c>
      <c r="CC468" s="26">
        <v>173.85067809764917</v>
      </c>
      <c r="CD468" s="113">
        <v>0.94853432315124031</v>
      </c>
      <c r="CE468" s="26">
        <v>39.206502981240263</v>
      </c>
      <c r="CF468" s="26">
        <v>1.6395120665681244</v>
      </c>
      <c r="CG468" s="26">
        <v>0</v>
      </c>
      <c r="CH468" s="26">
        <v>1.6395120665681244</v>
      </c>
      <c r="CI468" s="26">
        <v>8.1974495198324254E-2</v>
      </c>
      <c r="CJ468" s="26">
        <v>0</v>
      </c>
      <c r="CK468" s="26">
        <v>8.1974495198324254E-2</v>
      </c>
      <c r="CL468" s="26"/>
      <c r="CM468" s="26">
        <v>0</v>
      </c>
      <c r="CN468" s="26"/>
      <c r="CO468" s="26">
        <v>0</v>
      </c>
      <c r="CP468" s="26">
        <v>0</v>
      </c>
      <c r="CQ468" s="26">
        <v>0</v>
      </c>
      <c r="CR468" s="26">
        <v>0</v>
      </c>
      <c r="CS468" s="26">
        <v>0</v>
      </c>
      <c r="CT468" s="26">
        <v>0</v>
      </c>
      <c r="CU468" s="26">
        <v>0</v>
      </c>
      <c r="CV468" s="26">
        <v>9999</v>
      </c>
      <c r="CW468" s="30">
        <v>9999</v>
      </c>
      <c r="CX468" s="7"/>
      <c r="CY468" s="7"/>
      <c r="CZ468" s="7"/>
      <c r="DA468" s="7"/>
      <c r="DB468" s="7"/>
      <c r="DC468" s="7"/>
      <c r="DD468" s="7"/>
      <c r="DE468" s="7"/>
      <c r="DF468" s="7"/>
      <c r="DG468" s="7"/>
      <c r="DH468" s="7"/>
      <c r="DI468" s="7"/>
      <c r="DJ468" s="7"/>
      <c r="DK468" s="7"/>
      <c r="DL468" s="7"/>
      <c r="DM468" s="7"/>
      <c r="DN468" s="7"/>
      <c r="DO468" s="7"/>
      <c r="DP468" s="7"/>
      <c r="DQ468" s="7"/>
      <c r="DR468" s="7"/>
      <c r="DS468" s="7"/>
      <c r="DT468" s="7"/>
      <c r="DU468" s="7"/>
      <c r="DV468" s="7"/>
      <c r="DW468" s="7"/>
      <c r="DX468" s="7"/>
      <c r="DY468" s="7"/>
      <c r="DZ468" s="7"/>
      <c r="EA468" s="7"/>
    </row>
    <row r="469" spans="1:131">
      <c r="A469" s="7" t="s">
        <v>557</v>
      </c>
      <c r="B469" s="7"/>
      <c r="C469" s="26">
        <v>1</v>
      </c>
      <c r="D469" s="26">
        <v>161.345</v>
      </c>
      <c r="E469" s="26">
        <v>0</v>
      </c>
      <c r="F469" s="26">
        <v>10.46115</v>
      </c>
      <c r="G469" s="26">
        <v>0</v>
      </c>
      <c r="H469" s="26">
        <v>0</v>
      </c>
      <c r="I469" s="26"/>
      <c r="J469" s="26"/>
      <c r="K469" s="26"/>
      <c r="L469" s="26">
        <v>172.51266244943122</v>
      </c>
      <c r="M469" s="26">
        <v>4.5885365527998122E-4</v>
      </c>
      <c r="N469" s="26">
        <v>4.5554185536614527E-4</v>
      </c>
      <c r="O469" s="26">
        <v>0</v>
      </c>
      <c r="P469" s="26">
        <v>0</v>
      </c>
      <c r="Q469" s="26">
        <v>0</v>
      </c>
      <c r="R469" s="26">
        <v>2.0860930552949988</v>
      </c>
      <c r="S469" s="26">
        <v>4.8206437578241461</v>
      </c>
      <c r="T469" s="26">
        <v>0</v>
      </c>
      <c r="U469" s="26">
        <v>164.85171128453001</v>
      </c>
      <c r="V469" s="26">
        <v>0.62766900000000003</v>
      </c>
      <c r="W469" s="26">
        <v>1.464561</v>
      </c>
      <c r="X469" s="26">
        <v>0</v>
      </c>
      <c r="Y469" s="26">
        <v>0</v>
      </c>
      <c r="Z469" s="26">
        <v>0</v>
      </c>
      <c r="AA469" s="26">
        <v>0</v>
      </c>
      <c r="AB469" s="26">
        <v>0</v>
      </c>
      <c r="AC469" s="26">
        <v>0</v>
      </c>
      <c r="AD469" s="26">
        <v>0</v>
      </c>
      <c r="AE469" s="26">
        <v>0</v>
      </c>
      <c r="AF469" s="26">
        <v>0</v>
      </c>
      <c r="AG469" s="26">
        <v>0</v>
      </c>
      <c r="AH469" s="26">
        <v>2.7137620552949988</v>
      </c>
      <c r="AI469" s="26">
        <v>6.2852047578241459</v>
      </c>
      <c r="AJ469" s="26">
        <v>0</v>
      </c>
      <c r="AK469" s="26">
        <v>164.85171128453001</v>
      </c>
      <c r="AL469" s="26">
        <v>173.85067809764917</v>
      </c>
      <c r="AM469" s="26">
        <v>82.97581745048555</v>
      </c>
      <c r="AN469" s="26">
        <v>0.16213524391574252</v>
      </c>
      <c r="AO469" s="26">
        <v>0</v>
      </c>
      <c r="AP469" s="26">
        <v>0</v>
      </c>
      <c r="AQ469" s="26">
        <v>83.137952694401292</v>
      </c>
      <c r="AR469" s="26">
        <v>2.7137620552949988</v>
      </c>
      <c r="AS469" s="30">
        <v>30.635682495517759</v>
      </c>
      <c r="AT469" s="26">
        <v>82.97581745048555</v>
      </c>
      <c r="AU469" s="26">
        <v>0.19191983682475749</v>
      </c>
      <c r="AV469" s="26">
        <v>0</v>
      </c>
      <c r="AW469" s="26">
        <v>0</v>
      </c>
      <c r="AX469" s="26">
        <v>83.167737287310302</v>
      </c>
      <c r="AY469" s="26">
        <v>6.2852047578241459</v>
      </c>
      <c r="AZ469" s="30">
        <v>13.232303559208445</v>
      </c>
      <c r="BA469" s="26">
        <v>82.97581745048555</v>
      </c>
      <c r="BB469" s="26">
        <v>0.35405508074050002</v>
      </c>
      <c r="BC469" s="26">
        <v>0</v>
      </c>
      <c r="BD469" s="26">
        <v>0</v>
      </c>
      <c r="BE469" s="26">
        <v>83.329872531226044</v>
      </c>
      <c r="BF469" s="26">
        <v>8.9989668131191447</v>
      </c>
      <c r="BG469" s="26">
        <v>3.6873104134682428</v>
      </c>
      <c r="BH469" s="30">
        <v>9.2599377530477813</v>
      </c>
      <c r="BI469" s="26">
        <v>1.1574997404179337</v>
      </c>
      <c r="BJ469" s="26">
        <v>2.6808256315103391</v>
      </c>
      <c r="BK469" s="26">
        <v>0</v>
      </c>
      <c r="BL469" s="26">
        <v>70.314128184887252</v>
      </c>
      <c r="BM469" s="26">
        <v>74.15245355681553</v>
      </c>
      <c r="BN469" s="26">
        <v>82.97581745048555</v>
      </c>
      <c r="BO469" s="26">
        <v>0</v>
      </c>
      <c r="BP469" s="26">
        <v>0.35405508074050002</v>
      </c>
      <c r="BQ469" s="26">
        <v>0</v>
      </c>
      <c r="BR469" s="26">
        <v>0</v>
      </c>
      <c r="BS469" s="26">
        <v>0</v>
      </c>
      <c r="BT469" s="26">
        <v>0</v>
      </c>
      <c r="BU469" s="26">
        <v>0</v>
      </c>
      <c r="BV469" s="26">
        <v>81.5419580698061</v>
      </c>
      <c r="BW469" s="26">
        <v>0</v>
      </c>
      <c r="BX469" s="26">
        <v>171.75844809764916</v>
      </c>
      <c r="BY469" s="26">
        <v>2.0922300000000003</v>
      </c>
      <c r="BZ469" s="26">
        <v>0</v>
      </c>
      <c r="CA469" s="26">
        <v>0</v>
      </c>
      <c r="CB469" s="26">
        <v>164.87183060103214</v>
      </c>
      <c r="CC469" s="26">
        <v>173.85067809764917</v>
      </c>
      <c r="CD469" s="113">
        <v>0.948353106269889</v>
      </c>
      <c r="CE469" s="26">
        <v>39.221382950215592</v>
      </c>
      <c r="CF469" s="26">
        <v>1.6388924474953515</v>
      </c>
      <c r="CG469" s="26">
        <v>0</v>
      </c>
      <c r="CH469" s="26">
        <v>1.6388924474953515</v>
      </c>
      <c r="CI469" s="26">
        <v>8.1943514663479836E-2</v>
      </c>
      <c r="CJ469" s="26">
        <v>0</v>
      </c>
      <c r="CK469" s="26">
        <v>8.1943514663479836E-2</v>
      </c>
      <c r="CL469" s="26"/>
      <c r="CM469" s="26">
        <v>0</v>
      </c>
      <c r="CN469" s="26"/>
      <c r="CO469" s="26">
        <v>0</v>
      </c>
      <c r="CP469" s="26">
        <v>0</v>
      </c>
      <c r="CQ469" s="26">
        <v>0</v>
      </c>
      <c r="CR469" s="26">
        <v>0</v>
      </c>
      <c r="CS469" s="26">
        <v>0</v>
      </c>
      <c r="CT469" s="26">
        <v>0</v>
      </c>
      <c r="CU469" s="26">
        <v>0</v>
      </c>
      <c r="CV469" s="26">
        <v>9999</v>
      </c>
      <c r="CW469" s="30">
        <v>9999</v>
      </c>
      <c r="CX469" s="7"/>
      <c r="CY469" s="7"/>
      <c r="CZ469" s="7"/>
      <c r="DA469" s="7"/>
      <c r="DB469" s="7"/>
      <c r="DC469" s="7"/>
      <c r="DD469" s="7"/>
      <c r="DE469" s="7"/>
      <c r="DF469" s="7"/>
      <c r="DG469" s="7"/>
      <c r="DH469" s="7"/>
      <c r="DI469" s="7"/>
      <c r="DJ469" s="7"/>
      <c r="DK469" s="7"/>
      <c r="DL469" s="7"/>
      <c r="DM469" s="7"/>
      <c r="DN469" s="7"/>
      <c r="DO469" s="7"/>
      <c r="DP469" s="7"/>
      <c r="DQ469" s="7"/>
      <c r="DR469" s="7"/>
      <c r="DS469" s="7"/>
      <c r="DT469" s="7"/>
      <c r="DU469" s="7"/>
      <c r="DV469" s="7"/>
      <c r="DW469" s="7"/>
      <c r="DX469" s="7"/>
      <c r="DY469" s="7"/>
      <c r="DZ469" s="7"/>
      <c r="EA469" s="7"/>
    </row>
    <row r="470" spans="1:131">
      <c r="A470" s="7" t="s">
        <v>539</v>
      </c>
      <c r="B470" s="7"/>
      <c r="C470" s="26">
        <v>1</v>
      </c>
      <c r="D470" s="26">
        <v>161.16200000000003</v>
      </c>
      <c r="E470" s="26">
        <v>0</v>
      </c>
      <c r="F470" s="26">
        <v>10.46115</v>
      </c>
      <c r="G470" s="26">
        <v>0</v>
      </c>
      <c r="H470" s="26">
        <v>0</v>
      </c>
      <c r="I470" s="26"/>
      <c r="J470" s="26"/>
      <c r="K470" s="26"/>
      <c r="L470" s="26">
        <v>172.31699591357179</v>
      </c>
      <c r="M470" s="26">
        <v>4.5833321635149738E-4</v>
      </c>
      <c r="N470" s="26">
        <v>4.5502517273245975E-4</v>
      </c>
      <c r="O470" s="26">
        <v>0</v>
      </c>
      <c r="P470" s="26">
        <v>0</v>
      </c>
      <c r="Q470" s="26">
        <v>0</v>
      </c>
      <c r="R470" s="26">
        <v>2.0860930552949988</v>
      </c>
      <c r="S470" s="26">
        <v>4.8206437578241461</v>
      </c>
      <c r="T470" s="26">
        <v>0</v>
      </c>
      <c r="U470" s="26">
        <v>164.85171128453001</v>
      </c>
      <c r="V470" s="26">
        <v>0.62766900000000003</v>
      </c>
      <c r="W470" s="26">
        <v>1.464561</v>
      </c>
      <c r="X470" s="26">
        <v>0</v>
      </c>
      <c r="Y470" s="26">
        <v>0</v>
      </c>
      <c r="Z470" s="26">
        <v>0</v>
      </c>
      <c r="AA470" s="26">
        <v>0</v>
      </c>
      <c r="AB470" s="26">
        <v>0</v>
      </c>
      <c r="AC470" s="26">
        <v>0</v>
      </c>
      <c r="AD470" s="26">
        <v>0</v>
      </c>
      <c r="AE470" s="26">
        <v>0</v>
      </c>
      <c r="AF470" s="26">
        <v>0</v>
      </c>
      <c r="AG470" s="26">
        <v>0</v>
      </c>
      <c r="AH470" s="26">
        <v>2.7137620552949988</v>
      </c>
      <c r="AI470" s="26">
        <v>6.2852047578241459</v>
      </c>
      <c r="AJ470" s="26">
        <v>0</v>
      </c>
      <c r="AK470" s="26">
        <v>164.85171128453001</v>
      </c>
      <c r="AL470" s="26">
        <v>173.85067809764917</v>
      </c>
      <c r="AM470" s="26">
        <v>82.881704992129656</v>
      </c>
      <c r="AN470" s="26">
        <v>0.16195134760884375</v>
      </c>
      <c r="AO470" s="26">
        <v>0</v>
      </c>
      <c r="AP470" s="26">
        <v>0</v>
      </c>
      <c r="AQ470" s="26">
        <v>83.043656339738504</v>
      </c>
      <c r="AR470" s="26">
        <v>2.7137620552949988</v>
      </c>
      <c r="AS470" s="30">
        <v>30.600935029549326</v>
      </c>
      <c r="AT470" s="26">
        <v>82.881704992129656</v>
      </c>
      <c r="AU470" s="26">
        <v>0.19170215837089197</v>
      </c>
      <c r="AV470" s="26">
        <v>0</v>
      </c>
      <c r="AW470" s="26">
        <v>0</v>
      </c>
      <c r="AX470" s="26">
        <v>83.073407150500543</v>
      </c>
      <c r="AY470" s="26">
        <v>6.2852047578241459</v>
      </c>
      <c r="AZ470" s="30">
        <v>13.217295275398387</v>
      </c>
      <c r="BA470" s="26">
        <v>82.881704992129656</v>
      </c>
      <c r="BB470" s="26">
        <v>0.35365350597973572</v>
      </c>
      <c r="BC470" s="26">
        <v>0</v>
      </c>
      <c r="BD470" s="26">
        <v>0</v>
      </c>
      <c r="BE470" s="26">
        <v>83.235358498109392</v>
      </c>
      <c r="BF470" s="26">
        <v>8.9989668131191447</v>
      </c>
      <c r="BG470" s="26">
        <v>3.6916688450033597</v>
      </c>
      <c r="BH470" s="30">
        <v>9.249434988110492</v>
      </c>
      <c r="BI470" s="26">
        <v>1.1588140853162128</v>
      </c>
      <c r="BJ470" s="26">
        <v>2.6838697181471787</v>
      </c>
      <c r="BK470" s="26">
        <v>0</v>
      </c>
      <c r="BL470" s="26">
        <v>70.393970116966983</v>
      </c>
      <c r="BM470" s="26">
        <v>74.236653920430371</v>
      </c>
      <c r="BN470" s="26">
        <v>82.881704992129656</v>
      </c>
      <c r="BO470" s="26">
        <v>0</v>
      </c>
      <c r="BP470" s="26">
        <v>0.35365350597973572</v>
      </c>
      <c r="BQ470" s="26">
        <v>0</v>
      </c>
      <c r="BR470" s="26">
        <v>0</v>
      </c>
      <c r="BS470" s="26">
        <v>0</v>
      </c>
      <c r="BT470" s="26">
        <v>0</v>
      </c>
      <c r="BU470" s="26">
        <v>0</v>
      </c>
      <c r="BV470" s="26">
        <v>81.5419580698061</v>
      </c>
      <c r="BW470" s="26">
        <v>0</v>
      </c>
      <c r="BX470" s="26">
        <v>171.75844809764916</v>
      </c>
      <c r="BY470" s="26">
        <v>2.0922300000000003</v>
      </c>
      <c r="BZ470" s="26">
        <v>0</v>
      </c>
      <c r="CA470" s="26">
        <v>0</v>
      </c>
      <c r="CB470" s="26">
        <v>164.77731656791548</v>
      </c>
      <c r="CC470" s="26">
        <v>173.85067809764917</v>
      </c>
      <c r="CD470" s="113">
        <v>0.94780945562583696</v>
      </c>
      <c r="CE470" s="26">
        <v>39.266090442163375</v>
      </c>
      <c r="CF470" s="26">
        <v>1.6370335902770179</v>
      </c>
      <c r="CG470" s="26">
        <v>0</v>
      </c>
      <c r="CH470" s="26">
        <v>1.6370335902770179</v>
      </c>
      <c r="CI470" s="26">
        <v>8.1850573058946594E-2</v>
      </c>
      <c r="CJ470" s="26">
        <v>0</v>
      </c>
      <c r="CK470" s="26">
        <v>8.1850573058946594E-2</v>
      </c>
      <c r="CL470" s="26"/>
      <c r="CM470" s="26">
        <v>0</v>
      </c>
      <c r="CN470" s="26"/>
      <c r="CO470" s="26">
        <v>0</v>
      </c>
      <c r="CP470" s="26">
        <v>0</v>
      </c>
      <c r="CQ470" s="26">
        <v>0</v>
      </c>
      <c r="CR470" s="26">
        <v>0</v>
      </c>
      <c r="CS470" s="26">
        <v>0</v>
      </c>
      <c r="CT470" s="26">
        <v>0</v>
      </c>
      <c r="CU470" s="26">
        <v>0</v>
      </c>
      <c r="CV470" s="26">
        <v>9999</v>
      </c>
      <c r="CW470" s="30">
        <v>9999</v>
      </c>
      <c r="CX470" s="7"/>
      <c r="CY470" s="7"/>
      <c r="CZ470" s="7"/>
      <c r="DA470" s="7"/>
      <c r="DB470" s="7"/>
      <c r="DC470" s="7"/>
      <c r="DD470" s="7"/>
      <c r="DE470" s="7"/>
      <c r="DF470" s="7"/>
      <c r="DG470" s="7"/>
      <c r="DH470" s="7"/>
      <c r="DI470" s="7"/>
      <c r="DJ470" s="7"/>
      <c r="DK470" s="7"/>
      <c r="DL470" s="7"/>
      <c r="DM470" s="7"/>
      <c r="DN470" s="7"/>
      <c r="DO470" s="7"/>
      <c r="DP470" s="7"/>
      <c r="DQ470" s="7"/>
      <c r="DR470" s="7"/>
      <c r="DS470" s="7"/>
      <c r="DT470" s="7"/>
      <c r="DU470" s="7"/>
      <c r="DV470" s="7"/>
      <c r="DW470" s="7"/>
      <c r="DX470" s="7"/>
      <c r="DY470" s="7"/>
      <c r="DZ470" s="7"/>
      <c r="EA470" s="7"/>
    </row>
    <row r="471" spans="1:131">
      <c r="A471" s="7" t="s">
        <v>538</v>
      </c>
      <c r="B471" s="7"/>
      <c r="C471" s="26">
        <v>1</v>
      </c>
      <c r="D471" s="26">
        <v>160.73500000000001</v>
      </c>
      <c r="E471" s="26">
        <v>0</v>
      </c>
      <c r="F471" s="26">
        <v>10.46115</v>
      </c>
      <c r="G471" s="26">
        <v>0</v>
      </c>
      <c r="H471" s="26">
        <v>0</v>
      </c>
      <c r="I471" s="26"/>
      <c r="J471" s="26"/>
      <c r="K471" s="26"/>
      <c r="L471" s="26">
        <v>171.86044066323302</v>
      </c>
      <c r="M471" s="26">
        <v>4.5711885885170152E-4</v>
      </c>
      <c r="N471" s="26">
        <v>4.5381957992052658E-4</v>
      </c>
      <c r="O471" s="26">
        <v>0</v>
      </c>
      <c r="P471" s="26">
        <v>0</v>
      </c>
      <c r="Q471" s="26">
        <v>0</v>
      </c>
      <c r="R471" s="26">
        <v>2.0860930552949988</v>
      </c>
      <c r="S471" s="26">
        <v>4.8206437578241461</v>
      </c>
      <c r="T471" s="26">
        <v>0</v>
      </c>
      <c r="U471" s="26">
        <v>164.85171128453001</v>
      </c>
      <c r="V471" s="26">
        <v>0.62766900000000003</v>
      </c>
      <c r="W471" s="26">
        <v>1.464561</v>
      </c>
      <c r="X471" s="26">
        <v>0</v>
      </c>
      <c r="Y471" s="26">
        <v>0</v>
      </c>
      <c r="Z471" s="26">
        <v>0</v>
      </c>
      <c r="AA471" s="26">
        <v>0</v>
      </c>
      <c r="AB471" s="26">
        <v>0</v>
      </c>
      <c r="AC471" s="26">
        <v>0</v>
      </c>
      <c r="AD471" s="26">
        <v>0</v>
      </c>
      <c r="AE471" s="26">
        <v>0</v>
      </c>
      <c r="AF471" s="26">
        <v>0</v>
      </c>
      <c r="AG471" s="26">
        <v>0</v>
      </c>
      <c r="AH471" s="26">
        <v>2.7137620552949988</v>
      </c>
      <c r="AI471" s="26">
        <v>6.2852047578241459</v>
      </c>
      <c r="AJ471" s="26">
        <v>0</v>
      </c>
      <c r="AK471" s="26">
        <v>164.85171128453001</v>
      </c>
      <c r="AL471" s="26">
        <v>173.85067809764917</v>
      </c>
      <c r="AM471" s="26">
        <v>82.662109255965689</v>
      </c>
      <c r="AN471" s="26">
        <v>0.16152225622607994</v>
      </c>
      <c r="AO471" s="26">
        <v>0</v>
      </c>
      <c r="AP471" s="26">
        <v>0</v>
      </c>
      <c r="AQ471" s="26">
        <v>82.823631512191767</v>
      </c>
      <c r="AR471" s="26">
        <v>2.7137620552949988</v>
      </c>
      <c r="AS471" s="30">
        <v>30.519857608956229</v>
      </c>
      <c r="AT471" s="26">
        <v>82.662109255965689</v>
      </c>
      <c r="AU471" s="26">
        <v>0.19119424197853907</v>
      </c>
      <c r="AV471" s="26">
        <v>0</v>
      </c>
      <c r="AW471" s="26">
        <v>0</v>
      </c>
      <c r="AX471" s="26">
        <v>82.853303497944225</v>
      </c>
      <c r="AY471" s="26">
        <v>6.2852047578241459</v>
      </c>
      <c r="AZ471" s="30">
        <v>13.182275946508215</v>
      </c>
      <c r="BA471" s="26">
        <v>82.662109255965689</v>
      </c>
      <c r="BB471" s="26">
        <v>0.35271649820461903</v>
      </c>
      <c r="BC471" s="26">
        <v>0</v>
      </c>
      <c r="BD471" s="26">
        <v>0</v>
      </c>
      <c r="BE471" s="26">
        <v>83.014825754170303</v>
      </c>
      <c r="BF471" s="26">
        <v>8.9989668131191447</v>
      </c>
      <c r="BG471" s="26">
        <v>3.701877113171955</v>
      </c>
      <c r="BH471" s="30">
        <v>9.2249285365901255</v>
      </c>
      <c r="BI471" s="26">
        <v>1.1618925288066164</v>
      </c>
      <c r="BJ471" s="26">
        <v>2.6909995428253688</v>
      </c>
      <c r="BK471" s="26">
        <v>0</v>
      </c>
      <c r="BL471" s="26">
        <v>70.580974971167649</v>
      </c>
      <c r="BM471" s="26">
        <v>74.433867042799633</v>
      </c>
      <c r="BN471" s="26">
        <v>82.662109255965689</v>
      </c>
      <c r="BO471" s="26">
        <v>0</v>
      </c>
      <c r="BP471" s="26">
        <v>0.35271649820461903</v>
      </c>
      <c r="BQ471" s="26">
        <v>0</v>
      </c>
      <c r="BR471" s="26">
        <v>0</v>
      </c>
      <c r="BS471" s="26">
        <v>0</v>
      </c>
      <c r="BT471" s="26">
        <v>0</v>
      </c>
      <c r="BU471" s="26">
        <v>0</v>
      </c>
      <c r="BV471" s="26">
        <v>81.5419580698061</v>
      </c>
      <c r="BW471" s="26">
        <v>0</v>
      </c>
      <c r="BX471" s="26">
        <v>171.75844809764916</v>
      </c>
      <c r="BY471" s="26">
        <v>2.0922300000000003</v>
      </c>
      <c r="BZ471" s="26">
        <v>0</v>
      </c>
      <c r="CA471" s="26">
        <v>0</v>
      </c>
      <c r="CB471" s="26">
        <v>164.55678382397639</v>
      </c>
      <c r="CC471" s="26">
        <v>173.85067809764917</v>
      </c>
      <c r="CD471" s="113">
        <v>0.94654093745638113</v>
      </c>
      <c r="CE471" s="26">
        <v>39.37080381514415</v>
      </c>
      <c r="CF471" s="26">
        <v>1.6326962567675798</v>
      </c>
      <c r="CG471" s="26">
        <v>0</v>
      </c>
      <c r="CH471" s="26">
        <v>1.6326962567675798</v>
      </c>
      <c r="CI471" s="26">
        <v>8.1633709315035677E-2</v>
      </c>
      <c r="CJ471" s="26">
        <v>0</v>
      </c>
      <c r="CK471" s="26">
        <v>8.1633709315035677E-2</v>
      </c>
      <c r="CL471" s="26"/>
      <c r="CM471" s="26">
        <v>0</v>
      </c>
      <c r="CN471" s="26"/>
      <c r="CO471" s="26">
        <v>0</v>
      </c>
      <c r="CP471" s="26">
        <v>0</v>
      </c>
      <c r="CQ471" s="26">
        <v>0</v>
      </c>
      <c r="CR471" s="26">
        <v>0</v>
      </c>
      <c r="CS471" s="26">
        <v>0</v>
      </c>
      <c r="CT471" s="26">
        <v>0</v>
      </c>
      <c r="CU471" s="26">
        <v>0</v>
      </c>
      <c r="CV471" s="26">
        <v>9999</v>
      </c>
      <c r="CW471" s="30">
        <v>9999</v>
      </c>
      <c r="CX471" s="7"/>
      <c r="CY471" s="7"/>
      <c r="CZ471" s="7"/>
      <c r="DA471" s="7"/>
      <c r="DB471" s="7"/>
      <c r="DC471" s="7"/>
      <c r="DD471" s="7"/>
      <c r="DE471" s="7"/>
      <c r="DF471" s="7"/>
      <c r="DG471" s="7"/>
      <c r="DH471" s="7"/>
      <c r="DI471" s="7"/>
      <c r="DJ471" s="7"/>
      <c r="DK471" s="7"/>
      <c r="DL471" s="7"/>
      <c r="DM471" s="7"/>
      <c r="DN471" s="7"/>
      <c r="DO471" s="7"/>
      <c r="DP471" s="7"/>
      <c r="DQ471" s="7"/>
      <c r="DR471" s="7"/>
      <c r="DS471" s="7"/>
      <c r="DT471" s="7"/>
      <c r="DU471" s="7"/>
      <c r="DV471" s="7"/>
      <c r="DW471" s="7"/>
      <c r="DX471" s="7"/>
      <c r="DY471" s="7"/>
      <c r="DZ471" s="7"/>
      <c r="EA471" s="7"/>
    </row>
    <row r="472" spans="1:131">
      <c r="A472" s="7" t="s">
        <v>546</v>
      </c>
      <c r="B472" s="7"/>
      <c r="C472" s="26">
        <v>1</v>
      </c>
      <c r="D472" s="26">
        <v>158.64879999999999</v>
      </c>
      <c r="E472" s="26">
        <v>0</v>
      </c>
      <c r="F472" s="26">
        <v>10.46115</v>
      </c>
      <c r="G472" s="26">
        <v>0</v>
      </c>
      <c r="H472" s="26">
        <v>0</v>
      </c>
      <c r="I472" s="26"/>
      <c r="J472" s="26"/>
      <c r="K472" s="26"/>
      <c r="L472" s="26">
        <v>169.62984215443507</v>
      </c>
      <c r="M472" s="26">
        <v>4.5118585506698488E-4</v>
      </c>
      <c r="N472" s="26">
        <v>4.4792939789651062E-4</v>
      </c>
      <c r="O472" s="26">
        <v>0</v>
      </c>
      <c r="P472" s="26">
        <v>0</v>
      </c>
      <c r="Q472" s="26">
        <v>0</v>
      </c>
      <c r="R472" s="26">
        <v>2.0860930552949988</v>
      </c>
      <c r="S472" s="26">
        <v>4.8206437578241461</v>
      </c>
      <c r="T472" s="26">
        <v>0</v>
      </c>
      <c r="U472" s="26">
        <v>164.85171128453001</v>
      </c>
      <c r="V472" s="26">
        <v>0.62766900000000003</v>
      </c>
      <c r="W472" s="26">
        <v>1.464561</v>
      </c>
      <c r="X472" s="26">
        <v>0</v>
      </c>
      <c r="Y472" s="26">
        <v>0</v>
      </c>
      <c r="Z472" s="26">
        <v>0</v>
      </c>
      <c r="AA472" s="26">
        <v>0</v>
      </c>
      <c r="AB472" s="26">
        <v>0</v>
      </c>
      <c r="AC472" s="26">
        <v>0</v>
      </c>
      <c r="AD472" s="26">
        <v>0</v>
      </c>
      <c r="AE472" s="26">
        <v>0</v>
      </c>
      <c r="AF472" s="26">
        <v>0</v>
      </c>
      <c r="AG472" s="26">
        <v>0</v>
      </c>
      <c r="AH472" s="26">
        <v>2.7137620552949988</v>
      </c>
      <c r="AI472" s="26">
        <v>6.2852047578241459</v>
      </c>
      <c r="AJ472" s="26">
        <v>0</v>
      </c>
      <c r="AK472" s="26">
        <v>164.85171128453001</v>
      </c>
      <c r="AL472" s="26">
        <v>173.85067809764917</v>
      </c>
      <c r="AM472" s="26">
        <v>81.589227230708104</v>
      </c>
      <c r="AN472" s="26">
        <v>0.15942583832743404</v>
      </c>
      <c r="AO472" s="26">
        <v>0</v>
      </c>
      <c r="AP472" s="26">
        <v>0</v>
      </c>
      <c r="AQ472" s="26">
        <v>81.748653069035541</v>
      </c>
      <c r="AR472" s="26">
        <v>2.7137620552949988</v>
      </c>
      <c r="AS472" s="30">
        <v>30.123736496915928</v>
      </c>
      <c r="AT472" s="26">
        <v>81.589227230708104</v>
      </c>
      <c r="AU472" s="26">
        <v>0.18871270760447231</v>
      </c>
      <c r="AV472" s="26">
        <v>0</v>
      </c>
      <c r="AW472" s="26">
        <v>0</v>
      </c>
      <c r="AX472" s="26">
        <v>81.777939938312571</v>
      </c>
      <c r="AY472" s="26">
        <v>6.2852047578241459</v>
      </c>
      <c r="AZ472" s="30">
        <v>13.011181511073476</v>
      </c>
      <c r="BA472" s="26">
        <v>81.589227230708104</v>
      </c>
      <c r="BB472" s="26">
        <v>0.34813854593190635</v>
      </c>
      <c r="BC472" s="26">
        <v>0</v>
      </c>
      <c r="BD472" s="26">
        <v>0</v>
      </c>
      <c r="BE472" s="26">
        <v>81.937365776640007</v>
      </c>
      <c r="BF472" s="26">
        <v>8.9989668131191447</v>
      </c>
      <c r="BG472" s="26">
        <v>3.7525418735725293</v>
      </c>
      <c r="BH472" s="30">
        <v>9.1051970163049845</v>
      </c>
      <c r="BI472" s="26">
        <v>1.1771711832533969</v>
      </c>
      <c r="BJ472" s="26">
        <v>2.7263856487791629</v>
      </c>
      <c r="BK472" s="26">
        <v>0</v>
      </c>
      <c r="BL472" s="26">
        <v>71.509100680185625</v>
      </c>
      <c r="BM472" s="26">
        <v>75.412657512218189</v>
      </c>
      <c r="BN472" s="26">
        <v>81.589227230708104</v>
      </c>
      <c r="BO472" s="26">
        <v>0</v>
      </c>
      <c r="BP472" s="26">
        <v>0.34813854593190635</v>
      </c>
      <c r="BQ472" s="26">
        <v>0</v>
      </c>
      <c r="BR472" s="26">
        <v>0</v>
      </c>
      <c r="BS472" s="26">
        <v>0</v>
      </c>
      <c r="BT472" s="26">
        <v>0</v>
      </c>
      <c r="BU472" s="26">
        <v>0</v>
      </c>
      <c r="BV472" s="26">
        <v>81.5419580698061</v>
      </c>
      <c r="BW472" s="26">
        <v>0</v>
      </c>
      <c r="BX472" s="26">
        <v>171.75844809764916</v>
      </c>
      <c r="BY472" s="26">
        <v>2.0922300000000003</v>
      </c>
      <c r="BZ472" s="26">
        <v>0</v>
      </c>
      <c r="CA472" s="26">
        <v>0</v>
      </c>
      <c r="CB472" s="26">
        <v>163.47932384644611</v>
      </c>
      <c r="CC472" s="26">
        <v>173.85067809764917</v>
      </c>
      <c r="CD472" s="113">
        <v>0.94034332011418653</v>
      </c>
      <c r="CE472" s="26">
        <v>39.890507830084658</v>
      </c>
      <c r="CF472" s="26">
        <v>1.6115052844786009</v>
      </c>
      <c r="CG472" s="26">
        <v>0</v>
      </c>
      <c r="CH472" s="26">
        <v>1.6115052844786009</v>
      </c>
      <c r="CI472" s="26">
        <v>8.0574175023356662E-2</v>
      </c>
      <c r="CJ472" s="26">
        <v>0</v>
      </c>
      <c r="CK472" s="26">
        <v>8.0574175023356662E-2</v>
      </c>
      <c r="CL472" s="26"/>
      <c r="CM472" s="26">
        <v>0</v>
      </c>
      <c r="CN472" s="26"/>
      <c r="CO472" s="26">
        <v>0</v>
      </c>
      <c r="CP472" s="26">
        <v>0</v>
      </c>
      <c r="CQ472" s="26">
        <v>0</v>
      </c>
      <c r="CR472" s="26">
        <v>0</v>
      </c>
      <c r="CS472" s="26">
        <v>0</v>
      </c>
      <c r="CT472" s="26">
        <v>0</v>
      </c>
      <c r="CU472" s="26">
        <v>0</v>
      </c>
      <c r="CV472" s="26">
        <v>9999</v>
      </c>
      <c r="CW472" s="30">
        <v>9999</v>
      </c>
      <c r="CX472" s="7"/>
      <c r="CY472" s="7"/>
      <c r="CZ472" s="7"/>
      <c r="DA472" s="7"/>
      <c r="DB472" s="7"/>
      <c r="DC472" s="7"/>
      <c r="DD472" s="7"/>
      <c r="DE472" s="7"/>
      <c r="DF472" s="7"/>
      <c r="DG472" s="7"/>
      <c r="DH472" s="7"/>
      <c r="DI472" s="7"/>
      <c r="DJ472" s="7"/>
      <c r="DK472" s="7"/>
      <c r="DL472" s="7"/>
      <c r="DM472" s="7"/>
      <c r="DN472" s="7"/>
      <c r="DO472" s="7"/>
      <c r="DP472" s="7"/>
      <c r="DQ472" s="7"/>
      <c r="DR472" s="7"/>
      <c r="DS472" s="7"/>
      <c r="DT472" s="7"/>
      <c r="DU472" s="7"/>
      <c r="DV472" s="7"/>
      <c r="DW472" s="7"/>
      <c r="DX472" s="7"/>
      <c r="DY472" s="7"/>
      <c r="DZ472" s="7"/>
      <c r="EA472" s="7"/>
    </row>
    <row r="473" spans="1:131">
      <c r="A473" s="7" t="s">
        <v>547</v>
      </c>
      <c r="B473" s="7"/>
      <c r="C473" s="26">
        <v>1</v>
      </c>
      <c r="D473" s="26">
        <v>158.01440000000005</v>
      </c>
      <c r="E473" s="26">
        <v>0</v>
      </c>
      <c r="F473" s="26">
        <v>10.46115</v>
      </c>
      <c r="G473" s="26">
        <v>0</v>
      </c>
      <c r="H473" s="26">
        <v>0</v>
      </c>
      <c r="I473" s="26"/>
      <c r="J473" s="26"/>
      <c r="K473" s="26"/>
      <c r="L473" s="26">
        <v>168.95153149678896</v>
      </c>
      <c r="M473" s="26">
        <v>4.4938166678157418E-4</v>
      </c>
      <c r="N473" s="26">
        <v>4.4613823143306732E-4</v>
      </c>
      <c r="O473" s="26">
        <v>0</v>
      </c>
      <c r="P473" s="26">
        <v>0</v>
      </c>
      <c r="Q473" s="26">
        <v>0</v>
      </c>
      <c r="R473" s="26">
        <v>2.0860930552949988</v>
      </c>
      <c r="S473" s="26">
        <v>4.8206437578241461</v>
      </c>
      <c r="T473" s="26">
        <v>0</v>
      </c>
      <c r="U473" s="26">
        <v>164.85171128453001</v>
      </c>
      <c r="V473" s="26">
        <v>0.62766900000000003</v>
      </c>
      <c r="W473" s="26">
        <v>1.464561</v>
      </c>
      <c r="X473" s="26">
        <v>0</v>
      </c>
      <c r="Y473" s="26">
        <v>0</v>
      </c>
      <c r="Z473" s="26">
        <v>0</v>
      </c>
      <c r="AA473" s="26">
        <v>0</v>
      </c>
      <c r="AB473" s="26">
        <v>0</v>
      </c>
      <c r="AC473" s="26">
        <v>0</v>
      </c>
      <c r="AD473" s="26">
        <v>0</v>
      </c>
      <c r="AE473" s="26">
        <v>0</v>
      </c>
      <c r="AF473" s="26">
        <v>0</v>
      </c>
      <c r="AG473" s="26">
        <v>0</v>
      </c>
      <c r="AH473" s="26">
        <v>2.7137620552949988</v>
      </c>
      <c r="AI473" s="26">
        <v>6.2852047578241459</v>
      </c>
      <c r="AJ473" s="26">
        <v>0</v>
      </c>
      <c r="AK473" s="26">
        <v>164.85171128453001</v>
      </c>
      <c r="AL473" s="26">
        <v>173.85067809764917</v>
      </c>
      <c r="AM473" s="26">
        <v>81.262970708407579</v>
      </c>
      <c r="AN473" s="26">
        <v>0.15878833113018503</v>
      </c>
      <c r="AO473" s="26">
        <v>0</v>
      </c>
      <c r="AP473" s="26">
        <v>0</v>
      </c>
      <c r="AQ473" s="26">
        <v>81.421759039537761</v>
      </c>
      <c r="AR473" s="26">
        <v>2.7137620552949988</v>
      </c>
      <c r="AS473" s="30">
        <v>30.003278614891986</v>
      </c>
      <c r="AT473" s="26">
        <v>81.262970708407579</v>
      </c>
      <c r="AU473" s="26">
        <v>0.18795808896440522</v>
      </c>
      <c r="AV473" s="26">
        <v>0</v>
      </c>
      <c r="AW473" s="26">
        <v>0</v>
      </c>
      <c r="AX473" s="26">
        <v>81.450928797371986</v>
      </c>
      <c r="AY473" s="26">
        <v>6.2852047578241459</v>
      </c>
      <c r="AZ473" s="30">
        <v>12.959152793865258</v>
      </c>
      <c r="BA473" s="26">
        <v>81.262970708407579</v>
      </c>
      <c r="BB473" s="26">
        <v>0.34674642009459022</v>
      </c>
      <c r="BC473" s="26">
        <v>0</v>
      </c>
      <c r="BD473" s="26">
        <v>0</v>
      </c>
      <c r="BE473" s="26">
        <v>81.609717128502169</v>
      </c>
      <c r="BF473" s="26">
        <v>8.9989668131191447</v>
      </c>
      <c r="BG473" s="26">
        <v>3.7682139670921133</v>
      </c>
      <c r="BH473" s="30">
        <v>9.0687874311890369</v>
      </c>
      <c r="BI473" s="26">
        <v>1.1818973183313133</v>
      </c>
      <c r="BJ473" s="26">
        <v>2.7373316072208325</v>
      </c>
      <c r="BK473" s="26">
        <v>0</v>
      </c>
      <c r="BL473" s="26">
        <v>71.796197131341387</v>
      </c>
      <c r="BM473" s="26">
        <v>75.715426056893534</v>
      </c>
      <c r="BN473" s="26">
        <v>81.262970708407579</v>
      </c>
      <c r="BO473" s="26">
        <v>0</v>
      </c>
      <c r="BP473" s="26">
        <v>0.34674642009459022</v>
      </c>
      <c r="BQ473" s="26">
        <v>0</v>
      </c>
      <c r="BR473" s="26">
        <v>0</v>
      </c>
      <c r="BS473" s="26">
        <v>0</v>
      </c>
      <c r="BT473" s="26">
        <v>0</v>
      </c>
      <c r="BU473" s="26">
        <v>0</v>
      </c>
      <c r="BV473" s="26">
        <v>81.5419580698061</v>
      </c>
      <c r="BW473" s="26">
        <v>0</v>
      </c>
      <c r="BX473" s="26">
        <v>171.75844809764916</v>
      </c>
      <c r="BY473" s="26">
        <v>2.0922300000000003</v>
      </c>
      <c r="BZ473" s="26">
        <v>0</v>
      </c>
      <c r="CA473" s="26">
        <v>0</v>
      </c>
      <c r="CB473" s="26">
        <v>163.15167519830828</v>
      </c>
      <c r="CC473" s="26">
        <v>173.85067809764917</v>
      </c>
      <c r="CD473" s="113">
        <v>0.93845866454813931</v>
      </c>
      <c r="CE473" s="26">
        <v>40.051267495387627</v>
      </c>
      <c r="CF473" s="26">
        <v>1.60506124612172</v>
      </c>
      <c r="CG473" s="26">
        <v>0</v>
      </c>
      <c r="CH473" s="26">
        <v>1.60506124612172</v>
      </c>
      <c r="CI473" s="26">
        <v>8.0251977460974774E-2</v>
      </c>
      <c r="CJ473" s="26">
        <v>0</v>
      </c>
      <c r="CK473" s="26">
        <v>8.0251977460974774E-2</v>
      </c>
      <c r="CL473" s="26"/>
      <c r="CM473" s="26">
        <v>0</v>
      </c>
      <c r="CN473" s="26"/>
      <c r="CO473" s="26">
        <v>0</v>
      </c>
      <c r="CP473" s="26">
        <v>0</v>
      </c>
      <c r="CQ473" s="26">
        <v>0</v>
      </c>
      <c r="CR473" s="26">
        <v>0</v>
      </c>
      <c r="CS473" s="26">
        <v>0</v>
      </c>
      <c r="CT473" s="26">
        <v>0</v>
      </c>
      <c r="CU473" s="26">
        <v>0</v>
      </c>
      <c r="CV473" s="26">
        <v>9999</v>
      </c>
      <c r="CW473" s="30">
        <v>9999</v>
      </c>
      <c r="CX473" s="7"/>
      <c r="CY473" s="7"/>
      <c r="CZ473" s="7"/>
      <c r="DA473" s="7"/>
      <c r="DB473" s="7"/>
      <c r="DC473" s="7"/>
      <c r="DD473" s="7"/>
      <c r="DE473" s="7"/>
      <c r="DF473" s="7"/>
      <c r="DG473" s="7"/>
      <c r="DH473" s="7"/>
      <c r="DI473" s="7"/>
      <c r="DJ473" s="7"/>
      <c r="DK473" s="7"/>
      <c r="DL473" s="7"/>
      <c r="DM473" s="7"/>
      <c r="DN473" s="7"/>
      <c r="DO473" s="7"/>
      <c r="DP473" s="7"/>
      <c r="DQ473" s="7"/>
      <c r="DR473" s="7"/>
      <c r="DS473" s="7"/>
      <c r="DT473" s="7"/>
      <c r="DU473" s="7"/>
      <c r="DV473" s="7"/>
      <c r="DW473" s="7"/>
      <c r="DX473" s="7"/>
      <c r="DY473" s="7"/>
      <c r="DZ473" s="7"/>
      <c r="EA473" s="7"/>
    </row>
    <row r="474" spans="1:131">
      <c r="A474" s="7" t="s">
        <v>483</v>
      </c>
      <c r="B474" s="7"/>
      <c r="C474" s="26">
        <v>1</v>
      </c>
      <c r="D474" s="26">
        <v>157.07500000000002</v>
      </c>
      <c r="E474" s="26">
        <v>0</v>
      </c>
      <c r="F474" s="26">
        <v>10.46115</v>
      </c>
      <c r="G474" s="26">
        <v>0</v>
      </c>
      <c r="H474" s="26">
        <v>0</v>
      </c>
      <c r="I474" s="26"/>
      <c r="J474" s="26"/>
      <c r="K474" s="26"/>
      <c r="L474" s="26">
        <v>167.94710994604367</v>
      </c>
      <c r="M474" s="26">
        <v>4.4671008028202334E-4</v>
      </c>
      <c r="N474" s="26">
        <v>4.4348592724681446E-4</v>
      </c>
      <c r="O474" s="26">
        <v>0</v>
      </c>
      <c r="P474" s="26">
        <v>0</v>
      </c>
      <c r="Q474" s="26">
        <v>0</v>
      </c>
      <c r="R474" s="26">
        <v>2.0860930552949988</v>
      </c>
      <c r="S474" s="26">
        <v>4.8206437578241461</v>
      </c>
      <c r="T474" s="26">
        <v>0</v>
      </c>
      <c r="U474" s="26">
        <v>164.85171128453001</v>
      </c>
      <c r="V474" s="26">
        <v>0.62766900000000003</v>
      </c>
      <c r="W474" s="26">
        <v>1.464561</v>
      </c>
      <c r="X474" s="26">
        <v>0</v>
      </c>
      <c r="Y474" s="26">
        <v>0</v>
      </c>
      <c r="Z474" s="26">
        <v>0</v>
      </c>
      <c r="AA474" s="26">
        <v>0</v>
      </c>
      <c r="AB474" s="26">
        <v>0</v>
      </c>
      <c r="AC474" s="26">
        <v>0</v>
      </c>
      <c r="AD474" s="26">
        <v>0</v>
      </c>
      <c r="AE474" s="26">
        <v>0</v>
      </c>
      <c r="AF474" s="26">
        <v>0</v>
      </c>
      <c r="AG474" s="26">
        <v>0</v>
      </c>
      <c r="AH474" s="26">
        <v>2.7137620552949988</v>
      </c>
      <c r="AI474" s="26">
        <v>6.2852047578241459</v>
      </c>
      <c r="AJ474" s="26">
        <v>0</v>
      </c>
      <c r="AK474" s="26">
        <v>164.85171128453001</v>
      </c>
      <c r="AL474" s="26">
        <v>173.85067809764917</v>
      </c>
      <c r="AM474" s="26">
        <v>80.779860088846988</v>
      </c>
      <c r="AN474" s="26">
        <v>0.1578443300881047</v>
      </c>
      <c r="AO474" s="26">
        <v>0</v>
      </c>
      <c r="AP474" s="26">
        <v>0</v>
      </c>
      <c r="AQ474" s="26">
        <v>80.937704418935098</v>
      </c>
      <c r="AR474" s="26">
        <v>2.7137620552949988</v>
      </c>
      <c r="AS474" s="30">
        <v>29.824908289587235</v>
      </c>
      <c r="AT474" s="26">
        <v>80.779860088846988</v>
      </c>
      <c r="AU474" s="26">
        <v>0.18684067290122891</v>
      </c>
      <c r="AV474" s="26">
        <v>0</v>
      </c>
      <c r="AW474" s="26">
        <v>0</v>
      </c>
      <c r="AX474" s="26">
        <v>80.966700761748214</v>
      </c>
      <c r="AY474" s="26">
        <v>6.2852047578241459</v>
      </c>
      <c r="AZ474" s="30">
        <v>12.882110270306899</v>
      </c>
      <c r="BA474" s="26">
        <v>80.779860088846988</v>
      </c>
      <c r="BB474" s="26">
        <v>0.34468500298933358</v>
      </c>
      <c r="BC474" s="26">
        <v>0</v>
      </c>
      <c r="BD474" s="26">
        <v>0</v>
      </c>
      <c r="BE474" s="26">
        <v>81.124545091836325</v>
      </c>
      <c r="BF474" s="26">
        <v>8.9989668131191447</v>
      </c>
      <c r="BG474" s="26">
        <v>3.7916532391128897</v>
      </c>
      <c r="BH474" s="30">
        <v>9.0148732378442489</v>
      </c>
      <c r="BI474" s="26">
        <v>1.1889657527788093</v>
      </c>
      <c r="BJ474" s="26">
        <v>2.7537024447941145</v>
      </c>
      <c r="BK474" s="26">
        <v>0</v>
      </c>
      <c r="BL474" s="26">
        <v>72.225580213214258</v>
      </c>
      <c r="BM474" s="26">
        <v>76.168248410787186</v>
      </c>
      <c r="BN474" s="26">
        <v>80.779860088846988</v>
      </c>
      <c r="BO474" s="26">
        <v>0</v>
      </c>
      <c r="BP474" s="26">
        <v>0.34468500298933358</v>
      </c>
      <c r="BQ474" s="26">
        <v>0</v>
      </c>
      <c r="BR474" s="26">
        <v>0</v>
      </c>
      <c r="BS474" s="26">
        <v>0</v>
      </c>
      <c r="BT474" s="26">
        <v>0</v>
      </c>
      <c r="BU474" s="26">
        <v>0</v>
      </c>
      <c r="BV474" s="26">
        <v>81.5419580698061</v>
      </c>
      <c r="BW474" s="26">
        <v>0</v>
      </c>
      <c r="BX474" s="26">
        <v>171.75844809764916</v>
      </c>
      <c r="BY474" s="26">
        <v>2.0922300000000003</v>
      </c>
      <c r="BZ474" s="26">
        <v>0</v>
      </c>
      <c r="CA474" s="26">
        <v>0</v>
      </c>
      <c r="CB474" s="26">
        <v>162.66650316164242</v>
      </c>
      <c r="CC474" s="26">
        <v>173.85067809764917</v>
      </c>
      <c r="CD474" s="113">
        <v>0.93566792457533721</v>
      </c>
      <c r="CE474" s="26">
        <v>40.291700563266957</v>
      </c>
      <c r="CF474" s="26">
        <v>1.5955191124009518</v>
      </c>
      <c r="CG474" s="26">
        <v>0</v>
      </c>
      <c r="CH474" s="26">
        <v>1.5955191124009518</v>
      </c>
      <c r="CI474" s="26">
        <v>7.9774877224370724E-2</v>
      </c>
      <c r="CJ474" s="26">
        <v>0</v>
      </c>
      <c r="CK474" s="26">
        <v>7.9774877224370724E-2</v>
      </c>
      <c r="CL474" s="26"/>
      <c r="CM474" s="26">
        <v>0</v>
      </c>
      <c r="CN474" s="26"/>
      <c r="CO474" s="26">
        <v>0</v>
      </c>
      <c r="CP474" s="26">
        <v>0</v>
      </c>
      <c r="CQ474" s="26">
        <v>0</v>
      </c>
      <c r="CR474" s="26">
        <v>0</v>
      </c>
      <c r="CS474" s="26">
        <v>0</v>
      </c>
      <c r="CT474" s="26">
        <v>0</v>
      </c>
      <c r="CU474" s="26">
        <v>0</v>
      </c>
      <c r="CV474" s="26">
        <v>9999</v>
      </c>
      <c r="CW474" s="30">
        <v>9999</v>
      </c>
      <c r="CX474" s="7"/>
      <c r="CY474" s="7"/>
      <c r="CZ474" s="7"/>
      <c r="DA474" s="7"/>
      <c r="DB474" s="7"/>
      <c r="DC474" s="7"/>
      <c r="DD474" s="7"/>
      <c r="DE474" s="7"/>
      <c r="DF474" s="7"/>
      <c r="DG474" s="7"/>
      <c r="DH474" s="7"/>
      <c r="DI474" s="7"/>
      <c r="DJ474" s="7"/>
      <c r="DK474" s="7"/>
      <c r="DL474" s="7"/>
      <c r="DM474" s="7"/>
      <c r="DN474" s="7"/>
      <c r="DO474" s="7"/>
      <c r="DP474" s="7"/>
      <c r="DQ474" s="7"/>
      <c r="DR474" s="7"/>
      <c r="DS474" s="7"/>
      <c r="DT474" s="7"/>
      <c r="DU474" s="7"/>
      <c r="DV474" s="7"/>
      <c r="DW474" s="7"/>
      <c r="DX474" s="7"/>
      <c r="DY474" s="7"/>
      <c r="DZ474" s="7"/>
      <c r="EA474" s="7"/>
    </row>
    <row r="475" spans="1:131">
      <c r="A475" s="7" t="s">
        <v>558</v>
      </c>
      <c r="B475" s="7"/>
      <c r="C475" s="26">
        <v>1</v>
      </c>
      <c r="D475" s="26">
        <v>156.70900000000003</v>
      </c>
      <c r="E475" s="26">
        <v>0</v>
      </c>
      <c r="F475" s="26">
        <v>10.46115</v>
      </c>
      <c r="G475" s="26">
        <v>0</v>
      </c>
      <c r="H475" s="26">
        <v>0</v>
      </c>
      <c r="I475" s="26"/>
      <c r="J475" s="26"/>
      <c r="K475" s="26"/>
      <c r="L475" s="26">
        <v>167.55577687432472</v>
      </c>
      <c r="M475" s="26">
        <v>4.4566920242505555E-4</v>
      </c>
      <c r="N475" s="26">
        <v>4.4245256197944326E-4</v>
      </c>
      <c r="O475" s="26">
        <v>0</v>
      </c>
      <c r="P475" s="26">
        <v>0</v>
      </c>
      <c r="Q475" s="26">
        <v>0</v>
      </c>
      <c r="R475" s="26">
        <v>2.0860930552949988</v>
      </c>
      <c r="S475" s="26">
        <v>4.8206437578241461</v>
      </c>
      <c r="T475" s="26">
        <v>0</v>
      </c>
      <c r="U475" s="26">
        <v>164.85171128453001</v>
      </c>
      <c r="V475" s="26">
        <v>0.62766900000000003</v>
      </c>
      <c r="W475" s="26">
        <v>1.464561</v>
      </c>
      <c r="X475" s="26">
        <v>0</v>
      </c>
      <c r="Y475" s="26">
        <v>0</v>
      </c>
      <c r="Z475" s="26">
        <v>0</v>
      </c>
      <c r="AA475" s="26">
        <v>0</v>
      </c>
      <c r="AB475" s="26">
        <v>0</v>
      </c>
      <c r="AC475" s="26">
        <v>0</v>
      </c>
      <c r="AD475" s="26">
        <v>0</v>
      </c>
      <c r="AE475" s="26">
        <v>0</v>
      </c>
      <c r="AF475" s="26">
        <v>0</v>
      </c>
      <c r="AG475" s="26">
        <v>0</v>
      </c>
      <c r="AH475" s="26">
        <v>2.7137620552949988</v>
      </c>
      <c r="AI475" s="26">
        <v>6.2852047578241459</v>
      </c>
      <c r="AJ475" s="26">
        <v>0</v>
      </c>
      <c r="AK475" s="26">
        <v>164.85171128453001</v>
      </c>
      <c r="AL475" s="26">
        <v>173.85067809764917</v>
      </c>
      <c r="AM475" s="26">
        <v>80.591635172135184</v>
      </c>
      <c r="AN475" s="26">
        <v>0.15747653747430718</v>
      </c>
      <c r="AO475" s="26">
        <v>0</v>
      </c>
      <c r="AP475" s="26">
        <v>0</v>
      </c>
      <c r="AQ475" s="26">
        <v>80.749111709609494</v>
      </c>
      <c r="AR475" s="26">
        <v>2.7137620552949988</v>
      </c>
      <c r="AS475" s="30">
        <v>29.755413357650358</v>
      </c>
      <c r="AT475" s="26">
        <v>80.591635172135184</v>
      </c>
      <c r="AU475" s="26">
        <v>0.18640531599349797</v>
      </c>
      <c r="AV475" s="26">
        <v>0</v>
      </c>
      <c r="AW475" s="26">
        <v>0</v>
      </c>
      <c r="AX475" s="26">
        <v>80.778040488128681</v>
      </c>
      <c r="AY475" s="26">
        <v>6.2852047578241459</v>
      </c>
      <c r="AZ475" s="30">
        <v>12.852093702686778</v>
      </c>
      <c r="BA475" s="26">
        <v>80.591635172135184</v>
      </c>
      <c r="BB475" s="26">
        <v>0.34388185346780514</v>
      </c>
      <c r="BC475" s="26">
        <v>0</v>
      </c>
      <c r="BD475" s="26">
        <v>0</v>
      </c>
      <c r="BE475" s="26">
        <v>80.935517025602991</v>
      </c>
      <c r="BF475" s="26">
        <v>8.9989668131191447</v>
      </c>
      <c r="BG475" s="26">
        <v>3.8008614949266075</v>
      </c>
      <c r="BH475" s="30">
        <v>8.9938677079696685</v>
      </c>
      <c r="BI475" s="26">
        <v>1.1917426288070978</v>
      </c>
      <c r="BJ475" s="26">
        <v>2.760133824579543</v>
      </c>
      <c r="BK475" s="26">
        <v>0</v>
      </c>
      <c r="BL475" s="26">
        <v>72.394265881287168</v>
      </c>
      <c r="BM475" s="26">
        <v>76.346142334673814</v>
      </c>
      <c r="BN475" s="26">
        <v>80.591635172135184</v>
      </c>
      <c r="BO475" s="26">
        <v>0</v>
      </c>
      <c r="BP475" s="26">
        <v>0.34388185346780514</v>
      </c>
      <c r="BQ475" s="26">
        <v>0</v>
      </c>
      <c r="BR475" s="26">
        <v>0</v>
      </c>
      <c r="BS475" s="26">
        <v>0</v>
      </c>
      <c r="BT475" s="26">
        <v>0</v>
      </c>
      <c r="BU475" s="26">
        <v>0</v>
      </c>
      <c r="BV475" s="26">
        <v>81.5419580698061</v>
      </c>
      <c r="BW475" s="26">
        <v>0</v>
      </c>
      <c r="BX475" s="26">
        <v>171.75844809764916</v>
      </c>
      <c r="BY475" s="26">
        <v>2.0922300000000003</v>
      </c>
      <c r="BZ475" s="26">
        <v>0</v>
      </c>
      <c r="CA475" s="26">
        <v>0</v>
      </c>
      <c r="CB475" s="26">
        <v>162.47747509540909</v>
      </c>
      <c r="CC475" s="26">
        <v>173.85067809764917</v>
      </c>
      <c r="CD475" s="113">
        <v>0.93458062328723313</v>
      </c>
      <c r="CE475" s="26">
        <v>40.386156107498316</v>
      </c>
      <c r="CF475" s="26">
        <v>1.591801397964294</v>
      </c>
      <c r="CG475" s="26">
        <v>0</v>
      </c>
      <c r="CH475" s="26">
        <v>1.591801397964294</v>
      </c>
      <c r="CI475" s="26">
        <v>7.9588994015304254E-2</v>
      </c>
      <c r="CJ475" s="26">
        <v>0</v>
      </c>
      <c r="CK475" s="26">
        <v>7.9588994015304254E-2</v>
      </c>
      <c r="CL475" s="26"/>
      <c r="CM475" s="26">
        <v>0</v>
      </c>
      <c r="CN475" s="26"/>
      <c r="CO475" s="26">
        <v>0</v>
      </c>
      <c r="CP475" s="26">
        <v>0</v>
      </c>
      <c r="CQ475" s="26">
        <v>0</v>
      </c>
      <c r="CR475" s="26">
        <v>0</v>
      </c>
      <c r="CS475" s="26">
        <v>0</v>
      </c>
      <c r="CT475" s="26">
        <v>0</v>
      </c>
      <c r="CU475" s="26">
        <v>0</v>
      </c>
      <c r="CV475" s="26">
        <v>9999</v>
      </c>
      <c r="CW475" s="30">
        <v>9999</v>
      </c>
      <c r="CX475" s="7"/>
      <c r="CY475" s="7"/>
      <c r="CZ475" s="7"/>
      <c r="DA475" s="7"/>
      <c r="DB475" s="7"/>
      <c r="DC475" s="7"/>
      <c r="DD475" s="7"/>
      <c r="DE475" s="7"/>
      <c r="DF475" s="7"/>
      <c r="DG475" s="7"/>
      <c r="DH475" s="7"/>
      <c r="DI475" s="7"/>
      <c r="DJ475" s="7"/>
      <c r="DK475" s="7"/>
      <c r="DL475" s="7"/>
      <c r="DM475" s="7"/>
      <c r="DN475" s="7"/>
      <c r="DO475" s="7"/>
      <c r="DP475" s="7"/>
      <c r="DQ475" s="7"/>
      <c r="DR475" s="7"/>
      <c r="DS475" s="7"/>
      <c r="DT475" s="7"/>
      <c r="DU475" s="7"/>
      <c r="DV475" s="7"/>
      <c r="DW475" s="7"/>
      <c r="DX475" s="7"/>
      <c r="DY475" s="7"/>
      <c r="DZ475" s="7"/>
      <c r="EA475" s="7"/>
    </row>
    <row r="476" spans="1:131">
      <c r="A476" s="7" t="s">
        <v>559</v>
      </c>
      <c r="B476" s="7"/>
      <c r="C476" s="26">
        <v>1</v>
      </c>
      <c r="D476" s="26">
        <v>156.648</v>
      </c>
      <c r="E476" s="26">
        <v>0</v>
      </c>
      <c r="F476" s="26">
        <v>10.46115</v>
      </c>
      <c r="G476" s="26">
        <v>0</v>
      </c>
      <c r="H476" s="26">
        <v>0</v>
      </c>
      <c r="I476" s="26"/>
      <c r="J476" s="26"/>
      <c r="K476" s="26"/>
      <c r="L476" s="26">
        <v>167.49055469570487</v>
      </c>
      <c r="M476" s="26">
        <v>4.4549572278222748E-4</v>
      </c>
      <c r="N476" s="26">
        <v>4.4228033443488129E-4</v>
      </c>
      <c r="O476" s="26">
        <v>0</v>
      </c>
      <c r="P476" s="26">
        <v>0</v>
      </c>
      <c r="Q476" s="26">
        <v>0</v>
      </c>
      <c r="R476" s="26">
        <v>2.0860930552949988</v>
      </c>
      <c r="S476" s="26">
        <v>4.8206437578241461</v>
      </c>
      <c r="T476" s="26">
        <v>0</v>
      </c>
      <c r="U476" s="26">
        <v>164.85171128453001</v>
      </c>
      <c r="V476" s="26">
        <v>0.62766900000000003</v>
      </c>
      <c r="W476" s="26">
        <v>1.464561</v>
      </c>
      <c r="X476" s="26">
        <v>0</v>
      </c>
      <c r="Y476" s="26">
        <v>0</v>
      </c>
      <c r="Z476" s="26">
        <v>0</v>
      </c>
      <c r="AA476" s="26">
        <v>0</v>
      </c>
      <c r="AB476" s="26">
        <v>0</v>
      </c>
      <c r="AC476" s="26">
        <v>0</v>
      </c>
      <c r="AD476" s="26">
        <v>0</v>
      </c>
      <c r="AE476" s="26">
        <v>0</v>
      </c>
      <c r="AF476" s="26">
        <v>0</v>
      </c>
      <c r="AG476" s="26">
        <v>0</v>
      </c>
      <c r="AH476" s="26">
        <v>2.7137620552949988</v>
      </c>
      <c r="AI476" s="26">
        <v>6.2852047578241459</v>
      </c>
      <c r="AJ476" s="26">
        <v>0</v>
      </c>
      <c r="AK476" s="26">
        <v>164.85171128453001</v>
      </c>
      <c r="AL476" s="26">
        <v>173.85067809764917</v>
      </c>
      <c r="AM476" s="26">
        <v>80.560264352683205</v>
      </c>
      <c r="AN476" s="26">
        <v>0.15741523870534088</v>
      </c>
      <c r="AO476" s="26">
        <v>0</v>
      </c>
      <c r="AP476" s="26">
        <v>0</v>
      </c>
      <c r="AQ476" s="26">
        <v>80.717679591388546</v>
      </c>
      <c r="AR476" s="26">
        <v>2.7137620552949988</v>
      </c>
      <c r="AS476" s="30">
        <v>29.743830868994205</v>
      </c>
      <c r="AT476" s="26">
        <v>80.560264352683205</v>
      </c>
      <c r="AU476" s="26">
        <v>0.18633275650887604</v>
      </c>
      <c r="AV476" s="26">
        <v>0</v>
      </c>
      <c r="AW476" s="26">
        <v>0</v>
      </c>
      <c r="AX476" s="26">
        <v>80.746597109192081</v>
      </c>
      <c r="AY476" s="26">
        <v>6.2852047578241459</v>
      </c>
      <c r="AZ476" s="30">
        <v>12.847090941416756</v>
      </c>
      <c r="BA476" s="26">
        <v>80.560264352683205</v>
      </c>
      <c r="BB476" s="26">
        <v>0.34374799521421695</v>
      </c>
      <c r="BC476" s="26">
        <v>0</v>
      </c>
      <c r="BD476" s="26">
        <v>0</v>
      </c>
      <c r="BE476" s="26">
        <v>80.904012347897421</v>
      </c>
      <c r="BF476" s="26">
        <v>8.9989668131191447</v>
      </c>
      <c r="BG476" s="26">
        <v>3.8024003876265264</v>
      </c>
      <c r="BH476" s="30">
        <v>8.9903667863239036</v>
      </c>
      <c r="BI476" s="26">
        <v>1.1922067030394994</v>
      </c>
      <c r="BJ476" s="26">
        <v>2.7612086430470586</v>
      </c>
      <c r="BK476" s="26">
        <v>0</v>
      </c>
      <c r="BL476" s="26">
        <v>72.422456794792353</v>
      </c>
      <c r="BM476" s="26">
        <v>76.375872140878911</v>
      </c>
      <c r="BN476" s="26">
        <v>80.560264352683205</v>
      </c>
      <c r="BO476" s="26">
        <v>0</v>
      </c>
      <c r="BP476" s="26">
        <v>0.34374799521421695</v>
      </c>
      <c r="BQ476" s="26">
        <v>0</v>
      </c>
      <c r="BR476" s="26">
        <v>0</v>
      </c>
      <c r="BS476" s="26">
        <v>0</v>
      </c>
      <c r="BT476" s="26">
        <v>0</v>
      </c>
      <c r="BU476" s="26">
        <v>0</v>
      </c>
      <c r="BV476" s="26">
        <v>81.5419580698061</v>
      </c>
      <c r="BW476" s="26">
        <v>0</v>
      </c>
      <c r="BX476" s="26">
        <v>171.75844809764916</v>
      </c>
      <c r="BY476" s="26">
        <v>2.0922300000000003</v>
      </c>
      <c r="BZ476" s="26">
        <v>0</v>
      </c>
      <c r="CA476" s="26">
        <v>0</v>
      </c>
      <c r="CB476" s="26">
        <v>162.44597041770351</v>
      </c>
      <c r="CC476" s="26">
        <v>173.85067809764917</v>
      </c>
      <c r="CD476" s="113">
        <v>0.93439940640588237</v>
      </c>
      <c r="CE476" s="26">
        <v>40.401941610249871</v>
      </c>
      <c r="CF476" s="26">
        <v>1.5911817788915132</v>
      </c>
      <c r="CG476" s="26">
        <v>0</v>
      </c>
      <c r="CH476" s="26">
        <v>1.5911817788915132</v>
      </c>
      <c r="CI476" s="26">
        <v>7.9558013480459835E-2</v>
      </c>
      <c r="CJ476" s="26">
        <v>0</v>
      </c>
      <c r="CK476" s="26">
        <v>7.9558013480459835E-2</v>
      </c>
      <c r="CL476" s="26"/>
      <c r="CM476" s="26">
        <v>0</v>
      </c>
      <c r="CN476" s="26"/>
      <c r="CO476" s="26">
        <v>0</v>
      </c>
      <c r="CP476" s="26">
        <v>0</v>
      </c>
      <c r="CQ476" s="26">
        <v>0</v>
      </c>
      <c r="CR476" s="26">
        <v>0</v>
      </c>
      <c r="CS476" s="26">
        <v>0</v>
      </c>
      <c r="CT476" s="26">
        <v>0</v>
      </c>
      <c r="CU476" s="26">
        <v>0</v>
      </c>
      <c r="CV476" s="26">
        <v>9999</v>
      </c>
      <c r="CW476" s="30">
        <v>9999</v>
      </c>
      <c r="CX476" s="7"/>
      <c r="CY476" s="7"/>
      <c r="CZ476" s="7"/>
      <c r="DA476" s="7"/>
      <c r="DB476" s="7"/>
      <c r="DC476" s="7"/>
      <c r="DD476" s="7"/>
      <c r="DE476" s="7"/>
      <c r="DF476" s="7"/>
      <c r="DG476" s="7"/>
      <c r="DH476" s="7"/>
      <c r="DI476" s="7"/>
      <c r="DJ476" s="7"/>
      <c r="DK476" s="7"/>
      <c r="DL476" s="7"/>
      <c r="DM476" s="7"/>
      <c r="DN476" s="7"/>
      <c r="DO476" s="7"/>
      <c r="DP476" s="7"/>
      <c r="DQ476" s="7"/>
      <c r="DR476" s="7"/>
      <c r="DS476" s="7"/>
      <c r="DT476" s="7"/>
      <c r="DU476" s="7"/>
      <c r="DV476" s="7"/>
      <c r="DW476" s="7"/>
      <c r="DX476" s="7"/>
      <c r="DY476" s="7"/>
      <c r="DZ476" s="7"/>
      <c r="EA476" s="7"/>
    </row>
    <row r="477" spans="1:131">
      <c r="A477" s="7" t="s">
        <v>541</v>
      </c>
      <c r="B477" s="7"/>
      <c r="C477" s="26">
        <v>1</v>
      </c>
      <c r="D477" s="26">
        <v>156.16000000000003</v>
      </c>
      <c r="E477" s="26">
        <v>0</v>
      </c>
      <c r="F477" s="26">
        <v>10.46115</v>
      </c>
      <c r="G477" s="26">
        <v>0</v>
      </c>
      <c r="H477" s="26">
        <v>0</v>
      </c>
      <c r="I477" s="26"/>
      <c r="J477" s="26"/>
      <c r="K477" s="26"/>
      <c r="L477" s="26">
        <v>166.96877726674632</v>
      </c>
      <c r="M477" s="26">
        <v>4.4410788563960382E-4</v>
      </c>
      <c r="N477" s="26">
        <v>4.4090251407838643E-4</v>
      </c>
      <c r="O477" s="26">
        <v>0</v>
      </c>
      <c r="P477" s="26">
        <v>0</v>
      </c>
      <c r="Q477" s="26">
        <v>0</v>
      </c>
      <c r="R477" s="26">
        <v>2.0860930552949988</v>
      </c>
      <c r="S477" s="26">
        <v>4.8206437578241461</v>
      </c>
      <c r="T477" s="26">
        <v>0</v>
      </c>
      <c r="U477" s="26">
        <v>164.85171128453001</v>
      </c>
      <c r="V477" s="26">
        <v>0.62766900000000003</v>
      </c>
      <c r="W477" s="26">
        <v>1.464561</v>
      </c>
      <c r="X477" s="26">
        <v>0</v>
      </c>
      <c r="Y477" s="26">
        <v>0</v>
      </c>
      <c r="Z477" s="26">
        <v>0</v>
      </c>
      <c r="AA477" s="26">
        <v>0</v>
      </c>
      <c r="AB477" s="26">
        <v>0</v>
      </c>
      <c r="AC477" s="26">
        <v>0</v>
      </c>
      <c r="AD477" s="26">
        <v>0</v>
      </c>
      <c r="AE477" s="26">
        <v>0</v>
      </c>
      <c r="AF477" s="26">
        <v>0</v>
      </c>
      <c r="AG477" s="26">
        <v>0</v>
      </c>
      <c r="AH477" s="26">
        <v>2.7137620552949988</v>
      </c>
      <c r="AI477" s="26">
        <v>6.2852047578241459</v>
      </c>
      <c r="AJ477" s="26">
        <v>0</v>
      </c>
      <c r="AK477" s="26">
        <v>164.85171128453001</v>
      </c>
      <c r="AL477" s="26">
        <v>173.85067809764917</v>
      </c>
      <c r="AM477" s="26">
        <v>80.309297797067273</v>
      </c>
      <c r="AN477" s="26">
        <v>0.15692484855361086</v>
      </c>
      <c r="AO477" s="26">
        <v>0</v>
      </c>
      <c r="AP477" s="26">
        <v>0</v>
      </c>
      <c r="AQ477" s="26">
        <v>80.466222645620888</v>
      </c>
      <c r="AR477" s="26">
        <v>2.7137620552949988</v>
      </c>
      <c r="AS477" s="30">
        <v>29.65117095974497</v>
      </c>
      <c r="AT477" s="26">
        <v>80.309297797067273</v>
      </c>
      <c r="AU477" s="26">
        <v>0.18575228063190138</v>
      </c>
      <c r="AV477" s="26">
        <v>0</v>
      </c>
      <c r="AW477" s="26">
        <v>0</v>
      </c>
      <c r="AX477" s="26">
        <v>80.495050077699176</v>
      </c>
      <c r="AY477" s="26">
        <v>6.2852047578241459</v>
      </c>
      <c r="AZ477" s="30">
        <v>12.807068851256565</v>
      </c>
      <c r="BA477" s="26">
        <v>80.309297797067273</v>
      </c>
      <c r="BB477" s="26">
        <v>0.34267712918551224</v>
      </c>
      <c r="BC477" s="26">
        <v>0</v>
      </c>
      <c r="BD477" s="26">
        <v>0</v>
      </c>
      <c r="BE477" s="26">
        <v>80.651974926252791</v>
      </c>
      <c r="BF477" s="26">
        <v>8.9989668131191447</v>
      </c>
      <c r="BG477" s="26">
        <v>3.814754810583044</v>
      </c>
      <c r="BH477" s="30">
        <v>8.9623594131577757</v>
      </c>
      <c r="BI477" s="26">
        <v>1.1959323489864977</v>
      </c>
      <c r="BJ477" s="26">
        <v>2.7698374200565805</v>
      </c>
      <c r="BK477" s="26">
        <v>0</v>
      </c>
      <c r="BL477" s="26">
        <v>72.648776972276067</v>
      </c>
      <c r="BM477" s="26">
        <v>76.61454674131916</v>
      </c>
      <c r="BN477" s="26">
        <v>80.309297797067273</v>
      </c>
      <c r="BO477" s="26">
        <v>0</v>
      </c>
      <c r="BP477" s="26">
        <v>0.34267712918551224</v>
      </c>
      <c r="BQ477" s="26">
        <v>0</v>
      </c>
      <c r="BR477" s="26">
        <v>0</v>
      </c>
      <c r="BS477" s="26">
        <v>0</v>
      </c>
      <c r="BT477" s="26">
        <v>0</v>
      </c>
      <c r="BU477" s="26">
        <v>0</v>
      </c>
      <c r="BV477" s="26">
        <v>81.5419580698061</v>
      </c>
      <c r="BW477" s="26">
        <v>0</v>
      </c>
      <c r="BX477" s="26">
        <v>171.75844809764916</v>
      </c>
      <c r="BY477" s="26">
        <v>2.0922300000000003</v>
      </c>
      <c r="BZ477" s="26">
        <v>0</v>
      </c>
      <c r="CA477" s="26">
        <v>0</v>
      </c>
      <c r="CB477" s="26">
        <v>162.19393299605889</v>
      </c>
      <c r="CC477" s="26">
        <v>173.85067809764917</v>
      </c>
      <c r="CD477" s="113">
        <v>0.932949671355076</v>
      </c>
      <c r="CE477" s="26">
        <v>40.528669599527078</v>
      </c>
      <c r="CF477" s="26">
        <v>1.5862248263092966</v>
      </c>
      <c r="CG477" s="26">
        <v>0</v>
      </c>
      <c r="CH477" s="26">
        <v>1.5862248263092966</v>
      </c>
      <c r="CI477" s="26">
        <v>7.93101692017045E-2</v>
      </c>
      <c r="CJ477" s="26">
        <v>0</v>
      </c>
      <c r="CK477" s="26">
        <v>7.93101692017045E-2</v>
      </c>
      <c r="CL477" s="26"/>
      <c r="CM477" s="26">
        <v>0</v>
      </c>
      <c r="CN477" s="26"/>
      <c r="CO477" s="26">
        <v>0</v>
      </c>
      <c r="CP477" s="26">
        <v>0</v>
      </c>
      <c r="CQ477" s="26">
        <v>0</v>
      </c>
      <c r="CR477" s="26">
        <v>0</v>
      </c>
      <c r="CS477" s="26">
        <v>0</v>
      </c>
      <c r="CT477" s="26">
        <v>0</v>
      </c>
      <c r="CU477" s="26">
        <v>0</v>
      </c>
      <c r="CV477" s="26">
        <v>9999</v>
      </c>
      <c r="CW477" s="30">
        <v>9999</v>
      </c>
      <c r="CX477" s="7"/>
      <c r="CY477" s="7"/>
      <c r="CZ477" s="7"/>
      <c r="DA477" s="7"/>
      <c r="DB477" s="7"/>
      <c r="DC477" s="7"/>
      <c r="DD477" s="7"/>
      <c r="DE477" s="7"/>
      <c r="DF477" s="7"/>
      <c r="DG477" s="7"/>
      <c r="DH477" s="7"/>
      <c r="DI477" s="7"/>
      <c r="DJ477" s="7"/>
      <c r="DK477" s="7"/>
      <c r="DL477" s="7"/>
      <c r="DM477" s="7"/>
      <c r="DN477" s="7"/>
      <c r="DO477" s="7"/>
      <c r="DP477" s="7"/>
      <c r="DQ477" s="7"/>
      <c r="DR477" s="7"/>
      <c r="DS477" s="7"/>
      <c r="DT477" s="7"/>
      <c r="DU477" s="7"/>
      <c r="DV477" s="7"/>
      <c r="DW477" s="7"/>
      <c r="DX477" s="7"/>
      <c r="DY477" s="7"/>
      <c r="DZ477" s="7"/>
      <c r="EA477" s="7"/>
    </row>
    <row r="478" spans="1:131">
      <c r="A478" s="7" t="s">
        <v>540</v>
      </c>
      <c r="B478" s="7"/>
      <c r="C478" s="26">
        <v>1</v>
      </c>
      <c r="D478" s="26">
        <v>155.73300000000003</v>
      </c>
      <c r="E478" s="26">
        <v>0</v>
      </c>
      <c r="F478" s="26">
        <v>10.46115</v>
      </c>
      <c r="G478" s="26">
        <v>0</v>
      </c>
      <c r="H478" s="26">
        <v>0</v>
      </c>
      <c r="I478" s="26"/>
      <c r="J478" s="26"/>
      <c r="K478" s="26"/>
      <c r="L478" s="26">
        <v>166.51222201640758</v>
      </c>
      <c r="M478" s="26">
        <v>4.4289352813980801E-4</v>
      </c>
      <c r="N478" s="26">
        <v>4.3969692126645337E-4</v>
      </c>
      <c r="O478" s="26">
        <v>0</v>
      </c>
      <c r="P478" s="26">
        <v>0</v>
      </c>
      <c r="Q478" s="26">
        <v>0</v>
      </c>
      <c r="R478" s="26">
        <v>2.0860930552949988</v>
      </c>
      <c r="S478" s="26">
        <v>4.8206437578241461</v>
      </c>
      <c r="T478" s="26">
        <v>0</v>
      </c>
      <c r="U478" s="26">
        <v>164.85171128453001</v>
      </c>
      <c r="V478" s="26">
        <v>0.62766900000000003</v>
      </c>
      <c r="W478" s="26">
        <v>1.464561</v>
      </c>
      <c r="X478" s="26">
        <v>0</v>
      </c>
      <c r="Y478" s="26">
        <v>0</v>
      </c>
      <c r="Z478" s="26">
        <v>0</v>
      </c>
      <c r="AA478" s="26">
        <v>0</v>
      </c>
      <c r="AB478" s="26">
        <v>0</v>
      </c>
      <c r="AC478" s="26">
        <v>0</v>
      </c>
      <c r="AD478" s="26">
        <v>0</v>
      </c>
      <c r="AE478" s="26">
        <v>0</v>
      </c>
      <c r="AF478" s="26">
        <v>0</v>
      </c>
      <c r="AG478" s="26">
        <v>0</v>
      </c>
      <c r="AH478" s="26">
        <v>2.7137620552949988</v>
      </c>
      <c r="AI478" s="26">
        <v>6.2852047578241459</v>
      </c>
      <c r="AJ478" s="26">
        <v>0</v>
      </c>
      <c r="AK478" s="26">
        <v>164.85171128453001</v>
      </c>
      <c r="AL478" s="26">
        <v>173.85067809764917</v>
      </c>
      <c r="AM478" s="26">
        <v>80.089702060903463</v>
      </c>
      <c r="AN478" s="26">
        <v>0.15649575717084713</v>
      </c>
      <c r="AO478" s="26">
        <v>0</v>
      </c>
      <c r="AP478" s="26">
        <v>0</v>
      </c>
      <c r="AQ478" s="26">
        <v>80.246197818074307</v>
      </c>
      <c r="AR478" s="26">
        <v>2.7137620552949988</v>
      </c>
      <c r="AS478" s="30">
        <v>29.57009353915193</v>
      </c>
      <c r="AT478" s="26">
        <v>80.089702060903463</v>
      </c>
      <c r="AU478" s="26">
        <v>0.18524436423954851</v>
      </c>
      <c r="AV478" s="26">
        <v>0</v>
      </c>
      <c r="AW478" s="26">
        <v>0</v>
      </c>
      <c r="AX478" s="26">
        <v>80.274946425143014</v>
      </c>
      <c r="AY478" s="26">
        <v>6.2852047578241459</v>
      </c>
      <c r="AZ478" s="30">
        <v>12.772049522366418</v>
      </c>
      <c r="BA478" s="26">
        <v>80.089702060903463</v>
      </c>
      <c r="BB478" s="26">
        <v>0.34174012141039567</v>
      </c>
      <c r="BC478" s="26">
        <v>0</v>
      </c>
      <c r="BD478" s="26">
        <v>0</v>
      </c>
      <c r="BE478" s="26">
        <v>80.431442182313859</v>
      </c>
      <c r="BF478" s="26">
        <v>8.9989668131191447</v>
      </c>
      <c r="BG478" s="26">
        <v>3.8256284448890785</v>
      </c>
      <c r="BH478" s="30">
        <v>8.9378529616374269</v>
      </c>
      <c r="BI478" s="26">
        <v>1.1992114427753364</v>
      </c>
      <c r="BJ478" s="26">
        <v>2.7774319605737743</v>
      </c>
      <c r="BK478" s="26">
        <v>0</v>
      </c>
      <c r="BL478" s="26">
        <v>72.847970642000291</v>
      </c>
      <c r="BM478" s="26">
        <v>76.824614045349406</v>
      </c>
      <c r="BN478" s="26">
        <v>80.089702060903463</v>
      </c>
      <c r="BO478" s="26">
        <v>0</v>
      </c>
      <c r="BP478" s="26">
        <v>0.34174012141039567</v>
      </c>
      <c r="BQ478" s="26">
        <v>0</v>
      </c>
      <c r="BR478" s="26">
        <v>0</v>
      </c>
      <c r="BS478" s="26">
        <v>0</v>
      </c>
      <c r="BT478" s="26">
        <v>0</v>
      </c>
      <c r="BU478" s="26">
        <v>0</v>
      </c>
      <c r="BV478" s="26">
        <v>81.5419580698061</v>
      </c>
      <c r="BW478" s="26">
        <v>0</v>
      </c>
      <c r="BX478" s="26">
        <v>171.75844809764916</v>
      </c>
      <c r="BY478" s="26">
        <v>2.0922300000000003</v>
      </c>
      <c r="BZ478" s="26">
        <v>0</v>
      </c>
      <c r="CA478" s="26">
        <v>0</v>
      </c>
      <c r="CB478" s="26">
        <v>161.97340025211997</v>
      </c>
      <c r="CC478" s="26">
        <v>173.85067809764917</v>
      </c>
      <c r="CD478" s="113">
        <v>0.93168115318562106</v>
      </c>
      <c r="CE478" s="26">
        <v>40.640208100077757</v>
      </c>
      <c r="CF478" s="26">
        <v>1.5818874927998607</v>
      </c>
      <c r="CG478" s="26">
        <v>0</v>
      </c>
      <c r="CH478" s="26">
        <v>1.5818874927998607</v>
      </c>
      <c r="CI478" s="26">
        <v>7.9093305457793597E-2</v>
      </c>
      <c r="CJ478" s="26">
        <v>0</v>
      </c>
      <c r="CK478" s="26">
        <v>7.9093305457793597E-2</v>
      </c>
      <c r="CL478" s="26"/>
      <c r="CM478" s="26">
        <v>0</v>
      </c>
      <c r="CN478" s="26"/>
      <c r="CO478" s="26">
        <v>0</v>
      </c>
      <c r="CP478" s="26">
        <v>0</v>
      </c>
      <c r="CQ478" s="26">
        <v>0</v>
      </c>
      <c r="CR478" s="26">
        <v>0</v>
      </c>
      <c r="CS478" s="26">
        <v>0</v>
      </c>
      <c r="CT478" s="26">
        <v>0</v>
      </c>
      <c r="CU478" s="26">
        <v>0</v>
      </c>
      <c r="CV478" s="26">
        <v>9999</v>
      </c>
      <c r="CW478" s="30">
        <v>9999</v>
      </c>
      <c r="CX478" s="7"/>
      <c r="CY478" s="7"/>
      <c r="CZ478" s="7"/>
      <c r="DA478" s="7"/>
      <c r="DB478" s="7"/>
      <c r="DC478" s="7"/>
      <c r="DD478" s="7"/>
      <c r="DE478" s="7"/>
      <c r="DF478" s="7"/>
      <c r="DG478" s="7"/>
      <c r="DH478" s="7"/>
      <c r="DI478" s="7"/>
      <c r="DJ478" s="7"/>
      <c r="DK478" s="7"/>
      <c r="DL478" s="7"/>
      <c r="DM478" s="7"/>
      <c r="DN478" s="7"/>
      <c r="DO478" s="7"/>
      <c r="DP478" s="7"/>
      <c r="DQ478" s="7"/>
      <c r="DR478" s="7"/>
      <c r="DS478" s="7"/>
      <c r="DT478" s="7"/>
      <c r="DU478" s="7"/>
      <c r="DV478" s="7"/>
      <c r="DW478" s="7"/>
      <c r="DX478" s="7"/>
      <c r="DY478" s="7"/>
      <c r="DZ478" s="7"/>
      <c r="EA478" s="7"/>
    </row>
    <row r="479" spans="1:131">
      <c r="A479" s="7" t="s">
        <v>542</v>
      </c>
      <c r="B479" s="7"/>
      <c r="C479" s="26">
        <v>1</v>
      </c>
      <c r="D479" s="26">
        <v>155.672</v>
      </c>
      <c r="E479" s="26">
        <v>0</v>
      </c>
      <c r="F479" s="26">
        <v>10.46115</v>
      </c>
      <c r="G479" s="26">
        <v>0</v>
      </c>
      <c r="H479" s="26">
        <v>0</v>
      </c>
      <c r="I479" s="26"/>
      <c r="J479" s="26"/>
      <c r="K479" s="26"/>
      <c r="L479" s="26">
        <v>166.4469998377877</v>
      </c>
      <c r="M479" s="26">
        <v>4.4272004849697994E-4</v>
      </c>
      <c r="N479" s="26">
        <v>4.395246937218914E-4</v>
      </c>
      <c r="O479" s="26">
        <v>0</v>
      </c>
      <c r="P479" s="26">
        <v>0</v>
      </c>
      <c r="Q479" s="26">
        <v>0</v>
      </c>
      <c r="R479" s="26">
        <v>2.0860930552949988</v>
      </c>
      <c r="S479" s="26">
        <v>4.8206437578241461</v>
      </c>
      <c r="T479" s="26">
        <v>0</v>
      </c>
      <c r="U479" s="26">
        <v>164.85171128453001</v>
      </c>
      <c r="V479" s="26">
        <v>0.62766900000000003</v>
      </c>
      <c r="W479" s="26">
        <v>1.464561</v>
      </c>
      <c r="X479" s="26">
        <v>0</v>
      </c>
      <c r="Y479" s="26">
        <v>0</v>
      </c>
      <c r="Z479" s="26">
        <v>0</v>
      </c>
      <c r="AA479" s="26">
        <v>0</v>
      </c>
      <c r="AB479" s="26">
        <v>0</v>
      </c>
      <c r="AC479" s="26">
        <v>0</v>
      </c>
      <c r="AD479" s="26">
        <v>0</v>
      </c>
      <c r="AE479" s="26">
        <v>0</v>
      </c>
      <c r="AF479" s="26">
        <v>0</v>
      </c>
      <c r="AG479" s="26">
        <v>0</v>
      </c>
      <c r="AH479" s="26">
        <v>2.7137620552949988</v>
      </c>
      <c r="AI479" s="26">
        <v>6.2852047578241459</v>
      </c>
      <c r="AJ479" s="26">
        <v>0</v>
      </c>
      <c r="AK479" s="26">
        <v>164.85171128453001</v>
      </c>
      <c r="AL479" s="26">
        <v>173.85067809764917</v>
      </c>
      <c r="AM479" s="26">
        <v>80.058331241451398</v>
      </c>
      <c r="AN479" s="26">
        <v>0.15643445840188086</v>
      </c>
      <c r="AO479" s="26">
        <v>0</v>
      </c>
      <c r="AP479" s="26">
        <v>0</v>
      </c>
      <c r="AQ479" s="26">
        <v>80.214765699853274</v>
      </c>
      <c r="AR479" s="26">
        <v>2.7137620552949988</v>
      </c>
      <c r="AS479" s="30">
        <v>29.558511050495749</v>
      </c>
      <c r="AT479" s="26">
        <v>80.058331241451398</v>
      </c>
      <c r="AU479" s="26">
        <v>0.18517180475492667</v>
      </c>
      <c r="AV479" s="26">
        <v>0</v>
      </c>
      <c r="AW479" s="26">
        <v>0</v>
      </c>
      <c r="AX479" s="26">
        <v>80.243503046206328</v>
      </c>
      <c r="AY479" s="26">
        <v>6.2852047578241459</v>
      </c>
      <c r="AZ479" s="30">
        <v>12.767046761096381</v>
      </c>
      <c r="BA479" s="26">
        <v>80.058331241451398</v>
      </c>
      <c r="BB479" s="26">
        <v>0.34160626315680753</v>
      </c>
      <c r="BC479" s="26">
        <v>0</v>
      </c>
      <c r="BD479" s="26">
        <v>0</v>
      </c>
      <c r="BE479" s="26">
        <v>80.399937504608204</v>
      </c>
      <c r="BF479" s="26">
        <v>8.9989668131191447</v>
      </c>
      <c r="BG479" s="26">
        <v>3.827186690736788</v>
      </c>
      <c r="BH479" s="30">
        <v>8.9343520399916514</v>
      </c>
      <c r="BI479" s="26">
        <v>1.1996813532152959</v>
      </c>
      <c r="BJ479" s="26">
        <v>2.7785202959815236</v>
      </c>
      <c r="BK479" s="26">
        <v>0</v>
      </c>
      <c r="BL479" s="26">
        <v>72.876516085041843</v>
      </c>
      <c r="BM479" s="26">
        <v>76.854717734238676</v>
      </c>
      <c r="BN479" s="26">
        <v>80.058331241451398</v>
      </c>
      <c r="BO479" s="26">
        <v>0</v>
      </c>
      <c r="BP479" s="26">
        <v>0.34160626315680753</v>
      </c>
      <c r="BQ479" s="26">
        <v>0</v>
      </c>
      <c r="BR479" s="26">
        <v>0</v>
      </c>
      <c r="BS479" s="26">
        <v>0</v>
      </c>
      <c r="BT479" s="26">
        <v>0</v>
      </c>
      <c r="BU479" s="26">
        <v>0</v>
      </c>
      <c r="BV479" s="26">
        <v>81.5419580698061</v>
      </c>
      <c r="BW479" s="26">
        <v>0</v>
      </c>
      <c r="BX479" s="26">
        <v>171.75844809764916</v>
      </c>
      <c r="BY479" s="26">
        <v>2.0922300000000003</v>
      </c>
      <c r="BZ479" s="26">
        <v>0</v>
      </c>
      <c r="CA479" s="26">
        <v>0</v>
      </c>
      <c r="CB479" s="26">
        <v>161.9418955744143</v>
      </c>
      <c r="CC479" s="26">
        <v>173.85067809764917</v>
      </c>
      <c r="CD479" s="113">
        <v>0.93149993630426975</v>
      </c>
      <c r="CE479" s="26">
        <v>40.656192121652445</v>
      </c>
      <c r="CF479" s="26">
        <v>1.5812678737270809</v>
      </c>
      <c r="CG479" s="26">
        <v>0</v>
      </c>
      <c r="CH479" s="26">
        <v>1.5812678737270809</v>
      </c>
      <c r="CI479" s="26">
        <v>7.9062324922949151E-2</v>
      </c>
      <c r="CJ479" s="26">
        <v>0</v>
      </c>
      <c r="CK479" s="26">
        <v>7.9062324922949151E-2</v>
      </c>
      <c r="CL479" s="26"/>
      <c r="CM479" s="26">
        <v>0</v>
      </c>
      <c r="CN479" s="26"/>
      <c r="CO479" s="26">
        <v>0</v>
      </c>
      <c r="CP479" s="26">
        <v>0</v>
      </c>
      <c r="CQ479" s="26">
        <v>0</v>
      </c>
      <c r="CR479" s="26">
        <v>0</v>
      </c>
      <c r="CS479" s="26">
        <v>0</v>
      </c>
      <c r="CT479" s="26">
        <v>0</v>
      </c>
      <c r="CU479" s="26">
        <v>0</v>
      </c>
      <c r="CV479" s="26">
        <v>9999</v>
      </c>
      <c r="CW479" s="30">
        <v>9999</v>
      </c>
      <c r="CX479" s="7"/>
      <c r="CY479" s="7"/>
      <c r="CZ479" s="7"/>
      <c r="DA479" s="7"/>
      <c r="DB479" s="7"/>
      <c r="DC479" s="7"/>
      <c r="DD479" s="7"/>
      <c r="DE479" s="7"/>
      <c r="DF479" s="7"/>
      <c r="DG479" s="7"/>
      <c r="DH479" s="7"/>
      <c r="DI479" s="7"/>
      <c r="DJ479" s="7"/>
      <c r="DK479" s="7"/>
      <c r="DL479" s="7"/>
      <c r="DM479" s="7"/>
      <c r="DN479" s="7"/>
      <c r="DO479" s="7"/>
      <c r="DP479" s="7"/>
      <c r="DQ479" s="7"/>
      <c r="DR479" s="7"/>
      <c r="DS479" s="7"/>
      <c r="DT479" s="7"/>
      <c r="DU479" s="7"/>
      <c r="DV479" s="7"/>
      <c r="DW479" s="7"/>
      <c r="DX479" s="7"/>
      <c r="DY479" s="7"/>
      <c r="DZ479" s="7"/>
      <c r="EA479" s="7"/>
    </row>
    <row r="480" spans="1:131">
      <c r="A480" s="7" t="s">
        <v>569</v>
      </c>
      <c r="B480" s="7"/>
      <c r="C480" s="26">
        <v>1</v>
      </c>
      <c r="D480" s="26">
        <v>151.768</v>
      </c>
      <c r="E480" s="26">
        <v>0</v>
      </c>
      <c r="F480" s="26">
        <v>10.46115</v>
      </c>
      <c r="G480" s="26">
        <v>0</v>
      </c>
      <c r="H480" s="26">
        <v>0</v>
      </c>
      <c r="I480" s="26"/>
      <c r="J480" s="26"/>
      <c r="K480" s="26"/>
      <c r="L480" s="26">
        <v>162.27278040611907</v>
      </c>
      <c r="M480" s="26">
        <v>4.316173513559899E-4</v>
      </c>
      <c r="N480" s="26">
        <v>4.2850213086993174E-4</v>
      </c>
      <c r="O480" s="26">
        <v>0</v>
      </c>
      <c r="P480" s="26">
        <v>0</v>
      </c>
      <c r="Q480" s="26">
        <v>0</v>
      </c>
      <c r="R480" s="26">
        <v>2.0860930552949988</v>
      </c>
      <c r="S480" s="26">
        <v>4.8206437578241461</v>
      </c>
      <c r="T480" s="26">
        <v>0</v>
      </c>
      <c r="U480" s="26">
        <v>164.85171128453001</v>
      </c>
      <c r="V480" s="26">
        <v>0.62766900000000003</v>
      </c>
      <c r="W480" s="26">
        <v>1.464561</v>
      </c>
      <c r="X480" s="26">
        <v>0</v>
      </c>
      <c r="Y480" s="26">
        <v>0</v>
      </c>
      <c r="Z480" s="26">
        <v>0</v>
      </c>
      <c r="AA480" s="26">
        <v>0</v>
      </c>
      <c r="AB480" s="26">
        <v>0</v>
      </c>
      <c r="AC480" s="26">
        <v>0</v>
      </c>
      <c r="AD480" s="26">
        <v>0</v>
      </c>
      <c r="AE480" s="26">
        <v>0</v>
      </c>
      <c r="AF480" s="26">
        <v>0</v>
      </c>
      <c r="AG480" s="26">
        <v>0</v>
      </c>
      <c r="AH480" s="26">
        <v>2.7137620552949988</v>
      </c>
      <c r="AI480" s="26">
        <v>6.2852047578241459</v>
      </c>
      <c r="AJ480" s="26">
        <v>0</v>
      </c>
      <c r="AK480" s="26">
        <v>164.85171128453001</v>
      </c>
      <c r="AL480" s="26">
        <v>173.85067809764917</v>
      </c>
      <c r="AM480" s="26">
        <v>78.050598796524881</v>
      </c>
      <c r="AN480" s="26">
        <v>0.15251133718804058</v>
      </c>
      <c r="AO480" s="26">
        <v>0</v>
      </c>
      <c r="AP480" s="26">
        <v>0</v>
      </c>
      <c r="AQ480" s="26">
        <v>78.203110133712926</v>
      </c>
      <c r="AR480" s="26">
        <v>2.7137620552949988</v>
      </c>
      <c r="AS480" s="30">
        <v>28.817231776502187</v>
      </c>
      <c r="AT480" s="26">
        <v>78.050598796524881</v>
      </c>
      <c r="AU480" s="26">
        <v>0.18052799773912906</v>
      </c>
      <c r="AV480" s="26">
        <v>0</v>
      </c>
      <c r="AW480" s="26">
        <v>0</v>
      </c>
      <c r="AX480" s="26">
        <v>78.231126794264014</v>
      </c>
      <c r="AY480" s="26">
        <v>6.2852047578241459</v>
      </c>
      <c r="AZ480" s="30">
        <v>12.446870039814995</v>
      </c>
      <c r="BA480" s="26">
        <v>78.050598796524881</v>
      </c>
      <c r="BB480" s="26">
        <v>0.33303933492716964</v>
      </c>
      <c r="BC480" s="26">
        <v>0</v>
      </c>
      <c r="BD480" s="26">
        <v>0</v>
      </c>
      <c r="BE480" s="26">
        <v>78.383638131452059</v>
      </c>
      <c r="BF480" s="26">
        <v>8.9989668131191447</v>
      </c>
      <c r="BG480" s="26">
        <v>3.9295198521309125</v>
      </c>
      <c r="BH480" s="30">
        <v>8.7102930546627277</v>
      </c>
      <c r="BI480" s="26">
        <v>1.2305413237160105</v>
      </c>
      <c r="BJ480" s="26">
        <v>2.8499934868749381</v>
      </c>
      <c r="BK480" s="26">
        <v>0</v>
      </c>
      <c r="BL480" s="26">
        <v>74.75115315475351</v>
      </c>
      <c r="BM480" s="26">
        <v>78.831687965344472</v>
      </c>
      <c r="BN480" s="26">
        <v>78.050598796524881</v>
      </c>
      <c r="BO480" s="26">
        <v>0</v>
      </c>
      <c r="BP480" s="26">
        <v>0.33303933492716964</v>
      </c>
      <c r="BQ480" s="26">
        <v>0</v>
      </c>
      <c r="BR480" s="26">
        <v>0</v>
      </c>
      <c r="BS480" s="26">
        <v>0</v>
      </c>
      <c r="BT480" s="26">
        <v>0</v>
      </c>
      <c r="BU480" s="26">
        <v>0</v>
      </c>
      <c r="BV480" s="26">
        <v>81.5419580698061</v>
      </c>
      <c r="BW480" s="26">
        <v>0</v>
      </c>
      <c r="BX480" s="26">
        <v>171.75844809764916</v>
      </c>
      <c r="BY480" s="26">
        <v>2.0922300000000003</v>
      </c>
      <c r="BZ480" s="26">
        <v>0</v>
      </c>
      <c r="CA480" s="26">
        <v>0</v>
      </c>
      <c r="CB480" s="26">
        <v>159.92559620125814</v>
      </c>
      <c r="CC480" s="26">
        <v>173.85067809764917</v>
      </c>
      <c r="CD480" s="113">
        <v>0.91990205589782326</v>
      </c>
      <c r="CE480" s="26">
        <v>41.705895197668191</v>
      </c>
      <c r="CF480" s="26">
        <v>1.5416122530693483</v>
      </c>
      <c r="CG480" s="26">
        <v>0</v>
      </c>
      <c r="CH480" s="26">
        <v>1.5416122530693483</v>
      </c>
      <c r="CI480" s="26">
        <v>7.7079570692906538E-2</v>
      </c>
      <c r="CJ480" s="26">
        <v>0</v>
      </c>
      <c r="CK480" s="26">
        <v>7.7079570692906538E-2</v>
      </c>
      <c r="CL480" s="26"/>
      <c r="CM480" s="26">
        <v>0</v>
      </c>
      <c r="CN480" s="26"/>
      <c r="CO480" s="26">
        <v>0</v>
      </c>
      <c r="CP480" s="26">
        <v>0</v>
      </c>
      <c r="CQ480" s="26">
        <v>0</v>
      </c>
      <c r="CR480" s="26">
        <v>0</v>
      </c>
      <c r="CS480" s="26">
        <v>0</v>
      </c>
      <c r="CT480" s="26">
        <v>0</v>
      </c>
      <c r="CU480" s="26">
        <v>0</v>
      </c>
      <c r="CV480" s="26">
        <v>9999</v>
      </c>
      <c r="CW480" s="30">
        <v>9999</v>
      </c>
      <c r="CX480" s="7"/>
      <c r="CY480" s="7"/>
      <c r="CZ480" s="7"/>
      <c r="DA480" s="7"/>
      <c r="DB480" s="7"/>
      <c r="DC480" s="7"/>
      <c r="DD480" s="7"/>
      <c r="DE480" s="7"/>
      <c r="DF480" s="7"/>
      <c r="DG480" s="7"/>
      <c r="DH480" s="7"/>
      <c r="DI480" s="7"/>
      <c r="DJ480" s="7"/>
      <c r="DK480" s="7"/>
      <c r="DL480" s="7"/>
      <c r="DM480" s="7"/>
      <c r="DN480" s="7"/>
      <c r="DO480" s="7"/>
      <c r="DP480" s="7"/>
      <c r="DQ480" s="7"/>
      <c r="DR480" s="7"/>
      <c r="DS480" s="7"/>
      <c r="DT480" s="7"/>
      <c r="DU480" s="7"/>
      <c r="DV480" s="7"/>
      <c r="DW480" s="7"/>
      <c r="DX480" s="7"/>
      <c r="DY480" s="7"/>
      <c r="DZ480" s="7"/>
      <c r="EA480" s="7"/>
    </row>
    <row r="481" spans="1:131">
      <c r="A481" s="7" t="s">
        <v>548</v>
      </c>
      <c r="B481" s="7"/>
      <c r="C481" s="26">
        <v>1</v>
      </c>
      <c r="D481" s="26">
        <v>151.4264</v>
      </c>
      <c r="E481" s="26">
        <v>0</v>
      </c>
      <c r="F481" s="26">
        <v>10.46115</v>
      </c>
      <c r="G481" s="26">
        <v>0</v>
      </c>
      <c r="H481" s="26">
        <v>0</v>
      </c>
      <c r="I481" s="26"/>
      <c r="J481" s="26"/>
      <c r="K481" s="26"/>
      <c r="L481" s="26">
        <v>161.90753620584806</v>
      </c>
      <c r="M481" s="26">
        <v>4.3064586535615322E-4</v>
      </c>
      <c r="N481" s="26">
        <v>4.2753765662038526E-4</v>
      </c>
      <c r="O481" s="26">
        <v>0</v>
      </c>
      <c r="P481" s="26">
        <v>0</v>
      </c>
      <c r="Q481" s="26">
        <v>0</v>
      </c>
      <c r="R481" s="26">
        <v>2.0860930552949988</v>
      </c>
      <c r="S481" s="26">
        <v>4.8206437578241461</v>
      </c>
      <c r="T481" s="26">
        <v>0</v>
      </c>
      <c r="U481" s="26">
        <v>164.85171128453001</v>
      </c>
      <c r="V481" s="26">
        <v>0.62766900000000003</v>
      </c>
      <c r="W481" s="26">
        <v>1.464561</v>
      </c>
      <c r="X481" s="26">
        <v>0</v>
      </c>
      <c r="Y481" s="26">
        <v>0</v>
      </c>
      <c r="Z481" s="26">
        <v>0</v>
      </c>
      <c r="AA481" s="26">
        <v>0</v>
      </c>
      <c r="AB481" s="26">
        <v>0</v>
      </c>
      <c r="AC481" s="26">
        <v>0</v>
      </c>
      <c r="AD481" s="26">
        <v>0</v>
      </c>
      <c r="AE481" s="26">
        <v>0</v>
      </c>
      <c r="AF481" s="26">
        <v>0</v>
      </c>
      <c r="AG481" s="26">
        <v>0</v>
      </c>
      <c r="AH481" s="26">
        <v>2.7137620552949988</v>
      </c>
      <c r="AI481" s="26">
        <v>6.2852047578241459</v>
      </c>
      <c r="AJ481" s="26">
        <v>0</v>
      </c>
      <c r="AK481" s="26">
        <v>164.85171128453001</v>
      </c>
      <c r="AL481" s="26">
        <v>173.85067809764917</v>
      </c>
      <c r="AM481" s="26">
        <v>77.874922207593698</v>
      </c>
      <c r="AN481" s="26">
        <v>0.15216806408182956</v>
      </c>
      <c r="AO481" s="26">
        <v>0</v>
      </c>
      <c r="AP481" s="26">
        <v>0</v>
      </c>
      <c r="AQ481" s="26">
        <v>78.027090271675533</v>
      </c>
      <c r="AR481" s="26">
        <v>2.7137620552949988</v>
      </c>
      <c r="AS481" s="30">
        <v>28.752369840027711</v>
      </c>
      <c r="AT481" s="26">
        <v>77.874922207593698</v>
      </c>
      <c r="AU481" s="26">
        <v>0.1801216646252469</v>
      </c>
      <c r="AV481" s="26">
        <v>0</v>
      </c>
      <c r="AW481" s="26">
        <v>0</v>
      </c>
      <c r="AX481" s="26">
        <v>78.055043872218945</v>
      </c>
      <c r="AY481" s="26">
        <v>6.2852047578241459</v>
      </c>
      <c r="AZ481" s="30">
        <v>12.418854576702854</v>
      </c>
      <c r="BA481" s="26">
        <v>77.874922207593698</v>
      </c>
      <c r="BB481" s="26">
        <v>0.33228972870707646</v>
      </c>
      <c r="BC481" s="26">
        <v>0</v>
      </c>
      <c r="BD481" s="26">
        <v>0</v>
      </c>
      <c r="BE481" s="26">
        <v>78.20721193630078</v>
      </c>
      <c r="BF481" s="26">
        <v>8.9989668131191447</v>
      </c>
      <c r="BG481" s="26">
        <v>3.9387250547329566</v>
      </c>
      <c r="BH481" s="30">
        <v>8.6906878934464338</v>
      </c>
      <c r="BI481" s="26">
        <v>1.2333172790063787</v>
      </c>
      <c r="BJ481" s="26">
        <v>2.8564227341866126</v>
      </c>
      <c r="BK481" s="26">
        <v>0</v>
      </c>
      <c r="BL481" s="26">
        <v>74.919782891164502</v>
      </c>
      <c r="BM481" s="26">
        <v>79.009522904357496</v>
      </c>
      <c r="BN481" s="26">
        <v>77.874922207593698</v>
      </c>
      <c r="BO481" s="26">
        <v>0</v>
      </c>
      <c r="BP481" s="26">
        <v>0.33228972870707646</v>
      </c>
      <c r="BQ481" s="26">
        <v>0</v>
      </c>
      <c r="BR481" s="26">
        <v>0</v>
      </c>
      <c r="BS481" s="26">
        <v>0</v>
      </c>
      <c r="BT481" s="26">
        <v>0</v>
      </c>
      <c r="BU481" s="26">
        <v>0</v>
      </c>
      <c r="BV481" s="26">
        <v>81.5419580698061</v>
      </c>
      <c r="BW481" s="26">
        <v>0</v>
      </c>
      <c r="BX481" s="26">
        <v>171.75844809764916</v>
      </c>
      <c r="BY481" s="26">
        <v>2.0922300000000003</v>
      </c>
      <c r="BZ481" s="26">
        <v>0</v>
      </c>
      <c r="CA481" s="26">
        <v>0</v>
      </c>
      <c r="CB481" s="26">
        <v>159.74917000610688</v>
      </c>
      <c r="CC481" s="26">
        <v>173.85067809764917</v>
      </c>
      <c r="CD481" s="113">
        <v>0.91888724136225863</v>
      </c>
      <c r="CE481" s="26">
        <v>41.800319422964002</v>
      </c>
      <c r="CF481" s="26">
        <v>1.5381423862617962</v>
      </c>
      <c r="CG481" s="26">
        <v>0</v>
      </c>
      <c r="CH481" s="26">
        <v>1.5381423862617962</v>
      </c>
      <c r="CI481" s="26">
        <v>7.6906079697777796E-2</v>
      </c>
      <c r="CJ481" s="26">
        <v>0</v>
      </c>
      <c r="CK481" s="26">
        <v>7.6906079697777796E-2</v>
      </c>
      <c r="CL481" s="26"/>
      <c r="CM481" s="26">
        <v>0</v>
      </c>
      <c r="CN481" s="26"/>
      <c r="CO481" s="26">
        <v>0</v>
      </c>
      <c r="CP481" s="26">
        <v>0</v>
      </c>
      <c r="CQ481" s="26">
        <v>0</v>
      </c>
      <c r="CR481" s="26">
        <v>0</v>
      </c>
      <c r="CS481" s="26">
        <v>0</v>
      </c>
      <c r="CT481" s="26">
        <v>0</v>
      </c>
      <c r="CU481" s="26">
        <v>0</v>
      </c>
      <c r="CV481" s="26">
        <v>9999</v>
      </c>
      <c r="CW481" s="30">
        <v>9999</v>
      </c>
      <c r="CX481" s="7"/>
      <c r="CY481" s="7"/>
      <c r="CZ481" s="7"/>
      <c r="DA481" s="7"/>
      <c r="DB481" s="7"/>
      <c r="DC481" s="7"/>
      <c r="DD481" s="7"/>
      <c r="DE481" s="7"/>
      <c r="DF481" s="7"/>
      <c r="DG481" s="7"/>
      <c r="DH481" s="7"/>
      <c r="DI481" s="7"/>
      <c r="DJ481" s="7"/>
      <c r="DK481" s="7"/>
      <c r="DL481" s="7"/>
      <c r="DM481" s="7"/>
      <c r="DN481" s="7"/>
      <c r="DO481" s="7"/>
      <c r="DP481" s="7"/>
      <c r="DQ481" s="7"/>
      <c r="DR481" s="7"/>
      <c r="DS481" s="7"/>
      <c r="DT481" s="7"/>
      <c r="DU481" s="7"/>
      <c r="DV481" s="7"/>
      <c r="DW481" s="7"/>
      <c r="DX481" s="7"/>
      <c r="DY481" s="7"/>
      <c r="DZ481" s="7"/>
      <c r="EA481" s="7"/>
    </row>
    <row r="482" spans="1:131">
      <c r="A482" s="7" t="s">
        <v>560</v>
      </c>
      <c r="B482" s="7"/>
      <c r="C482" s="26">
        <v>1</v>
      </c>
      <c r="D482" s="26">
        <v>150.18200000000002</v>
      </c>
      <c r="E482" s="26">
        <v>0</v>
      </c>
      <c r="F482" s="26">
        <v>10.46115</v>
      </c>
      <c r="G482" s="26">
        <v>0</v>
      </c>
      <c r="H482" s="26">
        <v>0</v>
      </c>
      <c r="I482" s="26"/>
      <c r="J482" s="26"/>
      <c r="K482" s="26"/>
      <c r="L482" s="26">
        <v>160.57700376200367</v>
      </c>
      <c r="M482" s="26">
        <v>4.2710688064246267E-4</v>
      </c>
      <c r="N482" s="26">
        <v>4.2402421471132316E-4</v>
      </c>
      <c r="O482" s="26">
        <v>0</v>
      </c>
      <c r="P482" s="26">
        <v>0</v>
      </c>
      <c r="Q482" s="26">
        <v>0</v>
      </c>
      <c r="R482" s="26">
        <v>2.0860930552949988</v>
      </c>
      <c r="S482" s="26">
        <v>4.8206437578241461</v>
      </c>
      <c r="T482" s="26">
        <v>0</v>
      </c>
      <c r="U482" s="26">
        <v>164.85171128453001</v>
      </c>
      <c r="V482" s="26">
        <v>0.62766900000000003</v>
      </c>
      <c r="W482" s="26">
        <v>1.464561</v>
      </c>
      <c r="X482" s="26">
        <v>0</v>
      </c>
      <c r="Y482" s="26">
        <v>0</v>
      </c>
      <c r="Z482" s="26">
        <v>0</v>
      </c>
      <c r="AA482" s="26">
        <v>0</v>
      </c>
      <c r="AB482" s="26">
        <v>0</v>
      </c>
      <c r="AC482" s="26">
        <v>0</v>
      </c>
      <c r="AD482" s="26">
        <v>0</v>
      </c>
      <c r="AE482" s="26">
        <v>0</v>
      </c>
      <c r="AF482" s="26">
        <v>0</v>
      </c>
      <c r="AG482" s="26">
        <v>0</v>
      </c>
      <c r="AH482" s="26">
        <v>2.7137620552949988</v>
      </c>
      <c r="AI482" s="26">
        <v>6.2852047578241459</v>
      </c>
      <c r="AJ482" s="26">
        <v>0</v>
      </c>
      <c r="AK482" s="26">
        <v>164.85171128453001</v>
      </c>
      <c r="AL482" s="26">
        <v>173.85067809764917</v>
      </c>
      <c r="AM482" s="26">
        <v>77.23495749077334</v>
      </c>
      <c r="AN482" s="26">
        <v>0.15091756919491794</v>
      </c>
      <c r="AO482" s="26">
        <v>0</v>
      </c>
      <c r="AP482" s="26">
        <v>0</v>
      </c>
      <c r="AQ482" s="26">
        <v>77.385875059968257</v>
      </c>
      <c r="AR482" s="26">
        <v>2.7137620552949988</v>
      </c>
      <c r="AS482" s="30">
        <v>28.516087071442247</v>
      </c>
      <c r="AT482" s="26">
        <v>77.23495749077334</v>
      </c>
      <c r="AU482" s="26">
        <v>0.17864145113896138</v>
      </c>
      <c r="AV482" s="26">
        <v>0</v>
      </c>
      <c r="AW482" s="26">
        <v>0</v>
      </c>
      <c r="AX482" s="26">
        <v>77.413598941912298</v>
      </c>
      <c r="AY482" s="26">
        <v>6.2852047578241459</v>
      </c>
      <c r="AZ482" s="30">
        <v>12.316798246794406</v>
      </c>
      <c r="BA482" s="26">
        <v>77.23495749077334</v>
      </c>
      <c r="BB482" s="26">
        <v>0.32955902033387929</v>
      </c>
      <c r="BC482" s="26">
        <v>0</v>
      </c>
      <c r="BD482" s="26">
        <v>0</v>
      </c>
      <c r="BE482" s="26">
        <v>77.564516511107215</v>
      </c>
      <c r="BF482" s="26">
        <v>8.9989668131191447</v>
      </c>
      <c r="BG482" s="26">
        <v>3.9726124212110832</v>
      </c>
      <c r="BH482" s="30">
        <v>8.6192690918728339</v>
      </c>
      <c r="BI482" s="26">
        <v>1.2435364798559847</v>
      </c>
      <c r="BJ482" s="26">
        <v>2.8800908998151287</v>
      </c>
      <c r="BK482" s="26">
        <v>0</v>
      </c>
      <c r="BL482" s="26">
        <v>75.540564195380497</v>
      </c>
      <c r="BM482" s="26">
        <v>79.664191575051603</v>
      </c>
      <c r="BN482" s="26">
        <v>77.23495749077334</v>
      </c>
      <c r="BO482" s="26">
        <v>0</v>
      </c>
      <c r="BP482" s="26">
        <v>0.32955902033387929</v>
      </c>
      <c r="BQ482" s="26">
        <v>0</v>
      </c>
      <c r="BR482" s="26">
        <v>0</v>
      </c>
      <c r="BS482" s="26">
        <v>0</v>
      </c>
      <c r="BT482" s="26">
        <v>0</v>
      </c>
      <c r="BU482" s="26">
        <v>0</v>
      </c>
      <c r="BV482" s="26">
        <v>81.5419580698061</v>
      </c>
      <c r="BW482" s="26">
        <v>0</v>
      </c>
      <c r="BX482" s="26">
        <v>171.75844809764916</v>
      </c>
      <c r="BY482" s="26">
        <v>2.0922300000000003</v>
      </c>
      <c r="BZ482" s="26">
        <v>0</v>
      </c>
      <c r="CA482" s="26">
        <v>0</v>
      </c>
      <c r="CB482" s="26">
        <v>159.1064745809133</v>
      </c>
      <c r="CC482" s="26">
        <v>173.85067809764917</v>
      </c>
      <c r="CD482" s="113">
        <v>0.91519041698270354</v>
      </c>
      <c r="CE482" s="26">
        <v>42.147925930429913</v>
      </c>
      <c r="CF482" s="26">
        <v>1.5255021571771465</v>
      </c>
      <c r="CG482" s="26">
        <v>0</v>
      </c>
      <c r="CH482" s="26">
        <v>1.5255021571771465</v>
      </c>
      <c r="CI482" s="26">
        <v>7.6274076786951736E-2</v>
      </c>
      <c r="CJ482" s="26">
        <v>0</v>
      </c>
      <c r="CK482" s="26">
        <v>7.6274076786951736E-2</v>
      </c>
      <c r="CL482" s="26"/>
      <c r="CM482" s="26">
        <v>0</v>
      </c>
      <c r="CN482" s="26"/>
      <c r="CO482" s="26">
        <v>0</v>
      </c>
      <c r="CP482" s="26">
        <v>0</v>
      </c>
      <c r="CQ482" s="26">
        <v>0</v>
      </c>
      <c r="CR482" s="26">
        <v>0</v>
      </c>
      <c r="CS482" s="26">
        <v>0</v>
      </c>
      <c r="CT482" s="26">
        <v>0</v>
      </c>
      <c r="CU482" s="26">
        <v>0</v>
      </c>
      <c r="CV482" s="26">
        <v>9999</v>
      </c>
      <c r="CW482" s="30">
        <v>9999</v>
      </c>
      <c r="CX482" s="7"/>
      <c r="CY482" s="7"/>
      <c r="CZ482" s="7"/>
      <c r="DA482" s="7"/>
      <c r="DB482" s="7"/>
      <c r="DC482" s="7"/>
      <c r="DD482" s="7"/>
      <c r="DE482" s="7"/>
      <c r="DF482" s="7"/>
      <c r="DG482" s="7"/>
      <c r="DH482" s="7"/>
      <c r="DI482" s="7"/>
      <c r="DJ482" s="7"/>
      <c r="DK482" s="7"/>
      <c r="DL482" s="7"/>
      <c r="DM482" s="7"/>
      <c r="DN482" s="7"/>
      <c r="DO482" s="7"/>
      <c r="DP482" s="7"/>
      <c r="DQ482" s="7"/>
      <c r="DR482" s="7"/>
      <c r="DS482" s="7"/>
      <c r="DT482" s="7"/>
      <c r="DU482" s="7"/>
      <c r="DV482" s="7"/>
      <c r="DW482" s="7"/>
      <c r="DX482" s="7"/>
      <c r="DY482" s="7"/>
      <c r="DZ482" s="7"/>
      <c r="EA482" s="7"/>
    </row>
    <row r="483" spans="1:131">
      <c r="A483" s="7" t="s">
        <v>550</v>
      </c>
      <c r="B483" s="7"/>
      <c r="C483" s="26">
        <v>1</v>
      </c>
      <c r="D483" s="26">
        <v>149.27920000000003</v>
      </c>
      <c r="E483" s="26">
        <v>0</v>
      </c>
      <c r="F483" s="26">
        <v>10.46115</v>
      </c>
      <c r="G483" s="26">
        <v>0</v>
      </c>
      <c r="H483" s="26">
        <v>0</v>
      </c>
      <c r="I483" s="26"/>
      <c r="J483" s="26"/>
      <c r="K483" s="26"/>
      <c r="L483" s="26">
        <v>159.61171551843032</v>
      </c>
      <c r="M483" s="26">
        <v>4.2453938192860878E-4</v>
      </c>
      <c r="N483" s="26">
        <v>4.2147524705180755E-4</v>
      </c>
      <c r="O483" s="26">
        <v>0</v>
      </c>
      <c r="P483" s="26">
        <v>0</v>
      </c>
      <c r="Q483" s="26">
        <v>0</v>
      </c>
      <c r="R483" s="26">
        <v>2.0860930552949988</v>
      </c>
      <c r="S483" s="26">
        <v>4.8206437578241461</v>
      </c>
      <c r="T483" s="26">
        <v>0</v>
      </c>
      <c r="U483" s="26">
        <v>164.85171128453001</v>
      </c>
      <c r="V483" s="26">
        <v>0.62766900000000003</v>
      </c>
      <c r="W483" s="26">
        <v>1.464561</v>
      </c>
      <c r="X483" s="26">
        <v>0</v>
      </c>
      <c r="Y483" s="26">
        <v>0</v>
      </c>
      <c r="Z483" s="26">
        <v>0</v>
      </c>
      <c r="AA483" s="26">
        <v>0</v>
      </c>
      <c r="AB483" s="26">
        <v>0</v>
      </c>
      <c r="AC483" s="26">
        <v>0</v>
      </c>
      <c r="AD483" s="26">
        <v>0</v>
      </c>
      <c r="AE483" s="26">
        <v>0</v>
      </c>
      <c r="AF483" s="26">
        <v>0</v>
      </c>
      <c r="AG483" s="26">
        <v>0</v>
      </c>
      <c r="AH483" s="26">
        <v>2.7137620552949988</v>
      </c>
      <c r="AI483" s="26">
        <v>6.2852047578241459</v>
      </c>
      <c r="AJ483" s="26">
        <v>0</v>
      </c>
      <c r="AK483" s="26">
        <v>164.85171128453001</v>
      </c>
      <c r="AL483" s="26">
        <v>173.85067809764917</v>
      </c>
      <c r="AM483" s="26">
        <v>76.770669362884135</v>
      </c>
      <c r="AN483" s="26">
        <v>0.15001034741421734</v>
      </c>
      <c r="AO483" s="26">
        <v>0</v>
      </c>
      <c r="AP483" s="26">
        <v>0</v>
      </c>
      <c r="AQ483" s="26">
        <v>76.920679710298359</v>
      </c>
      <c r="AR483" s="26">
        <v>2.7137620552949988</v>
      </c>
      <c r="AS483" s="30">
        <v>28.344666239331257</v>
      </c>
      <c r="AT483" s="26">
        <v>76.770669362884135</v>
      </c>
      <c r="AU483" s="26">
        <v>0.17756757076655824</v>
      </c>
      <c r="AV483" s="26">
        <v>0</v>
      </c>
      <c r="AW483" s="26">
        <v>0</v>
      </c>
      <c r="AX483" s="26">
        <v>76.948236933650691</v>
      </c>
      <c r="AY483" s="26">
        <v>6.2852047578241459</v>
      </c>
      <c r="AZ483" s="30">
        <v>12.242757379998093</v>
      </c>
      <c r="BA483" s="26">
        <v>76.770669362884135</v>
      </c>
      <c r="BB483" s="26">
        <v>0.32757791818077558</v>
      </c>
      <c r="BC483" s="26">
        <v>0</v>
      </c>
      <c r="BD483" s="26">
        <v>0</v>
      </c>
      <c r="BE483" s="26">
        <v>77.098247281064914</v>
      </c>
      <c r="BF483" s="26">
        <v>8.9989668131191447</v>
      </c>
      <c r="BG483" s="26">
        <v>3.9975509980413877</v>
      </c>
      <c r="BH483" s="30">
        <v>8.5674554515155261</v>
      </c>
      <c r="BI483" s="26">
        <v>1.2510570502637439</v>
      </c>
      <c r="BJ483" s="26">
        <v>2.897508906237678</v>
      </c>
      <c r="BK483" s="26">
        <v>0</v>
      </c>
      <c r="BL483" s="26">
        <v>75.997412981786013</v>
      </c>
      <c r="BM483" s="26">
        <v>80.145978938287442</v>
      </c>
      <c r="BN483" s="26">
        <v>76.770669362884135</v>
      </c>
      <c r="BO483" s="26">
        <v>0</v>
      </c>
      <c r="BP483" s="26">
        <v>0.32757791818077558</v>
      </c>
      <c r="BQ483" s="26">
        <v>0</v>
      </c>
      <c r="BR483" s="26">
        <v>0</v>
      </c>
      <c r="BS483" s="26">
        <v>0</v>
      </c>
      <c r="BT483" s="26">
        <v>0</v>
      </c>
      <c r="BU483" s="26">
        <v>0</v>
      </c>
      <c r="BV483" s="26">
        <v>81.5419580698061</v>
      </c>
      <c r="BW483" s="26">
        <v>0</v>
      </c>
      <c r="BX483" s="26">
        <v>171.75844809764916</v>
      </c>
      <c r="BY483" s="26">
        <v>2.0922300000000003</v>
      </c>
      <c r="BZ483" s="26">
        <v>0</v>
      </c>
      <c r="CA483" s="26">
        <v>0</v>
      </c>
      <c r="CB483" s="26">
        <v>158.64020535087101</v>
      </c>
      <c r="CC483" s="26">
        <v>173.85067809764917</v>
      </c>
      <c r="CD483" s="113">
        <v>0.91250840713871317</v>
      </c>
      <c r="CE483" s="26">
        <v>42.403738420277705</v>
      </c>
      <c r="CF483" s="26">
        <v>1.5163317949000463</v>
      </c>
      <c r="CG483" s="26">
        <v>0</v>
      </c>
      <c r="CH483" s="26">
        <v>1.5163317949000463</v>
      </c>
      <c r="CI483" s="26">
        <v>7.581556487125439E-2</v>
      </c>
      <c r="CJ483" s="26">
        <v>0</v>
      </c>
      <c r="CK483" s="26">
        <v>7.581556487125439E-2</v>
      </c>
      <c r="CL483" s="26"/>
      <c r="CM483" s="26">
        <v>0</v>
      </c>
      <c r="CN483" s="26"/>
      <c r="CO483" s="26">
        <v>0</v>
      </c>
      <c r="CP483" s="26">
        <v>0</v>
      </c>
      <c r="CQ483" s="26">
        <v>0</v>
      </c>
      <c r="CR483" s="26">
        <v>0</v>
      </c>
      <c r="CS483" s="26">
        <v>0</v>
      </c>
      <c r="CT483" s="26">
        <v>0</v>
      </c>
      <c r="CU483" s="26">
        <v>0</v>
      </c>
      <c r="CV483" s="26">
        <v>9999</v>
      </c>
      <c r="CW483" s="30">
        <v>9999</v>
      </c>
      <c r="CX483" s="7"/>
      <c r="CY483" s="7"/>
      <c r="CZ483" s="7"/>
      <c r="DA483" s="7"/>
      <c r="DB483" s="7"/>
      <c r="DC483" s="7"/>
      <c r="DD483" s="7"/>
      <c r="DE483" s="7"/>
      <c r="DF483" s="7"/>
      <c r="DG483" s="7"/>
      <c r="DH483" s="7"/>
      <c r="DI483" s="7"/>
      <c r="DJ483" s="7"/>
      <c r="DK483" s="7"/>
      <c r="DL483" s="7"/>
      <c r="DM483" s="7"/>
      <c r="DN483" s="7"/>
      <c r="DO483" s="7"/>
      <c r="DP483" s="7"/>
      <c r="DQ483" s="7"/>
      <c r="DR483" s="7"/>
      <c r="DS483" s="7"/>
      <c r="DT483" s="7"/>
      <c r="DU483" s="7"/>
      <c r="DV483" s="7"/>
      <c r="DW483" s="7"/>
      <c r="DX483" s="7"/>
      <c r="DY483" s="7"/>
      <c r="DZ483" s="7"/>
      <c r="EA483" s="7"/>
    </row>
    <row r="484" spans="1:131">
      <c r="A484" s="7" t="s">
        <v>562</v>
      </c>
      <c r="B484" s="7"/>
      <c r="C484" s="26">
        <v>1</v>
      </c>
      <c r="D484" s="26">
        <v>149.14500000000001</v>
      </c>
      <c r="E484" s="26">
        <v>0</v>
      </c>
      <c r="F484" s="26">
        <v>10.46115</v>
      </c>
      <c r="G484" s="26">
        <v>0</v>
      </c>
      <c r="H484" s="26">
        <v>0</v>
      </c>
      <c r="I484" s="26"/>
      <c r="J484" s="26"/>
      <c r="K484" s="26"/>
      <c r="L484" s="26">
        <v>159.46822672546668</v>
      </c>
      <c r="M484" s="26">
        <v>4.2415772671438716E-4</v>
      </c>
      <c r="N484" s="26">
        <v>4.2109634645377136E-4</v>
      </c>
      <c r="O484" s="26">
        <v>0</v>
      </c>
      <c r="P484" s="26">
        <v>0</v>
      </c>
      <c r="Q484" s="26">
        <v>0</v>
      </c>
      <c r="R484" s="26">
        <v>2.0860930552949988</v>
      </c>
      <c r="S484" s="26">
        <v>4.8206437578241461</v>
      </c>
      <c r="T484" s="26">
        <v>0</v>
      </c>
      <c r="U484" s="26">
        <v>164.85171128453001</v>
      </c>
      <c r="V484" s="26">
        <v>0.62766900000000003</v>
      </c>
      <c r="W484" s="26">
        <v>1.464561</v>
      </c>
      <c r="X484" s="26">
        <v>0</v>
      </c>
      <c r="Y484" s="26">
        <v>0</v>
      </c>
      <c r="Z484" s="26">
        <v>0</v>
      </c>
      <c r="AA484" s="26">
        <v>0</v>
      </c>
      <c r="AB484" s="26">
        <v>0</v>
      </c>
      <c r="AC484" s="26">
        <v>0</v>
      </c>
      <c r="AD484" s="26">
        <v>0</v>
      </c>
      <c r="AE484" s="26">
        <v>0</v>
      </c>
      <c r="AF484" s="26">
        <v>0</v>
      </c>
      <c r="AG484" s="26">
        <v>0</v>
      </c>
      <c r="AH484" s="26">
        <v>2.7137620552949988</v>
      </c>
      <c r="AI484" s="26">
        <v>6.2852047578241459</v>
      </c>
      <c r="AJ484" s="26">
        <v>0</v>
      </c>
      <c r="AK484" s="26">
        <v>164.85171128453001</v>
      </c>
      <c r="AL484" s="26">
        <v>173.85067809764917</v>
      </c>
      <c r="AM484" s="26">
        <v>76.701653560089795</v>
      </c>
      <c r="AN484" s="26">
        <v>0.1498754901224916</v>
      </c>
      <c r="AO484" s="26">
        <v>0</v>
      </c>
      <c r="AP484" s="26">
        <v>0</v>
      </c>
      <c r="AQ484" s="26">
        <v>76.851529050212292</v>
      </c>
      <c r="AR484" s="26">
        <v>2.7137620552949988</v>
      </c>
      <c r="AS484" s="30">
        <v>28.319184764287733</v>
      </c>
      <c r="AT484" s="26">
        <v>76.701653560089795</v>
      </c>
      <c r="AU484" s="26">
        <v>0.17740793990039022</v>
      </c>
      <c r="AV484" s="26">
        <v>0</v>
      </c>
      <c r="AW484" s="26">
        <v>0</v>
      </c>
      <c r="AX484" s="26">
        <v>76.879061499990186</v>
      </c>
      <c r="AY484" s="26">
        <v>6.2852047578241459</v>
      </c>
      <c r="AZ484" s="30">
        <v>12.231751305204048</v>
      </c>
      <c r="BA484" s="26">
        <v>76.701653560089795</v>
      </c>
      <c r="BB484" s="26">
        <v>0.32728343002288185</v>
      </c>
      <c r="BC484" s="26">
        <v>0</v>
      </c>
      <c r="BD484" s="26">
        <v>0</v>
      </c>
      <c r="BE484" s="26">
        <v>77.028936990112683</v>
      </c>
      <c r="BF484" s="26">
        <v>8.9989668131191447</v>
      </c>
      <c r="BG484" s="26">
        <v>4.0012838590247419</v>
      </c>
      <c r="BH484" s="30">
        <v>8.5597534238948452</v>
      </c>
      <c r="BI484" s="26">
        <v>1.2521827457690937</v>
      </c>
      <c r="BJ484" s="26">
        <v>2.9001160717156838</v>
      </c>
      <c r="BK484" s="26">
        <v>0</v>
      </c>
      <c r="BL484" s="26">
        <v>76.065795112076387</v>
      </c>
      <c r="BM484" s="26">
        <v>80.218093929561164</v>
      </c>
      <c r="BN484" s="26">
        <v>76.701653560089795</v>
      </c>
      <c r="BO484" s="26">
        <v>0</v>
      </c>
      <c r="BP484" s="26">
        <v>0.32728343002288185</v>
      </c>
      <c r="BQ484" s="26">
        <v>0</v>
      </c>
      <c r="BR484" s="26">
        <v>0</v>
      </c>
      <c r="BS484" s="26">
        <v>0</v>
      </c>
      <c r="BT484" s="26">
        <v>0</v>
      </c>
      <c r="BU484" s="26">
        <v>0</v>
      </c>
      <c r="BV484" s="26">
        <v>81.5419580698061</v>
      </c>
      <c r="BW484" s="26">
        <v>0</v>
      </c>
      <c r="BX484" s="26">
        <v>171.75844809764916</v>
      </c>
      <c r="BY484" s="26">
        <v>2.0922300000000003</v>
      </c>
      <c r="BZ484" s="26">
        <v>0</v>
      </c>
      <c r="CA484" s="26">
        <v>0</v>
      </c>
      <c r="CB484" s="26">
        <v>158.57089505991877</v>
      </c>
      <c r="CC484" s="26">
        <v>173.85067809764917</v>
      </c>
      <c r="CD484" s="113">
        <v>0.9121097299997416</v>
      </c>
      <c r="CE484" s="26">
        <v>42.442028995915031</v>
      </c>
      <c r="CF484" s="26">
        <v>1.5149686329399337</v>
      </c>
      <c r="CG484" s="26">
        <v>0</v>
      </c>
      <c r="CH484" s="26">
        <v>1.5149686329399337</v>
      </c>
      <c r="CI484" s="26">
        <v>7.5747407694596675E-2</v>
      </c>
      <c r="CJ484" s="26">
        <v>0</v>
      </c>
      <c r="CK484" s="26">
        <v>7.5747407694596675E-2</v>
      </c>
      <c r="CL484" s="26"/>
      <c r="CM484" s="26">
        <v>0</v>
      </c>
      <c r="CN484" s="26"/>
      <c r="CO484" s="26">
        <v>0</v>
      </c>
      <c r="CP484" s="26">
        <v>0</v>
      </c>
      <c r="CQ484" s="26">
        <v>0</v>
      </c>
      <c r="CR484" s="26">
        <v>0</v>
      </c>
      <c r="CS484" s="26">
        <v>0</v>
      </c>
      <c r="CT484" s="26">
        <v>0</v>
      </c>
      <c r="CU484" s="26">
        <v>0</v>
      </c>
      <c r="CV484" s="26">
        <v>9999</v>
      </c>
      <c r="CW484" s="30">
        <v>9999</v>
      </c>
      <c r="CX484" s="7"/>
      <c r="CY484" s="7"/>
      <c r="CZ484" s="7"/>
      <c r="DA484" s="7"/>
      <c r="DB484" s="7"/>
      <c r="DC484" s="7"/>
      <c r="DD484" s="7"/>
      <c r="DE484" s="7"/>
      <c r="DF484" s="7"/>
      <c r="DG484" s="7"/>
      <c r="DH484" s="7"/>
      <c r="DI484" s="7"/>
      <c r="DJ484" s="7"/>
      <c r="DK484" s="7"/>
      <c r="DL484" s="7"/>
      <c r="DM484" s="7"/>
      <c r="DN484" s="7"/>
      <c r="DO484" s="7"/>
      <c r="DP484" s="7"/>
      <c r="DQ484" s="7"/>
      <c r="DR484" s="7"/>
      <c r="DS484" s="7"/>
      <c r="DT484" s="7"/>
      <c r="DU484" s="7"/>
      <c r="DV484" s="7"/>
      <c r="DW484" s="7"/>
      <c r="DX484" s="7"/>
      <c r="DY484" s="7"/>
      <c r="DZ484" s="7"/>
      <c r="EA484" s="7"/>
    </row>
    <row r="485" spans="1:131">
      <c r="A485" s="7" t="s">
        <v>549</v>
      </c>
      <c r="B485" s="7"/>
      <c r="C485" s="26">
        <v>1</v>
      </c>
      <c r="D485" s="26">
        <v>148.10800000000003</v>
      </c>
      <c r="E485" s="26">
        <v>0</v>
      </c>
      <c r="F485" s="26">
        <v>10.46115</v>
      </c>
      <c r="G485" s="26">
        <v>0</v>
      </c>
      <c r="H485" s="26">
        <v>0</v>
      </c>
      <c r="I485" s="26"/>
      <c r="J485" s="26"/>
      <c r="K485" s="26"/>
      <c r="L485" s="26">
        <v>158.35944968892971</v>
      </c>
      <c r="M485" s="26">
        <v>4.2120857278631177E-4</v>
      </c>
      <c r="N485" s="26">
        <v>4.1816847819621961E-4</v>
      </c>
      <c r="O485" s="26">
        <v>0</v>
      </c>
      <c r="P485" s="26">
        <v>0</v>
      </c>
      <c r="Q485" s="26">
        <v>0</v>
      </c>
      <c r="R485" s="26">
        <v>2.0860930552949988</v>
      </c>
      <c r="S485" s="26">
        <v>4.8206437578241461</v>
      </c>
      <c r="T485" s="26">
        <v>0</v>
      </c>
      <c r="U485" s="26">
        <v>164.85171128453001</v>
      </c>
      <c r="V485" s="26">
        <v>0.62766900000000003</v>
      </c>
      <c r="W485" s="26">
        <v>1.464561</v>
      </c>
      <c r="X485" s="26">
        <v>0</v>
      </c>
      <c r="Y485" s="26">
        <v>0</v>
      </c>
      <c r="Z485" s="26">
        <v>0</v>
      </c>
      <c r="AA485" s="26">
        <v>0</v>
      </c>
      <c r="AB485" s="26">
        <v>0</v>
      </c>
      <c r="AC485" s="26">
        <v>0</v>
      </c>
      <c r="AD485" s="26">
        <v>0</v>
      </c>
      <c r="AE485" s="26">
        <v>0</v>
      </c>
      <c r="AF485" s="26">
        <v>0</v>
      </c>
      <c r="AG485" s="26">
        <v>0</v>
      </c>
      <c r="AH485" s="26">
        <v>2.7137620552949988</v>
      </c>
      <c r="AI485" s="26">
        <v>6.2852047578241459</v>
      </c>
      <c r="AJ485" s="26">
        <v>0</v>
      </c>
      <c r="AK485" s="26">
        <v>164.85171128453001</v>
      </c>
      <c r="AL485" s="26">
        <v>173.85067809764917</v>
      </c>
      <c r="AM485" s="26">
        <v>76.168349629406137</v>
      </c>
      <c r="AN485" s="26">
        <v>0.14883341105006528</v>
      </c>
      <c r="AO485" s="26">
        <v>0</v>
      </c>
      <c r="AP485" s="26">
        <v>0</v>
      </c>
      <c r="AQ485" s="26">
        <v>76.3171830404562</v>
      </c>
      <c r="AR485" s="26">
        <v>2.7137620552949988</v>
      </c>
      <c r="AS485" s="30">
        <v>28.122282457133171</v>
      </c>
      <c r="AT485" s="26">
        <v>76.168349629406137</v>
      </c>
      <c r="AU485" s="26">
        <v>0.17617442866181901</v>
      </c>
      <c r="AV485" s="26">
        <v>0</v>
      </c>
      <c r="AW485" s="26">
        <v>0</v>
      </c>
      <c r="AX485" s="26">
        <v>76.344524058067961</v>
      </c>
      <c r="AY485" s="26">
        <v>6.2852047578241459</v>
      </c>
      <c r="AZ485" s="30">
        <v>12.14670436361367</v>
      </c>
      <c r="BA485" s="26">
        <v>76.168349629406137</v>
      </c>
      <c r="BB485" s="26">
        <v>0.32500783971188429</v>
      </c>
      <c r="BC485" s="26">
        <v>0</v>
      </c>
      <c r="BD485" s="26">
        <v>0</v>
      </c>
      <c r="BE485" s="26">
        <v>76.493357469118024</v>
      </c>
      <c r="BF485" s="26">
        <v>8.9989668131191447</v>
      </c>
      <c r="BG485" s="26">
        <v>4.0303567914371161</v>
      </c>
      <c r="BH485" s="30">
        <v>8.5002377559168423</v>
      </c>
      <c r="BI485" s="26">
        <v>1.2609500878935067</v>
      </c>
      <c r="BJ485" s="26">
        <v>2.9204216620036432</v>
      </c>
      <c r="BK485" s="26">
        <v>0</v>
      </c>
      <c r="BL485" s="26">
        <v>76.598380992185639</v>
      </c>
      <c r="BM485" s="26">
        <v>80.779752742082792</v>
      </c>
      <c r="BN485" s="26">
        <v>76.168349629406137</v>
      </c>
      <c r="BO485" s="26">
        <v>0</v>
      </c>
      <c r="BP485" s="26">
        <v>0.32500783971188429</v>
      </c>
      <c r="BQ485" s="26">
        <v>0</v>
      </c>
      <c r="BR485" s="26">
        <v>0</v>
      </c>
      <c r="BS485" s="26">
        <v>0</v>
      </c>
      <c r="BT485" s="26">
        <v>0</v>
      </c>
      <c r="BU485" s="26">
        <v>0</v>
      </c>
      <c r="BV485" s="26">
        <v>81.5419580698061</v>
      </c>
      <c r="BW485" s="26">
        <v>0</v>
      </c>
      <c r="BX485" s="26">
        <v>171.75844809764916</v>
      </c>
      <c r="BY485" s="26">
        <v>2.0922300000000003</v>
      </c>
      <c r="BZ485" s="26">
        <v>0</v>
      </c>
      <c r="CA485" s="26">
        <v>0</v>
      </c>
      <c r="CB485" s="26">
        <v>158.03531553892412</v>
      </c>
      <c r="CC485" s="26">
        <v>173.85067809764917</v>
      </c>
      <c r="CD485" s="113">
        <v>0.909029043016779</v>
      </c>
      <c r="CE485" s="26">
        <v>42.74025047335504</v>
      </c>
      <c r="CF485" s="26">
        <v>1.5044351087027257</v>
      </c>
      <c r="CG485" s="26">
        <v>0</v>
      </c>
      <c r="CH485" s="26">
        <v>1.5044351087027257</v>
      </c>
      <c r="CI485" s="26">
        <v>7.5220738602241599E-2</v>
      </c>
      <c r="CJ485" s="26">
        <v>0</v>
      </c>
      <c r="CK485" s="26">
        <v>7.5220738602241599E-2</v>
      </c>
      <c r="CL485" s="26"/>
      <c r="CM485" s="26">
        <v>0</v>
      </c>
      <c r="CN485" s="26"/>
      <c r="CO485" s="26">
        <v>0</v>
      </c>
      <c r="CP485" s="26">
        <v>0</v>
      </c>
      <c r="CQ485" s="26">
        <v>0</v>
      </c>
      <c r="CR485" s="26">
        <v>0</v>
      </c>
      <c r="CS485" s="26">
        <v>0</v>
      </c>
      <c r="CT485" s="26">
        <v>0</v>
      </c>
      <c r="CU485" s="26">
        <v>0</v>
      </c>
      <c r="CV485" s="26">
        <v>9999</v>
      </c>
      <c r="CW485" s="30">
        <v>9999</v>
      </c>
      <c r="CX485" s="7"/>
      <c r="CY485" s="7"/>
      <c r="CZ485" s="7"/>
      <c r="DA485" s="7"/>
      <c r="DB485" s="7"/>
      <c r="DC485" s="7"/>
      <c r="DD485" s="7"/>
      <c r="DE485" s="7"/>
      <c r="DF485" s="7"/>
      <c r="DG485" s="7"/>
      <c r="DH485" s="7"/>
      <c r="DI485" s="7"/>
      <c r="DJ485" s="7"/>
      <c r="DK485" s="7"/>
      <c r="DL485" s="7"/>
      <c r="DM485" s="7"/>
      <c r="DN485" s="7"/>
      <c r="DO485" s="7"/>
      <c r="DP485" s="7"/>
      <c r="DQ485" s="7"/>
      <c r="DR485" s="7"/>
      <c r="DS485" s="7"/>
      <c r="DT485" s="7"/>
      <c r="DU485" s="7"/>
      <c r="DV485" s="7"/>
      <c r="DW485" s="7"/>
      <c r="DX485" s="7"/>
      <c r="DY485" s="7"/>
      <c r="DZ485" s="7"/>
      <c r="EA485" s="7"/>
    </row>
    <row r="486" spans="1:131">
      <c r="A486" s="7" t="s">
        <v>543</v>
      </c>
      <c r="B486" s="7"/>
      <c r="C486" s="26">
        <v>1</v>
      </c>
      <c r="D486" s="26">
        <v>147.74200000000002</v>
      </c>
      <c r="E486" s="26">
        <v>0</v>
      </c>
      <c r="F486" s="26">
        <v>10.46115</v>
      </c>
      <c r="G486" s="26">
        <v>0</v>
      </c>
      <c r="H486" s="26">
        <v>0</v>
      </c>
      <c r="I486" s="26"/>
      <c r="J486" s="26"/>
      <c r="K486" s="26"/>
      <c r="L486" s="26">
        <v>157.96811661721077</v>
      </c>
      <c r="M486" s="26">
        <v>4.2016769492934388E-4</v>
      </c>
      <c r="N486" s="26">
        <v>4.1713511292884836E-4</v>
      </c>
      <c r="O486" s="26">
        <v>0</v>
      </c>
      <c r="P486" s="26">
        <v>0</v>
      </c>
      <c r="Q486" s="26">
        <v>0</v>
      </c>
      <c r="R486" s="26">
        <v>2.0860930552949988</v>
      </c>
      <c r="S486" s="26">
        <v>4.8206437578241461</v>
      </c>
      <c r="T486" s="26">
        <v>0</v>
      </c>
      <c r="U486" s="26">
        <v>164.85171128453001</v>
      </c>
      <c r="V486" s="26">
        <v>0.62766900000000003</v>
      </c>
      <c r="W486" s="26">
        <v>1.464561</v>
      </c>
      <c r="X486" s="26">
        <v>0</v>
      </c>
      <c r="Y486" s="26">
        <v>0</v>
      </c>
      <c r="Z486" s="26">
        <v>0</v>
      </c>
      <c r="AA486" s="26">
        <v>0</v>
      </c>
      <c r="AB486" s="26">
        <v>0</v>
      </c>
      <c r="AC486" s="26">
        <v>0</v>
      </c>
      <c r="AD486" s="26">
        <v>0</v>
      </c>
      <c r="AE486" s="26">
        <v>0</v>
      </c>
      <c r="AF486" s="26">
        <v>0</v>
      </c>
      <c r="AG486" s="26">
        <v>0</v>
      </c>
      <c r="AH486" s="26">
        <v>2.7137620552949988</v>
      </c>
      <c r="AI486" s="26">
        <v>6.2852047578241459</v>
      </c>
      <c r="AJ486" s="26">
        <v>0</v>
      </c>
      <c r="AK486" s="26">
        <v>164.85171128453001</v>
      </c>
      <c r="AL486" s="26">
        <v>173.85067809764917</v>
      </c>
      <c r="AM486" s="26">
        <v>75.980124712694135</v>
      </c>
      <c r="AN486" s="26">
        <v>0.14846561843626777</v>
      </c>
      <c r="AO486" s="26">
        <v>0</v>
      </c>
      <c r="AP486" s="26">
        <v>0</v>
      </c>
      <c r="AQ486" s="26">
        <v>76.128590331130397</v>
      </c>
      <c r="AR486" s="26">
        <v>2.7137620552949988</v>
      </c>
      <c r="AS486" s="30">
        <v>28.052787525196219</v>
      </c>
      <c r="AT486" s="26">
        <v>75.980124712694135</v>
      </c>
      <c r="AU486" s="26">
        <v>0.1757390717540879</v>
      </c>
      <c r="AV486" s="26">
        <v>0</v>
      </c>
      <c r="AW486" s="26">
        <v>0</v>
      </c>
      <c r="AX486" s="26">
        <v>76.155863784448229</v>
      </c>
      <c r="AY486" s="26">
        <v>6.2852047578241459</v>
      </c>
      <c r="AZ486" s="30">
        <v>12.116687795993519</v>
      </c>
      <c r="BA486" s="26">
        <v>75.980124712694135</v>
      </c>
      <c r="BB486" s="26">
        <v>0.32420469019035569</v>
      </c>
      <c r="BC486" s="26">
        <v>0</v>
      </c>
      <c r="BD486" s="26">
        <v>0</v>
      </c>
      <c r="BE486" s="26">
        <v>76.304329402884491</v>
      </c>
      <c r="BF486" s="26">
        <v>8.9989668131191447</v>
      </c>
      <c r="BG486" s="26">
        <v>4.040715268109035</v>
      </c>
      <c r="BH486" s="30">
        <v>8.4792322260422406</v>
      </c>
      <c r="BI486" s="26">
        <v>1.2640738288214015</v>
      </c>
      <c r="BJ486" s="26">
        <v>2.9276563977476657</v>
      </c>
      <c r="BK486" s="26">
        <v>0</v>
      </c>
      <c r="BL486" s="26">
        <v>76.788137509920219</v>
      </c>
      <c r="BM486" s="26">
        <v>80.979867736489282</v>
      </c>
      <c r="BN486" s="26">
        <v>75.980124712694135</v>
      </c>
      <c r="BO486" s="26">
        <v>0</v>
      </c>
      <c r="BP486" s="26">
        <v>0.32420469019035569</v>
      </c>
      <c r="BQ486" s="26">
        <v>0</v>
      </c>
      <c r="BR486" s="26">
        <v>0</v>
      </c>
      <c r="BS486" s="26">
        <v>0</v>
      </c>
      <c r="BT486" s="26">
        <v>0</v>
      </c>
      <c r="BU486" s="26">
        <v>0</v>
      </c>
      <c r="BV486" s="26">
        <v>81.5419580698061</v>
      </c>
      <c r="BW486" s="26">
        <v>0</v>
      </c>
      <c r="BX486" s="26">
        <v>171.75844809764916</v>
      </c>
      <c r="BY486" s="26">
        <v>2.0922300000000003</v>
      </c>
      <c r="BZ486" s="26">
        <v>0</v>
      </c>
      <c r="CA486" s="26">
        <v>0</v>
      </c>
      <c r="CB486" s="26">
        <v>157.84628747269059</v>
      </c>
      <c r="CC486" s="26">
        <v>173.85067809764917</v>
      </c>
      <c r="CD486" s="113">
        <v>0.90794174172867381</v>
      </c>
      <c r="CE486" s="26">
        <v>42.84650464040331</v>
      </c>
      <c r="CF486" s="26">
        <v>1.5007173942660621</v>
      </c>
      <c r="CG486" s="26">
        <v>0</v>
      </c>
      <c r="CH486" s="26">
        <v>1.5007173942660621</v>
      </c>
      <c r="CI486" s="26">
        <v>7.5034855393175101E-2</v>
      </c>
      <c r="CJ486" s="26">
        <v>0</v>
      </c>
      <c r="CK486" s="26">
        <v>7.5034855393175101E-2</v>
      </c>
      <c r="CL486" s="26"/>
      <c r="CM486" s="26">
        <v>0</v>
      </c>
      <c r="CN486" s="26"/>
      <c r="CO486" s="26">
        <v>0</v>
      </c>
      <c r="CP486" s="26">
        <v>0</v>
      </c>
      <c r="CQ486" s="26">
        <v>0</v>
      </c>
      <c r="CR486" s="26">
        <v>0</v>
      </c>
      <c r="CS486" s="26">
        <v>0</v>
      </c>
      <c r="CT486" s="26">
        <v>0</v>
      </c>
      <c r="CU486" s="26">
        <v>0</v>
      </c>
      <c r="CV486" s="26">
        <v>9999</v>
      </c>
      <c r="CW486" s="30">
        <v>9999</v>
      </c>
      <c r="CX486" s="7"/>
      <c r="CY486" s="7"/>
      <c r="CZ486" s="7"/>
      <c r="DA486" s="7"/>
      <c r="DB486" s="7"/>
      <c r="DC486" s="7"/>
      <c r="DD486" s="7"/>
      <c r="DE486" s="7"/>
      <c r="DF486" s="7"/>
      <c r="DG486" s="7"/>
      <c r="DH486" s="7"/>
      <c r="DI486" s="7"/>
      <c r="DJ486" s="7"/>
      <c r="DK486" s="7"/>
      <c r="DL486" s="7"/>
      <c r="DM486" s="7"/>
      <c r="DN486" s="7"/>
      <c r="DO486" s="7"/>
      <c r="DP486" s="7"/>
      <c r="DQ486" s="7"/>
      <c r="DR486" s="7"/>
      <c r="DS486" s="7"/>
      <c r="DT486" s="7"/>
      <c r="DU486" s="7"/>
      <c r="DV486" s="7"/>
      <c r="DW486" s="7"/>
      <c r="DX486" s="7"/>
      <c r="DY486" s="7"/>
      <c r="DZ486" s="7"/>
      <c r="EA486" s="7"/>
    </row>
    <row r="487" spans="1:131">
      <c r="A487" s="7" t="s">
        <v>484</v>
      </c>
      <c r="B487" s="7"/>
      <c r="C487" s="26">
        <v>1</v>
      </c>
      <c r="D487" s="26">
        <v>147.30280000000002</v>
      </c>
      <c r="E487" s="26">
        <v>0</v>
      </c>
      <c r="F487" s="26">
        <v>10.46115</v>
      </c>
      <c r="G487" s="26">
        <v>0</v>
      </c>
      <c r="H487" s="26">
        <v>0</v>
      </c>
      <c r="I487" s="26"/>
      <c r="J487" s="26"/>
      <c r="K487" s="26"/>
      <c r="L487" s="26">
        <v>157.49851693114806</v>
      </c>
      <c r="M487" s="26">
        <v>4.1891864150098249E-4</v>
      </c>
      <c r="N487" s="26">
        <v>4.1589507460800294E-4</v>
      </c>
      <c r="O487" s="26">
        <v>0</v>
      </c>
      <c r="P487" s="26">
        <v>0</v>
      </c>
      <c r="Q487" s="26">
        <v>0</v>
      </c>
      <c r="R487" s="26">
        <v>2.0860930552949988</v>
      </c>
      <c r="S487" s="26">
        <v>4.8206437578241461</v>
      </c>
      <c r="T487" s="26">
        <v>0</v>
      </c>
      <c r="U487" s="26">
        <v>164.85171128453001</v>
      </c>
      <c r="V487" s="26">
        <v>0.62766900000000003</v>
      </c>
      <c r="W487" s="26">
        <v>1.464561</v>
      </c>
      <c r="X487" s="26">
        <v>0</v>
      </c>
      <c r="Y487" s="26">
        <v>0</v>
      </c>
      <c r="Z487" s="26">
        <v>0</v>
      </c>
      <c r="AA487" s="26">
        <v>0</v>
      </c>
      <c r="AB487" s="26">
        <v>0</v>
      </c>
      <c r="AC487" s="26">
        <v>0</v>
      </c>
      <c r="AD487" s="26">
        <v>0</v>
      </c>
      <c r="AE487" s="26">
        <v>0</v>
      </c>
      <c r="AF487" s="26">
        <v>0</v>
      </c>
      <c r="AG487" s="26">
        <v>0</v>
      </c>
      <c r="AH487" s="26">
        <v>2.7137620552949988</v>
      </c>
      <c r="AI487" s="26">
        <v>6.2852047578241459</v>
      </c>
      <c r="AJ487" s="26">
        <v>0</v>
      </c>
      <c r="AK487" s="26">
        <v>164.85171128453001</v>
      </c>
      <c r="AL487" s="26">
        <v>173.85067809764917</v>
      </c>
      <c r="AM487" s="26">
        <v>75.754254812639914</v>
      </c>
      <c r="AN487" s="26">
        <v>0.14802426729971077</v>
      </c>
      <c r="AO487" s="26">
        <v>0</v>
      </c>
      <c r="AP487" s="26">
        <v>0</v>
      </c>
      <c r="AQ487" s="26">
        <v>75.902279079939632</v>
      </c>
      <c r="AR487" s="26">
        <v>2.7137620552949988</v>
      </c>
      <c r="AS487" s="30">
        <v>27.969393606871954</v>
      </c>
      <c r="AT487" s="26">
        <v>75.754254812639914</v>
      </c>
      <c r="AU487" s="26">
        <v>0.17521664346481072</v>
      </c>
      <c r="AV487" s="26">
        <v>0</v>
      </c>
      <c r="AW487" s="26">
        <v>0</v>
      </c>
      <c r="AX487" s="26">
        <v>75.929471456104721</v>
      </c>
      <c r="AY487" s="26">
        <v>6.2852047578241459</v>
      </c>
      <c r="AZ487" s="30">
        <v>12.080667914849363</v>
      </c>
      <c r="BA487" s="26">
        <v>75.754254812639914</v>
      </c>
      <c r="BB487" s="26">
        <v>0.32324091076452149</v>
      </c>
      <c r="BC487" s="26">
        <v>0</v>
      </c>
      <c r="BD487" s="26">
        <v>0</v>
      </c>
      <c r="BE487" s="26">
        <v>76.077495723404439</v>
      </c>
      <c r="BF487" s="26">
        <v>8.9989668131191447</v>
      </c>
      <c r="BG487" s="26">
        <v>4.053213387055238</v>
      </c>
      <c r="BH487" s="30">
        <v>8.4540255901927388</v>
      </c>
      <c r="BI487" s="26">
        <v>1.2678428082679452</v>
      </c>
      <c r="BJ487" s="26">
        <v>2.9363855372473271</v>
      </c>
      <c r="BK487" s="26">
        <v>0</v>
      </c>
      <c r="BL487" s="26">
        <v>77.017090048462293</v>
      </c>
      <c r="BM487" s="26">
        <v>81.221318393977569</v>
      </c>
      <c r="BN487" s="26">
        <v>75.754254812639914</v>
      </c>
      <c r="BO487" s="26">
        <v>0</v>
      </c>
      <c r="BP487" s="26">
        <v>0.32324091076452149</v>
      </c>
      <c r="BQ487" s="26">
        <v>0</v>
      </c>
      <c r="BR487" s="26">
        <v>0</v>
      </c>
      <c r="BS487" s="26">
        <v>0</v>
      </c>
      <c r="BT487" s="26">
        <v>0</v>
      </c>
      <c r="BU487" s="26">
        <v>0</v>
      </c>
      <c r="BV487" s="26">
        <v>81.5419580698061</v>
      </c>
      <c r="BW487" s="26">
        <v>0</v>
      </c>
      <c r="BX487" s="26">
        <v>171.75844809764916</v>
      </c>
      <c r="BY487" s="26">
        <v>2.0922300000000003</v>
      </c>
      <c r="BZ487" s="26">
        <v>0</v>
      </c>
      <c r="CA487" s="26">
        <v>0</v>
      </c>
      <c r="CB487" s="26">
        <v>157.61945379321054</v>
      </c>
      <c r="CC487" s="26">
        <v>173.85067809764917</v>
      </c>
      <c r="CD487" s="113">
        <v>0.90663698018294869</v>
      </c>
      <c r="CE487" s="26">
        <v>42.974706620323715</v>
      </c>
      <c r="CF487" s="26">
        <v>1.4962561369420668</v>
      </c>
      <c r="CG487" s="26">
        <v>0</v>
      </c>
      <c r="CH487" s="26">
        <v>1.4962561369420668</v>
      </c>
      <c r="CI487" s="26">
        <v>7.481179554229532E-2</v>
      </c>
      <c r="CJ487" s="26">
        <v>0</v>
      </c>
      <c r="CK487" s="26">
        <v>7.481179554229532E-2</v>
      </c>
      <c r="CL487" s="26"/>
      <c r="CM487" s="26">
        <v>0</v>
      </c>
      <c r="CN487" s="26"/>
      <c r="CO487" s="26">
        <v>0</v>
      </c>
      <c r="CP487" s="26">
        <v>0</v>
      </c>
      <c r="CQ487" s="26">
        <v>0</v>
      </c>
      <c r="CR487" s="26">
        <v>0</v>
      </c>
      <c r="CS487" s="26">
        <v>0</v>
      </c>
      <c r="CT487" s="26">
        <v>0</v>
      </c>
      <c r="CU487" s="26">
        <v>0</v>
      </c>
      <c r="CV487" s="26">
        <v>9999</v>
      </c>
      <c r="CW487" s="30">
        <v>9999</v>
      </c>
      <c r="CX487" s="7"/>
      <c r="CY487" s="7"/>
      <c r="CZ487" s="7"/>
      <c r="DA487" s="7"/>
      <c r="DB487" s="7"/>
      <c r="DC487" s="7"/>
      <c r="DD487" s="7"/>
      <c r="DE487" s="7"/>
      <c r="DF487" s="7"/>
      <c r="DG487" s="7"/>
      <c r="DH487" s="7"/>
      <c r="DI487" s="7"/>
      <c r="DJ487" s="7"/>
      <c r="DK487" s="7"/>
      <c r="DL487" s="7"/>
      <c r="DM487" s="7"/>
      <c r="DN487" s="7"/>
      <c r="DO487" s="7"/>
      <c r="DP487" s="7"/>
      <c r="DQ487" s="7"/>
      <c r="DR487" s="7"/>
      <c r="DS487" s="7"/>
      <c r="DT487" s="7"/>
      <c r="DU487" s="7"/>
      <c r="DV487" s="7"/>
      <c r="DW487" s="7"/>
      <c r="DX487" s="7"/>
      <c r="DY487" s="7"/>
      <c r="DZ487" s="7"/>
      <c r="EA487" s="7"/>
    </row>
    <row r="488" spans="1:131">
      <c r="A488" s="7" t="s">
        <v>551</v>
      </c>
      <c r="B488" s="7"/>
      <c r="C488" s="26">
        <v>1</v>
      </c>
      <c r="D488" s="26">
        <v>146.64400000000001</v>
      </c>
      <c r="E488" s="26">
        <v>0</v>
      </c>
      <c r="F488" s="26">
        <v>10.46115</v>
      </c>
      <c r="G488" s="26">
        <v>0</v>
      </c>
      <c r="H488" s="26">
        <v>0</v>
      </c>
      <c r="I488" s="26"/>
      <c r="J488" s="26"/>
      <c r="K488" s="26"/>
      <c r="L488" s="26">
        <v>156.79411740205396</v>
      </c>
      <c r="M488" s="26">
        <v>4.1704506135844041E-4</v>
      </c>
      <c r="N488" s="26">
        <v>4.140350171267347E-4</v>
      </c>
      <c r="O488" s="26">
        <v>0</v>
      </c>
      <c r="P488" s="26">
        <v>0</v>
      </c>
      <c r="Q488" s="26">
        <v>0</v>
      </c>
      <c r="R488" s="26">
        <v>2.0860930552949988</v>
      </c>
      <c r="S488" s="26">
        <v>4.8206437578241461</v>
      </c>
      <c r="T488" s="26">
        <v>0</v>
      </c>
      <c r="U488" s="26">
        <v>164.85171128453001</v>
      </c>
      <c r="V488" s="26">
        <v>0.62766900000000003</v>
      </c>
      <c r="W488" s="26">
        <v>1.464561</v>
      </c>
      <c r="X488" s="26">
        <v>0</v>
      </c>
      <c r="Y488" s="26">
        <v>0</v>
      </c>
      <c r="Z488" s="26">
        <v>0</v>
      </c>
      <c r="AA488" s="26">
        <v>0</v>
      </c>
      <c r="AB488" s="26">
        <v>0</v>
      </c>
      <c r="AC488" s="26">
        <v>0</v>
      </c>
      <c r="AD488" s="26">
        <v>0</v>
      </c>
      <c r="AE488" s="26">
        <v>0</v>
      </c>
      <c r="AF488" s="26">
        <v>0</v>
      </c>
      <c r="AG488" s="26">
        <v>0</v>
      </c>
      <c r="AH488" s="26">
        <v>2.7137620552949988</v>
      </c>
      <c r="AI488" s="26">
        <v>6.2852047578241459</v>
      </c>
      <c r="AJ488" s="26">
        <v>0</v>
      </c>
      <c r="AK488" s="26">
        <v>164.85171128453001</v>
      </c>
      <c r="AL488" s="26">
        <v>173.85067809764917</v>
      </c>
      <c r="AM488" s="26">
        <v>75.415449962558526</v>
      </c>
      <c r="AN488" s="26">
        <v>0.14736224059487518</v>
      </c>
      <c r="AO488" s="26">
        <v>0</v>
      </c>
      <c r="AP488" s="26">
        <v>0</v>
      </c>
      <c r="AQ488" s="26">
        <v>75.562812203153399</v>
      </c>
      <c r="AR488" s="26">
        <v>2.7137620552949988</v>
      </c>
      <c r="AS488" s="30">
        <v>27.844302729385522</v>
      </c>
      <c r="AT488" s="26">
        <v>75.415449962558526</v>
      </c>
      <c r="AU488" s="26">
        <v>0.17443300103089487</v>
      </c>
      <c r="AV488" s="26">
        <v>0</v>
      </c>
      <c r="AW488" s="26">
        <v>0</v>
      </c>
      <c r="AX488" s="26">
        <v>75.589882963589417</v>
      </c>
      <c r="AY488" s="26">
        <v>6.2852047578241459</v>
      </c>
      <c r="AZ488" s="30">
        <v>12.026638093133123</v>
      </c>
      <c r="BA488" s="26">
        <v>75.415449962558526</v>
      </c>
      <c r="BB488" s="26">
        <v>0.32179524162577006</v>
      </c>
      <c r="BC488" s="26">
        <v>0</v>
      </c>
      <c r="BD488" s="26">
        <v>0</v>
      </c>
      <c r="BE488" s="26">
        <v>75.737245204184291</v>
      </c>
      <c r="BF488" s="26">
        <v>8.9989668131191447</v>
      </c>
      <c r="BG488" s="26">
        <v>4.0721009353628821</v>
      </c>
      <c r="BH488" s="30">
        <v>8.4162156364184764</v>
      </c>
      <c r="BI488" s="26">
        <v>1.2735386079057549</v>
      </c>
      <c r="BJ488" s="26">
        <v>2.9495772859171576</v>
      </c>
      <c r="BK488" s="26">
        <v>0</v>
      </c>
      <c r="BL488" s="26">
        <v>77.363090286616796</v>
      </c>
      <c r="BM488" s="26">
        <v>81.586206180439703</v>
      </c>
      <c r="BN488" s="26">
        <v>75.415449962558526</v>
      </c>
      <c r="BO488" s="26">
        <v>0</v>
      </c>
      <c r="BP488" s="26">
        <v>0.32179524162577006</v>
      </c>
      <c r="BQ488" s="26">
        <v>0</v>
      </c>
      <c r="BR488" s="26">
        <v>0</v>
      </c>
      <c r="BS488" s="26">
        <v>0</v>
      </c>
      <c r="BT488" s="26">
        <v>0</v>
      </c>
      <c r="BU488" s="26">
        <v>0</v>
      </c>
      <c r="BV488" s="26">
        <v>81.5419580698061</v>
      </c>
      <c r="BW488" s="26">
        <v>0</v>
      </c>
      <c r="BX488" s="26">
        <v>171.75844809764916</v>
      </c>
      <c r="BY488" s="26">
        <v>2.0922300000000003</v>
      </c>
      <c r="BZ488" s="26">
        <v>0</v>
      </c>
      <c r="CA488" s="26">
        <v>0</v>
      </c>
      <c r="CB488" s="26">
        <v>157.27920327399039</v>
      </c>
      <c r="CC488" s="26">
        <v>173.85067809764917</v>
      </c>
      <c r="CD488" s="113">
        <v>0.90467983786436057</v>
      </c>
      <c r="CE488" s="26">
        <v>43.16844946269098</v>
      </c>
      <c r="CF488" s="26">
        <v>1.4895642509560758</v>
      </c>
      <c r="CG488" s="26">
        <v>0</v>
      </c>
      <c r="CH488" s="26">
        <v>1.4895642509560758</v>
      </c>
      <c r="CI488" s="26">
        <v>7.4477205765975621E-2</v>
      </c>
      <c r="CJ488" s="26">
        <v>0</v>
      </c>
      <c r="CK488" s="26">
        <v>7.4477205765975621E-2</v>
      </c>
      <c r="CL488" s="26"/>
      <c r="CM488" s="26">
        <v>0</v>
      </c>
      <c r="CN488" s="26"/>
      <c r="CO488" s="26">
        <v>0</v>
      </c>
      <c r="CP488" s="26">
        <v>0</v>
      </c>
      <c r="CQ488" s="26">
        <v>0</v>
      </c>
      <c r="CR488" s="26">
        <v>0</v>
      </c>
      <c r="CS488" s="26">
        <v>0</v>
      </c>
      <c r="CT488" s="26">
        <v>0</v>
      </c>
      <c r="CU488" s="26">
        <v>0</v>
      </c>
      <c r="CV488" s="26">
        <v>9999</v>
      </c>
      <c r="CW488" s="30">
        <v>9999</v>
      </c>
      <c r="CX488" s="7"/>
      <c r="CY488" s="7"/>
      <c r="CZ488" s="7"/>
      <c r="DA488" s="7"/>
      <c r="DB488" s="7"/>
      <c r="DC488" s="7"/>
      <c r="DD488" s="7"/>
      <c r="DE488" s="7"/>
      <c r="DF488" s="7"/>
      <c r="DG488" s="7"/>
      <c r="DH488" s="7"/>
      <c r="DI488" s="7"/>
      <c r="DJ488" s="7"/>
      <c r="DK488" s="7"/>
      <c r="DL488" s="7"/>
      <c r="DM488" s="7"/>
      <c r="DN488" s="7"/>
      <c r="DO488" s="7"/>
      <c r="DP488" s="7"/>
      <c r="DQ488" s="7"/>
      <c r="DR488" s="7"/>
      <c r="DS488" s="7"/>
      <c r="DT488" s="7"/>
      <c r="DU488" s="7"/>
      <c r="DV488" s="7"/>
      <c r="DW488" s="7"/>
      <c r="DX488" s="7"/>
      <c r="DY488" s="7"/>
      <c r="DZ488" s="7"/>
      <c r="EA488" s="7"/>
    </row>
    <row r="489" spans="1:131">
      <c r="A489" s="7" t="s">
        <v>561</v>
      </c>
      <c r="B489" s="7"/>
      <c r="C489" s="26">
        <v>1</v>
      </c>
      <c r="D489" s="26">
        <v>146.58300000000003</v>
      </c>
      <c r="E489" s="26">
        <v>0</v>
      </c>
      <c r="F489" s="26">
        <v>10.46115</v>
      </c>
      <c r="G489" s="26">
        <v>0</v>
      </c>
      <c r="H489" s="26">
        <v>0</v>
      </c>
      <c r="I489" s="26"/>
      <c r="J489" s="26"/>
      <c r="K489" s="26"/>
      <c r="L489" s="26">
        <v>156.72889522343414</v>
      </c>
      <c r="M489" s="26">
        <v>4.168715817156125E-4</v>
      </c>
      <c r="N489" s="26">
        <v>4.1386278958217289E-4</v>
      </c>
      <c r="O489" s="26">
        <v>0</v>
      </c>
      <c r="P489" s="26">
        <v>0</v>
      </c>
      <c r="Q489" s="26">
        <v>0</v>
      </c>
      <c r="R489" s="26">
        <v>2.0860930552949988</v>
      </c>
      <c r="S489" s="26">
        <v>4.8206437578241461</v>
      </c>
      <c r="T489" s="26">
        <v>0</v>
      </c>
      <c r="U489" s="26">
        <v>164.85171128453001</v>
      </c>
      <c r="V489" s="26">
        <v>0.62766900000000003</v>
      </c>
      <c r="W489" s="26">
        <v>1.464561</v>
      </c>
      <c r="X489" s="26">
        <v>0</v>
      </c>
      <c r="Y489" s="26">
        <v>0</v>
      </c>
      <c r="Z489" s="26">
        <v>0</v>
      </c>
      <c r="AA489" s="26">
        <v>0</v>
      </c>
      <c r="AB489" s="26">
        <v>0</v>
      </c>
      <c r="AC489" s="26">
        <v>0</v>
      </c>
      <c r="AD489" s="26">
        <v>0</v>
      </c>
      <c r="AE489" s="26">
        <v>0</v>
      </c>
      <c r="AF489" s="26">
        <v>0</v>
      </c>
      <c r="AG489" s="26">
        <v>0</v>
      </c>
      <c r="AH489" s="26">
        <v>2.7137620552949988</v>
      </c>
      <c r="AI489" s="26">
        <v>6.2852047578241459</v>
      </c>
      <c r="AJ489" s="26">
        <v>0</v>
      </c>
      <c r="AK489" s="26">
        <v>164.85171128453001</v>
      </c>
      <c r="AL489" s="26">
        <v>173.85067809764917</v>
      </c>
      <c r="AM489" s="26">
        <v>75.384079143106547</v>
      </c>
      <c r="AN489" s="26">
        <v>0.147300941825909</v>
      </c>
      <c r="AO489" s="26">
        <v>0</v>
      </c>
      <c r="AP489" s="26">
        <v>0</v>
      </c>
      <c r="AQ489" s="26">
        <v>75.531380084932451</v>
      </c>
      <c r="AR489" s="26">
        <v>2.7137620552949988</v>
      </c>
      <c r="AS489" s="30">
        <v>27.832720240729369</v>
      </c>
      <c r="AT489" s="26">
        <v>75.384079143106547</v>
      </c>
      <c r="AU489" s="26">
        <v>0.17436044154627306</v>
      </c>
      <c r="AV489" s="26">
        <v>0</v>
      </c>
      <c r="AW489" s="26">
        <v>0</v>
      </c>
      <c r="AX489" s="26">
        <v>75.558439584652817</v>
      </c>
      <c r="AY489" s="26">
        <v>6.2852047578241459</v>
      </c>
      <c r="AZ489" s="30">
        <v>12.0216353318631</v>
      </c>
      <c r="BA489" s="26">
        <v>75.384079143106547</v>
      </c>
      <c r="BB489" s="26">
        <v>0.32166138337218209</v>
      </c>
      <c r="BC489" s="26">
        <v>0</v>
      </c>
      <c r="BD489" s="26">
        <v>0</v>
      </c>
      <c r="BE489" s="26">
        <v>75.705740526478721</v>
      </c>
      <c r="BF489" s="26">
        <v>8.9989668131191447</v>
      </c>
      <c r="BG489" s="26">
        <v>4.0738583701917737</v>
      </c>
      <c r="BH489" s="30">
        <v>8.4127147147727115</v>
      </c>
      <c r="BI489" s="26">
        <v>1.2740685865191155</v>
      </c>
      <c r="BJ489" s="26">
        <v>2.9508047421326866</v>
      </c>
      <c r="BK489" s="26">
        <v>0</v>
      </c>
      <c r="BL489" s="26">
        <v>77.395284664597071</v>
      </c>
      <c r="BM489" s="26">
        <v>81.620157993248867</v>
      </c>
      <c r="BN489" s="26">
        <v>75.384079143106547</v>
      </c>
      <c r="BO489" s="26">
        <v>0</v>
      </c>
      <c r="BP489" s="26">
        <v>0.32166138337218209</v>
      </c>
      <c r="BQ489" s="26">
        <v>0</v>
      </c>
      <c r="BR489" s="26">
        <v>0</v>
      </c>
      <c r="BS489" s="26">
        <v>0</v>
      </c>
      <c r="BT489" s="26">
        <v>0</v>
      </c>
      <c r="BU489" s="26">
        <v>0</v>
      </c>
      <c r="BV489" s="26">
        <v>81.5419580698061</v>
      </c>
      <c r="BW489" s="26">
        <v>0</v>
      </c>
      <c r="BX489" s="26">
        <v>171.75844809764916</v>
      </c>
      <c r="BY489" s="26">
        <v>2.0922300000000003</v>
      </c>
      <c r="BZ489" s="26">
        <v>0</v>
      </c>
      <c r="CA489" s="26">
        <v>0</v>
      </c>
      <c r="CB489" s="26">
        <v>157.24769859628481</v>
      </c>
      <c r="CC489" s="26">
        <v>173.85067809764917</v>
      </c>
      <c r="CD489" s="113">
        <v>0.9044986209830097</v>
      </c>
      <c r="CE489" s="26">
        <v>43.186476705479642</v>
      </c>
      <c r="CF489" s="26">
        <v>1.4889446318832973</v>
      </c>
      <c r="CG489" s="26">
        <v>0</v>
      </c>
      <c r="CH489" s="26">
        <v>1.4889446318832973</v>
      </c>
      <c r="CI489" s="26">
        <v>7.4446225231131216E-2</v>
      </c>
      <c r="CJ489" s="26">
        <v>0</v>
      </c>
      <c r="CK489" s="26">
        <v>7.4446225231131216E-2</v>
      </c>
      <c r="CL489" s="26"/>
      <c r="CM489" s="26">
        <v>0</v>
      </c>
      <c r="CN489" s="26"/>
      <c r="CO489" s="26">
        <v>0</v>
      </c>
      <c r="CP489" s="26">
        <v>0</v>
      </c>
      <c r="CQ489" s="26">
        <v>0</v>
      </c>
      <c r="CR489" s="26">
        <v>0</v>
      </c>
      <c r="CS489" s="26">
        <v>0</v>
      </c>
      <c r="CT489" s="26">
        <v>0</v>
      </c>
      <c r="CU489" s="26">
        <v>0</v>
      </c>
      <c r="CV489" s="26">
        <v>9999</v>
      </c>
      <c r="CW489" s="30">
        <v>9999</v>
      </c>
      <c r="CX489" s="7"/>
      <c r="CY489" s="7"/>
      <c r="CZ489" s="7"/>
      <c r="DA489" s="7"/>
      <c r="DB489" s="7"/>
      <c r="DC489" s="7"/>
      <c r="DD489" s="7"/>
      <c r="DE489" s="7"/>
      <c r="DF489" s="7"/>
      <c r="DG489" s="7"/>
      <c r="DH489" s="7"/>
      <c r="DI489" s="7"/>
      <c r="DJ489" s="7"/>
      <c r="DK489" s="7"/>
      <c r="DL489" s="7"/>
      <c r="DM489" s="7"/>
      <c r="DN489" s="7"/>
      <c r="DO489" s="7"/>
      <c r="DP489" s="7"/>
      <c r="DQ489" s="7"/>
      <c r="DR489" s="7"/>
      <c r="DS489" s="7"/>
      <c r="DT489" s="7"/>
      <c r="DU489" s="7"/>
      <c r="DV489" s="7"/>
      <c r="DW489" s="7"/>
      <c r="DX489" s="7"/>
      <c r="DY489" s="7"/>
      <c r="DZ489" s="7"/>
      <c r="EA489" s="7"/>
    </row>
    <row r="490" spans="1:131">
      <c r="A490" s="7" t="s">
        <v>571</v>
      </c>
      <c r="B490" s="7"/>
      <c r="C490" s="26">
        <v>1</v>
      </c>
      <c r="D490" s="26">
        <v>146.46100000000001</v>
      </c>
      <c r="E490" s="26">
        <v>0</v>
      </c>
      <c r="F490" s="26">
        <v>10.46115</v>
      </c>
      <c r="G490" s="26">
        <v>0</v>
      </c>
      <c r="H490" s="26">
        <v>0</v>
      </c>
      <c r="I490" s="26"/>
      <c r="J490" s="26"/>
      <c r="K490" s="26"/>
      <c r="L490" s="26">
        <v>156.5984508661945</v>
      </c>
      <c r="M490" s="26">
        <v>4.1652462242995652E-4</v>
      </c>
      <c r="N490" s="26">
        <v>4.1351833449304912E-4</v>
      </c>
      <c r="O490" s="26">
        <v>0</v>
      </c>
      <c r="P490" s="26">
        <v>0</v>
      </c>
      <c r="Q490" s="26">
        <v>0</v>
      </c>
      <c r="R490" s="26">
        <v>2.0860930552949988</v>
      </c>
      <c r="S490" s="26">
        <v>4.8206437578241461</v>
      </c>
      <c r="T490" s="26">
        <v>0</v>
      </c>
      <c r="U490" s="26">
        <v>164.85171128453001</v>
      </c>
      <c r="V490" s="26">
        <v>0.62766900000000003</v>
      </c>
      <c r="W490" s="26">
        <v>1.464561</v>
      </c>
      <c r="X490" s="26">
        <v>0</v>
      </c>
      <c r="Y490" s="26">
        <v>0</v>
      </c>
      <c r="Z490" s="26">
        <v>0</v>
      </c>
      <c r="AA490" s="26">
        <v>0</v>
      </c>
      <c r="AB490" s="26">
        <v>0</v>
      </c>
      <c r="AC490" s="26">
        <v>0</v>
      </c>
      <c r="AD490" s="26">
        <v>0</v>
      </c>
      <c r="AE490" s="26">
        <v>0</v>
      </c>
      <c r="AF490" s="26">
        <v>0</v>
      </c>
      <c r="AG490" s="26">
        <v>0</v>
      </c>
      <c r="AH490" s="26">
        <v>2.7137620552949988</v>
      </c>
      <c r="AI490" s="26">
        <v>6.2852047578241459</v>
      </c>
      <c r="AJ490" s="26">
        <v>0</v>
      </c>
      <c r="AK490" s="26">
        <v>164.85171128453001</v>
      </c>
      <c r="AL490" s="26">
        <v>173.85067809764917</v>
      </c>
      <c r="AM490" s="26">
        <v>75.321337504202631</v>
      </c>
      <c r="AN490" s="26">
        <v>0.14717834428797644</v>
      </c>
      <c r="AO490" s="26">
        <v>0</v>
      </c>
      <c r="AP490" s="26">
        <v>0</v>
      </c>
      <c r="AQ490" s="26">
        <v>75.468515848490611</v>
      </c>
      <c r="AR490" s="26">
        <v>2.7137620552949988</v>
      </c>
      <c r="AS490" s="30">
        <v>27.809555263417089</v>
      </c>
      <c r="AT490" s="26">
        <v>75.321337504202631</v>
      </c>
      <c r="AU490" s="26">
        <v>0.17421532257702935</v>
      </c>
      <c r="AV490" s="26">
        <v>0</v>
      </c>
      <c r="AW490" s="26">
        <v>0</v>
      </c>
      <c r="AX490" s="26">
        <v>75.495552826779658</v>
      </c>
      <c r="AY490" s="26">
        <v>6.2852047578241459</v>
      </c>
      <c r="AZ490" s="30">
        <v>12.011629809323063</v>
      </c>
      <c r="BA490" s="26">
        <v>75.321337504202631</v>
      </c>
      <c r="BB490" s="26">
        <v>0.32139366686500581</v>
      </c>
      <c r="BC490" s="26">
        <v>0</v>
      </c>
      <c r="BD490" s="26">
        <v>0</v>
      </c>
      <c r="BE490" s="26">
        <v>75.642731171067638</v>
      </c>
      <c r="BF490" s="26">
        <v>8.9989668131191447</v>
      </c>
      <c r="BG490" s="26">
        <v>4.0773776316067236</v>
      </c>
      <c r="BH490" s="30">
        <v>8.4057128714811871</v>
      </c>
      <c r="BI490" s="26">
        <v>1.2751298681405392</v>
      </c>
      <c r="BJ490" s="26">
        <v>2.9532627219262166</v>
      </c>
      <c r="BK490" s="26">
        <v>0</v>
      </c>
      <c r="BL490" s="26">
        <v>77.459753872980741</v>
      </c>
      <c r="BM490" s="26">
        <v>81.688146463047502</v>
      </c>
      <c r="BN490" s="26">
        <v>75.321337504202631</v>
      </c>
      <c r="BO490" s="26">
        <v>0</v>
      </c>
      <c r="BP490" s="26">
        <v>0.32139366686500581</v>
      </c>
      <c r="BQ490" s="26">
        <v>0</v>
      </c>
      <c r="BR490" s="26">
        <v>0</v>
      </c>
      <c r="BS490" s="26">
        <v>0</v>
      </c>
      <c r="BT490" s="26">
        <v>0</v>
      </c>
      <c r="BU490" s="26">
        <v>0</v>
      </c>
      <c r="BV490" s="26">
        <v>81.5419580698061</v>
      </c>
      <c r="BW490" s="26">
        <v>0</v>
      </c>
      <c r="BX490" s="26">
        <v>171.75844809764916</v>
      </c>
      <c r="BY490" s="26">
        <v>2.0922300000000003</v>
      </c>
      <c r="BZ490" s="26">
        <v>0</v>
      </c>
      <c r="CA490" s="26">
        <v>0</v>
      </c>
      <c r="CB490" s="26">
        <v>157.18468924087375</v>
      </c>
      <c r="CC490" s="26">
        <v>173.85067809764917</v>
      </c>
      <c r="CD490" s="113">
        <v>0.90413618722030875</v>
      </c>
      <c r="CE490" s="26">
        <v>43.222576240393359</v>
      </c>
      <c r="CF490" s="26">
        <v>1.4877053937377418</v>
      </c>
      <c r="CG490" s="26">
        <v>0</v>
      </c>
      <c r="CH490" s="26">
        <v>1.4877053937377418</v>
      </c>
      <c r="CI490" s="26">
        <v>7.4384264161442379E-2</v>
      </c>
      <c r="CJ490" s="26">
        <v>0</v>
      </c>
      <c r="CK490" s="26">
        <v>7.4384264161442379E-2</v>
      </c>
      <c r="CL490" s="26"/>
      <c r="CM490" s="26">
        <v>0</v>
      </c>
      <c r="CN490" s="26"/>
      <c r="CO490" s="26">
        <v>0</v>
      </c>
      <c r="CP490" s="26">
        <v>0</v>
      </c>
      <c r="CQ490" s="26">
        <v>0</v>
      </c>
      <c r="CR490" s="26">
        <v>0</v>
      </c>
      <c r="CS490" s="26">
        <v>0</v>
      </c>
      <c r="CT490" s="26">
        <v>0</v>
      </c>
      <c r="CU490" s="26">
        <v>0</v>
      </c>
      <c r="CV490" s="26">
        <v>9999</v>
      </c>
      <c r="CW490" s="30">
        <v>9999</v>
      </c>
      <c r="CX490" s="7"/>
      <c r="CY490" s="7"/>
      <c r="CZ490" s="7"/>
      <c r="DA490" s="7"/>
      <c r="DB490" s="7"/>
      <c r="DC490" s="7"/>
      <c r="DD490" s="7"/>
      <c r="DE490" s="7"/>
      <c r="DF490" s="7"/>
      <c r="DG490" s="7"/>
      <c r="DH490" s="7"/>
      <c r="DI490" s="7"/>
      <c r="DJ490" s="7"/>
      <c r="DK490" s="7"/>
      <c r="DL490" s="7"/>
      <c r="DM490" s="7"/>
      <c r="DN490" s="7"/>
      <c r="DO490" s="7"/>
      <c r="DP490" s="7"/>
      <c r="DQ490" s="7"/>
      <c r="DR490" s="7"/>
      <c r="DS490" s="7"/>
      <c r="DT490" s="7"/>
      <c r="DU490" s="7"/>
      <c r="DV490" s="7"/>
      <c r="DW490" s="7"/>
      <c r="DX490" s="7"/>
      <c r="DY490" s="7"/>
      <c r="DZ490" s="7"/>
      <c r="EA490" s="7"/>
    </row>
    <row r="491" spans="1:131">
      <c r="A491" s="7" t="s">
        <v>570</v>
      </c>
      <c r="B491" s="7"/>
      <c r="C491" s="26">
        <v>1</v>
      </c>
      <c r="D491" s="26">
        <v>146.40000000000003</v>
      </c>
      <c r="E491" s="26">
        <v>0</v>
      </c>
      <c r="F491" s="26">
        <v>10.46115</v>
      </c>
      <c r="G491" s="26">
        <v>0</v>
      </c>
      <c r="H491" s="26">
        <v>0</v>
      </c>
      <c r="I491" s="26"/>
      <c r="J491" s="26"/>
      <c r="K491" s="26"/>
      <c r="L491" s="26">
        <v>156.53322868757468</v>
      </c>
      <c r="M491" s="26">
        <v>4.1635114278712861E-4</v>
      </c>
      <c r="N491" s="26">
        <v>4.1334610694848732E-4</v>
      </c>
      <c r="O491" s="26">
        <v>0</v>
      </c>
      <c r="P491" s="26">
        <v>0</v>
      </c>
      <c r="Q491" s="26">
        <v>0</v>
      </c>
      <c r="R491" s="26">
        <v>2.0860930552949988</v>
      </c>
      <c r="S491" s="26">
        <v>4.8206437578241461</v>
      </c>
      <c r="T491" s="26">
        <v>0</v>
      </c>
      <c r="U491" s="26">
        <v>164.85171128453001</v>
      </c>
      <c r="V491" s="26">
        <v>0.62766900000000003</v>
      </c>
      <c r="W491" s="26">
        <v>1.464561</v>
      </c>
      <c r="X491" s="26">
        <v>0</v>
      </c>
      <c r="Y491" s="26">
        <v>0</v>
      </c>
      <c r="Z491" s="26">
        <v>0</v>
      </c>
      <c r="AA491" s="26">
        <v>0</v>
      </c>
      <c r="AB491" s="26">
        <v>0</v>
      </c>
      <c r="AC491" s="26">
        <v>0</v>
      </c>
      <c r="AD491" s="26">
        <v>0</v>
      </c>
      <c r="AE491" s="26">
        <v>0</v>
      </c>
      <c r="AF491" s="26">
        <v>0</v>
      </c>
      <c r="AG491" s="26">
        <v>0</v>
      </c>
      <c r="AH491" s="26">
        <v>2.7137620552949988</v>
      </c>
      <c r="AI491" s="26">
        <v>6.2852047578241459</v>
      </c>
      <c r="AJ491" s="26">
        <v>0</v>
      </c>
      <c r="AK491" s="26">
        <v>164.85171128453001</v>
      </c>
      <c r="AL491" s="26">
        <v>173.85067809764917</v>
      </c>
      <c r="AM491" s="26">
        <v>75.289966684750709</v>
      </c>
      <c r="AN491" s="26">
        <v>0.1471170455190102</v>
      </c>
      <c r="AO491" s="26">
        <v>0</v>
      </c>
      <c r="AP491" s="26">
        <v>0</v>
      </c>
      <c r="AQ491" s="26">
        <v>75.43708373026972</v>
      </c>
      <c r="AR491" s="26">
        <v>2.7137620552949988</v>
      </c>
      <c r="AS491" s="30">
        <v>27.797972774760957</v>
      </c>
      <c r="AT491" s="26">
        <v>75.289966684750709</v>
      </c>
      <c r="AU491" s="26">
        <v>0.17414276309240756</v>
      </c>
      <c r="AV491" s="26">
        <v>0</v>
      </c>
      <c r="AW491" s="26">
        <v>0</v>
      </c>
      <c r="AX491" s="26">
        <v>75.464109447843114</v>
      </c>
      <c r="AY491" s="26">
        <v>6.2852047578241459</v>
      </c>
      <c r="AZ491" s="30">
        <v>12.006627048053051</v>
      </c>
      <c r="BA491" s="26">
        <v>75.289966684750709</v>
      </c>
      <c r="BB491" s="26">
        <v>0.32125980861141779</v>
      </c>
      <c r="BC491" s="26">
        <v>0</v>
      </c>
      <c r="BD491" s="26">
        <v>0</v>
      </c>
      <c r="BE491" s="26">
        <v>75.611226493362125</v>
      </c>
      <c r="BF491" s="26">
        <v>8.9989668131191447</v>
      </c>
      <c r="BG491" s="26">
        <v>4.0791394618525851</v>
      </c>
      <c r="BH491" s="30">
        <v>8.4022119498354293</v>
      </c>
      <c r="BI491" s="26">
        <v>1.2756611722522642</v>
      </c>
      <c r="BJ491" s="26">
        <v>2.9544932480603525</v>
      </c>
      <c r="BK491" s="26">
        <v>0</v>
      </c>
      <c r="BL491" s="26">
        <v>77.492028770427808</v>
      </c>
      <c r="BM491" s="26">
        <v>81.722183190740424</v>
      </c>
      <c r="BN491" s="26">
        <v>75.289966684750709</v>
      </c>
      <c r="BO491" s="26">
        <v>0</v>
      </c>
      <c r="BP491" s="26">
        <v>0.32125980861141779</v>
      </c>
      <c r="BQ491" s="26">
        <v>0</v>
      </c>
      <c r="BR491" s="26">
        <v>0</v>
      </c>
      <c r="BS491" s="26">
        <v>0</v>
      </c>
      <c r="BT491" s="26">
        <v>0</v>
      </c>
      <c r="BU491" s="26">
        <v>0</v>
      </c>
      <c r="BV491" s="26">
        <v>81.5419580698061</v>
      </c>
      <c r="BW491" s="26">
        <v>0</v>
      </c>
      <c r="BX491" s="26">
        <v>171.75844809764916</v>
      </c>
      <c r="BY491" s="26">
        <v>2.0922300000000003</v>
      </c>
      <c r="BZ491" s="26">
        <v>0</v>
      </c>
      <c r="CA491" s="26">
        <v>0</v>
      </c>
      <c r="CB491" s="26">
        <v>157.15318456316822</v>
      </c>
      <c r="CC491" s="26">
        <v>173.85067809764917</v>
      </c>
      <c r="CD491" s="113">
        <v>0.90395497033895822</v>
      </c>
      <c r="CE491" s="26">
        <v>43.240648570059555</v>
      </c>
      <c r="CF491" s="26">
        <v>1.4870857746649682</v>
      </c>
      <c r="CG491" s="26">
        <v>0</v>
      </c>
      <c r="CH491" s="26">
        <v>1.4870857746649682</v>
      </c>
      <c r="CI491" s="26">
        <v>7.4353283626597974E-2</v>
      </c>
      <c r="CJ491" s="26">
        <v>0</v>
      </c>
      <c r="CK491" s="26">
        <v>7.4353283626597974E-2</v>
      </c>
      <c r="CL491" s="26"/>
      <c r="CM491" s="26">
        <v>0</v>
      </c>
      <c r="CN491" s="26"/>
      <c r="CO491" s="26">
        <v>0</v>
      </c>
      <c r="CP491" s="26">
        <v>0</v>
      </c>
      <c r="CQ491" s="26">
        <v>0</v>
      </c>
      <c r="CR491" s="26">
        <v>0</v>
      </c>
      <c r="CS491" s="26">
        <v>0</v>
      </c>
      <c r="CT491" s="26">
        <v>0</v>
      </c>
      <c r="CU491" s="26">
        <v>0</v>
      </c>
      <c r="CV491" s="26">
        <v>9999</v>
      </c>
      <c r="CW491" s="30">
        <v>9999</v>
      </c>
      <c r="CX491" s="7"/>
      <c r="CY491" s="7"/>
      <c r="CZ491" s="7"/>
      <c r="DA491" s="7"/>
      <c r="DB491" s="7"/>
      <c r="DC491" s="7"/>
      <c r="DD491" s="7"/>
      <c r="DE491" s="7"/>
      <c r="DF491" s="7"/>
      <c r="DG491" s="7"/>
      <c r="DH491" s="7"/>
      <c r="DI491" s="7"/>
      <c r="DJ491" s="7"/>
      <c r="DK491" s="7"/>
      <c r="DL491" s="7"/>
      <c r="DM491" s="7"/>
      <c r="DN491" s="7"/>
      <c r="DO491" s="7"/>
      <c r="DP491" s="7"/>
      <c r="DQ491" s="7"/>
      <c r="DR491" s="7"/>
      <c r="DS491" s="7"/>
      <c r="DT491" s="7"/>
      <c r="DU491" s="7"/>
      <c r="DV491" s="7"/>
      <c r="DW491" s="7"/>
      <c r="DX491" s="7"/>
      <c r="DY491" s="7"/>
      <c r="DZ491" s="7"/>
      <c r="EA491" s="7"/>
    </row>
    <row r="492" spans="1:131">
      <c r="A492" s="7" t="s">
        <v>563</v>
      </c>
      <c r="B492" s="7"/>
      <c r="C492" s="26">
        <v>1</v>
      </c>
      <c r="D492" s="26">
        <v>145.72900000000001</v>
      </c>
      <c r="E492" s="26">
        <v>0</v>
      </c>
      <c r="F492" s="26">
        <v>10.46115</v>
      </c>
      <c r="G492" s="26">
        <v>0</v>
      </c>
      <c r="H492" s="26">
        <v>0</v>
      </c>
      <c r="I492" s="26"/>
      <c r="J492" s="26"/>
      <c r="K492" s="26"/>
      <c r="L492" s="26">
        <v>155.8157847227566</v>
      </c>
      <c r="M492" s="26">
        <v>4.1444286671602084E-4</v>
      </c>
      <c r="N492" s="26">
        <v>4.1145160395830667E-4</v>
      </c>
      <c r="O492" s="26">
        <v>0</v>
      </c>
      <c r="P492" s="26">
        <v>0</v>
      </c>
      <c r="Q492" s="26">
        <v>0</v>
      </c>
      <c r="R492" s="26">
        <v>2.0860930552949988</v>
      </c>
      <c r="S492" s="26">
        <v>4.8206437578241461</v>
      </c>
      <c r="T492" s="26">
        <v>0</v>
      </c>
      <c r="U492" s="26">
        <v>164.85171128453001</v>
      </c>
      <c r="V492" s="26">
        <v>0.62766900000000003</v>
      </c>
      <c r="W492" s="26">
        <v>1.464561</v>
      </c>
      <c r="X492" s="26">
        <v>0</v>
      </c>
      <c r="Y492" s="26">
        <v>0</v>
      </c>
      <c r="Z492" s="26">
        <v>0</v>
      </c>
      <c r="AA492" s="26">
        <v>0</v>
      </c>
      <c r="AB492" s="26">
        <v>0</v>
      </c>
      <c r="AC492" s="26">
        <v>0</v>
      </c>
      <c r="AD492" s="26">
        <v>0</v>
      </c>
      <c r="AE492" s="26">
        <v>0</v>
      </c>
      <c r="AF492" s="26">
        <v>0</v>
      </c>
      <c r="AG492" s="26">
        <v>0</v>
      </c>
      <c r="AH492" s="26">
        <v>2.7137620552949988</v>
      </c>
      <c r="AI492" s="26">
        <v>6.2852047578241459</v>
      </c>
      <c r="AJ492" s="26">
        <v>0</v>
      </c>
      <c r="AK492" s="26">
        <v>164.85171128453001</v>
      </c>
      <c r="AL492" s="26">
        <v>173.85067809764917</v>
      </c>
      <c r="AM492" s="26">
        <v>74.94488767077884</v>
      </c>
      <c r="AN492" s="26">
        <v>0.14644275906038137</v>
      </c>
      <c r="AO492" s="26">
        <v>0</v>
      </c>
      <c r="AP492" s="26">
        <v>0</v>
      </c>
      <c r="AQ492" s="26">
        <v>75.091330429839218</v>
      </c>
      <c r="AR492" s="26">
        <v>2.7137620552949988</v>
      </c>
      <c r="AS492" s="30">
        <v>27.670565399543268</v>
      </c>
      <c r="AT492" s="26">
        <v>74.94488767077884</v>
      </c>
      <c r="AU492" s="26">
        <v>0.17334460876156732</v>
      </c>
      <c r="AV492" s="26">
        <v>0</v>
      </c>
      <c r="AW492" s="26">
        <v>0</v>
      </c>
      <c r="AX492" s="26">
        <v>75.118232279540408</v>
      </c>
      <c r="AY492" s="26">
        <v>6.2852047578241459</v>
      </c>
      <c r="AZ492" s="30">
        <v>11.951596674082793</v>
      </c>
      <c r="BA492" s="26">
        <v>74.94488767077884</v>
      </c>
      <c r="BB492" s="26">
        <v>0.31978736782194872</v>
      </c>
      <c r="BC492" s="26">
        <v>0</v>
      </c>
      <c r="BD492" s="26">
        <v>0</v>
      </c>
      <c r="BE492" s="26">
        <v>75.264675038600785</v>
      </c>
      <c r="BF492" s="26">
        <v>8.9989668131191447</v>
      </c>
      <c r="BG492" s="26">
        <v>4.0986169413935816</v>
      </c>
      <c r="BH492" s="30">
        <v>8.363701811732005</v>
      </c>
      <c r="BI492" s="26">
        <v>1.2815348737569838</v>
      </c>
      <c r="BJ492" s="26">
        <v>2.9680970260966286</v>
      </c>
      <c r="BK492" s="26">
        <v>0</v>
      </c>
      <c r="BL492" s="26">
        <v>77.848835935130495</v>
      </c>
      <c r="BM492" s="26">
        <v>82.098467834984106</v>
      </c>
      <c r="BN492" s="26">
        <v>74.94488767077884</v>
      </c>
      <c r="BO492" s="26">
        <v>0</v>
      </c>
      <c r="BP492" s="26">
        <v>0.31978736782194872</v>
      </c>
      <c r="BQ492" s="26">
        <v>0</v>
      </c>
      <c r="BR492" s="26">
        <v>0</v>
      </c>
      <c r="BS492" s="26">
        <v>0</v>
      </c>
      <c r="BT492" s="26">
        <v>0</v>
      </c>
      <c r="BU492" s="26">
        <v>0</v>
      </c>
      <c r="BV492" s="26">
        <v>81.5419580698061</v>
      </c>
      <c r="BW492" s="26">
        <v>0</v>
      </c>
      <c r="BX492" s="26">
        <v>171.75844809764916</v>
      </c>
      <c r="BY492" s="26">
        <v>2.0922300000000003</v>
      </c>
      <c r="BZ492" s="26">
        <v>0</v>
      </c>
      <c r="CA492" s="26">
        <v>0</v>
      </c>
      <c r="CB492" s="26">
        <v>156.80663310840688</v>
      </c>
      <c r="CC492" s="26">
        <v>173.85067809764917</v>
      </c>
      <c r="CD492" s="113">
        <v>0.90196158464409948</v>
      </c>
      <c r="CE492" s="26">
        <v>43.440442751228964</v>
      </c>
      <c r="CF492" s="26">
        <v>1.4802699648644186</v>
      </c>
      <c r="CG492" s="26">
        <v>0</v>
      </c>
      <c r="CH492" s="26">
        <v>1.4802699648644186</v>
      </c>
      <c r="CI492" s="26">
        <v>7.4012497743309369E-2</v>
      </c>
      <c r="CJ492" s="26">
        <v>0</v>
      </c>
      <c r="CK492" s="26">
        <v>7.4012497743309369E-2</v>
      </c>
      <c r="CL492" s="26"/>
      <c r="CM492" s="26">
        <v>0</v>
      </c>
      <c r="CN492" s="26"/>
      <c r="CO492" s="26">
        <v>0</v>
      </c>
      <c r="CP492" s="26">
        <v>0</v>
      </c>
      <c r="CQ492" s="26">
        <v>0</v>
      </c>
      <c r="CR492" s="26">
        <v>0</v>
      </c>
      <c r="CS492" s="26">
        <v>0</v>
      </c>
      <c r="CT492" s="26">
        <v>0</v>
      </c>
      <c r="CU492" s="26">
        <v>0</v>
      </c>
      <c r="CV492" s="26">
        <v>9999</v>
      </c>
      <c r="CW492" s="30">
        <v>9999</v>
      </c>
      <c r="CX492" s="7"/>
      <c r="CY492" s="7"/>
      <c r="CZ492" s="7"/>
      <c r="DA492" s="7"/>
      <c r="DB492" s="7"/>
      <c r="DC492" s="7"/>
      <c r="DD492" s="7"/>
      <c r="DE492" s="7"/>
      <c r="DF492" s="7"/>
      <c r="DG492" s="7"/>
      <c r="DH492" s="7"/>
      <c r="DI492" s="7"/>
      <c r="DJ492" s="7"/>
      <c r="DK492" s="7"/>
      <c r="DL492" s="7"/>
      <c r="DM492" s="7"/>
      <c r="DN492" s="7"/>
      <c r="DO492" s="7"/>
      <c r="DP492" s="7"/>
      <c r="DQ492" s="7"/>
      <c r="DR492" s="7"/>
      <c r="DS492" s="7"/>
      <c r="DT492" s="7"/>
      <c r="DU492" s="7"/>
      <c r="DV492" s="7"/>
      <c r="DW492" s="7"/>
      <c r="DX492" s="7"/>
      <c r="DY492" s="7"/>
      <c r="DZ492" s="7"/>
      <c r="EA492" s="7"/>
    </row>
    <row r="493" spans="1:131">
      <c r="A493" s="7" t="s">
        <v>552</v>
      </c>
      <c r="B493" s="7"/>
      <c r="C493" s="26">
        <v>1</v>
      </c>
      <c r="D493" s="26">
        <v>144.39920000000001</v>
      </c>
      <c r="E493" s="26">
        <v>0</v>
      </c>
      <c r="F493" s="26">
        <v>10.46115</v>
      </c>
      <c r="G493" s="26">
        <v>0</v>
      </c>
      <c r="H493" s="26">
        <v>0</v>
      </c>
      <c r="I493" s="26"/>
      <c r="J493" s="26"/>
      <c r="K493" s="26"/>
      <c r="L493" s="26">
        <v>154.39394122884448</v>
      </c>
      <c r="M493" s="26">
        <v>4.106610105023711E-4</v>
      </c>
      <c r="N493" s="26">
        <v>4.0769704348685788E-4</v>
      </c>
      <c r="O493" s="26">
        <v>0</v>
      </c>
      <c r="P493" s="26">
        <v>0</v>
      </c>
      <c r="Q493" s="26">
        <v>0</v>
      </c>
      <c r="R493" s="26">
        <v>2.0860930552949988</v>
      </c>
      <c r="S493" s="26">
        <v>4.8206437578241461</v>
      </c>
      <c r="T493" s="26">
        <v>0</v>
      </c>
      <c r="U493" s="26">
        <v>164.85171128453001</v>
      </c>
      <c r="V493" s="26">
        <v>0.62766900000000003</v>
      </c>
      <c r="W493" s="26">
        <v>1.464561</v>
      </c>
      <c r="X493" s="26">
        <v>0</v>
      </c>
      <c r="Y493" s="26">
        <v>0</v>
      </c>
      <c r="Z493" s="26">
        <v>0</v>
      </c>
      <c r="AA493" s="26">
        <v>0</v>
      </c>
      <c r="AB493" s="26">
        <v>0</v>
      </c>
      <c r="AC493" s="26">
        <v>0</v>
      </c>
      <c r="AD493" s="26">
        <v>0</v>
      </c>
      <c r="AE493" s="26">
        <v>0</v>
      </c>
      <c r="AF493" s="26">
        <v>0</v>
      </c>
      <c r="AG493" s="26">
        <v>0</v>
      </c>
      <c r="AH493" s="26">
        <v>2.7137620552949988</v>
      </c>
      <c r="AI493" s="26">
        <v>6.2852047578241459</v>
      </c>
      <c r="AJ493" s="26">
        <v>0</v>
      </c>
      <c r="AK493" s="26">
        <v>164.85171128453001</v>
      </c>
      <c r="AL493" s="26">
        <v>173.85067809764917</v>
      </c>
      <c r="AM493" s="26">
        <v>74.261003806725711</v>
      </c>
      <c r="AN493" s="26">
        <v>0.14510644589691701</v>
      </c>
      <c r="AO493" s="26">
        <v>0</v>
      </c>
      <c r="AP493" s="26">
        <v>0</v>
      </c>
      <c r="AQ493" s="26">
        <v>74.406110252622625</v>
      </c>
      <c r="AR493" s="26">
        <v>2.7137620552949988</v>
      </c>
      <c r="AS493" s="30">
        <v>27.418067146839199</v>
      </c>
      <c r="AT493" s="26">
        <v>74.261003806725711</v>
      </c>
      <c r="AU493" s="26">
        <v>0.17176281199681129</v>
      </c>
      <c r="AV493" s="26">
        <v>0</v>
      </c>
      <c r="AW493" s="26">
        <v>0</v>
      </c>
      <c r="AX493" s="26">
        <v>74.432766618722525</v>
      </c>
      <c r="AY493" s="26">
        <v>6.2852047578241459</v>
      </c>
      <c r="AZ493" s="30">
        <v>11.842536478396315</v>
      </c>
      <c r="BA493" s="26">
        <v>74.261003806725711</v>
      </c>
      <c r="BB493" s="26">
        <v>0.31686925789372833</v>
      </c>
      <c r="BC493" s="26">
        <v>0</v>
      </c>
      <c r="BD493" s="26">
        <v>0</v>
      </c>
      <c r="BE493" s="26">
        <v>74.577873064619439</v>
      </c>
      <c r="BF493" s="26">
        <v>8.9989668131191447</v>
      </c>
      <c r="BG493" s="26">
        <v>4.1377526187409988</v>
      </c>
      <c r="BH493" s="30">
        <v>8.2873817198543378</v>
      </c>
      <c r="BI493" s="26">
        <v>1.2933367748417686</v>
      </c>
      <c r="BJ493" s="26">
        <v>2.9954308023592624</v>
      </c>
      <c r="BK493" s="26">
        <v>0</v>
      </c>
      <c r="BL493" s="26">
        <v>78.565760835175212</v>
      </c>
      <c r="BM493" s="26">
        <v>82.85452841237624</v>
      </c>
      <c r="BN493" s="26">
        <v>74.261003806725711</v>
      </c>
      <c r="BO493" s="26">
        <v>0</v>
      </c>
      <c r="BP493" s="26">
        <v>0.31686925789372833</v>
      </c>
      <c r="BQ493" s="26">
        <v>0</v>
      </c>
      <c r="BR493" s="26">
        <v>0</v>
      </c>
      <c r="BS493" s="26">
        <v>0</v>
      </c>
      <c r="BT493" s="26">
        <v>0</v>
      </c>
      <c r="BU493" s="26">
        <v>0</v>
      </c>
      <c r="BV493" s="26">
        <v>81.5419580698061</v>
      </c>
      <c r="BW493" s="26">
        <v>0</v>
      </c>
      <c r="BX493" s="26">
        <v>171.75844809764916</v>
      </c>
      <c r="BY493" s="26">
        <v>2.0922300000000003</v>
      </c>
      <c r="BZ493" s="26">
        <v>0</v>
      </c>
      <c r="CA493" s="26">
        <v>0</v>
      </c>
      <c r="CB493" s="26">
        <v>156.11983113442554</v>
      </c>
      <c r="CC493" s="26">
        <v>173.85067809764917</v>
      </c>
      <c r="CD493" s="113">
        <v>0.8980110566306535</v>
      </c>
      <c r="CE493" s="26">
        <v>43.841884867683518</v>
      </c>
      <c r="CF493" s="26">
        <v>1.466762269077879</v>
      </c>
      <c r="CG493" s="26">
        <v>0</v>
      </c>
      <c r="CH493" s="26">
        <v>1.466762269077879</v>
      </c>
      <c r="CI493" s="26">
        <v>7.3337122083701106E-2</v>
      </c>
      <c r="CJ493" s="26">
        <v>0</v>
      </c>
      <c r="CK493" s="26">
        <v>7.3337122083701106E-2</v>
      </c>
      <c r="CL493" s="26"/>
      <c r="CM493" s="26">
        <v>0</v>
      </c>
      <c r="CN493" s="26"/>
      <c r="CO493" s="26">
        <v>0</v>
      </c>
      <c r="CP493" s="26">
        <v>0</v>
      </c>
      <c r="CQ493" s="26">
        <v>0</v>
      </c>
      <c r="CR493" s="26">
        <v>0</v>
      </c>
      <c r="CS493" s="26">
        <v>0</v>
      </c>
      <c r="CT493" s="26">
        <v>0</v>
      </c>
      <c r="CU493" s="26">
        <v>0</v>
      </c>
      <c r="CV493" s="26">
        <v>9999</v>
      </c>
      <c r="CW493" s="30">
        <v>9999</v>
      </c>
      <c r="CX493" s="7"/>
      <c r="CY493" s="7"/>
      <c r="CZ493" s="7"/>
      <c r="DA493" s="7"/>
      <c r="DB493" s="7"/>
      <c r="DC493" s="7"/>
      <c r="DD493" s="7"/>
      <c r="DE493" s="7"/>
      <c r="DF493" s="7"/>
      <c r="DG493" s="7"/>
      <c r="DH493" s="7"/>
      <c r="DI493" s="7"/>
      <c r="DJ493" s="7"/>
      <c r="DK493" s="7"/>
      <c r="DL493" s="7"/>
      <c r="DM493" s="7"/>
      <c r="DN493" s="7"/>
      <c r="DO493" s="7"/>
      <c r="DP493" s="7"/>
      <c r="DQ493" s="7"/>
      <c r="DR493" s="7"/>
      <c r="DS493" s="7"/>
      <c r="DT493" s="7"/>
      <c r="DU493" s="7"/>
      <c r="DV493" s="7"/>
      <c r="DW493" s="7"/>
      <c r="DX493" s="7"/>
      <c r="DY493" s="7"/>
      <c r="DZ493" s="7"/>
      <c r="EA493" s="7"/>
    </row>
    <row r="494" spans="1:131">
      <c r="A494" s="7" t="s">
        <v>554</v>
      </c>
      <c r="B494" s="7"/>
      <c r="C494" s="26">
        <v>1</v>
      </c>
      <c r="D494" s="26">
        <v>143.76480000000001</v>
      </c>
      <c r="E494" s="26">
        <v>0</v>
      </c>
      <c r="F494" s="26">
        <v>10.46115</v>
      </c>
      <c r="G494" s="26">
        <v>0</v>
      </c>
      <c r="H494" s="26">
        <v>0</v>
      </c>
      <c r="I494" s="26"/>
      <c r="J494" s="26"/>
      <c r="K494" s="26"/>
      <c r="L494" s="26">
        <v>153.71563057119832</v>
      </c>
      <c r="M494" s="26">
        <v>4.0885682221696018E-4</v>
      </c>
      <c r="N494" s="26">
        <v>4.0590587702341447E-4</v>
      </c>
      <c r="O494" s="26">
        <v>0</v>
      </c>
      <c r="P494" s="26">
        <v>0</v>
      </c>
      <c r="Q494" s="26">
        <v>0</v>
      </c>
      <c r="R494" s="26">
        <v>2.0860930552949988</v>
      </c>
      <c r="S494" s="26">
        <v>4.8206437578241461</v>
      </c>
      <c r="T494" s="26">
        <v>0</v>
      </c>
      <c r="U494" s="26">
        <v>164.85171128453001</v>
      </c>
      <c r="V494" s="26">
        <v>0.62766900000000003</v>
      </c>
      <c r="W494" s="26">
        <v>1.464561</v>
      </c>
      <c r="X494" s="26">
        <v>0</v>
      </c>
      <c r="Y494" s="26">
        <v>0</v>
      </c>
      <c r="Z494" s="26">
        <v>0</v>
      </c>
      <c r="AA494" s="26">
        <v>0</v>
      </c>
      <c r="AB494" s="26">
        <v>0</v>
      </c>
      <c r="AC494" s="26">
        <v>0</v>
      </c>
      <c r="AD494" s="26">
        <v>0</v>
      </c>
      <c r="AE494" s="26">
        <v>0</v>
      </c>
      <c r="AF494" s="26">
        <v>0</v>
      </c>
      <c r="AG494" s="26">
        <v>0</v>
      </c>
      <c r="AH494" s="26">
        <v>2.7137620552949988</v>
      </c>
      <c r="AI494" s="26">
        <v>6.2852047578241459</v>
      </c>
      <c r="AJ494" s="26">
        <v>0</v>
      </c>
      <c r="AK494" s="26">
        <v>164.85171128453001</v>
      </c>
      <c r="AL494" s="26">
        <v>173.85067809764917</v>
      </c>
      <c r="AM494" s="26">
        <v>73.934747284425086</v>
      </c>
      <c r="AN494" s="26">
        <v>0.14446893869966798</v>
      </c>
      <c r="AO494" s="26">
        <v>0</v>
      </c>
      <c r="AP494" s="26">
        <v>0</v>
      </c>
      <c r="AQ494" s="26">
        <v>74.07921622312476</v>
      </c>
      <c r="AR494" s="26">
        <v>2.7137620552949988</v>
      </c>
      <c r="AS494" s="30">
        <v>27.297609264815222</v>
      </c>
      <c r="AT494" s="26">
        <v>73.934747284425086</v>
      </c>
      <c r="AU494" s="26">
        <v>0.17100819335674419</v>
      </c>
      <c r="AV494" s="26">
        <v>0</v>
      </c>
      <c r="AW494" s="26">
        <v>0</v>
      </c>
      <c r="AX494" s="26">
        <v>74.105755477781827</v>
      </c>
      <c r="AY494" s="26">
        <v>6.2852047578241459</v>
      </c>
      <c r="AZ494" s="30">
        <v>11.790507761188078</v>
      </c>
      <c r="BA494" s="26">
        <v>73.934747284425086</v>
      </c>
      <c r="BB494" s="26">
        <v>0.31547713205641215</v>
      </c>
      <c r="BC494" s="26">
        <v>0</v>
      </c>
      <c r="BD494" s="26">
        <v>0</v>
      </c>
      <c r="BE494" s="26">
        <v>74.250224416481501</v>
      </c>
      <c r="BF494" s="26">
        <v>8.9989668131191447</v>
      </c>
      <c r="BG494" s="26">
        <v>4.1566779339153408</v>
      </c>
      <c r="BH494" s="30">
        <v>8.2509721347383795</v>
      </c>
      <c r="BI494" s="26">
        <v>1.2990439635970106</v>
      </c>
      <c r="BJ494" s="26">
        <v>3.0086489287783635</v>
      </c>
      <c r="BK494" s="26">
        <v>0</v>
      </c>
      <c r="BL494" s="26">
        <v>78.912452923042594</v>
      </c>
      <c r="BM494" s="26">
        <v>83.220145815417965</v>
      </c>
      <c r="BN494" s="26">
        <v>73.934747284425086</v>
      </c>
      <c r="BO494" s="26">
        <v>0</v>
      </c>
      <c r="BP494" s="26">
        <v>0.31547713205641215</v>
      </c>
      <c r="BQ494" s="26">
        <v>0</v>
      </c>
      <c r="BR494" s="26">
        <v>0</v>
      </c>
      <c r="BS494" s="26">
        <v>0</v>
      </c>
      <c r="BT494" s="26">
        <v>0</v>
      </c>
      <c r="BU494" s="26">
        <v>0</v>
      </c>
      <c r="BV494" s="26">
        <v>81.5419580698061</v>
      </c>
      <c r="BW494" s="26">
        <v>0</v>
      </c>
      <c r="BX494" s="26">
        <v>171.75844809764916</v>
      </c>
      <c r="BY494" s="26">
        <v>2.0922300000000003</v>
      </c>
      <c r="BZ494" s="26">
        <v>0</v>
      </c>
      <c r="CA494" s="26">
        <v>0</v>
      </c>
      <c r="CB494" s="26">
        <v>155.7921824862876</v>
      </c>
      <c r="CC494" s="26">
        <v>173.85067809764917</v>
      </c>
      <c r="CD494" s="113">
        <v>0.89612640106460562</v>
      </c>
      <c r="CE494" s="26">
        <v>44.036015111315521</v>
      </c>
      <c r="CF494" s="26">
        <v>1.460318230720999</v>
      </c>
      <c r="CG494" s="26">
        <v>0</v>
      </c>
      <c r="CH494" s="26">
        <v>1.460318230720999</v>
      </c>
      <c r="CI494" s="26">
        <v>7.3014924521319205E-2</v>
      </c>
      <c r="CJ494" s="26">
        <v>0</v>
      </c>
      <c r="CK494" s="26">
        <v>7.3014924521319205E-2</v>
      </c>
      <c r="CL494" s="26"/>
      <c r="CM494" s="26">
        <v>0</v>
      </c>
      <c r="CN494" s="26"/>
      <c r="CO494" s="26">
        <v>0</v>
      </c>
      <c r="CP494" s="26">
        <v>0</v>
      </c>
      <c r="CQ494" s="26">
        <v>0</v>
      </c>
      <c r="CR494" s="26">
        <v>0</v>
      </c>
      <c r="CS494" s="26">
        <v>0</v>
      </c>
      <c r="CT494" s="26">
        <v>0</v>
      </c>
      <c r="CU494" s="26">
        <v>0</v>
      </c>
      <c r="CV494" s="26">
        <v>9999</v>
      </c>
      <c r="CW494" s="30">
        <v>9999</v>
      </c>
      <c r="CX494" s="7"/>
      <c r="CY494" s="7"/>
      <c r="CZ494" s="7"/>
      <c r="DA494" s="7"/>
      <c r="DB494" s="7"/>
      <c r="DC494" s="7"/>
      <c r="DD494" s="7"/>
      <c r="DE494" s="7"/>
      <c r="DF494" s="7"/>
      <c r="DG494" s="7"/>
      <c r="DH494" s="7"/>
      <c r="DI494" s="7"/>
      <c r="DJ494" s="7"/>
      <c r="DK494" s="7"/>
      <c r="DL494" s="7"/>
      <c r="DM494" s="7"/>
      <c r="DN494" s="7"/>
      <c r="DO494" s="7"/>
      <c r="DP494" s="7"/>
      <c r="DQ494" s="7"/>
      <c r="DR494" s="7"/>
      <c r="DS494" s="7"/>
      <c r="DT494" s="7"/>
      <c r="DU494" s="7"/>
      <c r="DV494" s="7"/>
      <c r="DW494" s="7"/>
      <c r="DX494" s="7"/>
      <c r="DY494" s="7"/>
      <c r="DZ494" s="7"/>
      <c r="EA494" s="7"/>
    </row>
    <row r="495" spans="1:131">
      <c r="A495" s="7" t="s">
        <v>564</v>
      </c>
      <c r="B495" s="7"/>
      <c r="C495" s="26">
        <v>1</v>
      </c>
      <c r="D495" s="26">
        <v>143.47199999999998</v>
      </c>
      <c r="E495" s="26">
        <v>0</v>
      </c>
      <c r="F495" s="26">
        <v>10.46115</v>
      </c>
      <c r="G495" s="26">
        <v>0</v>
      </c>
      <c r="H495" s="26">
        <v>0</v>
      </c>
      <c r="I495" s="26"/>
      <c r="J495" s="26"/>
      <c r="K495" s="26"/>
      <c r="L495" s="26">
        <v>153.40256411382313</v>
      </c>
      <c r="M495" s="26">
        <v>4.0802411993138589E-4</v>
      </c>
      <c r="N495" s="26">
        <v>4.0507918480951738E-4</v>
      </c>
      <c r="O495" s="26">
        <v>0</v>
      </c>
      <c r="P495" s="26">
        <v>0</v>
      </c>
      <c r="Q495" s="26">
        <v>0</v>
      </c>
      <c r="R495" s="26">
        <v>2.0860930552949988</v>
      </c>
      <c r="S495" s="26">
        <v>4.8206437578241461</v>
      </c>
      <c r="T495" s="26">
        <v>0</v>
      </c>
      <c r="U495" s="26">
        <v>164.85171128453001</v>
      </c>
      <c r="V495" s="26">
        <v>0.62766900000000003</v>
      </c>
      <c r="W495" s="26">
        <v>1.464561</v>
      </c>
      <c r="X495" s="26">
        <v>0</v>
      </c>
      <c r="Y495" s="26">
        <v>0</v>
      </c>
      <c r="Z495" s="26">
        <v>0</v>
      </c>
      <c r="AA495" s="26">
        <v>0</v>
      </c>
      <c r="AB495" s="26">
        <v>0</v>
      </c>
      <c r="AC495" s="26">
        <v>0</v>
      </c>
      <c r="AD495" s="26">
        <v>0</v>
      </c>
      <c r="AE495" s="26">
        <v>0</v>
      </c>
      <c r="AF495" s="26">
        <v>0</v>
      </c>
      <c r="AG495" s="26">
        <v>0</v>
      </c>
      <c r="AH495" s="26">
        <v>2.7137620552949988</v>
      </c>
      <c r="AI495" s="26">
        <v>6.2852047578241459</v>
      </c>
      <c r="AJ495" s="26">
        <v>0</v>
      </c>
      <c r="AK495" s="26">
        <v>164.85171128453001</v>
      </c>
      <c r="AL495" s="26">
        <v>173.85067809764917</v>
      </c>
      <c r="AM495" s="26">
        <v>73.784167351055601</v>
      </c>
      <c r="AN495" s="26">
        <v>0.14417470460862994</v>
      </c>
      <c r="AO495" s="26">
        <v>0</v>
      </c>
      <c r="AP495" s="26">
        <v>0</v>
      </c>
      <c r="AQ495" s="26">
        <v>73.928342055664231</v>
      </c>
      <c r="AR495" s="26">
        <v>2.7137620552949988</v>
      </c>
      <c r="AS495" s="30">
        <v>27.242013319265705</v>
      </c>
      <c r="AT495" s="26">
        <v>73.784167351055601</v>
      </c>
      <c r="AU495" s="26">
        <v>0.17065990783055934</v>
      </c>
      <c r="AV495" s="26">
        <v>0</v>
      </c>
      <c r="AW495" s="26">
        <v>0</v>
      </c>
      <c r="AX495" s="26">
        <v>73.954827258886155</v>
      </c>
      <c r="AY495" s="26">
        <v>6.2852047578241459</v>
      </c>
      <c r="AZ495" s="30">
        <v>11.766494507091974</v>
      </c>
      <c r="BA495" s="26">
        <v>73.784167351055601</v>
      </c>
      <c r="BB495" s="26">
        <v>0.31483461243918931</v>
      </c>
      <c r="BC495" s="26">
        <v>0</v>
      </c>
      <c r="BD495" s="26">
        <v>0</v>
      </c>
      <c r="BE495" s="26">
        <v>74.099001963494786</v>
      </c>
      <c r="BF495" s="26">
        <v>8.9989668131191447</v>
      </c>
      <c r="BG495" s="26">
        <v>4.1654691438997835</v>
      </c>
      <c r="BH495" s="30">
        <v>8.2341677108387099</v>
      </c>
      <c r="BI495" s="26">
        <v>1.3016950737268005</v>
      </c>
      <c r="BJ495" s="26">
        <v>3.0147890286330137</v>
      </c>
      <c r="BK495" s="26">
        <v>0</v>
      </c>
      <c r="BL495" s="26">
        <v>79.073498745334518</v>
      </c>
      <c r="BM495" s="26">
        <v>83.389982847694341</v>
      </c>
      <c r="BN495" s="26">
        <v>73.784167351055601</v>
      </c>
      <c r="BO495" s="26">
        <v>0</v>
      </c>
      <c r="BP495" s="26">
        <v>0.31483461243918931</v>
      </c>
      <c r="BQ495" s="26">
        <v>0</v>
      </c>
      <c r="BR495" s="26">
        <v>0</v>
      </c>
      <c r="BS495" s="26">
        <v>0</v>
      </c>
      <c r="BT495" s="26">
        <v>0</v>
      </c>
      <c r="BU495" s="26">
        <v>0</v>
      </c>
      <c r="BV495" s="26">
        <v>81.5419580698061</v>
      </c>
      <c r="BW495" s="26">
        <v>0</v>
      </c>
      <c r="BX495" s="26">
        <v>171.75844809764916</v>
      </c>
      <c r="BY495" s="26">
        <v>2.0922300000000003</v>
      </c>
      <c r="BZ495" s="26">
        <v>0</v>
      </c>
      <c r="CA495" s="26">
        <v>0</v>
      </c>
      <c r="CB495" s="26">
        <v>155.64096003330087</v>
      </c>
      <c r="CC495" s="26">
        <v>173.85067809764917</v>
      </c>
      <c r="CD495" s="113">
        <v>0.89525656003412202</v>
      </c>
      <c r="CE495" s="26">
        <v>44.126192723702836</v>
      </c>
      <c r="CF495" s="26">
        <v>1.4573440591716682</v>
      </c>
      <c r="CG495" s="26">
        <v>0</v>
      </c>
      <c r="CH495" s="26">
        <v>1.4573440591716682</v>
      </c>
      <c r="CI495" s="26">
        <v>7.2866217954065976E-2</v>
      </c>
      <c r="CJ495" s="26">
        <v>0</v>
      </c>
      <c r="CK495" s="26">
        <v>7.2866217954065976E-2</v>
      </c>
      <c r="CL495" s="26"/>
      <c r="CM495" s="26">
        <v>0</v>
      </c>
      <c r="CN495" s="26"/>
      <c r="CO495" s="26">
        <v>0</v>
      </c>
      <c r="CP495" s="26">
        <v>0</v>
      </c>
      <c r="CQ495" s="26">
        <v>0</v>
      </c>
      <c r="CR495" s="26">
        <v>0</v>
      </c>
      <c r="CS495" s="26">
        <v>0</v>
      </c>
      <c r="CT495" s="26">
        <v>0</v>
      </c>
      <c r="CU495" s="26">
        <v>0</v>
      </c>
      <c r="CV495" s="26">
        <v>9999</v>
      </c>
      <c r="CW495" s="30">
        <v>9999</v>
      </c>
      <c r="CX495" s="7"/>
      <c r="CY495" s="7"/>
      <c r="CZ495" s="7"/>
      <c r="DA495" s="7"/>
      <c r="DB495" s="7"/>
      <c r="DC495" s="7"/>
      <c r="DD495" s="7"/>
      <c r="DE495" s="7"/>
      <c r="DF495" s="7"/>
      <c r="DG495" s="7"/>
      <c r="DH495" s="7"/>
      <c r="DI495" s="7"/>
      <c r="DJ495" s="7"/>
      <c r="DK495" s="7"/>
      <c r="DL495" s="7"/>
      <c r="DM495" s="7"/>
      <c r="DN495" s="7"/>
      <c r="DO495" s="7"/>
      <c r="DP495" s="7"/>
      <c r="DQ495" s="7"/>
      <c r="DR495" s="7"/>
      <c r="DS495" s="7"/>
      <c r="DT495" s="7"/>
      <c r="DU495" s="7"/>
      <c r="DV495" s="7"/>
      <c r="DW495" s="7"/>
      <c r="DX495" s="7"/>
      <c r="DY495" s="7"/>
      <c r="DZ495" s="7"/>
      <c r="EA495" s="7"/>
    </row>
    <row r="496" spans="1:131">
      <c r="A496" s="7" t="s">
        <v>566</v>
      </c>
      <c r="B496" s="7"/>
      <c r="C496" s="26">
        <v>1</v>
      </c>
      <c r="D496" s="26">
        <v>143.41100000000003</v>
      </c>
      <c r="E496" s="26">
        <v>0</v>
      </c>
      <c r="F496" s="26">
        <v>10.46115</v>
      </c>
      <c r="G496" s="26">
        <v>0</v>
      </c>
      <c r="H496" s="26">
        <v>0</v>
      </c>
      <c r="I496" s="26"/>
      <c r="J496" s="26"/>
      <c r="K496" s="26"/>
      <c r="L496" s="26">
        <v>153.33734193520337</v>
      </c>
      <c r="M496" s="26">
        <v>4.0785064028855803E-4</v>
      </c>
      <c r="N496" s="26">
        <v>4.0490695726495569E-4</v>
      </c>
      <c r="O496" s="26">
        <v>0</v>
      </c>
      <c r="P496" s="26">
        <v>0</v>
      </c>
      <c r="Q496" s="26">
        <v>0</v>
      </c>
      <c r="R496" s="26">
        <v>2.0860930552949988</v>
      </c>
      <c r="S496" s="26">
        <v>4.8206437578241461</v>
      </c>
      <c r="T496" s="26">
        <v>0</v>
      </c>
      <c r="U496" s="26">
        <v>164.85171128453001</v>
      </c>
      <c r="V496" s="26">
        <v>0.62766900000000003</v>
      </c>
      <c r="W496" s="26">
        <v>1.464561</v>
      </c>
      <c r="X496" s="26">
        <v>0</v>
      </c>
      <c r="Y496" s="26">
        <v>0</v>
      </c>
      <c r="Z496" s="26">
        <v>0</v>
      </c>
      <c r="AA496" s="26">
        <v>0</v>
      </c>
      <c r="AB496" s="26">
        <v>0</v>
      </c>
      <c r="AC496" s="26">
        <v>0</v>
      </c>
      <c r="AD496" s="26">
        <v>0</v>
      </c>
      <c r="AE496" s="26">
        <v>0</v>
      </c>
      <c r="AF496" s="26">
        <v>0</v>
      </c>
      <c r="AG496" s="26">
        <v>0</v>
      </c>
      <c r="AH496" s="26">
        <v>2.7137620552949988</v>
      </c>
      <c r="AI496" s="26">
        <v>6.2852047578241459</v>
      </c>
      <c r="AJ496" s="26">
        <v>0</v>
      </c>
      <c r="AK496" s="26">
        <v>164.85171128453001</v>
      </c>
      <c r="AL496" s="26">
        <v>173.85067809764917</v>
      </c>
      <c r="AM496" s="26">
        <v>73.75279653160365</v>
      </c>
      <c r="AN496" s="26">
        <v>0.14411340583966373</v>
      </c>
      <c r="AO496" s="26">
        <v>0</v>
      </c>
      <c r="AP496" s="26">
        <v>0</v>
      </c>
      <c r="AQ496" s="26">
        <v>73.896909937443311</v>
      </c>
      <c r="AR496" s="26">
        <v>2.7137620552949988</v>
      </c>
      <c r="AS496" s="30">
        <v>27.230430830609563</v>
      </c>
      <c r="AT496" s="26">
        <v>73.75279653160365</v>
      </c>
      <c r="AU496" s="26">
        <v>0.17058734834593758</v>
      </c>
      <c r="AV496" s="26">
        <v>0</v>
      </c>
      <c r="AW496" s="26">
        <v>0</v>
      </c>
      <c r="AX496" s="26">
        <v>73.923383879949583</v>
      </c>
      <c r="AY496" s="26">
        <v>6.2852047578241459</v>
      </c>
      <c r="AZ496" s="30">
        <v>11.761491745821957</v>
      </c>
      <c r="BA496" s="26">
        <v>73.75279653160365</v>
      </c>
      <c r="BB496" s="26">
        <v>0.31470075418560128</v>
      </c>
      <c r="BC496" s="26">
        <v>0</v>
      </c>
      <c r="BD496" s="26">
        <v>0</v>
      </c>
      <c r="BE496" s="26">
        <v>74.067497285789244</v>
      </c>
      <c r="BF496" s="26">
        <v>8.9989668131191447</v>
      </c>
      <c r="BG496" s="26">
        <v>4.1673051643601662</v>
      </c>
      <c r="BH496" s="30">
        <v>8.2306667891929486</v>
      </c>
      <c r="BI496" s="26">
        <v>1.3022487509168159</v>
      </c>
      <c r="BJ496" s="26">
        <v>3.0160713719033798</v>
      </c>
      <c r="BK496" s="26">
        <v>0</v>
      </c>
      <c r="BL496" s="26">
        <v>79.10713273033889</v>
      </c>
      <c r="BM496" s="26">
        <v>83.425452853159086</v>
      </c>
      <c r="BN496" s="26">
        <v>73.75279653160365</v>
      </c>
      <c r="BO496" s="26">
        <v>0</v>
      </c>
      <c r="BP496" s="26">
        <v>0.31470075418560128</v>
      </c>
      <c r="BQ496" s="26">
        <v>0</v>
      </c>
      <c r="BR496" s="26">
        <v>0</v>
      </c>
      <c r="BS496" s="26">
        <v>0</v>
      </c>
      <c r="BT496" s="26">
        <v>0</v>
      </c>
      <c r="BU496" s="26">
        <v>0</v>
      </c>
      <c r="BV496" s="26">
        <v>81.5419580698061</v>
      </c>
      <c r="BW496" s="26">
        <v>0</v>
      </c>
      <c r="BX496" s="26">
        <v>171.75844809764916</v>
      </c>
      <c r="BY496" s="26">
        <v>2.0922300000000003</v>
      </c>
      <c r="BZ496" s="26">
        <v>0</v>
      </c>
      <c r="CA496" s="26">
        <v>0</v>
      </c>
      <c r="CB496" s="26">
        <v>155.60945535559534</v>
      </c>
      <c r="CC496" s="26">
        <v>173.85067809764917</v>
      </c>
      <c r="CD496" s="113">
        <v>0.89507534315277149</v>
      </c>
      <c r="CE496" s="26">
        <v>44.145026074482125</v>
      </c>
      <c r="CF496" s="26">
        <v>1.4567244400988917</v>
      </c>
      <c r="CG496" s="26">
        <v>0</v>
      </c>
      <c r="CH496" s="26">
        <v>1.4567244400988917</v>
      </c>
      <c r="CI496" s="26">
        <v>7.2835237419221585E-2</v>
      </c>
      <c r="CJ496" s="26">
        <v>0</v>
      </c>
      <c r="CK496" s="26">
        <v>7.2835237419221585E-2</v>
      </c>
      <c r="CL496" s="26"/>
      <c r="CM496" s="26">
        <v>0</v>
      </c>
      <c r="CN496" s="26"/>
      <c r="CO496" s="26">
        <v>0</v>
      </c>
      <c r="CP496" s="26">
        <v>0</v>
      </c>
      <c r="CQ496" s="26">
        <v>0</v>
      </c>
      <c r="CR496" s="26">
        <v>0</v>
      </c>
      <c r="CS496" s="26">
        <v>0</v>
      </c>
      <c r="CT496" s="26">
        <v>0</v>
      </c>
      <c r="CU496" s="26">
        <v>0</v>
      </c>
      <c r="CV496" s="26">
        <v>9999</v>
      </c>
      <c r="CW496" s="30">
        <v>9999</v>
      </c>
      <c r="CX496" s="7"/>
      <c r="CY496" s="7"/>
      <c r="CZ496" s="7"/>
      <c r="DA496" s="7"/>
      <c r="DB496" s="7"/>
      <c r="DC496" s="7"/>
      <c r="DD496" s="7"/>
      <c r="DE496" s="7"/>
      <c r="DF496" s="7"/>
      <c r="DG496" s="7"/>
      <c r="DH496" s="7"/>
      <c r="DI496" s="7"/>
      <c r="DJ496" s="7"/>
      <c r="DK496" s="7"/>
      <c r="DL496" s="7"/>
      <c r="DM496" s="7"/>
      <c r="DN496" s="7"/>
      <c r="DO496" s="7"/>
      <c r="DP496" s="7"/>
      <c r="DQ496" s="7"/>
      <c r="DR496" s="7"/>
      <c r="DS496" s="7"/>
      <c r="DT496" s="7"/>
      <c r="DU496" s="7"/>
      <c r="DV496" s="7"/>
      <c r="DW496" s="7"/>
      <c r="DX496" s="7"/>
      <c r="DY496" s="7"/>
      <c r="DZ496" s="7"/>
      <c r="EA496" s="7"/>
    </row>
    <row r="497" spans="1:131">
      <c r="A497" s="7" t="s">
        <v>495</v>
      </c>
      <c r="B497" s="7"/>
      <c r="C497" s="26">
        <v>1</v>
      </c>
      <c r="D497" s="26">
        <v>142.49599999999998</v>
      </c>
      <c r="E497" s="26">
        <v>0</v>
      </c>
      <c r="F497" s="26">
        <v>10.46115</v>
      </c>
      <c r="G497" s="26">
        <v>0</v>
      </c>
      <c r="H497" s="26">
        <v>0</v>
      </c>
      <c r="I497" s="26"/>
      <c r="J497" s="26"/>
      <c r="K497" s="26"/>
      <c r="L497" s="26">
        <v>152.35900925590596</v>
      </c>
      <c r="M497" s="26">
        <v>4.0524844564613835E-4</v>
      </c>
      <c r="N497" s="26">
        <v>4.0232354409652749E-4</v>
      </c>
      <c r="O497" s="26">
        <v>0</v>
      </c>
      <c r="P497" s="26">
        <v>0</v>
      </c>
      <c r="Q497" s="26">
        <v>0</v>
      </c>
      <c r="R497" s="26">
        <v>2.0860930552949988</v>
      </c>
      <c r="S497" s="26">
        <v>4.8206437578241461</v>
      </c>
      <c r="T497" s="26">
        <v>0</v>
      </c>
      <c r="U497" s="26">
        <v>164.85171128453001</v>
      </c>
      <c r="V497" s="26">
        <v>0.62766900000000003</v>
      </c>
      <c r="W497" s="26">
        <v>1.464561</v>
      </c>
      <c r="X497" s="26">
        <v>0</v>
      </c>
      <c r="Y497" s="26">
        <v>0</v>
      </c>
      <c r="Z497" s="26">
        <v>0</v>
      </c>
      <c r="AA497" s="26">
        <v>0</v>
      </c>
      <c r="AB497" s="26">
        <v>0</v>
      </c>
      <c r="AC497" s="26">
        <v>0</v>
      </c>
      <c r="AD497" s="26">
        <v>0</v>
      </c>
      <c r="AE497" s="26">
        <v>0</v>
      </c>
      <c r="AF497" s="26">
        <v>0</v>
      </c>
      <c r="AG497" s="26">
        <v>0</v>
      </c>
      <c r="AH497" s="26">
        <v>2.7137620552949988</v>
      </c>
      <c r="AI497" s="26">
        <v>6.2852047578241459</v>
      </c>
      <c r="AJ497" s="26">
        <v>0</v>
      </c>
      <c r="AK497" s="26">
        <v>164.85171128453001</v>
      </c>
      <c r="AL497" s="26">
        <v>173.85067809764917</v>
      </c>
      <c r="AM497" s="26">
        <v>73.282234239823907</v>
      </c>
      <c r="AN497" s="26">
        <v>0.14319392430516986</v>
      </c>
      <c r="AO497" s="26">
        <v>0</v>
      </c>
      <c r="AP497" s="26">
        <v>0</v>
      </c>
      <c r="AQ497" s="26">
        <v>73.425428164129073</v>
      </c>
      <c r="AR497" s="26">
        <v>2.7137620552949988</v>
      </c>
      <c r="AS497" s="30">
        <v>27.056693500767288</v>
      </c>
      <c r="AT497" s="26">
        <v>73.282234239823907</v>
      </c>
      <c r="AU497" s="26">
        <v>0.16949895607660995</v>
      </c>
      <c r="AV497" s="26">
        <v>0</v>
      </c>
      <c r="AW497" s="26">
        <v>0</v>
      </c>
      <c r="AX497" s="26">
        <v>73.451733195900516</v>
      </c>
      <c r="AY497" s="26">
        <v>6.2852047578241459</v>
      </c>
      <c r="AZ497" s="30">
        <v>11.686450326771618</v>
      </c>
      <c r="BA497" s="26">
        <v>73.282234239823907</v>
      </c>
      <c r="BB497" s="26">
        <v>0.31269288038177978</v>
      </c>
      <c r="BC497" s="26">
        <v>0</v>
      </c>
      <c r="BD497" s="26">
        <v>0</v>
      </c>
      <c r="BE497" s="26">
        <v>73.594927120205682</v>
      </c>
      <c r="BF497" s="26">
        <v>8.9989668131191447</v>
      </c>
      <c r="BG497" s="26">
        <v>4.1950341035049883</v>
      </c>
      <c r="BH497" s="30">
        <v>8.1781529645064701</v>
      </c>
      <c r="BI497" s="26">
        <v>1.310610793409861</v>
      </c>
      <c r="BJ497" s="26">
        <v>3.0354382685551573</v>
      </c>
      <c r="BK497" s="26">
        <v>0</v>
      </c>
      <c r="BL497" s="26">
        <v>79.615098051809412</v>
      </c>
      <c r="BM497" s="26">
        <v>83.961147113774445</v>
      </c>
      <c r="BN497" s="26">
        <v>73.282234239823907</v>
      </c>
      <c r="BO497" s="26">
        <v>0</v>
      </c>
      <c r="BP497" s="26">
        <v>0.31269288038177978</v>
      </c>
      <c r="BQ497" s="26">
        <v>0</v>
      </c>
      <c r="BR497" s="26">
        <v>0</v>
      </c>
      <c r="BS497" s="26">
        <v>0</v>
      </c>
      <c r="BT497" s="26">
        <v>0</v>
      </c>
      <c r="BU497" s="26">
        <v>0</v>
      </c>
      <c r="BV497" s="26">
        <v>81.5419580698061</v>
      </c>
      <c r="BW497" s="26">
        <v>0</v>
      </c>
      <c r="BX497" s="26">
        <v>171.75844809764916</v>
      </c>
      <c r="BY497" s="26">
        <v>2.0922300000000003</v>
      </c>
      <c r="BZ497" s="26">
        <v>0</v>
      </c>
      <c r="CA497" s="26">
        <v>0</v>
      </c>
      <c r="CB497" s="26">
        <v>155.13688519001178</v>
      </c>
      <c r="CC497" s="26">
        <v>173.85067809764917</v>
      </c>
      <c r="CD497" s="113">
        <v>0.89235708993251006</v>
      </c>
      <c r="CE497" s="26">
        <v>44.429461269471069</v>
      </c>
      <c r="CF497" s="26">
        <v>1.4474301540072325</v>
      </c>
      <c r="CG497" s="26">
        <v>0</v>
      </c>
      <c r="CH497" s="26">
        <v>1.4474301540072325</v>
      </c>
      <c r="CI497" s="26">
        <v>7.2370529396555347E-2</v>
      </c>
      <c r="CJ497" s="26">
        <v>0</v>
      </c>
      <c r="CK497" s="26">
        <v>7.2370529396555347E-2</v>
      </c>
      <c r="CL497" s="26"/>
      <c r="CM497" s="26">
        <v>0</v>
      </c>
      <c r="CN497" s="26"/>
      <c r="CO497" s="26">
        <v>0</v>
      </c>
      <c r="CP497" s="26">
        <v>0</v>
      </c>
      <c r="CQ497" s="26">
        <v>0</v>
      </c>
      <c r="CR497" s="26">
        <v>0</v>
      </c>
      <c r="CS497" s="26">
        <v>0</v>
      </c>
      <c r="CT497" s="26">
        <v>0</v>
      </c>
      <c r="CU497" s="26">
        <v>0</v>
      </c>
      <c r="CV497" s="26">
        <v>9999</v>
      </c>
      <c r="CW497" s="30">
        <v>9999</v>
      </c>
      <c r="CX497" s="7"/>
      <c r="CY497" s="7"/>
      <c r="CZ497" s="7"/>
      <c r="DA497" s="7"/>
      <c r="DB497" s="7"/>
      <c r="DC497" s="7"/>
      <c r="DD497" s="7"/>
      <c r="DE497" s="7"/>
      <c r="DF497" s="7"/>
      <c r="DG497" s="7"/>
      <c r="DH497" s="7"/>
      <c r="DI497" s="7"/>
      <c r="DJ497" s="7"/>
      <c r="DK497" s="7"/>
      <c r="DL497" s="7"/>
      <c r="DM497" s="7"/>
      <c r="DN497" s="7"/>
      <c r="DO497" s="7"/>
      <c r="DP497" s="7"/>
      <c r="DQ497" s="7"/>
      <c r="DR497" s="7"/>
      <c r="DS497" s="7"/>
      <c r="DT497" s="7"/>
      <c r="DU497" s="7"/>
      <c r="DV497" s="7"/>
      <c r="DW497" s="7"/>
      <c r="DX497" s="7"/>
      <c r="DY497" s="7"/>
      <c r="DZ497" s="7"/>
      <c r="EA497" s="7"/>
    </row>
    <row r="498" spans="1:131">
      <c r="A498" s="7" t="s">
        <v>553</v>
      </c>
      <c r="B498" s="7"/>
      <c r="C498" s="26">
        <v>1</v>
      </c>
      <c r="D498" s="26">
        <v>141.76399999999998</v>
      </c>
      <c r="E498" s="26">
        <v>0</v>
      </c>
      <c r="F498" s="26">
        <v>10.46115</v>
      </c>
      <c r="G498" s="26">
        <v>0</v>
      </c>
      <c r="H498" s="26">
        <v>0</v>
      </c>
      <c r="I498" s="26"/>
      <c r="J498" s="26"/>
      <c r="K498" s="26"/>
      <c r="L498" s="26">
        <v>151.57634311246809</v>
      </c>
      <c r="M498" s="26">
        <v>4.0316668993220273E-4</v>
      </c>
      <c r="N498" s="26">
        <v>4.0025681356178504E-4</v>
      </c>
      <c r="O498" s="26">
        <v>0</v>
      </c>
      <c r="P498" s="26">
        <v>0</v>
      </c>
      <c r="Q498" s="26">
        <v>0</v>
      </c>
      <c r="R498" s="26">
        <v>2.0860930552949988</v>
      </c>
      <c r="S498" s="26">
        <v>4.8206437578241461</v>
      </c>
      <c r="T498" s="26">
        <v>0</v>
      </c>
      <c r="U498" s="26">
        <v>164.85171128453001</v>
      </c>
      <c r="V498" s="26">
        <v>0.62766900000000003</v>
      </c>
      <c r="W498" s="26">
        <v>1.464561</v>
      </c>
      <c r="X498" s="26">
        <v>0</v>
      </c>
      <c r="Y498" s="26">
        <v>0</v>
      </c>
      <c r="Z498" s="26">
        <v>0</v>
      </c>
      <c r="AA498" s="26">
        <v>0</v>
      </c>
      <c r="AB498" s="26">
        <v>0</v>
      </c>
      <c r="AC498" s="26">
        <v>0</v>
      </c>
      <c r="AD498" s="26">
        <v>0</v>
      </c>
      <c r="AE498" s="26">
        <v>0</v>
      </c>
      <c r="AF498" s="26">
        <v>0</v>
      </c>
      <c r="AG498" s="26">
        <v>0</v>
      </c>
      <c r="AH498" s="26">
        <v>2.7137620552949988</v>
      </c>
      <c r="AI498" s="26">
        <v>6.2852047578241459</v>
      </c>
      <c r="AJ498" s="26">
        <v>0</v>
      </c>
      <c r="AK498" s="26">
        <v>164.85171128453001</v>
      </c>
      <c r="AL498" s="26">
        <v>173.85067809764917</v>
      </c>
      <c r="AM498" s="26">
        <v>72.905784406400144</v>
      </c>
      <c r="AN498" s="26">
        <v>0.14245833907757485</v>
      </c>
      <c r="AO498" s="26">
        <v>0</v>
      </c>
      <c r="AP498" s="26">
        <v>0</v>
      </c>
      <c r="AQ498" s="26">
        <v>73.048242745477722</v>
      </c>
      <c r="AR498" s="26">
        <v>2.7137620552949988</v>
      </c>
      <c r="AS498" s="30">
        <v>26.917703636893481</v>
      </c>
      <c r="AT498" s="26">
        <v>72.905784406400144</v>
      </c>
      <c r="AU498" s="26">
        <v>0.16862824226114789</v>
      </c>
      <c r="AV498" s="26">
        <v>0</v>
      </c>
      <c r="AW498" s="26">
        <v>0</v>
      </c>
      <c r="AX498" s="26">
        <v>73.074412648661294</v>
      </c>
      <c r="AY498" s="26">
        <v>6.2852047578241459</v>
      </c>
      <c r="AZ498" s="30">
        <v>11.626417191531351</v>
      </c>
      <c r="BA498" s="26">
        <v>72.905784406400144</v>
      </c>
      <c r="BB498" s="26">
        <v>0.31108658133872275</v>
      </c>
      <c r="BC498" s="26">
        <v>0</v>
      </c>
      <c r="BD498" s="26">
        <v>0</v>
      </c>
      <c r="BE498" s="26">
        <v>73.216870987738872</v>
      </c>
      <c r="BF498" s="26">
        <v>8.9989668131191447</v>
      </c>
      <c r="BG498" s="26">
        <v>4.2174749764583304</v>
      </c>
      <c r="BH498" s="30">
        <v>8.1361419047572934</v>
      </c>
      <c r="BI498" s="26">
        <v>1.3173781469042318</v>
      </c>
      <c r="BJ498" s="26">
        <v>3.0511117880141341</v>
      </c>
      <c r="BK498" s="26">
        <v>0</v>
      </c>
      <c r="BL498" s="26">
        <v>80.026191501302407</v>
      </c>
      <c r="BM498" s="26">
        <v>84.394681436220779</v>
      </c>
      <c r="BN498" s="26">
        <v>72.905784406400144</v>
      </c>
      <c r="BO498" s="26">
        <v>0</v>
      </c>
      <c r="BP498" s="26">
        <v>0.31108658133872275</v>
      </c>
      <c r="BQ498" s="26">
        <v>0</v>
      </c>
      <c r="BR498" s="26">
        <v>0</v>
      </c>
      <c r="BS498" s="26">
        <v>0</v>
      </c>
      <c r="BT498" s="26">
        <v>0</v>
      </c>
      <c r="BU498" s="26">
        <v>0</v>
      </c>
      <c r="BV498" s="26">
        <v>81.5419580698061</v>
      </c>
      <c r="BW498" s="26">
        <v>0</v>
      </c>
      <c r="BX498" s="26">
        <v>171.75844809764916</v>
      </c>
      <c r="BY498" s="26">
        <v>2.0922300000000003</v>
      </c>
      <c r="BZ498" s="26">
        <v>0</v>
      </c>
      <c r="CA498" s="26">
        <v>0</v>
      </c>
      <c r="CB498" s="26">
        <v>154.75882905754497</v>
      </c>
      <c r="CC498" s="26">
        <v>173.85067809764917</v>
      </c>
      <c r="CD498" s="113">
        <v>0.89018248735630123</v>
      </c>
      <c r="CE498" s="26">
        <v>44.659653057222847</v>
      </c>
      <c r="CF498" s="26">
        <v>1.4399947251339105</v>
      </c>
      <c r="CG498" s="26">
        <v>0</v>
      </c>
      <c r="CH498" s="26">
        <v>1.4399947251339105</v>
      </c>
      <c r="CI498" s="26">
        <v>7.1998762978422351E-2</v>
      </c>
      <c r="CJ498" s="26">
        <v>0</v>
      </c>
      <c r="CK498" s="26">
        <v>7.1998762978422351E-2</v>
      </c>
      <c r="CL498" s="26"/>
      <c r="CM498" s="26">
        <v>0</v>
      </c>
      <c r="CN498" s="26"/>
      <c r="CO498" s="26">
        <v>0</v>
      </c>
      <c r="CP498" s="26">
        <v>0</v>
      </c>
      <c r="CQ498" s="26">
        <v>0</v>
      </c>
      <c r="CR498" s="26">
        <v>0</v>
      </c>
      <c r="CS498" s="26">
        <v>0</v>
      </c>
      <c r="CT498" s="26">
        <v>0</v>
      </c>
      <c r="CU498" s="26">
        <v>0</v>
      </c>
      <c r="CV498" s="26">
        <v>9999</v>
      </c>
      <c r="CW498" s="30">
        <v>9999</v>
      </c>
      <c r="CX498" s="7"/>
      <c r="CY498" s="7"/>
      <c r="CZ498" s="7"/>
      <c r="DA498" s="7"/>
      <c r="DB498" s="7"/>
      <c r="DC498" s="7"/>
      <c r="DD498" s="7"/>
      <c r="DE498" s="7"/>
      <c r="DF498" s="7"/>
      <c r="DG498" s="7"/>
      <c r="DH498" s="7"/>
      <c r="DI498" s="7"/>
      <c r="DJ498" s="7"/>
      <c r="DK498" s="7"/>
      <c r="DL498" s="7"/>
      <c r="DM498" s="7"/>
      <c r="DN498" s="7"/>
      <c r="DO498" s="7"/>
      <c r="DP498" s="7"/>
      <c r="DQ498" s="7"/>
      <c r="DR498" s="7"/>
      <c r="DS498" s="7"/>
      <c r="DT498" s="7"/>
      <c r="DU498" s="7"/>
      <c r="DV498" s="7"/>
      <c r="DW498" s="7"/>
      <c r="DX498" s="7"/>
      <c r="DY498" s="7"/>
      <c r="DZ498" s="7"/>
      <c r="EA498" s="7"/>
    </row>
    <row r="499" spans="1:131">
      <c r="A499" s="7" t="s">
        <v>572</v>
      </c>
      <c r="B499" s="7"/>
      <c r="C499" s="26">
        <v>1</v>
      </c>
      <c r="D499" s="26">
        <v>140.84900000000002</v>
      </c>
      <c r="E499" s="26">
        <v>0</v>
      </c>
      <c r="F499" s="26">
        <v>10.46115</v>
      </c>
      <c r="G499" s="26">
        <v>0</v>
      </c>
      <c r="H499" s="26">
        <v>0</v>
      </c>
      <c r="I499" s="26"/>
      <c r="J499" s="26"/>
      <c r="K499" s="26"/>
      <c r="L499" s="26">
        <v>150.5980104331708</v>
      </c>
      <c r="M499" s="26">
        <v>4.0056449528978326E-4</v>
      </c>
      <c r="N499" s="26">
        <v>3.9767340039335711E-4</v>
      </c>
      <c r="O499" s="26">
        <v>0</v>
      </c>
      <c r="P499" s="26">
        <v>0</v>
      </c>
      <c r="Q499" s="26">
        <v>0</v>
      </c>
      <c r="R499" s="26">
        <v>2.0860930552949988</v>
      </c>
      <c r="S499" s="26">
        <v>4.8206437578241461</v>
      </c>
      <c r="T499" s="26">
        <v>0</v>
      </c>
      <c r="U499" s="26">
        <v>164.85171128453001</v>
      </c>
      <c r="V499" s="26">
        <v>0.62766900000000003</v>
      </c>
      <c r="W499" s="26">
        <v>1.464561</v>
      </c>
      <c r="X499" s="26">
        <v>0</v>
      </c>
      <c r="Y499" s="26">
        <v>0</v>
      </c>
      <c r="Z499" s="26">
        <v>0</v>
      </c>
      <c r="AA499" s="26">
        <v>0</v>
      </c>
      <c r="AB499" s="26">
        <v>0</v>
      </c>
      <c r="AC499" s="26">
        <v>0</v>
      </c>
      <c r="AD499" s="26">
        <v>0</v>
      </c>
      <c r="AE499" s="26">
        <v>0</v>
      </c>
      <c r="AF499" s="26">
        <v>0</v>
      </c>
      <c r="AG499" s="26">
        <v>0</v>
      </c>
      <c r="AH499" s="26">
        <v>2.7137620552949988</v>
      </c>
      <c r="AI499" s="26">
        <v>6.2852047578241459</v>
      </c>
      <c r="AJ499" s="26">
        <v>0</v>
      </c>
      <c r="AK499" s="26">
        <v>164.85171128453001</v>
      </c>
      <c r="AL499" s="26">
        <v>173.85067809764917</v>
      </c>
      <c r="AM499" s="26">
        <v>72.435222114620473</v>
      </c>
      <c r="AN499" s="26">
        <v>0.14153885754308101</v>
      </c>
      <c r="AO499" s="26">
        <v>0</v>
      </c>
      <c r="AP499" s="26">
        <v>0</v>
      </c>
      <c r="AQ499" s="26">
        <v>72.576760972163555</v>
      </c>
      <c r="AR499" s="26">
        <v>2.7137620552949988</v>
      </c>
      <c r="AS499" s="30">
        <v>26.743966307051235</v>
      </c>
      <c r="AT499" s="26">
        <v>72.435222114620473</v>
      </c>
      <c r="AU499" s="26">
        <v>0.16753984999182045</v>
      </c>
      <c r="AV499" s="26">
        <v>0</v>
      </c>
      <c r="AW499" s="26">
        <v>0</v>
      </c>
      <c r="AX499" s="26">
        <v>72.602761964612299</v>
      </c>
      <c r="AY499" s="26">
        <v>6.2852047578241459</v>
      </c>
      <c r="AZ499" s="30">
        <v>11.551375772481023</v>
      </c>
      <c r="BA499" s="26">
        <v>72.435222114620473</v>
      </c>
      <c r="BB499" s="26">
        <v>0.30907870753490146</v>
      </c>
      <c r="BC499" s="26">
        <v>0</v>
      </c>
      <c r="BD499" s="26">
        <v>0</v>
      </c>
      <c r="BE499" s="26">
        <v>72.744300822155381</v>
      </c>
      <c r="BF499" s="26">
        <v>8.9989668131191447</v>
      </c>
      <c r="BG499" s="26">
        <v>4.2458540795435535</v>
      </c>
      <c r="BH499" s="30">
        <v>8.0836280800708256</v>
      </c>
      <c r="BI499" s="26">
        <v>1.3259362552643716</v>
      </c>
      <c r="BJ499" s="26">
        <v>3.0709327827392143</v>
      </c>
      <c r="BK499" s="26">
        <v>0</v>
      </c>
      <c r="BL499" s="26">
        <v>80.546067149860008</v>
      </c>
      <c r="BM499" s="26">
        <v>84.942936187863594</v>
      </c>
      <c r="BN499" s="26">
        <v>72.435222114620473</v>
      </c>
      <c r="BO499" s="26">
        <v>0</v>
      </c>
      <c r="BP499" s="26">
        <v>0.30907870753490146</v>
      </c>
      <c r="BQ499" s="26">
        <v>0</v>
      </c>
      <c r="BR499" s="26">
        <v>0</v>
      </c>
      <c r="BS499" s="26">
        <v>0</v>
      </c>
      <c r="BT499" s="26">
        <v>0</v>
      </c>
      <c r="BU499" s="26">
        <v>0</v>
      </c>
      <c r="BV499" s="26">
        <v>81.5419580698061</v>
      </c>
      <c r="BW499" s="26">
        <v>0</v>
      </c>
      <c r="BX499" s="26">
        <v>171.75844809764916</v>
      </c>
      <c r="BY499" s="26">
        <v>2.0922300000000003</v>
      </c>
      <c r="BZ499" s="26">
        <v>0</v>
      </c>
      <c r="CA499" s="26">
        <v>0</v>
      </c>
      <c r="CB499" s="26">
        <v>154.2862588919615</v>
      </c>
      <c r="CC499" s="26">
        <v>173.85067809764917</v>
      </c>
      <c r="CD499" s="113">
        <v>0.88746423413604036</v>
      </c>
      <c r="CE499" s="26">
        <v>44.950757440174435</v>
      </c>
      <c r="CF499" s="26">
        <v>1.4307004390422531</v>
      </c>
      <c r="CG499" s="26">
        <v>0</v>
      </c>
      <c r="CH499" s="26">
        <v>1.4307004390422531</v>
      </c>
      <c r="CI499" s="26">
        <v>7.1534054955756113E-2</v>
      </c>
      <c r="CJ499" s="26">
        <v>0</v>
      </c>
      <c r="CK499" s="26">
        <v>7.1534054955756113E-2</v>
      </c>
      <c r="CL499" s="26"/>
      <c r="CM499" s="26">
        <v>0</v>
      </c>
      <c r="CN499" s="26"/>
      <c r="CO499" s="26">
        <v>0</v>
      </c>
      <c r="CP499" s="26">
        <v>0</v>
      </c>
      <c r="CQ499" s="26">
        <v>0</v>
      </c>
      <c r="CR499" s="26">
        <v>0</v>
      </c>
      <c r="CS499" s="26">
        <v>0</v>
      </c>
      <c r="CT499" s="26">
        <v>0</v>
      </c>
      <c r="CU499" s="26">
        <v>0</v>
      </c>
      <c r="CV499" s="26">
        <v>9999</v>
      </c>
      <c r="CW499" s="30">
        <v>9999</v>
      </c>
      <c r="CX499" s="7"/>
      <c r="CY499" s="7"/>
      <c r="CZ499" s="7"/>
      <c r="DA499" s="7"/>
      <c r="DB499" s="7"/>
      <c r="DC499" s="7"/>
      <c r="DD499" s="7"/>
      <c r="DE499" s="7"/>
      <c r="DF499" s="7"/>
      <c r="DG499" s="7"/>
      <c r="DH499" s="7"/>
      <c r="DI499" s="7"/>
      <c r="DJ499" s="7"/>
      <c r="DK499" s="7"/>
      <c r="DL499" s="7"/>
      <c r="DM499" s="7"/>
      <c r="DN499" s="7"/>
      <c r="DO499" s="7"/>
      <c r="DP499" s="7"/>
      <c r="DQ499" s="7"/>
      <c r="DR499" s="7"/>
      <c r="DS499" s="7"/>
      <c r="DT499" s="7"/>
      <c r="DU499" s="7"/>
      <c r="DV499" s="7"/>
      <c r="DW499" s="7"/>
      <c r="DX499" s="7"/>
      <c r="DY499" s="7"/>
      <c r="DZ499" s="7"/>
      <c r="EA499" s="7"/>
    </row>
    <row r="500" spans="1:131">
      <c r="A500" s="7" t="s">
        <v>565</v>
      </c>
      <c r="B500" s="7"/>
      <c r="C500" s="26">
        <v>1</v>
      </c>
      <c r="D500" s="26">
        <v>140.422</v>
      </c>
      <c r="E500" s="26">
        <v>0</v>
      </c>
      <c r="F500" s="26">
        <v>10.46115</v>
      </c>
      <c r="G500" s="26">
        <v>0</v>
      </c>
      <c r="H500" s="26">
        <v>0</v>
      </c>
      <c r="I500" s="26"/>
      <c r="J500" s="26"/>
      <c r="K500" s="26"/>
      <c r="L500" s="26">
        <v>150.141455182832</v>
      </c>
      <c r="M500" s="26">
        <v>3.993501377899874E-4</v>
      </c>
      <c r="N500" s="26">
        <v>3.9646780758142395E-4</v>
      </c>
      <c r="O500" s="26">
        <v>0</v>
      </c>
      <c r="P500" s="26">
        <v>0</v>
      </c>
      <c r="Q500" s="26">
        <v>0</v>
      </c>
      <c r="R500" s="26">
        <v>2.0860930552949988</v>
      </c>
      <c r="S500" s="26">
        <v>4.8206437578241461</v>
      </c>
      <c r="T500" s="26">
        <v>0</v>
      </c>
      <c r="U500" s="26">
        <v>164.85171128453001</v>
      </c>
      <c r="V500" s="26">
        <v>0.62766900000000003</v>
      </c>
      <c r="W500" s="26">
        <v>1.464561</v>
      </c>
      <c r="X500" s="26">
        <v>0</v>
      </c>
      <c r="Y500" s="26">
        <v>0</v>
      </c>
      <c r="Z500" s="26">
        <v>0</v>
      </c>
      <c r="AA500" s="26">
        <v>0</v>
      </c>
      <c r="AB500" s="26">
        <v>0</v>
      </c>
      <c r="AC500" s="26">
        <v>0</v>
      </c>
      <c r="AD500" s="26">
        <v>0</v>
      </c>
      <c r="AE500" s="26">
        <v>0</v>
      </c>
      <c r="AF500" s="26">
        <v>0</v>
      </c>
      <c r="AG500" s="26">
        <v>0</v>
      </c>
      <c r="AH500" s="26">
        <v>2.7137620552949988</v>
      </c>
      <c r="AI500" s="26">
        <v>6.2852047578241459</v>
      </c>
      <c r="AJ500" s="26">
        <v>0</v>
      </c>
      <c r="AK500" s="26">
        <v>164.85171128453001</v>
      </c>
      <c r="AL500" s="26">
        <v>173.85067809764917</v>
      </c>
      <c r="AM500" s="26">
        <v>72.215626378456577</v>
      </c>
      <c r="AN500" s="26">
        <v>0.14110976616031726</v>
      </c>
      <c r="AO500" s="26">
        <v>0</v>
      </c>
      <c r="AP500" s="26">
        <v>0</v>
      </c>
      <c r="AQ500" s="26">
        <v>72.356736144616889</v>
      </c>
      <c r="AR500" s="26">
        <v>2.7137620552949988</v>
      </c>
      <c r="AS500" s="30">
        <v>26.662888886458163</v>
      </c>
      <c r="AT500" s="26">
        <v>72.215626378456577</v>
      </c>
      <c r="AU500" s="26">
        <v>0.16703193359946755</v>
      </c>
      <c r="AV500" s="26">
        <v>0</v>
      </c>
      <c r="AW500" s="26">
        <v>0</v>
      </c>
      <c r="AX500" s="26">
        <v>72.382658312056037</v>
      </c>
      <c r="AY500" s="26">
        <v>6.2852047578241459</v>
      </c>
      <c r="AZ500" s="30">
        <v>11.51635644359086</v>
      </c>
      <c r="BA500" s="26">
        <v>72.215626378456577</v>
      </c>
      <c r="BB500" s="26">
        <v>0.30814169975978478</v>
      </c>
      <c r="BC500" s="26">
        <v>0</v>
      </c>
      <c r="BD500" s="26">
        <v>0</v>
      </c>
      <c r="BE500" s="26">
        <v>72.523768078216349</v>
      </c>
      <c r="BF500" s="26">
        <v>8.9989668131191447</v>
      </c>
      <c r="BG500" s="26">
        <v>4.2592242286599946</v>
      </c>
      <c r="BH500" s="30">
        <v>8.0591216285504643</v>
      </c>
      <c r="BI500" s="26">
        <v>1.3299682073872436</v>
      </c>
      <c r="BJ500" s="26">
        <v>3.080270979732775</v>
      </c>
      <c r="BK500" s="26">
        <v>0</v>
      </c>
      <c r="BL500" s="26">
        <v>80.790994374034227</v>
      </c>
      <c r="BM500" s="26">
        <v>85.201233561154254</v>
      </c>
      <c r="BN500" s="26">
        <v>72.215626378456577</v>
      </c>
      <c r="BO500" s="26">
        <v>0</v>
      </c>
      <c r="BP500" s="26">
        <v>0.30814169975978478</v>
      </c>
      <c r="BQ500" s="26">
        <v>0</v>
      </c>
      <c r="BR500" s="26">
        <v>0</v>
      </c>
      <c r="BS500" s="26">
        <v>0</v>
      </c>
      <c r="BT500" s="26">
        <v>0</v>
      </c>
      <c r="BU500" s="26">
        <v>0</v>
      </c>
      <c r="BV500" s="26">
        <v>81.5419580698061</v>
      </c>
      <c r="BW500" s="26">
        <v>0</v>
      </c>
      <c r="BX500" s="26">
        <v>171.75844809764916</v>
      </c>
      <c r="BY500" s="26">
        <v>2.0922300000000003</v>
      </c>
      <c r="BZ500" s="26">
        <v>0</v>
      </c>
      <c r="CA500" s="26">
        <v>0</v>
      </c>
      <c r="CB500" s="26">
        <v>154.06572614802246</v>
      </c>
      <c r="CC500" s="26">
        <v>173.85067809764917</v>
      </c>
      <c r="CD500" s="113">
        <v>0.88619571596658475</v>
      </c>
      <c r="CE500" s="26">
        <v>45.087904445730686</v>
      </c>
      <c r="CF500" s="26">
        <v>1.4263631055328123</v>
      </c>
      <c r="CG500" s="26">
        <v>0</v>
      </c>
      <c r="CH500" s="26">
        <v>1.4263631055328123</v>
      </c>
      <c r="CI500" s="26">
        <v>7.1317191211845182E-2</v>
      </c>
      <c r="CJ500" s="26">
        <v>0</v>
      </c>
      <c r="CK500" s="26">
        <v>7.1317191211845182E-2</v>
      </c>
      <c r="CL500" s="26"/>
      <c r="CM500" s="26">
        <v>0</v>
      </c>
      <c r="CN500" s="26"/>
      <c r="CO500" s="26">
        <v>0</v>
      </c>
      <c r="CP500" s="26">
        <v>0</v>
      </c>
      <c r="CQ500" s="26">
        <v>0</v>
      </c>
      <c r="CR500" s="26">
        <v>0</v>
      </c>
      <c r="CS500" s="26">
        <v>0</v>
      </c>
      <c r="CT500" s="26">
        <v>0</v>
      </c>
      <c r="CU500" s="26">
        <v>0</v>
      </c>
      <c r="CV500" s="26">
        <v>9999</v>
      </c>
      <c r="CW500" s="30">
        <v>9999</v>
      </c>
      <c r="CX500" s="7"/>
      <c r="CY500" s="7"/>
      <c r="CZ500" s="7"/>
      <c r="DA500" s="7"/>
      <c r="DB500" s="7"/>
      <c r="DC500" s="7"/>
      <c r="DD500" s="7"/>
      <c r="DE500" s="7"/>
      <c r="DF500" s="7"/>
      <c r="DG500" s="7"/>
      <c r="DH500" s="7"/>
      <c r="DI500" s="7"/>
      <c r="DJ500" s="7"/>
      <c r="DK500" s="7"/>
      <c r="DL500" s="7"/>
      <c r="DM500" s="7"/>
      <c r="DN500" s="7"/>
      <c r="DO500" s="7"/>
      <c r="DP500" s="7"/>
      <c r="DQ500" s="7"/>
      <c r="DR500" s="7"/>
      <c r="DS500" s="7"/>
      <c r="DT500" s="7"/>
      <c r="DU500" s="7"/>
      <c r="DV500" s="7"/>
      <c r="DW500" s="7"/>
      <c r="DX500" s="7"/>
      <c r="DY500" s="7"/>
      <c r="DZ500" s="7"/>
      <c r="EA500" s="7"/>
    </row>
    <row r="501" spans="1:131">
      <c r="A501" s="7" t="s">
        <v>574</v>
      </c>
      <c r="B501" s="7"/>
      <c r="C501" s="26">
        <v>1</v>
      </c>
      <c r="D501" s="26">
        <v>138.77500000000001</v>
      </c>
      <c r="E501" s="26">
        <v>0</v>
      </c>
      <c r="F501" s="26">
        <v>10.46115</v>
      </c>
      <c r="G501" s="26">
        <v>0</v>
      </c>
      <c r="H501" s="26">
        <v>0</v>
      </c>
      <c r="I501" s="26"/>
      <c r="J501" s="26"/>
      <c r="K501" s="26"/>
      <c r="L501" s="26">
        <v>148.38045636009682</v>
      </c>
      <c r="M501" s="26">
        <v>3.9466618743363226E-4</v>
      </c>
      <c r="N501" s="26">
        <v>3.9181766387825351E-4</v>
      </c>
      <c r="O501" s="26">
        <v>0</v>
      </c>
      <c r="P501" s="26">
        <v>0</v>
      </c>
      <c r="Q501" s="26">
        <v>0</v>
      </c>
      <c r="R501" s="26">
        <v>2.0860930552949988</v>
      </c>
      <c r="S501" s="26">
        <v>4.8206437578241461</v>
      </c>
      <c r="T501" s="26">
        <v>0</v>
      </c>
      <c r="U501" s="26">
        <v>164.85171128453001</v>
      </c>
      <c r="V501" s="26">
        <v>0.62766900000000003</v>
      </c>
      <c r="W501" s="26">
        <v>1.464561</v>
      </c>
      <c r="X501" s="26">
        <v>0</v>
      </c>
      <c r="Y501" s="26">
        <v>0</v>
      </c>
      <c r="Z501" s="26">
        <v>0</v>
      </c>
      <c r="AA501" s="26">
        <v>0</v>
      </c>
      <c r="AB501" s="26">
        <v>0</v>
      </c>
      <c r="AC501" s="26">
        <v>0</v>
      </c>
      <c r="AD501" s="26">
        <v>0</v>
      </c>
      <c r="AE501" s="26">
        <v>0</v>
      </c>
      <c r="AF501" s="26">
        <v>0</v>
      </c>
      <c r="AG501" s="26">
        <v>0</v>
      </c>
      <c r="AH501" s="26">
        <v>2.7137620552949988</v>
      </c>
      <c r="AI501" s="26">
        <v>6.2852047578241459</v>
      </c>
      <c r="AJ501" s="26">
        <v>0</v>
      </c>
      <c r="AK501" s="26">
        <v>164.85171128453001</v>
      </c>
      <c r="AL501" s="26">
        <v>173.85067809764917</v>
      </c>
      <c r="AM501" s="26">
        <v>71.368614253253128</v>
      </c>
      <c r="AN501" s="26">
        <v>0.13945469939822841</v>
      </c>
      <c r="AO501" s="26">
        <v>0</v>
      </c>
      <c r="AP501" s="26">
        <v>0</v>
      </c>
      <c r="AQ501" s="26">
        <v>71.508068952651357</v>
      </c>
      <c r="AR501" s="26">
        <v>2.7137620552949988</v>
      </c>
      <c r="AS501" s="30">
        <v>26.350161692742105</v>
      </c>
      <c r="AT501" s="26">
        <v>71.368614253253128</v>
      </c>
      <c r="AU501" s="26">
        <v>0.16507282751467794</v>
      </c>
      <c r="AV501" s="26">
        <v>0</v>
      </c>
      <c r="AW501" s="26">
        <v>0</v>
      </c>
      <c r="AX501" s="26">
        <v>71.533687080767805</v>
      </c>
      <c r="AY501" s="26">
        <v>6.2852047578241459</v>
      </c>
      <c r="AZ501" s="30">
        <v>11.381281889300265</v>
      </c>
      <c r="BA501" s="26">
        <v>71.368614253253128</v>
      </c>
      <c r="BB501" s="26">
        <v>0.30452752691290635</v>
      </c>
      <c r="BC501" s="26">
        <v>0</v>
      </c>
      <c r="BD501" s="26">
        <v>0</v>
      </c>
      <c r="BE501" s="26">
        <v>71.673141780166034</v>
      </c>
      <c r="BF501" s="26">
        <v>8.9989668131191447</v>
      </c>
      <c r="BG501" s="26">
        <v>4.3115655289027313</v>
      </c>
      <c r="BH501" s="30">
        <v>7.9645967441148171</v>
      </c>
      <c r="BI501" s="26">
        <v>1.3457524454529382</v>
      </c>
      <c r="BJ501" s="26">
        <v>3.1168280419098227</v>
      </c>
      <c r="BK501" s="26">
        <v>0</v>
      </c>
      <c r="BL501" s="26">
        <v>81.749832549022756</v>
      </c>
      <c r="BM501" s="26">
        <v>86.212413036385513</v>
      </c>
      <c r="BN501" s="26">
        <v>71.368614253253128</v>
      </c>
      <c r="BO501" s="26">
        <v>0</v>
      </c>
      <c r="BP501" s="26">
        <v>0.30452752691290635</v>
      </c>
      <c r="BQ501" s="26">
        <v>0</v>
      </c>
      <c r="BR501" s="26">
        <v>0</v>
      </c>
      <c r="BS501" s="26">
        <v>0</v>
      </c>
      <c r="BT501" s="26">
        <v>0</v>
      </c>
      <c r="BU501" s="26">
        <v>0</v>
      </c>
      <c r="BV501" s="26">
        <v>81.5419580698061</v>
      </c>
      <c r="BW501" s="26">
        <v>0</v>
      </c>
      <c r="BX501" s="26">
        <v>171.75844809764916</v>
      </c>
      <c r="BY501" s="26">
        <v>2.0922300000000003</v>
      </c>
      <c r="BZ501" s="26">
        <v>0</v>
      </c>
      <c r="CA501" s="26">
        <v>0</v>
      </c>
      <c r="CB501" s="26">
        <v>153.21509984997215</v>
      </c>
      <c r="CC501" s="26">
        <v>173.85067809764917</v>
      </c>
      <c r="CD501" s="113">
        <v>0.88130286017011483</v>
      </c>
      <c r="CE501" s="26">
        <v>45.624805906791394</v>
      </c>
      <c r="CF501" s="26">
        <v>1.4096333905678322</v>
      </c>
      <c r="CG501" s="26">
        <v>0</v>
      </c>
      <c r="CH501" s="26">
        <v>1.4096333905678322</v>
      </c>
      <c r="CI501" s="26">
        <v>7.048071677104599E-2</v>
      </c>
      <c r="CJ501" s="26">
        <v>0</v>
      </c>
      <c r="CK501" s="26">
        <v>7.048071677104599E-2</v>
      </c>
      <c r="CL501" s="26"/>
      <c r="CM501" s="26">
        <v>0</v>
      </c>
      <c r="CN501" s="26"/>
      <c r="CO501" s="26">
        <v>0</v>
      </c>
      <c r="CP501" s="26">
        <v>0</v>
      </c>
      <c r="CQ501" s="26">
        <v>0</v>
      </c>
      <c r="CR501" s="26">
        <v>0</v>
      </c>
      <c r="CS501" s="26">
        <v>0</v>
      </c>
      <c r="CT501" s="26">
        <v>0</v>
      </c>
      <c r="CU501" s="26">
        <v>0</v>
      </c>
      <c r="CV501" s="26">
        <v>9999</v>
      </c>
      <c r="CW501" s="30">
        <v>9999</v>
      </c>
      <c r="CX501" s="7"/>
      <c r="CY501" s="7"/>
      <c r="CZ501" s="7"/>
      <c r="DA501" s="7"/>
      <c r="DB501" s="7"/>
      <c r="DC501" s="7"/>
      <c r="DD501" s="7"/>
      <c r="DE501" s="7"/>
      <c r="DF501" s="7"/>
      <c r="DG501" s="7"/>
      <c r="DH501" s="7"/>
      <c r="DI501" s="7"/>
      <c r="DJ501" s="7"/>
      <c r="DK501" s="7"/>
      <c r="DL501" s="7"/>
      <c r="DM501" s="7"/>
      <c r="DN501" s="7"/>
      <c r="DO501" s="7"/>
      <c r="DP501" s="7"/>
      <c r="DQ501" s="7"/>
      <c r="DR501" s="7"/>
      <c r="DS501" s="7"/>
      <c r="DT501" s="7"/>
      <c r="DU501" s="7"/>
      <c r="DV501" s="7"/>
      <c r="DW501" s="7"/>
      <c r="DX501" s="7"/>
      <c r="DY501" s="7"/>
      <c r="DZ501" s="7"/>
      <c r="EA501" s="7"/>
    </row>
    <row r="502" spans="1:131">
      <c r="A502" s="7" t="s">
        <v>544</v>
      </c>
      <c r="B502" s="7"/>
      <c r="C502" s="26">
        <v>1</v>
      </c>
      <c r="D502" s="26">
        <v>137.982</v>
      </c>
      <c r="E502" s="26">
        <v>0</v>
      </c>
      <c r="F502" s="26">
        <v>10.46115</v>
      </c>
      <c r="G502" s="26">
        <v>0</v>
      </c>
      <c r="H502" s="26">
        <v>0</v>
      </c>
      <c r="I502" s="26"/>
      <c r="J502" s="26"/>
      <c r="K502" s="26"/>
      <c r="L502" s="26">
        <v>147.5325680380391</v>
      </c>
      <c r="M502" s="26">
        <v>3.9241095207686862E-4</v>
      </c>
      <c r="N502" s="26">
        <v>3.895787057989492E-4</v>
      </c>
      <c r="O502" s="26">
        <v>0</v>
      </c>
      <c r="P502" s="26">
        <v>0</v>
      </c>
      <c r="Q502" s="26">
        <v>0</v>
      </c>
      <c r="R502" s="26">
        <v>2.0860930552949988</v>
      </c>
      <c r="S502" s="26">
        <v>4.8206437578241461</v>
      </c>
      <c r="T502" s="26">
        <v>0</v>
      </c>
      <c r="U502" s="26">
        <v>164.85171128453001</v>
      </c>
      <c r="V502" s="26">
        <v>0.62766900000000003</v>
      </c>
      <c r="W502" s="26">
        <v>1.464561</v>
      </c>
      <c r="X502" s="26">
        <v>0</v>
      </c>
      <c r="Y502" s="26">
        <v>0</v>
      </c>
      <c r="Z502" s="26">
        <v>0</v>
      </c>
      <c r="AA502" s="26">
        <v>0</v>
      </c>
      <c r="AB502" s="26">
        <v>0</v>
      </c>
      <c r="AC502" s="26">
        <v>0</v>
      </c>
      <c r="AD502" s="26">
        <v>0</v>
      </c>
      <c r="AE502" s="26">
        <v>0</v>
      </c>
      <c r="AF502" s="26">
        <v>0</v>
      </c>
      <c r="AG502" s="26">
        <v>0</v>
      </c>
      <c r="AH502" s="26">
        <v>2.7137620552949988</v>
      </c>
      <c r="AI502" s="26">
        <v>6.2852047578241459</v>
      </c>
      <c r="AJ502" s="26">
        <v>0</v>
      </c>
      <c r="AK502" s="26">
        <v>164.85171128453001</v>
      </c>
      <c r="AL502" s="26">
        <v>173.85067809764917</v>
      </c>
      <c r="AM502" s="26">
        <v>70.960793600377443</v>
      </c>
      <c r="AN502" s="26">
        <v>0.13865781540166711</v>
      </c>
      <c r="AO502" s="26">
        <v>0</v>
      </c>
      <c r="AP502" s="26">
        <v>0</v>
      </c>
      <c r="AQ502" s="26">
        <v>71.099451415779114</v>
      </c>
      <c r="AR502" s="26">
        <v>2.7137620552949988</v>
      </c>
      <c r="AS502" s="30">
        <v>26.199589340212167</v>
      </c>
      <c r="AT502" s="26">
        <v>70.960793600377443</v>
      </c>
      <c r="AU502" s="26">
        <v>0.16412955421459408</v>
      </c>
      <c r="AV502" s="26">
        <v>0</v>
      </c>
      <c r="AW502" s="26">
        <v>0</v>
      </c>
      <c r="AX502" s="26">
        <v>71.12492315459204</v>
      </c>
      <c r="AY502" s="26">
        <v>6.2852047578241459</v>
      </c>
      <c r="AZ502" s="30">
        <v>11.316245992789986</v>
      </c>
      <c r="BA502" s="26">
        <v>70.960793600377443</v>
      </c>
      <c r="BB502" s="26">
        <v>0.30278736961626118</v>
      </c>
      <c r="BC502" s="26">
        <v>0</v>
      </c>
      <c r="BD502" s="26">
        <v>0</v>
      </c>
      <c r="BE502" s="26">
        <v>71.263580969993711</v>
      </c>
      <c r="BF502" s="26">
        <v>8.9989668131191447</v>
      </c>
      <c r="BG502" s="26">
        <v>4.3372125431979169</v>
      </c>
      <c r="BH502" s="30">
        <v>7.9190847627198817</v>
      </c>
      <c r="BI502" s="26">
        <v>1.3534866549095643</v>
      </c>
      <c r="BJ502" s="26">
        <v>3.134740846748385</v>
      </c>
      <c r="BK502" s="26">
        <v>0</v>
      </c>
      <c r="BL502" s="26">
        <v>82.219659172867722</v>
      </c>
      <c r="BM502" s="26">
        <v>86.707886674525668</v>
      </c>
      <c r="BN502" s="26">
        <v>70.960793600377443</v>
      </c>
      <c r="BO502" s="26">
        <v>0</v>
      </c>
      <c r="BP502" s="26">
        <v>0.30278736961626118</v>
      </c>
      <c r="BQ502" s="26">
        <v>0</v>
      </c>
      <c r="BR502" s="26">
        <v>0</v>
      </c>
      <c r="BS502" s="26">
        <v>0</v>
      </c>
      <c r="BT502" s="26">
        <v>0</v>
      </c>
      <c r="BU502" s="26">
        <v>0</v>
      </c>
      <c r="BV502" s="26">
        <v>81.5419580698061</v>
      </c>
      <c r="BW502" s="26">
        <v>0</v>
      </c>
      <c r="BX502" s="26">
        <v>171.75844809764916</v>
      </c>
      <c r="BY502" s="26">
        <v>2.0922300000000003</v>
      </c>
      <c r="BZ502" s="26">
        <v>0</v>
      </c>
      <c r="CA502" s="26">
        <v>0</v>
      </c>
      <c r="CB502" s="26">
        <v>152.80553903979981</v>
      </c>
      <c r="CC502" s="26">
        <v>173.85067809764917</v>
      </c>
      <c r="CD502" s="113">
        <v>0.87894704071255547</v>
      </c>
      <c r="CE502" s="26">
        <v>45.887885337051472</v>
      </c>
      <c r="CF502" s="26">
        <v>1.401578342621731</v>
      </c>
      <c r="CG502" s="26">
        <v>0</v>
      </c>
      <c r="CH502" s="26">
        <v>1.401578342621731</v>
      </c>
      <c r="CI502" s="26">
        <v>7.0077969818068575E-2</v>
      </c>
      <c r="CJ502" s="26">
        <v>0</v>
      </c>
      <c r="CK502" s="26">
        <v>7.0077969818068575E-2</v>
      </c>
      <c r="CL502" s="26"/>
      <c r="CM502" s="26">
        <v>0</v>
      </c>
      <c r="CN502" s="26"/>
      <c r="CO502" s="26">
        <v>0</v>
      </c>
      <c r="CP502" s="26">
        <v>0</v>
      </c>
      <c r="CQ502" s="26">
        <v>0</v>
      </c>
      <c r="CR502" s="26">
        <v>0</v>
      </c>
      <c r="CS502" s="26">
        <v>0</v>
      </c>
      <c r="CT502" s="26">
        <v>0</v>
      </c>
      <c r="CU502" s="26">
        <v>0</v>
      </c>
      <c r="CV502" s="26">
        <v>9999</v>
      </c>
      <c r="CW502" s="30">
        <v>9999</v>
      </c>
      <c r="CX502" s="7"/>
      <c r="CY502" s="7"/>
      <c r="CZ502" s="7"/>
      <c r="DA502" s="7"/>
      <c r="DB502" s="7"/>
      <c r="DC502" s="7"/>
      <c r="DD502" s="7"/>
      <c r="DE502" s="7"/>
      <c r="DF502" s="7"/>
      <c r="DG502" s="7"/>
      <c r="DH502" s="7"/>
      <c r="DI502" s="7"/>
      <c r="DJ502" s="7"/>
      <c r="DK502" s="7"/>
      <c r="DL502" s="7"/>
      <c r="DM502" s="7"/>
      <c r="DN502" s="7"/>
      <c r="DO502" s="7"/>
      <c r="DP502" s="7"/>
      <c r="DQ502" s="7"/>
      <c r="DR502" s="7"/>
      <c r="DS502" s="7"/>
      <c r="DT502" s="7"/>
      <c r="DU502" s="7"/>
      <c r="DV502" s="7"/>
      <c r="DW502" s="7"/>
      <c r="DX502" s="7"/>
      <c r="DY502" s="7"/>
      <c r="DZ502" s="7"/>
      <c r="EA502" s="7"/>
    </row>
    <row r="503" spans="1:131">
      <c r="A503" s="7" t="s">
        <v>573</v>
      </c>
      <c r="B503" s="7"/>
      <c r="C503" s="26">
        <v>1</v>
      </c>
      <c r="D503" s="26">
        <v>137.494</v>
      </c>
      <c r="E503" s="26">
        <v>0</v>
      </c>
      <c r="F503" s="26">
        <v>10.46115</v>
      </c>
      <c r="G503" s="26">
        <v>0</v>
      </c>
      <c r="H503" s="26">
        <v>0</v>
      </c>
      <c r="I503" s="26"/>
      <c r="J503" s="26"/>
      <c r="K503" s="26"/>
      <c r="L503" s="26">
        <v>147.01079060908052</v>
      </c>
      <c r="M503" s="26">
        <v>3.9102311493424485E-4</v>
      </c>
      <c r="N503" s="26">
        <v>3.8820088544245422E-4</v>
      </c>
      <c r="O503" s="26">
        <v>0</v>
      </c>
      <c r="P503" s="26">
        <v>0</v>
      </c>
      <c r="Q503" s="26">
        <v>0</v>
      </c>
      <c r="R503" s="26">
        <v>2.0860930552949988</v>
      </c>
      <c r="S503" s="26">
        <v>4.8206437578241461</v>
      </c>
      <c r="T503" s="26">
        <v>0</v>
      </c>
      <c r="U503" s="26">
        <v>164.85171128453001</v>
      </c>
      <c r="V503" s="26">
        <v>0.62766900000000003</v>
      </c>
      <c r="W503" s="26">
        <v>1.464561</v>
      </c>
      <c r="X503" s="26">
        <v>0</v>
      </c>
      <c r="Y503" s="26">
        <v>0</v>
      </c>
      <c r="Z503" s="26">
        <v>0</v>
      </c>
      <c r="AA503" s="26">
        <v>0</v>
      </c>
      <c r="AB503" s="26">
        <v>0</v>
      </c>
      <c r="AC503" s="26">
        <v>0</v>
      </c>
      <c r="AD503" s="26">
        <v>0</v>
      </c>
      <c r="AE503" s="26">
        <v>0</v>
      </c>
      <c r="AF503" s="26">
        <v>0</v>
      </c>
      <c r="AG503" s="26">
        <v>0</v>
      </c>
      <c r="AH503" s="26">
        <v>2.7137620552949988</v>
      </c>
      <c r="AI503" s="26">
        <v>6.2852047578241459</v>
      </c>
      <c r="AJ503" s="26">
        <v>0</v>
      </c>
      <c r="AK503" s="26">
        <v>164.85171128453001</v>
      </c>
      <c r="AL503" s="26">
        <v>173.85067809764917</v>
      </c>
      <c r="AM503" s="26">
        <v>70.709827044761624</v>
      </c>
      <c r="AN503" s="26">
        <v>0.13816742524993705</v>
      </c>
      <c r="AO503" s="26">
        <v>0</v>
      </c>
      <c r="AP503" s="26">
        <v>0</v>
      </c>
      <c r="AQ503" s="26">
        <v>70.847994470011557</v>
      </c>
      <c r="AR503" s="26">
        <v>2.7137620552949988</v>
      </c>
      <c r="AS503" s="30">
        <v>26.106929430962968</v>
      </c>
      <c r="AT503" s="26">
        <v>70.709827044761624</v>
      </c>
      <c r="AU503" s="26">
        <v>0.16354907833761936</v>
      </c>
      <c r="AV503" s="26">
        <v>0</v>
      </c>
      <c r="AW503" s="26">
        <v>0</v>
      </c>
      <c r="AX503" s="26">
        <v>70.873376123099249</v>
      </c>
      <c r="AY503" s="26">
        <v>6.2852047578241459</v>
      </c>
      <c r="AZ503" s="30">
        <v>11.276223902629811</v>
      </c>
      <c r="BA503" s="26">
        <v>70.709827044761624</v>
      </c>
      <c r="BB503" s="26">
        <v>0.30171650358755642</v>
      </c>
      <c r="BC503" s="26">
        <v>0</v>
      </c>
      <c r="BD503" s="26">
        <v>0</v>
      </c>
      <c r="BE503" s="26">
        <v>71.011543548349181</v>
      </c>
      <c r="BF503" s="26">
        <v>8.9989668131191447</v>
      </c>
      <c r="BG503" s="26">
        <v>4.3531423657415154</v>
      </c>
      <c r="BH503" s="30">
        <v>7.8910773895537645</v>
      </c>
      <c r="BI503" s="26">
        <v>1.3582905117149222</v>
      </c>
      <c r="BJ503" s="26">
        <v>3.1458668124866227</v>
      </c>
      <c r="BK503" s="26">
        <v>0</v>
      </c>
      <c r="BL503" s="26">
        <v>82.511476951653407</v>
      </c>
      <c r="BM503" s="26">
        <v>87.015634275854964</v>
      </c>
      <c r="BN503" s="26">
        <v>70.709827044761624</v>
      </c>
      <c r="BO503" s="26">
        <v>0</v>
      </c>
      <c r="BP503" s="26">
        <v>0.30171650358755642</v>
      </c>
      <c r="BQ503" s="26">
        <v>0</v>
      </c>
      <c r="BR503" s="26">
        <v>0</v>
      </c>
      <c r="BS503" s="26">
        <v>0</v>
      </c>
      <c r="BT503" s="26">
        <v>0</v>
      </c>
      <c r="BU503" s="26">
        <v>0</v>
      </c>
      <c r="BV503" s="26">
        <v>81.5419580698061</v>
      </c>
      <c r="BW503" s="26">
        <v>0</v>
      </c>
      <c r="BX503" s="26">
        <v>171.75844809764916</v>
      </c>
      <c r="BY503" s="26">
        <v>2.0922300000000003</v>
      </c>
      <c r="BZ503" s="26">
        <v>0</v>
      </c>
      <c r="CA503" s="26">
        <v>0</v>
      </c>
      <c r="CB503" s="26">
        <v>152.55350161815528</v>
      </c>
      <c r="CC503" s="26">
        <v>173.85067809764917</v>
      </c>
      <c r="CD503" s="113">
        <v>0.87749730566174955</v>
      </c>
      <c r="CE503" s="26">
        <v>46.051288709883806</v>
      </c>
      <c r="CF503" s="26">
        <v>1.3966213900395157</v>
      </c>
      <c r="CG503" s="26">
        <v>0</v>
      </c>
      <c r="CH503" s="26">
        <v>1.3966213900395157</v>
      </c>
      <c r="CI503" s="26">
        <v>6.983012553931324E-2</v>
      </c>
      <c r="CJ503" s="26">
        <v>0</v>
      </c>
      <c r="CK503" s="26">
        <v>6.983012553931324E-2</v>
      </c>
      <c r="CL503" s="26"/>
      <c r="CM503" s="26">
        <v>0</v>
      </c>
      <c r="CN503" s="26"/>
      <c r="CO503" s="26">
        <v>0</v>
      </c>
      <c r="CP503" s="26">
        <v>0</v>
      </c>
      <c r="CQ503" s="26">
        <v>0</v>
      </c>
      <c r="CR503" s="26">
        <v>0</v>
      </c>
      <c r="CS503" s="26">
        <v>0</v>
      </c>
      <c r="CT503" s="26">
        <v>0</v>
      </c>
      <c r="CU503" s="26">
        <v>0</v>
      </c>
      <c r="CV503" s="26">
        <v>9999</v>
      </c>
      <c r="CW503" s="30">
        <v>9999</v>
      </c>
      <c r="CX503" s="7"/>
      <c r="CY503" s="7"/>
      <c r="CZ503" s="7"/>
      <c r="DA503" s="7"/>
      <c r="DB503" s="7"/>
      <c r="DC503" s="7"/>
      <c r="DD503" s="7"/>
      <c r="DE503" s="7"/>
      <c r="DF503" s="7"/>
      <c r="DG503" s="7"/>
      <c r="DH503" s="7"/>
      <c r="DI503" s="7"/>
      <c r="DJ503" s="7"/>
      <c r="DK503" s="7"/>
      <c r="DL503" s="7"/>
      <c r="DM503" s="7"/>
      <c r="DN503" s="7"/>
      <c r="DO503" s="7"/>
      <c r="DP503" s="7"/>
      <c r="DQ503" s="7"/>
      <c r="DR503" s="7"/>
      <c r="DS503" s="7"/>
      <c r="DT503" s="7"/>
      <c r="DU503" s="7"/>
      <c r="DV503" s="7"/>
      <c r="DW503" s="7"/>
      <c r="DX503" s="7"/>
      <c r="DY503" s="7"/>
      <c r="DZ503" s="7"/>
      <c r="EA503" s="7"/>
    </row>
    <row r="504" spans="1:131">
      <c r="A504" s="7" t="s">
        <v>507</v>
      </c>
      <c r="B504" s="7"/>
      <c r="C504" s="26">
        <v>1</v>
      </c>
      <c r="D504" s="26">
        <v>136.82299999999998</v>
      </c>
      <c r="E504" s="26">
        <v>0</v>
      </c>
      <c r="F504" s="26">
        <v>10.46115</v>
      </c>
      <c r="G504" s="26">
        <v>0</v>
      </c>
      <c r="H504" s="26">
        <v>0</v>
      </c>
      <c r="I504" s="26"/>
      <c r="J504" s="26"/>
      <c r="K504" s="26"/>
      <c r="L504" s="26">
        <v>146.29334664426244</v>
      </c>
      <c r="M504" s="26">
        <v>3.8911483886313713E-4</v>
      </c>
      <c r="N504" s="26">
        <v>3.8630638245227362E-4</v>
      </c>
      <c r="O504" s="26">
        <v>0</v>
      </c>
      <c r="P504" s="26">
        <v>0</v>
      </c>
      <c r="Q504" s="26">
        <v>0</v>
      </c>
      <c r="R504" s="26">
        <v>2.0860930552949988</v>
      </c>
      <c r="S504" s="26">
        <v>4.8206437578241461</v>
      </c>
      <c r="T504" s="26">
        <v>0</v>
      </c>
      <c r="U504" s="26">
        <v>164.85171128453001</v>
      </c>
      <c r="V504" s="26">
        <v>0.62766900000000003</v>
      </c>
      <c r="W504" s="26">
        <v>1.464561</v>
      </c>
      <c r="X504" s="26">
        <v>0</v>
      </c>
      <c r="Y504" s="26">
        <v>0</v>
      </c>
      <c r="Z504" s="26">
        <v>0</v>
      </c>
      <c r="AA504" s="26">
        <v>0</v>
      </c>
      <c r="AB504" s="26">
        <v>0</v>
      </c>
      <c r="AC504" s="26">
        <v>0</v>
      </c>
      <c r="AD504" s="26">
        <v>0</v>
      </c>
      <c r="AE504" s="26">
        <v>0</v>
      </c>
      <c r="AF504" s="26">
        <v>0</v>
      </c>
      <c r="AG504" s="26">
        <v>0</v>
      </c>
      <c r="AH504" s="26">
        <v>2.7137620552949988</v>
      </c>
      <c r="AI504" s="26">
        <v>6.2852047578241459</v>
      </c>
      <c r="AJ504" s="26">
        <v>0</v>
      </c>
      <c r="AK504" s="26">
        <v>164.85171128453001</v>
      </c>
      <c r="AL504" s="26">
        <v>173.85067809764917</v>
      </c>
      <c r="AM504" s="26">
        <v>70.364748030789883</v>
      </c>
      <c r="AN504" s="26">
        <v>0.13749313879130826</v>
      </c>
      <c r="AO504" s="26">
        <v>0</v>
      </c>
      <c r="AP504" s="26">
        <v>0</v>
      </c>
      <c r="AQ504" s="26">
        <v>70.502241169581197</v>
      </c>
      <c r="AR504" s="26">
        <v>2.7137620552949988</v>
      </c>
      <c r="AS504" s="30">
        <v>25.979522055745328</v>
      </c>
      <c r="AT504" s="26">
        <v>70.364748030789883</v>
      </c>
      <c r="AU504" s="26">
        <v>0.16275092400677915</v>
      </c>
      <c r="AV504" s="26">
        <v>0</v>
      </c>
      <c r="AW504" s="26">
        <v>0</v>
      </c>
      <c r="AX504" s="26">
        <v>70.527498954796656</v>
      </c>
      <c r="AY504" s="26">
        <v>6.2852047578241459</v>
      </c>
      <c r="AZ504" s="30">
        <v>11.221193528659571</v>
      </c>
      <c r="BA504" s="26">
        <v>70.364748030789883</v>
      </c>
      <c r="BB504" s="26">
        <v>0.30024406279808741</v>
      </c>
      <c r="BC504" s="26">
        <v>0</v>
      </c>
      <c r="BD504" s="26">
        <v>0</v>
      </c>
      <c r="BE504" s="26">
        <v>70.664992093587969</v>
      </c>
      <c r="BF504" s="26">
        <v>8.9989668131191447</v>
      </c>
      <c r="BG504" s="26">
        <v>4.3752314119145961</v>
      </c>
      <c r="BH504" s="30">
        <v>7.8525672514503562</v>
      </c>
      <c r="BI504" s="26">
        <v>1.3649517670108939</v>
      </c>
      <c r="BJ504" s="26">
        <v>3.1612946033637308</v>
      </c>
      <c r="BK504" s="26">
        <v>0</v>
      </c>
      <c r="BL504" s="26">
        <v>82.916125300502372</v>
      </c>
      <c r="BM504" s="26">
        <v>87.442371670876994</v>
      </c>
      <c r="BN504" s="26">
        <v>70.364748030789883</v>
      </c>
      <c r="BO504" s="26">
        <v>0</v>
      </c>
      <c r="BP504" s="26">
        <v>0.30024406279808741</v>
      </c>
      <c r="BQ504" s="26">
        <v>0</v>
      </c>
      <c r="BR504" s="26">
        <v>0</v>
      </c>
      <c r="BS504" s="26">
        <v>0</v>
      </c>
      <c r="BT504" s="26">
        <v>0</v>
      </c>
      <c r="BU504" s="26">
        <v>0</v>
      </c>
      <c r="BV504" s="26">
        <v>81.5419580698061</v>
      </c>
      <c r="BW504" s="26">
        <v>0</v>
      </c>
      <c r="BX504" s="26">
        <v>171.75844809764916</v>
      </c>
      <c r="BY504" s="26">
        <v>2.0922300000000003</v>
      </c>
      <c r="BZ504" s="26">
        <v>0</v>
      </c>
      <c r="CA504" s="26">
        <v>0</v>
      </c>
      <c r="CB504" s="26">
        <v>152.20695016339408</v>
      </c>
      <c r="CC504" s="26">
        <v>173.85067809764917</v>
      </c>
      <c r="CD504" s="113">
        <v>0.8755039199668917</v>
      </c>
      <c r="CE504" s="26">
        <v>46.277871563362098</v>
      </c>
      <c r="CF504" s="26">
        <v>1.3898055802389653</v>
      </c>
      <c r="CG504" s="26">
        <v>0</v>
      </c>
      <c r="CH504" s="26">
        <v>1.3898055802389653</v>
      </c>
      <c r="CI504" s="26">
        <v>6.9489339656024648E-2</v>
      </c>
      <c r="CJ504" s="26">
        <v>0</v>
      </c>
      <c r="CK504" s="26">
        <v>6.9489339656024648E-2</v>
      </c>
      <c r="CL504" s="26"/>
      <c r="CM504" s="26">
        <v>0</v>
      </c>
      <c r="CN504" s="26"/>
      <c r="CO504" s="26">
        <v>0</v>
      </c>
      <c r="CP504" s="26">
        <v>0</v>
      </c>
      <c r="CQ504" s="26">
        <v>0</v>
      </c>
      <c r="CR504" s="26">
        <v>0</v>
      </c>
      <c r="CS504" s="26">
        <v>0</v>
      </c>
      <c r="CT504" s="26">
        <v>0</v>
      </c>
      <c r="CU504" s="26">
        <v>0</v>
      </c>
      <c r="CV504" s="26">
        <v>9999</v>
      </c>
      <c r="CW504" s="30">
        <v>9999</v>
      </c>
      <c r="CX504" s="7"/>
      <c r="CY504" s="7"/>
      <c r="CZ504" s="7"/>
      <c r="DA504" s="7"/>
      <c r="DB504" s="7"/>
      <c r="DC504" s="7"/>
      <c r="DD504" s="7"/>
      <c r="DE504" s="7"/>
      <c r="DF504" s="7"/>
      <c r="DG504" s="7"/>
      <c r="DH504" s="7"/>
      <c r="DI504" s="7"/>
      <c r="DJ504" s="7"/>
      <c r="DK504" s="7"/>
      <c r="DL504" s="7"/>
      <c r="DM504" s="7"/>
      <c r="DN504" s="7"/>
      <c r="DO504" s="7"/>
      <c r="DP504" s="7"/>
      <c r="DQ504" s="7"/>
      <c r="DR504" s="7"/>
      <c r="DS504" s="7"/>
      <c r="DT504" s="7"/>
      <c r="DU504" s="7"/>
      <c r="DV504" s="7"/>
      <c r="DW504" s="7"/>
      <c r="DX504" s="7"/>
      <c r="DY504" s="7"/>
      <c r="DZ504" s="7"/>
      <c r="EA504" s="7"/>
    </row>
    <row r="505" spans="1:131">
      <c r="A505" s="7" t="s">
        <v>531</v>
      </c>
      <c r="B505" s="7"/>
      <c r="C505" s="26">
        <v>1</v>
      </c>
      <c r="D505" s="26">
        <v>136.57173589681909</v>
      </c>
      <c r="E505" s="26">
        <v>0</v>
      </c>
      <c r="F505" s="26">
        <v>10.46115</v>
      </c>
      <c r="G505" s="26">
        <v>0</v>
      </c>
      <c r="H505" s="26">
        <v>0</v>
      </c>
      <c r="I505" s="26"/>
      <c r="J505" s="26"/>
      <c r="K505" s="26"/>
      <c r="L505" s="26">
        <v>146.02469103412452</v>
      </c>
      <c r="M505" s="26">
        <v>3.8840026170124678E-4</v>
      </c>
      <c r="N505" s="26">
        <v>3.8559696278789025E-4</v>
      </c>
      <c r="O505" s="26">
        <v>0</v>
      </c>
      <c r="P505" s="26">
        <v>0</v>
      </c>
      <c r="Q505" s="26">
        <v>0</v>
      </c>
      <c r="R505" s="26">
        <v>2.0860930552949988</v>
      </c>
      <c r="S505" s="26">
        <v>4.8206437578241461</v>
      </c>
      <c r="T505" s="26">
        <v>0</v>
      </c>
      <c r="U505" s="26">
        <v>164.85171128453001</v>
      </c>
      <c r="V505" s="26">
        <v>0.62766900000000003</v>
      </c>
      <c r="W505" s="26">
        <v>1.464561</v>
      </c>
      <c r="X505" s="26">
        <v>0</v>
      </c>
      <c r="Y505" s="26">
        <v>0</v>
      </c>
      <c r="Z505" s="26">
        <v>0</v>
      </c>
      <c r="AA505" s="26">
        <v>0</v>
      </c>
      <c r="AB505" s="26">
        <v>0</v>
      </c>
      <c r="AC505" s="26">
        <v>0</v>
      </c>
      <c r="AD505" s="26">
        <v>0</v>
      </c>
      <c r="AE505" s="26">
        <v>0</v>
      </c>
      <c r="AF505" s="26">
        <v>0</v>
      </c>
      <c r="AG505" s="26">
        <v>0</v>
      </c>
      <c r="AH505" s="26">
        <v>2.7137620552949988</v>
      </c>
      <c r="AI505" s="26">
        <v>6.2852047578241459</v>
      </c>
      <c r="AJ505" s="26">
        <v>0</v>
      </c>
      <c r="AK505" s="26">
        <v>164.85171128453001</v>
      </c>
      <c r="AL505" s="26">
        <v>173.85067809764917</v>
      </c>
      <c r="AM505" s="26">
        <v>70.235529001025142</v>
      </c>
      <c r="AN505" s="26">
        <v>0.13724064403376077</v>
      </c>
      <c r="AO505" s="26">
        <v>0</v>
      </c>
      <c r="AP505" s="26">
        <v>0</v>
      </c>
      <c r="AQ505" s="26">
        <v>70.372769645058909</v>
      </c>
      <c r="AR505" s="26">
        <v>2.7137620552949988</v>
      </c>
      <c r="AS505" s="30">
        <v>25.931812815994679</v>
      </c>
      <c r="AT505" s="26">
        <v>70.235529001025142</v>
      </c>
      <c r="AU505" s="26">
        <v>0.16245204541938946</v>
      </c>
      <c r="AV505" s="26">
        <v>0</v>
      </c>
      <c r="AW505" s="26">
        <v>0</v>
      </c>
      <c r="AX505" s="26">
        <v>70.397981046444528</v>
      </c>
      <c r="AY505" s="26">
        <v>6.2852047578241459</v>
      </c>
      <c r="AZ505" s="30">
        <v>11.200586736463837</v>
      </c>
      <c r="BA505" s="26">
        <v>70.235529001025142</v>
      </c>
      <c r="BB505" s="26">
        <v>0.2996926894531502</v>
      </c>
      <c r="BC505" s="26">
        <v>0</v>
      </c>
      <c r="BD505" s="26">
        <v>0</v>
      </c>
      <c r="BE505" s="26">
        <v>70.535221690478295</v>
      </c>
      <c r="BF505" s="26">
        <v>8.9989668131191447</v>
      </c>
      <c r="BG505" s="26">
        <v>4.383558780879774</v>
      </c>
      <c r="BH505" s="30">
        <v>7.8381466623088905</v>
      </c>
      <c r="BI505" s="26">
        <v>1.3674629995098517</v>
      </c>
      <c r="BJ505" s="26">
        <v>3.1671107398299534</v>
      </c>
      <c r="BK505" s="26">
        <v>0</v>
      </c>
      <c r="BL505" s="26">
        <v>83.068674037809217</v>
      </c>
      <c r="BM505" s="26">
        <v>87.603247777149036</v>
      </c>
      <c r="BN505" s="26">
        <v>70.235529001025142</v>
      </c>
      <c r="BO505" s="26">
        <v>0</v>
      </c>
      <c r="BP505" s="26">
        <v>0.2996926894531502</v>
      </c>
      <c r="BQ505" s="26">
        <v>0</v>
      </c>
      <c r="BR505" s="26">
        <v>0</v>
      </c>
      <c r="BS505" s="26">
        <v>0</v>
      </c>
      <c r="BT505" s="26">
        <v>0</v>
      </c>
      <c r="BU505" s="26">
        <v>0</v>
      </c>
      <c r="BV505" s="26">
        <v>81.5419580698061</v>
      </c>
      <c r="BW505" s="26">
        <v>0</v>
      </c>
      <c r="BX505" s="26">
        <v>171.75844809764916</v>
      </c>
      <c r="BY505" s="26">
        <v>2.0922300000000003</v>
      </c>
      <c r="BZ505" s="26">
        <v>0</v>
      </c>
      <c r="CA505" s="26">
        <v>0</v>
      </c>
      <c r="CB505" s="26">
        <v>152.07717976028439</v>
      </c>
      <c r="CC505" s="26">
        <v>173.85067809764917</v>
      </c>
      <c r="CD505" s="113">
        <v>0.87475747247223878</v>
      </c>
      <c r="CE505" s="26">
        <v>46.363291232790672</v>
      </c>
      <c r="CF505" s="26">
        <v>1.3872533174416701</v>
      </c>
      <c r="CG505" s="26">
        <v>0</v>
      </c>
      <c r="CH505" s="26">
        <v>1.3872533174416701</v>
      </c>
      <c r="CI505" s="26">
        <v>6.9361728241209133E-2</v>
      </c>
      <c r="CJ505" s="26">
        <v>0</v>
      </c>
      <c r="CK505" s="26">
        <v>6.9361728241209133E-2</v>
      </c>
      <c r="CL505" s="26"/>
      <c r="CM505" s="26">
        <v>0</v>
      </c>
      <c r="CN505" s="26"/>
      <c r="CO505" s="26">
        <v>0</v>
      </c>
      <c r="CP505" s="26">
        <v>0</v>
      </c>
      <c r="CQ505" s="26">
        <v>0</v>
      </c>
      <c r="CR505" s="26">
        <v>0</v>
      </c>
      <c r="CS505" s="26">
        <v>0</v>
      </c>
      <c r="CT505" s="26">
        <v>0</v>
      </c>
      <c r="CU505" s="26">
        <v>0</v>
      </c>
      <c r="CV505" s="26">
        <v>9999</v>
      </c>
      <c r="CW505" s="30">
        <v>9999</v>
      </c>
      <c r="CX505" s="7"/>
      <c r="CY505" s="7"/>
      <c r="CZ505" s="7"/>
      <c r="DA505" s="7"/>
      <c r="DB505" s="7"/>
      <c r="DC505" s="7"/>
      <c r="DD505" s="7"/>
      <c r="DE505" s="7"/>
      <c r="DF505" s="7"/>
      <c r="DG505" s="7"/>
      <c r="DH505" s="7"/>
      <c r="DI505" s="7"/>
      <c r="DJ505" s="7"/>
      <c r="DK505" s="7"/>
      <c r="DL505" s="7"/>
      <c r="DM505" s="7"/>
      <c r="DN505" s="7"/>
      <c r="DO505" s="7"/>
      <c r="DP505" s="7"/>
      <c r="DQ505" s="7"/>
      <c r="DR505" s="7"/>
      <c r="DS505" s="7"/>
      <c r="DT505" s="7"/>
      <c r="DU505" s="7"/>
      <c r="DV505" s="7"/>
      <c r="DW505" s="7"/>
      <c r="DX505" s="7"/>
      <c r="DY505" s="7"/>
      <c r="DZ505" s="7"/>
      <c r="EA505" s="7"/>
    </row>
    <row r="506" spans="1:131">
      <c r="A506" s="7" t="s">
        <v>575</v>
      </c>
      <c r="B506" s="7"/>
      <c r="C506" s="26">
        <v>1</v>
      </c>
      <c r="D506" s="26">
        <v>136.15200000000002</v>
      </c>
      <c r="E506" s="26">
        <v>0</v>
      </c>
      <c r="F506" s="26">
        <v>10.46115</v>
      </c>
      <c r="G506" s="26">
        <v>0</v>
      </c>
      <c r="H506" s="26">
        <v>0</v>
      </c>
      <c r="I506" s="26"/>
      <c r="J506" s="26"/>
      <c r="K506" s="26"/>
      <c r="L506" s="26">
        <v>145.57590267944445</v>
      </c>
      <c r="M506" s="26">
        <v>3.8720656279202952E-4</v>
      </c>
      <c r="N506" s="26">
        <v>3.8441187946209313E-4</v>
      </c>
      <c r="O506" s="26">
        <v>0</v>
      </c>
      <c r="P506" s="26">
        <v>0</v>
      </c>
      <c r="Q506" s="26">
        <v>0</v>
      </c>
      <c r="R506" s="26">
        <v>2.0860930552949988</v>
      </c>
      <c r="S506" s="26">
        <v>4.8206437578241461</v>
      </c>
      <c r="T506" s="26">
        <v>0</v>
      </c>
      <c r="U506" s="26">
        <v>164.85171128453001</v>
      </c>
      <c r="V506" s="26">
        <v>0.62766900000000003</v>
      </c>
      <c r="W506" s="26">
        <v>1.464561</v>
      </c>
      <c r="X506" s="26">
        <v>0</v>
      </c>
      <c r="Y506" s="26">
        <v>0</v>
      </c>
      <c r="Z506" s="26">
        <v>0</v>
      </c>
      <c r="AA506" s="26">
        <v>0</v>
      </c>
      <c r="AB506" s="26">
        <v>0</v>
      </c>
      <c r="AC506" s="26">
        <v>0</v>
      </c>
      <c r="AD506" s="26">
        <v>0</v>
      </c>
      <c r="AE506" s="26">
        <v>0</v>
      </c>
      <c r="AF506" s="26">
        <v>0</v>
      </c>
      <c r="AG506" s="26">
        <v>0</v>
      </c>
      <c r="AH506" s="26">
        <v>2.7137620552949988</v>
      </c>
      <c r="AI506" s="26">
        <v>6.2852047578241459</v>
      </c>
      <c r="AJ506" s="26">
        <v>0</v>
      </c>
      <c r="AK506" s="26">
        <v>164.85171128453001</v>
      </c>
      <c r="AL506" s="26">
        <v>173.85067809764917</v>
      </c>
      <c r="AM506" s="26">
        <v>70.019669016818099</v>
      </c>
      <c r="AN506" s="26">
        <v>0.13681885233267946</v>
      </c>
      <c r="AO506" s="26">
        <v>0</v>
      </c>
      <c r="AP506" s="26">
        <v>0</v>
      </c>
      <c r="AQ506" s="26">
        <v>70.15648786915078</v>
      </c>
      <c r="AR506" s="26">
        <v>2.7137620552949988</v>
      </c>
      <c r="AS506" s="30">
        <v>25.85211468052767</v>
      </c>
      <c r="AT506" s="26">
        <v>70.019669016818099</v>
      </c>
      <c r="AU506" s="26">
        <v>0.16195276967593905</v>
      </c>
      <c r="AV506" s="26">
        <v>0</v>
      </c>
      <c r="AW506" s="26">
        <v>0</v>
      </c>
      <c r="AX506" s="26">
        <v>70.181621786494034</v>
      </c>
      <c r="AY506" s="26">
        <v>6.2852047578241459</v>
      </c>
      <c r="AZ506" s="30">
        <v>11.166163154689327</v>
      </c>
      <c r="BA506" s="26">
        <v>70.019669016818099</v>
      </c>
      <c r="BB506" s="26">
        <v>0.29877162200861851</v>
      </c>
      <c r="BC506" s="26">
        <v>0</v>
      </c>
      <c r="BD506" s="26">
        <v>0</v>
      </c>
      <c r="BE506" s="26">
        <v>70.318440638826715</v>
      </c>
      <c r="BF506" s="26">
        <v>8.9989668131191447</v>
      </c>
      <c r="BG506" s="26">
        <v>4.3975381816610657</v>
      </c>
      <c r="BH506" s="30">
        <v>7.8140571133469425</v>
      </c>
      <c r="BI506" s="26">
        <v>1.3716786798411442</v>
      </c>
      <c r="BJ506" s="26">
        <v>3.176874460279949</v>
      </c>
      <c r="BK506" s="26">
        <v>0</v>
      </c>
      <c r="BL506" s="26">
        <v>83.324762118739571</v>
      </c>
      <c r="BM506" s="26">
        <v>87.873315258860671</v>
      </c>
      <c r="BN506" s="26">
        <v>70.019669016818099</v>
      </c>
      <c r="BO506" s="26">
        <v>0</v>
      </c>
      <c r="BP506" s="26">
        <v>0.29877162200861851</v>
      </c>
      <c r="BQ506" s="26">
        <v>0</v>
      </c>
      <c r="BR506" s="26">
        <v>0</v>
      </c>
      <c r="BS506" s="26">
        <v>0</v>
      </c>
      <c r="BT506" s="26">
        <v>0</v>
      </c>
      <c r="BU506" s="26">
        <v>0</v>
      </c>
      <c r="BV506" s="26">
        <v>81.5419580698061</v>
      </c>
      <c r="BW506" s="26">
        <v>0</v>
      </c>
      <c r="BX506" s="26">
        <v>171.75844809764916</v>
      </c>
      <c r="BY506" s="26">
        <v>2.0922300000000003</v>
      </c>
      <c r="BZ506" s="26">
        <v>0</v>
      </c>
      <c r="CA506" s="26">
        <v>0</v>
      </c>
      <c r="CB506" s="26">
        <v>151.86039870863283</v>
      </c>
      <c r="CC506" s="26">
        <v>173.85067809764917</v>
      </c>
      <c r="CD506" s="113">
        <v>0.87351053427203351</v>
      </c>
      <c r="CE506" s="26">
        <v>46.506687760378227</v>
      </c>
      <c r="CF506" s="26">
        <v>1.382989770438418</v>
      </c>
      <c r="CG506" s="26">
        <v>0</v>
      </c>
      <c r="CH506" s="26">
        <v>1.382989770438418</v>
      </c>
      <c r="CI506" s="26">
        <v>6.9148553772736099E-2</v>
      </c>
      <c r="CJ506" s="26">
        <v>0</v>
      </c>
      <c r="CK506" s="26">
        <v>6.9148553772736099E-2</v>
      </c>
      <c r="CL506" s="26"/>
      <c r="CM506" s="26">
        <v>0</v>
      </c>
      <c r="CN506" s="26"/>
      <c r="CO506" s="26">
        <v>0</v>
      </c>
      <c r="CP506" s="26">
        <v>0</v>
      </c>
      <c r="CQ506" s="26">
        <v>0</v>
      </c>
      <c r="CR506" s="26">
        <v>0</v>
      </c>
      <c r="CS506" s="26">
        <v>0</v>
      </c>
      <c r="CT506" s="26">
        <v>0</v>
      </c>
      <c r="CU506" s="26">
        <v>0</v>
      </c>
      <c r="CV506" s="26">
        <v>9999</v>
      </c>
      <c r="CW506" s="30">
        <v>9999</v>
      </c>
      <c r="CX506" s="7"/>
      <c r="CY506" s="7"/>
      <c r="CZ506" s="7"/>
      <c r="DA506" s="7"/>
      <c r="DB506" s="7"/>
      <c r="DC506" s="7"/>
      <c r="DD506" s="7"/>
      <c r="DE506" s="7"/>
      <c r="DF506" s="7"/>
      <c r="DG506" s="7"/>
      <c r="DH506" s="7"/>
      <c r="DI506" s="7"/>
      <c r="DJ506" s="7"/>
      <c r="DK506" s="7"/>
      <c r="DL506" s="7"/>
      <c r="DM506" s="7"/>
      <c r="DN506" s="7"/>
      <c r="DO506" s="7"/>
      <c r="DP506" s="7"/>
      <c r="DQ506" s="7"/>
      <c r="DR506" s="7"/>
      <c r="DS506" s="7"/>
      <c r="DT506" s="7"/>
      <c r="DU506" s="7"/>
      <c r="DV506" s="7"/>
      <c r="DW506" s="7"/>
      <c r="DX506" s="7"/>
      <c r="DY506" s="7"/>
      <c r="DZ506" s="7"/>
      <c r="EA506" s="7"/>
    </row>
    <row r="507" spans="1:131">
      <c r="A507" s="7" t="s">
        <v>581</v>
      </c>
      <c r="B507" s="7"/>
      <c r="C507" s="26">
        <v>1</v>
      </c>
      <c r="D507" s="26">
        <v>135.17600000000002</v>
      </c>
      <c r="E507" s="26">
        <v>0</v>
      </c>
      <c r="F507" s="26">
        <v>10.46115</v>
      </c>
      <c r="G507" s="26">
        <v>0</v>
      </c>
      <c r="H507" s="26">
        <v>0</v>
      </c>
      <c r="I507" s="26"/>
      <c r="J507" s="26"/>
      <c r="K507" s="26"/>
      <c r="L507" s="26">
        <v>144.53234782152728</v>
      </c>
      <c r="M507" s="26">
        <v>3.8443088850678204E-4</v>
      </c>
      <c r="N507" s="26">
        <v>3.8165623874910324E-4</v>
      </c>
      <c r="O507" s="26">
        <v>0</v>
      </c>
      <c r="P507" s="26">
        <v>0</v>
      </c>
      <c r="Q507" s="26">
        <v>0</v>
      </c>
      <c r="R507" s="26">
        <v>2.0860930552949988</v>
      </c>
      <c r="S507" s="26">
        <v>4.8206437578241461</v>
      </c>
      <c r="T507" s="26">
        <v>0</v>
      </c>
      <c r="U507" s="26">
        <v>164.85171128453001</v>
      </c>
      <c r="V507" s="26">
        <v>0.62766900000000003</v>
      </c>
      <c r="W507" s="26">
        <v>1.464561</v>
      </c>
      <c r="X507" s="26">
        <v>0</v>
      </c>
      <c r="Y507" s="26">
        <v>0</v>
      </c>
      <c r="Z507" s="26">
        <v>0</v>
      </c>
      <c r="AA507" s="26">
        <v>0</v>
      </c>
      <c r="AB507" s="26">
        <v>0</v>
      </c>
      <c r="AC507" s="26">
        <v>0</v>
      </c>
      <c r="AD507" s="26">
        <v>0</v>
      </c>
      <c r="AE507" s="26">
        <v>0</v>
      </c>
      <c r="AF507" s="26">
        <v>0</v>
      </c>
      <c r="AG507" s="26">
        <v>0</v>
      </c>
      <c r="AH507" s="26">
        <v>2.7137620552949988</v>
      </c>
      <c r="AI507" s="26">
        <v>6.2852047578241459</v>
      </c>
      <c r="AJ507" s="26">
        <v>0</v>
      </c>
      <c r="AK507" s="26">
        <v>164.85171128453001</v>
      </c>
      <c r="AL507" s="26">
        <v>173.85067809764917</v>
      </c>
      <c r="AM507" s="26">
        <v>69.517735905586449</v>
      </c>
      <c r="AN507" s="26">
        <v>0.13583807202921941</v>
      </c>
      <c r="AO507" s="26">
        <v>0</v>
      </c>
      <c r="AP507" s="26">
        <v>0</v>
      </c>
      <c r="AQ507" s="26">
        <v>69.653573977615665</v>
      </c>
      <c r="AR507" s="26">
        <v>2.7137620552949988</v>
      </c>
      <c r="AS507" s="30">
        <v>25.666794862029271</v>
      </c>
      <c r="AT507" s="26">
        <v>69.517735905586449</v>
      </c>
      <c r="AU507" s="26">
        <v>0.16079181792198963</v>
      </c>
      <c r="AV507" s="26">
        <v>0</v>
      </c>
      <c r="AW507" s="26">
        <v>0</v>
      </c>
      <c r="AX507" s="26">
        <v>69.678527723508438</v>
      </c>
      <c r="AY507" s="26">
        <v>6.2852047578241459</v>
      </c>
      <c r="AZ507" s="30">
        <v>11.086118974368977</v>
      </c>
      <c r="BA507" s="26">
        <v>69.517735905586449</v>
      </c>
      <c r="BB507" s="26">
        <v>0.29662988995120904</v>
      </c>
      <c r="BC507" s="26">
        <v>0</v>
      </c>
      <c r="BD507" s="26">
        <v>0</v>
      </c>
      <c r="BE507" s="26">
        <v>69.814365795537654</v>
      </c>
      <c r="BF507" s="26">
        <v>8.9989668131191447</v>
      </c>
      <c r="BG507" s="26">
        <v>4.4303797205789079</v>
      </c>
      <c r="BH507" s="30">
        <v>7.7580423670147081</v>
      </c>
      <c r="BI507" s="26">
        <v>1.3815824970241128</v>
      </c>
      <c r="BJ507" s="26">
        <v>3.199812182014822</v>
      </c>
      <c r="BK507" s="26">
        <v>0</v>
      </c>
      <c r="BL507" s="26">
        <v>83.926384949921811</v>
      </c>
      <c r="BM507" s="26">
        <v>88.507779628960762</v>
      </c>
      <c r="BN507" s="26">
        <v>69.517735905586449</v>
      </c>
      <c r="BO507" s="26">
        <v>0</v>
      </c>
      <c r="BP507" s="26">
        <v>0.29662988995120904</v>
      </c>
      <c r="BQ507" s="26">
        <v>0</v>
      </c>
      <c r="BR507" s="26">
        <v>0</v>
      </c>
      <c r="BS507" s="26">
        <v>0</v>
      </c>
      <c r="BT507" s="26">
        <v>0</v>
      </c>
      <c r="BU507" s="26">
        <v>0</v>
      </c>
      <c r="BV507" s="26">
        <v>81.5419580698061</v>
      </c>
      <c r="BW507" s="26">
        <v>0</v>
      </c>
      <c r="BX507" s="26">
        <v>171.75844809764916</v>
      </c>
      <c r="BY507" s="26">
        <v>2.0922300000000003</v>
      </c>
      <c r="BZ507" s="26">
        <v>0</v>
      </c>
      <c r="CA507" s="26">
        <v>0</v>
      </c>
      <c r="CB507" s="26">
        <v>151.35632386534377</v>
      </c>
      <c r="CC507" s="26">
        <v>173.85067809764917</v>
      </c>
      <c r="CD507" s="113">
        <v>0.87061106417042178</v>
      </c>
      <c r="CE507" s="26">
        <v>46.843566480369837</v>
      </c>
      <c r="CF507" s="26">
        <v>1.3730758652739867</v>
      </c>
      <c r="CG507" s="26">
        <v>0</v>
      </c>
      <c r="CH507" s="26">
        <v>1.3730758652739867</v>
      </c>
      <c r="CI507" s="26">
        <v>6.8652865215225442E-2</v>
      </c>
      <c r="CJ507" s="26">
        <v>0</v>
      </c>
      <c r="CK507" s="26">
        <v>6.8652865215225442E-2</v>
      </c>
      <c r="CL507" s="26"/>
      <c r="CM507" s="26">
        <v>0</v>
      </c>
      <c r="CN507" s="26"/>
      <c r="CO507" s="26">
        <v>0</v>
      </c>
      <c r="CP507" s="26">
        <v>0</v>
      </c>
      <c r="CQ507" s="26">
        <v>0</v>
      </c>
      <c r="CR507" s="26">
        <v>0</v>
      </c>
      <c r="CS507" s="26">
        <v>0</v>
      </c>
      <c r="CT507" s="26">
        <v>0</v>
      </c>
      <c r="CU507" s="26">
        <v>0</v>
      </c>
      <c r="CV507" s="26">
        <v>9999</v>
      </c>
      <c r="CW507" s="30">
        <v>9999</v>
      </c>
      <c r="CX507" s="7"/>
      <c r="CY507" s="7"/>
      <c r="CZ507" s="7"/>
      <c r="DA507" s="7"/>
      <c r="DB507" s="7"/>
      <c r="DC507" s="7"/>
      <c r="DD507" s="7"/>
      <c r="DE507" s="7"/>
      <c r="DF507" s="7"/>
      <c r="DG507" s="7"/>
      <c r="DH507" s="7"/>
      <c r="DI507" s="7"/>
      <c r="DJ507" s="7"/>
      <c r="DK507" s="7"/>
      <c r="DL507" s="7"/>
      <c r="DM507" s="7"/>
      <c r="DN507" s="7"/>
      <c r="DO507" s="7"/>
      <c r="DP507" s="7"/>
      <c r="DQ507" s="7"/>
      <c r="DR507" s="7"/>
      <c r="DS507" s="7"/>
      <c r="DT507" s="7"/>
      <c r="DU507" s="7"/>
      <c r="DV507" s="7"/>
      <c r="DW507" s="7"/>
      <c r="DX507" s="7"/>
      <c r="DY507" s="7"/>
      <c r="DZ507" s="7"/>
      <c r="EA507" s="7"/>
    </row>
    <row r="508" spans="1:131">
      <c r="A508" s="7" t="s">
        <v>519</v>
      </c>
      <c r="B508" s="7"/>
      <c r="C508" s="26">
        <v>1</v>
      </c>
      <c r="D508" s="26">
        <v>134.13899999999998</v>
      </c>
      <c r="E508" s="26">
        <v>0</v>
      </c>
      <c r="F508" s="26">
        <v>10.46115</v>
      </c>
      <c r="G508" s="26">
        <v>0</v>
      </c>
      <c r="H508" s="26">
        <v>0</v>
      </c>
      <c r="I508" s="26"/>
      <c r="J508" s="26"/>
      <c r="K508" s="26"/>
      <c r="L508" s="26">
        <v>143.42357078499026</v>
      </c>
      <c r="M508" s="26">
        <v>3.8148173457870643E-4</v>
      </c>
      <c r="N508" s="26">
        <v>3.7872837049155133E-4</v>
      </c>
      <c r="O508" s="26">
        <v>0</v>
      </c>
      <c r="P508" s="26">
        <v>0</v>
      </c>
      <c r="Q508" s="26">
        <v>0</v>
      </c>
      <c r="R508" s="26">
        <v>2.0860930552949988</v>
      </c>
      <c r="S508" s="26">
        <v>4.8206437578241461</v>
      </c>
      <c r="T508" s="26">
        <v>0</v>
      </c>
      <c r="U508" s="26">
        <v>164.85171128453001</v>
      </c>
      <c r="V508" s="26">
        <v>0.62766900000000003</v>
      </c>
      <c r="W508" s="26">
        <v>1.464561</v>
      </c>
      <c r="X508" s="26">
        <v>0</v>
      </c>
      <c r="Y508" s="26">
        <v>0</v>
      </c>
      <c r="Z508" s="26">
        <v>0</v>
      </c>
      <c r="AA508" s="26">
        <v>0</v>
      </c>
      <c r="AB508" s="26">
        <v>0</v>
      </c>
      <c r="AC508" s="26">
        <v>0</v>
      </c>
      <c r="AD508" s="26">
        <v>0</v>
      </c>
      <c r="AE508" s="26">
        <v>0</v>
      </c>
      <c r="AF508" s="26">
        <v>0</v>
      </c>
      <c r="AG508" s="26">
        <v>0</v>
      </c>
      <c r="AH508" s="26">
        <v>2.7137620552949988</v>
      </c>
      <c r="AI508" s="26">
        <v>6.2852047578241459</v>
      </c>
      <c r="AJ508" s="26">
        <v>0</v>
      </c>
      <c r="AK508" s="26">
        <v>164.85171128453001</v>
      </c>
      <c r="AL508" s="26">
        <v>173.85067809764917</v>
      </c>
      <c r="AM508" s="26">
        <v>68.984431974902762</v>
      </c>
      <c r="AN508" s="26">
        <v>0.13479599295679306</v>
      </c>
      <c r="AO508" s="26">
        <v>0</v>
      </c>
      <c r="AP508" s="26">
        <v>0</v>
      </c>
      <c r="AQ508" s="26">
        <v>69.119227967859558</v>
      </c>
      <c r="AR508" s="26">
        <v>2.7137620552949988</v>
      </c>
      <c r="AS508" s="30">
        <v>25.469892554874701</v>
      </c>
      <c r="AT508" s="26">
        <v>68.984431974902762</v>
      </c>
      <c r="AU508" s="26">
        <v>0.15955830668341839</v>
      </c>
      <c r="AV508" s="26">
        <v>0</v>
      </c>
      <c r="AW508" s="26">
        <v>0</v>
      </c>
      <c r="AX508" s="26">
        <v>69.143990281586184</v>
      </c>
      <c r="AY508" s="26">
        <v>6.2852047578241459</v>
      </c>
      <c r="AZ508" s="30">
        <v>11.001072032778596</v>
      </c>
      <c r="BA508" s="26">
        <v>68.984431974902762</v>
      </c>
      <c r="BB508" s="26">
        <v>0.29435429964021143</v>
      </c>
      <c r="BC508" s="26">
        <v>0</v>
      </c>
      <c r="BD508" s="26">
        <v>0</v>
      </c>
      <c r="BE508" s="26">
        <v>69.278786274542981</v>
      </c>
      <c r="BF508" s="26">
        <v>8.9989668131191447</v>
      </c>
      <c r="BG508" s="26">
        <v>4.4657975057283625</v>
      </c>
      <c r="BH508" s="30">
        <v>7.6985266990367043</v>
      </c>
      <c r="BI508" s="26">
        <v>1.3922632166464006</v>
      </c>
      <c r="BJ508" s="26">
        <v>3.2245492475419955</v>
      </c>
      <c r="BK508" s="26">
        <v>0</v>
      </c>
      <c r="BL508" s="26">
        <v>84.575201932254117</v>
      </c>
      <c r="BM508" s="26">
        <v>89.192014396442516</v>
      </c>
      <c r="BN508" s="26">
        <v>68.984431974902762</v>
      </c>
      <c r="BO508" s="26">
        <v>0</v>
      </c>
      <c r="BP508" s="26">
        <v>0.29435429964021143</v>
      </c>
      <c r="BQ508" s="26">
        <v>0</v>
      </c>
      <c r="BR508" s="26">
        <v>0</v>
      </c>
      <c r="BS508" s="26">
        <v>0</v>
      </c>
      <c r="BT508" s="26">
        <v>0</v>
      </c>
      <c r="BU508" s="26">
        <v>0</v>
      </c>
      <c r="BV508" s="26">
        <v>81.5419580698061</v>
      </c>
      <c r="BW508" s="26">
        <v>0</v>
      </c>
      <c r="BX508" s="26">
        <v>171.75844809764916</v>
      </c>
      <c r="BY508" s="26">
        <v>2.0922300000000003</v>
      </c>
      <c r="BZ508" s="26">
        <v>0</v>
      </c>
      <c r="CA508" s="26">
        <v>0</v>
      </c>
      <c r="CB508" s="26">
        <v>150.82074434434907</v>
      </c>
      <c r="CC508" s="26">
        <v>173.85067809764917</v>
      </c>
      <c r="CD508" s="113">
        <v>0.86753037718745885</v>
      </c>
      <c r="CE508" s="26">
        <v>47.206871566527255</v>
      </c>
      <c r="CF508" s="26">
        <v>1.3625423410367761</v>
      </c>
      <c r="CG508" s="26">
        <v>0</v>
      </c>
      <c r="CH508" s="26">
        <v>1.3625423410367761</v>
      </c>
      <c r="CI508" s="26">
        <v>6.8126196122870353E-2</v>
      </c>
      <c r="CJ508" s="26">
        <v>0</v>
      </c>
      <c r="CK508" s="26">
        <v>6.8126196122870353E-2</v>
      </c>
      <c r="CL508" s="26"/>
      <c r="CM508" s="26">
        <v>0</v>
      </c>
      <c r="CN508" s="26"/>
      <c r="CO508" s="26">
        <v>0</v>
      </c>
      <c r="CP508" s="26">
        <v>0</v>
      </c>
      <c r="CQ508" s="26">
        <v>0</v>
      </c>
      <c r="CR508" s="26">
        <v>0</v>
      </c>
      <c r="CS508" s="26">
        <v>0</v>
      </c>
      <c r="CT508" s="26">
        <v>0</v>
      </c>
      <c r="CU508" s="26">
        <v>0</v>
      </c>
      <c r="CV508" s="26">
        <v>9999</v>
      </c>
      <c r="CW508" s="30">
        <v>9999</v>
      </c>
      <c r="CX508" s="7"/>
      <c r="CY508" s="7"/>
      <c r="CZ508" s="7"/>
      <c r="DA508" s="7"/>
      <c r="DB508" s="7"/>
      <c r="DC508" s="7"/>
      <c r="DD508" s="7"/>
      <c r="DE508" s="7"/>
      <c r="DF508" s="7"/>
      <c r="DG508" s="7"/>
      <c r="DH508" s="7"/>
      <c r="DI508" s="7"/>
      <c r="DJ508" s="7"/>
      <c r="DK508" s="7"/>
      <c r="DL508" s="7"/>
      <c r="DM508" s="7"/>
      <c r="DN508" s="7"/>
      <c r="DO508" s="7"/>
      <c r="DP508" s="7"/>
      <c r="DQ508" s="7"/>
      <c r="DR508" s="7"/>
      <c r="DS508" s="7"/>
      <c r="DT508" s="7"/>
      <c r="DU508" s="7"/>
      <c r="DV508" s="7"/>
      <c r="DW508" s="7"/>
      <c r="DX508" s="7"/>
      <c r="DY508" s="7"/>
      <c r="DZ508" s="7"/>
      <c r="EA508" s="7"/>
    </row>
    <row r="509" spans="1:131">
      <c r="A509" s="7" t="s">
        <v>576</v>
      </c>
      <c r="B509" s="7"/>
      <c r="C509" s="26">
        <v>1</v>
      </c>
      <c r="D509" s="26">
        <v>134.13899999999998</v>
      </c>
      <c r="E509" s="26">
        <v>0</v>
      </c>
      <c r="F509" s="26">
        <v>10.46115</v>
      </c>
      <c r="G509" s="26">
        <v>0</v>
      </c>
      <c r="H509" s="26">
        <v>0</v>
      </c>
      <c r="I509" s="26"/>
      <c r="J509" s="26"/>
      <c r="K509" s="26"/>
      <c r="L509" s="26">
        <v>143.42357078499026</v>
      </c>
      <c r="M509" s="26">
        <v>3.8148173457870643E-4</v>
      </c>
      <c r="N509" s="26">
        <v>3.7872837049155133E-4</v>
      </c>
      <c r="O509" s="26">
        <v>0</v>
      </c>
      <c r="P509" s="26">
        <v>0</v>
      </c>
      <c r="Q509" s="26">
        <v>0</v>
      </c>
      <c r="R509" s="26">
        <v>2.0860930552949988</v>
      </c>
      <c r="S509" s="26">
        <v>4.8206437578241461</v>
      </c>
      <c r="T509" s="26">
        <v>0</v>
      </c>
      <c r="U509" s="26">
        <v>164.85171128453001</v>
      </c>
      <c r="V509" s="26">
        <v>0.62766900000000003</v>
      </c>
      <c r="W509" s="26">
        <v>1.464561</v>
      </c>
      <c r="X509" s="26">
        <v>0</v>
      </c>
      <c r="Y509" s="26">
        <v>0</v>
      </c>
      <c r="Z509" s="26">
        <v>0</v>
      </c>
      <c r="AA509" s="26">
        <v>0</v>
      </c>
      <c r="AB509" s="26">
        <v>0</v>
      </c>
      <c r="AC509" s="26">
        <v>0</v>
      </c>
      <c r="AD509" s="26">
        <v>0</v>
      </c>
      <c r="AE509" s="26">
        <v>0</v>
      </c>
      <c r="AF509" s="26">
        <v>0</v>
      </c>
      <c r="AG509" s="26">
        <v>0</v>
      </c>
      <c r="AH509" s="26">
        <v>2.7137620552949988</v>
      </c>
      <c r="AI509" s="26">
        <v>6.2852047578241459</v>
      </c>
      <c r="AJ509" s="26">
        <v>0</v>
      </c>
      <c r="AK509" s="26">
        <v>164.85171128453001</v>
      </c>
      <c r="AL509" s="26">
        <v>173.85067809764917</v>
      </c>
      <c r="AM509" s="26">
        <v>68.984431974902762</v>
      </c>
      <c r="AN509" s="26">
        <v>0.13479599295679306</v>
      </c>
      <c r="AO509" s="26">
        <v>0</v>
      </c>
      <c r="AP509" s="26">
        <v>0</v>
      </c>
      <c r="AQ509" s="26">
        <v>69.119227967859558</v>
      </c>
      <c r="AR509" s="26">
        <v>2.7137620552949988</v>
      </c>
      <c r="AS509" s="30">
        <v>25.469892554874701</v>
      </c>
      <c r="AT509" s="26">
        <v>68.984431974902762</v>
      </c>
      <c r="AU509" s="26">
        <v>0.15955830668341839</v>
      </c>
      <c r="AV509" s="26">
        <v>0</v>
      </c>
      <c r="AW509" s="26">
        <v>0</v>
      </c>
      <c r="AX509" s="26">
        <v>69.143990281586184</v>
      </c>
      <c r="AY509" s="26">
        <v>6.2852047578241459</v>
      </c>
      <c r="AZ509" s="30">
        <v>11.001072032778596</v>
      </c>
      <c r="BA509" s="26">
        <v>68.984431974902762</v>
      </c>
      <c r="BB509" s="26">
        <v>0.29435429964021143</v>
      </c>
      <c r="BC509" s="26">
        <v>0</v>
      </c>
      <c r="BD509" s="26">
        <v>0</v>
      </c>
      <c r="BE509" s="26">
        <v>69.278786274542981</v>
      </c>
      <c r="BF509" s="26">
        <v>8.9989668131191447</v>
      </c>
      <c r="BG509" s="26">
        <v>4.4657975057283625</v>
      </c>
      <c r="BH509" s="30">
        <v>7.6985266990367043</v>
      </c>
      <c r="BI509" s="26">
        <v>1.3922632166464006</v>
      </c>
      <c r="BJ509" s="26">
        <v>3.2245492475419955</v>
      </c>
      <c r="BK509" s="26">
        <v>0</v>
      </c>
      <c r="BL509" s="26">
        <v>84.575201932254117</v>
      </c>
      <c r="BM509" s="26">
        <v>89.192014396442516</v>
      </c>
      <c r="BN509" s="26">
        <v>68.984431974902762</v>
      </c>
      <c r="BO509" s="26">
        <v>0</v>
      </c>
      <c r="BP509" s="26">
        <v>0.29435429964021143</v>
      </c>
      <c r="BQ509" s="26">
        <v>0</v>
      </c>
      <c r="BR509" s="26">
        <v>0</v>
      </c>
      <c r="BS509" s="26">
        <v>0</v>
      </c>
      <c r="BT509" s="26">
        <v>0</v>
      </c>
      <c r="BU509" s="26">
        <v>0</v>
      </c>
      <c r="BV509" s="26">
        <v>81.5419580698061</v>
      </c>
      <c r="BW509" s="26">
        <v>0</v>
      </c>
      <c r="BX509" s="26">
        <v>171.75844809764916</v>
      </c>
      <c r="BY509" s="26">
        <v>2.0922300000000003</v>
      </c>
      <c r="BZ509" s="26">
        <v>0</v>
      </c>
      <c r="CA509" s="26">
        <v>0</v>
      </c>
      <c r="CB509" s="26">
        <v>150.82074434434907</v>
      </c>
      <c r="CC509" s="26">
        <v>173.85067809764917</v>
      </c>
      <c r="CD509" s="113">
        <v>0.86753037718745885</v>
      </c>
      <c r="CE509" s="26">
        <v>47.206871566527255</v>
      </c>
      <c r="CF509" s="26">
        <v>1.3625423410367761</v>
      </c>
      <c r="CG509" s="26">
        <v>0</v>
      </c>
      <c r="CH509" s="26">
        <v>1.3625423410367761</v>
      </c>
      <c r="CI509" s="26">
        <v>6.8126196122870353E-2</v>
      </c>
      <c r="CJ509" s="26">
        <v>0</v>
      </c>
      <c r="CK509" s="26">
        <v>6.8126196122870353E-2</v>
      </c>
      <c r="CL509" s="26"/>
      <c r="CM509" s="26">
        <v>0</v>
      </c>
      <c r="CN509" s="26"/>
      <c r="CO509" s="26">
        <v>0</v>
      </c>
      <c r="CP509" s="26">
        <v>0</v>
      </c>
      <c r="CQ509" s="26">
        <v>0</v>
      </c>
      <c r="CR509" s="26">
        <v>0</v>
      </c>
      <c r="CS509" s="26">
        <v>0</v>
      </c>
      <c r="CT509" s="26">
        <v>0</v>
      </c>
      <c r="CU509" s="26">
        <v>0</v>
      </c>
      <c r="CV509" s="26">
        <v>9999</v>
      </c>
      <c r="CW509" s="30">
        <v>9999</v>
      </c>
      <c r="CX509" s="7"/>
      <c r="CY509" s="7"/>
      <c r="CZ509" s="7"/>
      <c r="DA509" s="7"/>
      <c r="DB509" s="7"/>
      <c r="DC509" s="7"/>
      <c r="DD509" s="7"/>
      <c r="DE509" s="7"/>
      <c r="DF509" s="7"/>
      <c r="DG509" s="7"/>
      <c r="DH509" s="7"/>
      <c r="DI509" s="7"/>
      <c r="DJ509" s="7"/>
      <c r="DK509" s="7"/>
      <c r="DL509" s="7"/>
      <c r="DM509" s="7"/>
      <c r="DN509" s="7"/>
      <c r="DO509" s="7"/>
      <c r="DP509" s="7"/>
      <c r="DQ509" s="7"/>
      <c r="DR509" s="7"/>
      <c r="DS509" s="7"/>
      <c r="DT509" s="7"/>
      <c r="DU509" s="7"/>
      <c r="DV509" s="7"/>
      <c r="DW509" s="7"/>
      <c r="DX509" s="7"/>
      <c r="DY509" s="7"/>
      <c r="DZ509" s="7"/>
      <c r="EA509" s="7"/>
    </row>
    <row r="510" spans="1:131">
      <c r="A510" s="7" t="s">
        <v>578</v>
      </c>
      <c r="B510" s="7"/>
      <c r="C510" s="26">
        <v>1</v>
      </c>
      <c r="D510" s="26">
        <v>134.017</v>
      </c>
      <c r="E510" s="26">
        <v>0</v>
      </c>
      <c r="F510" s="26">
        <v>10.46115</v>
      </c>
      <c r="G510" s="26">
        <v>0</v>
      </c>
      <c r="H510" s="26">
        <v>0</v>
      </c>
      <c r="I510" s="26"/>
      <c r="J510" s="26"/>
      <c r="K510" s="26"/>
      <c r="L510" s="26">
        <v>143.29312642775062</v>
      </c>
      <c r="M510" s="26">
        <v>3.811347752930505E-4</v>
      </c>
      <c r="N510" s="26">
        <v>3.7838391540242762E-4</v>
      </c>
      <c r="O510" s="26">
        <v>0</v>
      </c>
      <c r="P510" s="26">
        <v>0</v>
      </c>
      <c r="Q510" s="26">
        <v>0</v>
      </c>
      <c r="R510" s="26">
        <v>2.0860930552949988</v>
      </c>
      <c r="S510" s="26">
        <v>4.8206437578241461</v>
      </c>
      <c r="T510" s="26">
        <v>0</v>
      </c>
      <c r="U510" s="26">
        <v>164.85171128453001</v>
      </c>
      <c r="V510" s="26">
        <v>0.62766900000000003</v>
      </c>
      <c r="W510" s="26">
        <v>1.464561</v>
      </c>
      <c r="X510" s="26">
        <v>0</v>
      </c>
      <c r="Y510" s="26">
        <v>0</v>
      </c>
      <c r="Z510" s="26">
        <v>0</v>
      </c>
      <c r="AA510" s="26">
        <v>0</v>
      </c>
      <c r="AB510" s="26">
        <v>0</v>
      </c>
      <c r="AC510" s="26">
        <v>0</v>
      </c>
      <c r="AD510" s="26">
        <v>0</v>
      </c>
      <c r="AE510" s="26">
        <v>0</v>
      </c>
      <c r="AF510" s="26">
        <v>0</v>
      </c>
      <c r="AG510" s="26">
        <v>0</v>
      </c>
      <c r="AH510" s="26">
        <v>2.7137620552949988</v>
      </c>
      <c r="AI510" s="26">
        <v>6.2852047578241459</v>
      </c>
      <c r="AJ510" s="26">
        <v>0</v>
      </c>
      <c r="AK510" s="26">
        <v>164.85171128453001</v>
      </c>
      <c r="AL510" s="26">
        <v>173.85067809764917</v>
      </c>
      <c r="AM510" s="26">
        <v>68.921690335998861</v>
      </c>
      <c r="AN510" s="26">
        <v>0.13467339541886056</v>
      </c>
      <c r="AO510" s="26">
        <v>0</v>
      </c>
      <c r="AP510" s="26">
        <v>0</v>
      </c>
      <c r="AQ510" s="26">
        <v>69.056363731417719</v>
      </c>
      <c r="AR510" s="26">
        <v>2.7137620552949988</v>
      </c>
      <c r="AS510" s="30">
        <v>25.44672757756242</v>
      </c>
      <c r="AT510" s="26">
        <v>68.921690335998861</v>
      </c>
      <c r="AU510" s="26">
        <v>0.1594131877141747</v>
      </c>
      <c r="AV510" s="26">
        <v>0</v>
      </c>
      <c r="AW510" s="26">
        <v>0</v>
      </c>
      <c r="AX510" s="26">
        <v>69.08110352371304</v>
      </c>
      <c r="AY510" s="26">
        <v>6.2852047578241459</v>
      </c>
      <c r="AZ510" s="30">
        <v>10.991066510238563</v>
      </c>
      <c r="BA510" s="26">
        <v>68.921690335998861</v>
      </c>
      <c r="BB510" s="26">
        <v>0.29408658313303526</v>
      </c>
      <c r="BC510" s="26">
        <v>0</v>
      </c>
      <c r="BD510" s="26">
        <v>0</v>
      </c>
      <c r="BE510" s="26">
        <v>69.215776919131898</v>
      </c>
      <c r="BF510" s="26">
        <v>8.9989668131191447</v>
      </c>
      <c r="BG510" s="26">
        <v>4.470000339104959</v>
      </c>
      <c r="BH510" s="30">
        <v>7.6915248557451807</v>
      </c>
      <c r="BI510" s="26">
        <v>1.3935306387826285</v>
      </c>
      <c r="BJ510" s="26">
        <v>3.2274846587823611</v>
      </c>
      <c r="BK510" s="26">
        <v>0</v>
      </c>
      <c r="BL510" s="26">
        <v>84.65219346792297</v>
      </c>
      <c r="BM510" s="26">
        <v>89.273208765487965</v>
      </c>
      <c r="BN510" s="26">
        <v>68.921690335998861</v>
      </c>
      <c r="BO510" s="26">
        <v>0</v>
      </c>
      <c r="BP510" s="26">
        <v>0.29408658313303526</v>
      </c>
      <c r="BQ510" s="26">
        <v>0</v>
      </c>
      <c r="BR510" s="26">
        <v>0</v>
      </c>
      <c r="BS510" s="26">
        <v>0</v>
      </c>
      <c r="BT510" s="26">
        <v>0</v>
      </c>
      <c r="BU510" s="26">
        <v>0</v>
      </c>
      <c r="BV510" s="26">
        <v>81.5419580698061</v>
      </c>
      <c r="BW510" s="26">
        <v>0</v>
      </c>
      <c r="BX510" s="26">
        <v>171.75844809764916</v>
      </c>
      <c r="BY510" s="26">
        <v>2.0922300000000003</v>
      </c>
      <c r="BZ510" s="26">
        <v>0</v>
      </c>
      <c r="CA510" s="26">
        <v>0</v>
      </c>
      <c r="CB510" s="26">
        <v>150.75773498893801</v>
      </c>
      <c r="CC510" s="26">
        <v>173.85067809764917</v>
      </c>
      <c r="CD510" s="113">
        <v>0.86716794342475778</v>
      </c>
      <c r="CE510" s="26">
        <v>47.249982978930497</v>
      </c>
      <c r="CF510" s="26">
        <v>1.3613031028912195</v>
      </c>
      <c r="CG510" s="26">
        <v>0</v>
      </c>
      <c r="CH510" s="26">
        <v>1.3613031028912195</v>
      </c>
      <c r="CI510" s="26">
        <v>6.8064235053181529E-2</v>
      </c>
      <c r="CJ510" s="26">
        <v>0</v>
      </c>
      <c r="CK510" s="26">
        <v>6.8064235053181529E-2</v>
      </c>
      <c r="CL510" s="26"/>
      <c r="CM510" s="26">
        <v>0</v>
      </c>
      <c r="CN510" s="26"/>
      <c r="CO510" s="26">
        <v>0</v>
      </c>
      <c r="CP510" s="26">
        <v>0</v>
      </c>
      <c r="CQ510" s="26">
        <v>0</v>
      </c>
      <c r="CR510" s="26">
        <v>0</v>
      </c>
      <c r="CS510" s="26">
        <v>0</v>
      </c>
      <c r="CT510" s="26">
        <v>0</v>
      </c>
      <c r="CU510" s="26">
        <v>0</v>
      </c>
      <c r="CV510" s="26">
        <v>9999</v>
      </c>
      <c r="CW510" s="30">
        <v>9999</v>
      </c>
      <c r="CX510" s="7"/>
      <c r="CY510" s="7"/>
      <c r="CZ510" s="7"/>
      <c r="DA510" s="7"/>
      <c r="DB510" s="7"/>
      <c r="DC510" s="7"/>
      <c r="DD510" s="7"/>
      <c r="DE510" s="7"/>
      <c r="DF510" s="7"/>
      <c r="DG510" s="7"/>
      <c r="DH510" s="7"/>
      <c r="DI510" s="7"/>
      <c r="DJ510" s="7"/>
      <c r="DK510" s="7"/>
      <c r="DL510" s="7"/>
      <c r="DM510" s="7"/>
      <c r="DN510" s="7"/>
      <c r="DO510" s="7"/>
      <c r="DP510" s="7"/>
      <c r="DQ510" s="7"/>
      <c r="DR510" s="7"/>
      <c r="DS510" s="7"/>
      <c r="DT510" s="7"/>
      <c r="DU510" s="7"/>
      <c r="DV510" s="7"/>
      <c r="DW510" s="7"/>
      <c r="DX510" s="7"/>
      <c r="DY510" s="7"/>
      <c r="DZ510" s="7"/>
      <c r="EA510" s="7"/>
    </row>
    <row r="511" spans="1:131">
      <c r="A511" s="7" t="s">
        <v>496</v>
      </c>
      <c r="B511" s="7"/>
      <c r="C511" s="26">
        <v>1</v>
      </c>
      <c r="D511" s="26">
        <v>133.95600000000002</v>
      </c>
      <c r="E511" s="26">
        <v>0</v>
      </c>
      <c r="F511" s="26">
        <v>10.46115</v>
      </c>
      <c r="G511" s="26">
        <v>0</v>
      </c>
      <c r="H511" s="26">
        <v>0</v>
      </c>
      <c r="I511" s="26"/>
      <c r="J511" s="26"/>
      <c r="K511" s="26"/>
      <c r="L511" s="26">
        <v>143.22790424913083</v>
      </c>
      <c r="M511" s="26">
        <v>3.8096129565022265E-4</v>
      </c>
      <c r="N511" s="26">
        <v>3.7821168785786581E-4</v>
      </c>
      <c r="O511" s="26">
        <v>0</v>
      </c>
      <c r="P511" s="26">
        <v>0</v>
      </c>
      <c r="Q511" s="26">
        <v>0</v>
      </c>
      <c r="R511" s="26">
        <v>2.0860930552949988</v>
      </c>
      <c r="S511" s="26">
        <v>4.8206437578241461</v>
      </c>
      <c r="T511" s="26">
        <v>0</v>
      </c>
      <c r="U511" s="26">
        <v>164.85171128453001</v>
      </c>
      <c r="V511" s="26">
        <v>0.62766900000000003</v>
      </c>
      <c r="W511" s="26">
        <v>1.464561</v>
      </c>
      <c r="X511" s="26">
        <v>0</v>
      </c>
      <c r="Y511" s="26">
        <v>0</v>
      </c>
      <c r="Z511" s="26">
        <v>0</v>
      </c>
      <c r="AA511" s="26">
        <v>0</v>
      </c>
      <c r="AB511" s="26">
        <v>0</v>
      </c>
      <c r="AC511" s="26">
        <v>0</v>
      </c>
      <c r="AD511" s="26">
        <v>0</v>
      </c>
      <c r="AE511" s="26">
        <v>0</v>
      </c>
      <c r="AF511" s="26">
        <v>0</v>
      </c>
      <c r="AG511" s="26">
        <v>0</v>
      </c>
      <c r="AH511" s="26">
        <v>2.7137620552949988</v>
      </c>
      <c r="AI511" s="26">
        <v>6.2852047578241459</v>
      </c>
      <c r="AJ511" s="26">
        <v>0</v>
      </c>
      <c r="AK511" s="26">
        <v>164.85171128453001</v>
      </c>
      <c r="AL511" s="26">
        <v>173.85067809764917</v>
      </c>
      <c r="AM511" s="26">
        <v>68.890319516546853</v>
      </c>
      <c r="AN511" s="26">
        <v>0.13461209664989435</v>
      </c>
      <c r="AO511" s="26">
        <v>0</v>
      </c>
      <c r="AP511" s="26">
        <v>0</v>
      </c>
      <c r="AQ511" s="26">
        <v>69.024931613196742</v>
      </c>
      <c r="AR511" s="26">
        <v>2.7137620552949988</v>
      </c>
      <c r="AS511" s="30">
        <v>25.435145088906257</v>
      </c>
      <c r="AT511" s="26">
        <v>68.890319516546853</v>
      </c>
      <c r="AU511" s="26">
        <v>0.15934062822955289</v>
      </c>
      <c r="AV511" s="26">
        <v>0</v>
      </c>
      <c r="AW511" s="26">
        <v>0</v>
      </c>
      <c r="AX511" s="26">
        <v>69.049660144776411</v>
      </c>
      <c r="AY511" s="26">
        <v>6.2852047578241459</v>
      </c>
      <c r="AZ511" s="30">
        <v>10.986063748968535</v>
      </c>
      <c r="BA511" s="26">
        <v>68.890319516546853</v>
      </c>
      <c r="BB511" s="26">
        <v>0.29395272487944724</v>
      </c>
      <c r="BC511" s="26">
        <v>0</v>
      </c>
      <c r="BD511" s="26">
        <v>0</v>
      </c>
      <c r="BE511" s="26">
        <v>69.184272241426299</v>
      </c>
      <c r="BF511" s="26">
        <v>8.9989668131191447</v>
      </c>
      <c r="BG511" s="26">
        <v>4.4721046265810829</v>
      </c>
      <c r="BH511" s="30">
        <v>7.6880239340994123</v>
      </c>
      <c r="BI511" s="26">
        <v>1.394165215576245</v>
      </c>
      <c r="BJ511" s="26">
        <v>3.2289543694648661</v>
      </c>
      <c r="BK511" s="26">
        <v>0</v>
      </c>
      <c r="BL511" s="26">
        <v>84.690741825604164</v>
      </c>
      <c r="BM511" s="26">
        <v>89.313861410645274</v>
      </c>
      <c r="BN511" s="26">
        <v>68.890319516546853</v>
      </c>
      <c r="BO511" s="26">
        <v>0</v>
      </c>
      <c r="BP511" s="26">
        <v>0.29395272487944724</v>
      </c>
      <c r="BQ511" s="26">
        <v>0</v>
      </c>
      <c r="BR511" s="26">
        <v>0</v>
      </c>
      <c r="BS511" s="26">
        <v>0</v>
      </c>
      <c r="BT511" s="26">
        <v>0</v>
      </c>
      <c r="BU511" s="26">
        <v>0</v>
      </c>
      <c r="BV511" s="26">
        <v>81.5419580698061</v>
      </c>
      <c r="BW511" s="26">
        <v>0</v>
      </c>
      <c r="BX511" s="26">
        <v>171.75844809764916</v>
      </c>
      <c r="BY511" s="26">
        <v>2.0922300000000003</v>
      </c>
      <c r="BZ511" s="26">
        <v>0</v>
      </c>
      <c r="CA511" s="26">
        <v>0</v>
      </c>
      <c r="CB511" s="26">
        <v>150.7262303112324</v>
      </c>
      <c r="CC511" s="26">
        <v>173.85067809764917</v>
      </c>
      <c r="CD511" s="113">
        <v>0.8669867265434068</v>
      </c>
      <c r="CE511" s="26">
        <v>47.271568132818203</v>
      </c>
      <c r="CF511" s="26">
        <v>1.3606834838184458</v>
      </c>
      <c r="CG511" s="26">
        <v>0</v>
      </c>
      <c r="CH511" s="26">
        <v>1.3606834838184458</v>
      </c>
      <c r="CI511" s="26">
        <v>6.8033254518337125E-2</v>
      </c>
      <c r="CJ511" s="26">
        <v>0</v>
      </c>
      <c r="CK511" s="26">
        <v>6.8033254518337125E-2</v>
      </c>
      <c r="CL511" s="26"/>
      <c r="CM511" s="26">
        <v>0</v>
      </c>
      <c r="CN511" s="26"/>
      <c r="CO511" s="26">
        <v>0</v>
      </c>
      <c r="CP511" s="26">
        <v>0</v>
      </c>
      <c r="CQ511" s="26">
        <v>0</v>
      </c>
      <c r="CR511" s="26">
        <v>0</v>
      </c>
      <c r="CS511" s="26">
        <v>0</v>
      </c>
      <c r="CT511" s="26">
        <v>0</v>
      </c>
      <c r="CU511" s="26">
        <v>0</v>
      </c>
      <c r="CV511" s="26">
        <v>9999</v>
      </c>
      <c r="CW511" s="30">
        <v>9999</v>
      </c>
      <c r="CX511" s="7"/>
      <c r="CY511" s="7"/>
      <c r="CZ511" s="7"/>
      <c r="DA511" s="7"/>
      <c r="DB511" s="7"/>
      <c r="DC511" s="7"/>
      <c r="DD511" s="7"/>
      <c r="DE511" s="7"/>
      <c r="DF511" s="7"/>
      <c r="DG511" s="7"/>
      <c r="DH511" s="7"/>
      <c r="DI511" s="7"/>
      <c r="DJ511" s="7"/>
      <c r="DK511" s="7"/>
      <c r="DL511" s="7"/>
      <c r="DM511" s="7"/>
      <c r="DN511" s="7"/>
      <c r="DO511" s="7"/>
      <c r="DP511" s="7"/>
      <c r="DQ511" s="7"/>
      <c r="DR511" s="7"/>
      <c r="DS511" s="7"/>
      <c r="DT511" s="7"/>
      <c r="DU511" s="7"/>
      <c r="DV511" s="7"/>
      <c r="DW511" s="7"/>
      <c r="DX511" s="7"/>
      <c r="DY511" s="7"/>
      <c r="DZ511" s="7"/>
      <c r="EA511" s="7"/>
    </row>
    <row r="512" spans="1:131">
      <c r="A512" s="7" t="s">
        <v>577</v>
      </c>
      <c r="B512" s="7"/>
      <c r="C512" s="26">
        <v>1</v>
      </c>
      <c r="D512" s="26">
        <v>131.88200000000003</v>
      </c>
      <c r="E512" s="26">
        <v>0</v>
      </c>
      <c r="F512" s="26">
        <v>10.46115</v>
      </c>
      <c r="G512" s="26">
        <v>0</v>
      </c>
      <c r="H512" s="26">
        <v>0</v>
      </c>
      <c r="I512" s="26"/>
      <c r="J512" s="26"/>
      <c r="K512" s="26"/>
      <c r="L512" s="26">
        <v>141.01035017605687</v>
      </c>
      <c r="M512" s="26">
        <v>3.750629877940717E-4</v>
      </c>
      <c r="N512" s="26">
        <v>3.7235595134276232E-4</v>
      </c>
      <c r="O512" s="26">
        <v>0</v>
      </c>
      <c r="P512" s="26">
        <v>0</v>
      </c>
      <c r="Q512" s="26">
        <v>0</v>
      </c>
      <c r="R512" s="26">
        <v>2.0860930552949988</v>
      </c>
      <c r="S512" s="26">
        <v>4.8206437578241461</v>
      </c>
      <c r="T512" s="26">
        <v>0</v>
      </c>
      <c r="U512" s="26">
        <v>164.85171128453001</v>
      </c>
      <c r="V512" s="26">
        <v>0.62766900000000003</v>
      </c>
      <c r="W512" s="26">
        <v>1.464561</v>
      </c>
      <c r="X512" s="26">
        <v>0</v>
      </c>
      <c r="Y512" s="26">
        <v>0</v>
      </c>
      <c r="Z512" s="26">
        <v>0</v>
      </c>
      <c r="AA512" s="26">
        <v>0</v>
      </c>
      <c r="AB512" s="26">
        <v>0</v>
      </c>
      <c r="AC512" s="26">
        <v>0</v>
      </c>
      <c r="AD512" s="26">
        <v>0</v>
      </c>
      <c r="AE512" s="26">
        <v>0</v>
      </c>
      <c r="AF512" s="26">
        <v>0</v>
      </c>
      <c r="AG512" s="26">
        <v>0</v>
      </c>
      <c r="AH512" s="26">
        <v>2.7137620552949988</v>
      </c>
      <c r="AI512" s="26">
        <v>6.2852047578241459</v>
      </c>
      <c r="AJ512" s="26">
        <v>0</v>
      </c>
      <c r="AK512" s="26">
        <v>164.85171128453001</v>
      </c>
      <c r="AL512" s="26">
        <v>173.85067809764917</v>
      </c>
      <c r="AM512" s="26">
        <v>67.823711655179579</v>
      </c>
      <c r="AN512" s="26">
        <v>0.13252793850504169</v>
      </c>
      <c r="AO512" s="26">
        <v>0</v>
      </c>
      <c r="AP512" s="26">
        <v>0</v>
      </c>
      <c r="AQ512" s="26">
        <v>67.956239593684614</v>
      </c>
      <c r="AR512" s="26">
        <v>2.7137620552949988</v>
      </c>
      <c r="AS512" s="30">
        <v>25.041340474597153</v>
      </c>
      <c r="AT512" s="26">
        <v>67.823711655179579</v>
      </c>
      <c r="AU512" s="26">
        <v>0.15687360575241047</v>
      </c>
      <c r="AV512" s="26">
        <v>0</v>
      </c>
      <c r="AW512" s="26">
        <v>0</v>
      </c>
      <c r="AX512" s="26">
        <v>67.980585260931989</v>
      </c>
      <c r="AY512" s="26">
        <v>6.2852047578241459</v>
      </c>
      <c r="AZ512" s="30">
        <v>10.815969865787787</v>
      </c>
      <c r="BA512" s="26">
        <v>67.823711655179579</v>
      </c>
      <c r="BB512" s="26">
        <v>0.28940154425745213</v>
      </c>
      <c r="BC512" s="26">
        <v>0</v>
      </c>
      <c r="BD512" s="26">
        <v>0</v>
      </c>
      <c r="BE512" s="26">
        <v>68.113113199437024</v>
      </c>
      <c r="BF512" s="26">
        <v>8.9989668131191447</v>
      </c>
      <c r="BG512" s="26">
        <v>4.5448086348564773</v>
      </c>
      <c r="BH512" s="30">
        <v>7.5689925981434127</v>
      </c>
      <c r="BI512" s="26">
        <v>1.4160901079581099</v>
      </c>
      <c r="BJ512" s="26">
        <v>3.2797334853583924</v>
      </c>
      <c r="BK512" s="26">
        <v>0</v>
      </c>
      <c r="BL512" s="26">
        <v>86.022603630447136</v>
      </c>
      <c r="BM512" s="26">
        <v>90.718427223763641</v>
      </c>
      <c r="BN512" s="26">
        <v>67.823711655179579</v>
      </c>
      <c r="BO512" s="26">
        <v>0</v>
      </c>
      <c r="BP512" s="26">
        <v>0.28940154425745213</v>
      </c>
      <c r="BQ512" s="26">
        <v>0</v>
      </c>
      <c r="BR512" s="26">
        <v>0</v>
      </c>
      <c r="BS512" s="26">
        <v>0</v>
      </c>
      <c r="BT512" s="26">
        <v>0</v>
      </c>
      <c r="BU512" s="26">
        <v>0</v>
      </c>
      <c r="BV512" s="26">
        <v>81.5419580698061</v>
      </c>
      <c r="BW512" s="26">
        <v>0</v>
      </c>
      <c r="BX512" s="26">
        <v>171.75844809764916</v>
      </c>
      <c r="BY512" s="26">
        <v>2.0922300000000003</v>
      </c>
      <c r="BZ512" s="26">
        <v>0</v>
      </c>
      <c r="CA512" s="26">
        <v>0</v>
      </c>
      <c r="CB512" s="26">
        <v>149.65507126924314</v>
      </c>
      <c r="CC512" s="26">
        <v>173.85067809764917</v>
      </c>
      <c r="CD512" s="113">
        <v>0.86082535257748183</v>
      </c>
      <c r="CE512" s="26">
        <v>48.017344185132465</v>
      </c>
      <c r="CF512" s="26">
        <v>1.3396164353440223</v>
      </c>
      <c r="CG512" s="26">
        <v>0</v>
      </c>
      <c r="CH512" s="26">
        <v>1.3396164353440223</v>
      </c>
      <c r="CI512" s="26">
        <v>6.6979916333627001E-2</v>
      </c>
      <c r="CJ512" s="26">
        <v>0</v>
      </c>
      <c r="CK512" s="26">
        <v>6.6979916333627001E-2</v>
      </c>
      <c r="CL512" s="26"/>
      <c r="CM512" s="26">
        <v>0</v>
      </c>
      <c r="CN512" s="26"/>
      <c r="CO512" s="26">
        <v>0</v>
      </c>
      <c r="CP512" s="26">
        <v>0</v>
      </c>
      <c r="CQ512" s="26">
        <v>0</v>
      </c>
      <c r="CR512" s="26">
        <v>0</v>
      </c>
      <c r="CS512" s="26">
        <v>0</v>
      </c>
      <c r="CT512" s="26">
        <v>0</v>
      </c>
      <c r="CU512" s="26">
        <v>0</v>
      </c>
      <c r="CV512" s="26">
        <v>9999</v>
      </c>
      <c r="CW512" s="30">
        <v>9999</v>
      </c>
      <c r="CX512" s="7"/>
      <c r="CY512" s="7"/>
      <c r="CZ512" s="7"/>
      <c r="DA512" s="7"/>
      <c r="DB512" s="7"/>
      <c r="DC512" s="7"/>
      <c r="DD512" s="7"/>
      <c r="DE512" s="7"/>
      <c r="DF512" s="7"/>
      <c r="DG512" s="7"/>
      <c r="DH512" s="7"/>
      <c r="DI512" s="7"/>
      <c r="DJ512" s="7"/>
      <c r="DK512" s="7"/>
      <c r="DL512" s="7"/>
      <c r="DM512" s="7"/>
      <c r="DN512" s="7"/>
      <c r="DO512" s="7"/>
      <c r="DP512" s="7"/>
      <c r="DQ512" s="7"/>
      <c r="DR512" s="7"/>
      <c r="DS512" s="7"/>
      <c r="DT512" s="7"/>
      <c r="DU512" s="7"/>
      <c r="DV512" s="7"/>
      <c r="DW512" s="7"/>
      <c r="DX512" s="7"/>
      <c r="DY512" s="7"/>
      <c r="DZ512" s="7"/>
      <c r="EA512" s="7"/>
    </row>
    <row r="513" spans="1:131">
      <c r="A513" s="7" t="s">
        <v>582</v>
      </c>
      <c r="B513" s="7"/>
      <c r="C513" s="26">
        <v>1</v>
      </c>
      <c r="D513" s="26">
        <v>130.96699999999998</v>
      </c>
      <c r="E513" s="26">
        <v>0</v>
      </c>
      <c r="F513" s="26">
        <v>10.46115</v>
      </c>
      <c r="G513" s="26">
        <v>0</v>
      </c>
      <c r="H513" s="26">
        <v>0</v>
      </c>
      <c r="I513" s="26"/>
      <c r="J513" s="26"/>
      <c r="K513" s="26"/>
      <c r="L513" s="26">
        <v>140.03201749675947</v>
      </c>
      <c r="M513" s="26">
        <v>3.7246079315165196E-4</v>
      </c>
      <c r="N513" s="26">
        <v>3.6977253817433413E-4</v>
      </c>
      <c r="O513" s="26">
        <v>0</v>
      </c>
      <c r="P513" s="26">
        <v>0</v>
      </c>
      <c r="Q513" s="26">
        <v>0</v>
      </c>
      <c r="R513" s="26">
        <v>2.0860930552949988</v>
      </c>
      <c r="S513" s="26">
        <v>4.8206437578241461</v>
      </c>
      <c r="T513" s="26">
        <v>0</v>
      </c>
      <c r="U513" s="26">
        <v>164.85171128453001</v>
      </c>
      <c r="V513" s="26">
        <v>0.62766900000000003</v>
      </c>
      <c r="W513" s="26">
        <v>1.464561</v>
      </c>
      <c r="X513" s="26">
        <v>0</v>
      </c>
      <c r="Y513" s="26">
        <v>0</v>
      </c>
      <c r="Z513" s="26">
        <v>0</v>
      </c>
      <c r="AA513" s="26">
        <v>0</v>
      </c>
      <c r="AB513" s="26">
        <v>0</v>
      </c>
      <c r="AC513" s="26">
        <v>0</v>
      </c>
      <c r="AD513" s="26">
        <v>0</v>
      </c>
      <c r="AE513" s="26">
        <v>0</v>
      </c>
      <c r="AF513" s="26">
        <v>0</v>
      </c>
      <c r="AG513" s="26">
        <v>0</v>
      </c>
      <c r="AH513" s="26">
        <v>2.7137620552949988</v>
      </c>
      <c r="AI513" s="26">
        <v>6.2852047578241459</v>
      </c>
      <c r="AJ513" s="26">
        <v>0</v>
      </c>
      <c r="AK513" s="26">
        <v>164.85171128453001</v>
      </c>
      <c r="AL513" s="26">
        <v>173.85067809764917</v>
      </c>
      <c r="AM513" s="26">
        <v>67.353149363399808</v>
      </c>
      <c r="AN513" s="26">
        <v>0.13160845697054782</v>
      </c>
      <c r="AO513" s="26">
        <v>0</v>
      </c>
      <c r="AP513" s="26">
        <v>0</v>
      </c>
      <c r="AQ513" s="26">
        <v>67.484757820370362</v>
      </c>
      <c r="AR513" s="26">
        <v>2.7137620552949988</v>
      </c>
      <c r="AS513" s="30">
        <v>24.867603144754874</v>
      </c>
      <c r="AT513" s="26">
        <v>67.353149363399808</v>
      </c>
      <c r="AU513" s="26">
        <v>0.15578521348308288</v>
      </c>
      <c r="AV513" s="26">
        <v>0</v>
      </c>
      <c r="AW513" s="26">
        <v>0</v>
      </c>
      <c r="AX513" s="26">
        <v>67.508934576882893</v>
      </c>
      <c r="AY513" s="26">
        <v>6.2852047578241459</v>
      </c>
      <c r="AZ513" s="30">
        <v>10.740928446737444</v>
      </c>
      <c r="BA513" s="26">
        <v>67.353149363399808</v>
      </c>
      <c r="BB513" s="26">
        <v>0.28739367045363073</v>
      </c>
      <c r="BC513" s="26">
        <v>0</v>
      </c>
      <c r="BD513" s="26">
        <v>0</v>
      </c>
      <c r="BE513" s="26">
        <v>67.640543033853447</v>
      </c>
      <c r="BF513" s="26">
        <v>8.9989668131191447</v>
      </c>
      <c r="BG513" s="26">
        <v>4.5776159724902614</v>
      </c>
      <c r="BH513" s="30">
        <v>7.5164787734569343</v>
      </c>
      <c r="BI513" s="26">
        <v>1.4259836112740731</v>
      </c>
      <c r="BJ513" s="26">
        <v>3.3026473196762218</v>
      </c>
      <c r="BK513" s="26">
        <v>0</v>
      </c>
      <c r="BL513" s="26">
        <v>86.623599929681788</v>
      </c>
      <c r="BM513" s="26">
        <v>91.352230860632091</v>
      </c>
      <c r="BN513" s="26">
        <v>67.353149363399808</v>
      </c>
      <c r="BO513" s="26">
        <v>0</v>
      </c>
      <c r="BP513" s="26">
        <v>0.28739367045363073</v>
      </c>
      <c r="BQ513" s="26">
        <v>0</v>
      </c>
      <c r="BR513" s="26">
        <v>0</v>
      </c>
      <c r="BS513" s="26">
        <v>0</v>
      </c>
      <c r="BT513" s="26">
        <v>0</v>
      </c>
      <c r="BU513" s="26">
        <v>0</v>
      </c>
      <c r="BV513" s="26">
        <v>81.5419580698061</v>
      </c>
      <c r="BW513" s="26">
        <v>0</v>
      </c>
      <c r="BX513" s="26">
        <v>171.75844809764916</v>
      </c>
      <c r="BY513" s="26">
        <v>2.0922300000000003</v>
      </c>
      <c r="BZ513" s="26">
        <v>0</v>
      </c>
      <c r="CA513" s="26">
        <v>0</v>
      </c>
      <c r="CB513" s="26">
        <v>149.18250110365955</v>
      </c>
      <c r="CC513" s="26">
        <v>173.85067809764917</v>
      </c>
      <c r="CD513" s="113">
        <v>0.85810709935722029</v>
      </c>
      <c r="CE513" s="26">
        <v>48.353872078543702</v>
      </c>
      <c r="CF513" s="26">
        <v>1.3303221492523671</v>
      </c>
      <c r="CG513" s="26">
        <v>0</v>
      </c>
      <c r="CH513" s="26">
        <v>1.3303221492523671</v>
      </c>
      <c r="CI513" s="26">
        <v>6.6515208310960736E-2</v>
      </c>
      <c r="CJ513" s="26">
        <v>0</v>
      </c>
      <c r="CK513" s="26">
        <v>6.6515208310960736E-2</v>
      </c>
      <c r="CL513" s="26"/>
      <c r="CM513" s="26">
        <v>0</v>
      </c>
      <c r="CN513" s="26"/>
      <c r="CO513" s="26">
        <v>0</v>
      </c>
      <c r="CP513" s="26">
        <v>0</v>
      </c>
      <c r="CQ513" s="26">
        <v>0</v>
      </c>
      <c r="CR513" s="26">
        <v>0</v>
      </c>
      <c r="CS513" s="26">
        <v>0</v>
      </c>
      <c r="CT513" s="26">
        <v>0</v>
      </c>
      <c r="CU513" s="26">
        <v>0</v>
      </c>
      <c r="CV513" s="26">
        <v>9999</v>
      </c>
      <c r="CW513" s="30">
        <v>9999</v>
      </c>
      <c r="CX513" s="7"/>
      <c r="CY513" s="7"/>
      <c r="CZ513" s="7"/>
      <c r="DA513" s="7"/>
      <c r="DB513" s="7"/>
      <c r="DC513" s="7"/>
      <c r="DD513" s="7"/>
      <c r="DE513" s="7"/>
      <c r="DF513" s="7"/>
      <c r="DG513" s="7"/>
      <c r="DH513" s="7"/>
      <c r="DI513" s="7"/>
      <c r="DJ513" s="7"/>
      <c r="DK513" s="7"/>
      <c r="DL513" s="7"/>
      <c r="DM513" s="7"/>
      <c r="DN513" s="7"/>
      <c r="DO513" s="7"/>
      <c r="DP513" s="7"/>
      <c r="DQ513" s="7"/>
      <c r="DR513" s="7"/>
      <c r="DS513" s="7"/>
      <c r="DT513" s="7"/>
      <c r="DU513" s="7"/>
      <c r="DV513" s="7"/>
      <c r="DW513" s="7"/>
      <c r="DX513" s="7"/>
      <c r="DY513" s="7"/>
      <c r="DZ513" s="7"/>
      <c r="EA513" s="7"/>
    </row>
    <row r="514" spans="1:131">
      <c r="A514" s="7" t="s">
        <v>532</v>
      </c>
      <c r="B514" s="7"/>
      <c r="C514" s="26">
        <v>1</v>
      </c>
      <c r="D514" s="26">
        <v>128.50411210377308</v>
      </c>
      <c r="E514" s="26">
        <v>0</v>
      </c>
      <c r="F514" s="26">
        <v>10.46115</v>
      </c>
      <c r="G514" s="26">
        <v>0</v>
      </c>
      <c r="H514" s="26">
        <v>0</v>
      </c>
      <c r="I514" s="26"/>
      <c r="J514" s="26"/>
      <c r="K514" s="26"/>
      <c r="L514" s="26">
        <v>137.39865824613142</v>
      </c>
      <c r="M514" s="26">
        <v>3.6545651589652456E-4</v>
      </c>
      <c r="N514" s="26">
        <v>3.6281881465141105E-4</v>
      </c>
      <c r="O514" s="26">
        <v>0</v>
      </c>
      <c r="P514" s="26">
        <v>0</v>
      </c>
      <c r="Q514" s="26">
        <v>0</v>
      </c>
      <c r="R514" s="26">
        <v>2.0860930552949988</v>
      </c>
      <c r="S514" s="26">
        <v>4.8206437578241461</v>
      </c>
      <c r="T514" s="26">
        <v>0</v>
      </c>
      <c r="U514" s="26">
        <v>164.85171128453001</v>
      </c>
      <c r="V514" s="26">
        <v>0.62766900000000003</v>
      </c>
      <c r="W514" s="26">
        <v>1.464561</v>
      </c>
      <c r="X514" s="26">
        <v>0</v>
      </c>
      <c r="Y514" s="26">
        <v>0</v>
      </c>
      <c r="Z514" s="26">
        <v>0</v>
      </c>
      <c r="AA514" s="26">
        <v>0</v>
      </c>
      <c r="AB514" s="26">
        <v>0</v>
      </c>
      <c r="AC514" s="26">
        <v>0</v>
      </c>
      <c r="AD514" s="26">
        <v>0</v>
      </c>
      <c r="AE514" s="26">
        <v>0</v>
      </c>
      <c r="AF514" s="26">
        <v>0</v>
      </c>
      <c r="AG514" s="26">
        <v>0</v>
      </c>
      <c r="AH514" s="26">
        <v>2.7137620552949988</v>
      </c>
      <c r="AI514" s="26">
        <v>6.2852047578241459</v>
      </c>
      <c r="AJ514" s="26">
        <v>0</v>
      </c>
      <c r="AK514" s="26">
        <v>164.85171128453001</v>
      </c>
      <c r="AL514" s="26">
        <v>173.85067809764917</v>
      </c>
      <c r="AM514" s="26">
        <v>66.08654589580965</v>
      </c>
      <c r="AN514" s="26">
        <v>0.12913350621414463</v>
      </c>
      <c r="AO514" s="26">
        <v>0</v>
      </c>
      <c r="AP514" s="26">
        <v>0</v>
      </c>
      <c r="AQ514" s="26">
        <v>66.215679402023795</v>
      </c>
      <c r="AR514" s="26">
        <v>2.7137620552949988</v>
      </c>
      <c r="AS514" s="30">
        <v>24.399957716567688</v>
      </c>
      <c r="AT514" s="26">
        <v>66.08654589580965</v>
      </c>
      <c r="AU514" s="26">
        <v>0.15285560895141756</v>
      </c>
      <c r="AV514" s="26">
        <v>0</v>
      </c>
      <c r="AW514" s="26">
        <v>0</v>
      </c>
      <c r="AX514" s="26">
        <v>66.239401504761062</v>
      </c>
      <c r="AY514" s="26">
        <v>6.2852047578241459</v>
      </c>
      <c r="AZ514" s="30">
        <v>10.538940902808751</v>
      </c>
      <c r="BA514" s="26">
        <v>66.08654589580965</v>
      </c>
      <c r="BB514" s="26">
        <v>0.28198911516556219</v>
      </c>
      <c r="BC514" s="26">
        <v>0</v>
      </c>
      <c r="BD514" s="26">
        <v>0</v>
      </c>
      <c r="BE514" s="26">
        <v>66.368535010975208</v>
      </c>
      <c r="BF514" s="26">
        <v>8.9989668131191447</v>
      </c>
      <c r="BG514" s="26">
        <v>4.6682441064456777</v>
      </c>
      <c r="BH514" s="30">
        <v>7.375128321866887</v>
      </c>
      <c r="BI514" s="26">
        <v>1.4533137699664949</v>
      </c>
      <c r="BJ514" s="26">
        <v>3.3659452949392095</v>
      </c>
      <c r="BK514" s="26">
        <v>0</v>
      </c>
      <c r="BL514" s="26">
        <v>88.283813072294151</v>
      </c>
      <c r="BM514" s="26">
        <v>93.10307213719986</v>
      </c>
      <c r="BN514" s="26">
        <v>66.08654589580965</v>
      </c>
      <c r="BO514" s="26">
        <v>0</v>
      </c>
      <c r="BP514" s="26">
        <v>0.28198911516556219</v>
      </c>
      <c r="BQ514" s="26">
        <v>0</v>
      </c>
      <c r="BR514" s="26">
        <v>0</v>
      </c>
      <c r="BS514" s="26">
        <v>0</v>
      </c>
      <c r="BT514" s="26">
        <v>0</v>
      </c>
      <c r="BU514" s="26">
        <v>0</v>
      </c>
      <c r="BV514" s="26">
        <v>81.5419580698061</v>
      </c>
      <c r="BW514" s="26">
        <v>0</v>
      </c>
      <c r="BX514" s="26">
        <v>171.75844809764916</v>
      </c>
      <c r="BY514" s="26">
        <v>2.0922300000000003</v>
      </c>
      <c r="BZ514" s="26">
        <v>0</v>
      </c>
      <c r="CA514" s="26">
        <v>0</v>
      </c>
      <c r="CB514" s="26">
        <v>147.91049308078129</v>
      </c>
      <c r="CC514" s="26">
        <v>173.85067809764917</v>
      </c>
      <c r="CD514" s="113">
        <v>0.85079042946097871</v>
      </c>
      <c r="CE514" s="26">
        <v>49.283508470994875</v>
      </c>
      <c r="CF514" s="26">
        <v>1.3053048981931221</v>
      </c>
      <c r="CG514" s="26">
        <v>0</v>
      </c>
      <c r="CH514" s="26">
        <v>1.3053048981931221</v>
      </c>
      <c r="CI514" s="26">
        <v>6.5264362666912434E-2</v>
      </c>
      <c r="CJ514" s="26">
        <v>0</v>
      </c>
      <c r="CK514" s="26">
        <v>6.5264362666912434E-2</v>
      </c>
      <c r="CL514" s="26"/>
      <c r="CM514" s="26">
        <v>0</v>
      </c>
      <c r="CN514" s="26"/>
      <c r="CO514" s="26">
        <v>0</v>
      </c>
      <c r="CP514" s="26">
        <v>0</v>
      </c>
      <c r="CQ514" s="26">
        <v>0</v>
      </c>
      <c r="CR514" s="26">
        <v>0</v>
      </c>
      <c r="CS514" s="26">
        <v>0</v>
      </c>
      <c r="CT514" s="26">
        <v>0</v>
      </c>
      <c r="CU514" s="26">
        <v>0</v>
      </c>
      <c r="CV514" s="26">
        <v>9999</v>
      </c>
      <c r="CW514" s="30">
        <v>9999</v>
      </c>
      <c r="CX514" s="7"/>
      <c r="CY514" s="7"/>
      <c r="CZ514" s="7"/>
      <c r="DA514" s="7"/>
      <c r="DB514" s="7"/>
      <c r="DC514" s="7"/>
      <c r="DD514" s="7"/>
      <c r="DE514" s="7"/>
      <c r="DF514" s="7"/>
      <c r="DG514" s="7"/>
      <c r="DH514" s="7"/>
      <c r="DI514" s="7"/>
      <c r="DJ514" s="7"/>
      <c r="DK514" s="7"/>
      <c r="DL514" s="7"/>
      <c r="DM514" s="7"/>
      <c r="DN514" s="7"/>
      <c r="DO514" s="7"/>
      <c r="DP514" s="7"/>
      <c r="DQ514" s="7"/>
      <c r="DR514" s="7"/>
      <c r="DS514" s="7"/>
      <c r="DT514" s="7"/>
      <c r="DU514" s="7"/>
      <c r="DV514" s="7"/>
      <c r="DW514" s="7"/>
      <c r="DX514" s="7"/>
      <c r="DY514" s="7"/>
      <c r="DZ514" s="7"/>
      <c r="EA514" s="7"/>
    </row>
    <row r="515" spans="1:131">
      <c r="A515" s="7" t="s">
        <v>508</v>
      </c>
      <c r="B515" s="7"/>
      <c r="C515" s="26">
        <v>1</v>
      </c>
      <c r="D515" s="26">
        <v>128.46599999999998</v>
      </c>
      <c r="E515" s="26">
        <v>0</v>
      </c>
      <c r="F515" s="26">
        <v>10.46115</v>
      </c>
      <c r="G515" s="26">
        <v>0</v>
      </c>
      <c r="H515" s="26">
        <v>0</v>
      </c>
      <c r="I515" s="26"/>
      <c r="J515" s="26"/>
      <c r="K515" s="26"/>
      <c r="L515" s="26">
        <v>137.35790817334674</v>
      </c>
      <c r="M515" s="26">
        <v>3.6534812779570521E-4</v>
      </c>
      <c r="N515" s="26">
        <v>3.6271120884729747E-4</v>
      </c>
      <c r="O515" s="26">
        <v>0</v>
      </c>
      <c r="P515" s="26">
        <v>0</v>
      </c>
      <c r="Q515" s="26">
        <v>0</v>
      </c>
      <c r="R515" s="26">
        <v>2.0860930552949988</v>
      </c>
      <c r="S515" s="26">
        <v>4.8206437578241461</v>
      </c>
      <c r="T515" s="26">
        <v>0</v>
      </c>
      <c r="U515" s="26">
        <v>164.85171128453001</v>
      </c>
      <c r="V515" s="26">
        <v>0.62766900000000003</v>
      </c>
      <c r="W515" s="26">
        <v>1.464561</v>
      </c>
      <c r="X515" s="26">
        <v>0</v>
      </c>
      <c r="Y515" s="26">
        <v>0</v>
      </c>
      <c r="Z515" s="26">
        <v>0</v>
      </c>
      <c r="AA515" s="26">
        <v>0</v>
      </c>
      <c r="AB515" s="26">
        <v>0</v>
      </c>
      <c r="AC515" s="26">
        <v>0</v>
      </c>
      <c r="AD515" s="26">
        <v>0</v>
      </c>
      <c r="AE515" s="26">
        <v>0</v>
      </c>
      <c r="AF515" s="26">
        <v>0</v>
      </c>
      <c r="AG515" s="26">
        <v>0</v>
      </c>
      <c r="AH515" s="26">
        <v>2.7137620552949988</v>
      </c>
      <c r="AI515" s="26">
        <v>6.2852047578241459</v>
      </c>
      <c r="AJ515" s="26">
        <v>0</v>
      </c>
      <c r="AK515" s="26">
        <v>164.85171128453001</v>
      </c>
      <c r="AL515" s="26">
        <v>173.85067809764917</v>
      </c>
      <c r="AM515" s="26">
        <v>66.066945765868667</v>
      </c>
      <c r="AN515" s="26">
        <v>0.1290952074429314</v>
      </c>
      <c r="AO515" s="26">
        <v>0</v>
      </c>
      <c r="AP515" s="26">
        <v>0</v>
      </c>
      <c r="AQ515" s="26">
        <v>66.196040973311597</v>
      </c>
      <c r="AR515" s="26">
        <v>2.7137620552949988</v>
      </c>
      <c r="AS515" s="30">
        <v>24.392721109852712</v>
      </c>
      <c r="AT515" s="26">
        <v>66.066945765868667</v>
      </c>
      <c r="AU515" s="26">
        <v>0.15281027461358757</v>
      </c>
      <c r="AV515" s="26">
        <v>0</v>
      </c>
      <c r="AW515" s="26">
        <v>0</v>
      </c>
      <c r="AX515" s="26">
        <v>66.219756040482253</v>
      </c>
      <c r="AY515" s="26">
        <v>6.2852047578241459</v>
      </c>
      <c r="AZ515" s="30">
        <v>10.53581523466654</v>
      </c>
      <c r="BA515" s="26">
        <v>66.066945765868667</v>
      </c>
      <c r="BB515" s="26">
        <v>0.281905482056519</v>
      </c>
      <c r="BC515" s="26">
        <v>0</v>
      </c>
      <c r="BD515" s="26">
        <v>0</v>
      </c>
      <c r="BE515" s="26">
        <v>66.348851247925182</v>
      </c>
      <c r="BF515" s="26">
        <v>8.9989668131191447</v>
      </c>
      <c r="BG515" s="26">
        <v>4.6696738396170296</v>
      </c>
      <c r="BH515" s="30">
        <v>7.3729409859805797</v>
      </c>
      <c r="BI515" s="26">
        <v>1.4537449256436064</v>
      </c>
      <c r="BJ515" s="26">
        <v>3.3669438724334508</v>
      </c>
      <c r="BK515" s="26">
        <v>0</v>
      </c>
      <c r="BL515" s="26">
        <v>88.310004296783845</v>
      </c>
      <c r="BM515" s="26">
        <v>93.130693094860916</v>
      </c>
      <c r="BN515" s="26">
        <v>66.066945765868667</v>
      </c>
      <c r="BO515" s="26">
        <v>0</v>
      </c>
      <c r="BP515" s="26">
        <v>0.281905482056519</v>
      </c>
      <c r="BQ515" s="26">
        <v>0</v>
      </c>
      <c r="BR515" s="26">
        <v>0</v>
      </c>
      <c r="BS515" s="26">
        <v>0</v>
      </c>
      <c r="BT515" s="26">
        <v>0</v>
      </c>
      <c r="BU515" s="26">
        <v>0</v>
      </c>
      <c r="BV515" s="26">
        <v>81.5419580698061</v>
      </c>
      <c r="BW515" s="26">
        <v>0</v>
      </c>
      <c r="BX515" s="26">
        <v>171.75844809764916</v>
      </c>
      <c r="BY515" s="26">
        <v>2.0922300000000003</v>
      </c>
      <c r="BZ515" s="26">
        <v>0</v>
      </c>
      <c r="CA515" s="26">
        <v>0</v>
      </c>
      <c r="CB515" s="26">
        <v>147.89080931773128</v>
      </c>
      <c r="CC515" s="26">
        <v>173.85067809764917</v>
      </c>
      <c r="CD515" s="113">
        <v>0.85067720722183993</v>
      </c>
      <c r="CE515" s="26">
        <v>49.298174247830104</v>
      </c>
      <c r="CF515" s="26">
        <v>1.3049177672685075</v>
      </c>
      <c r="CG515" s="26">
        <v>0</v>
      </c>
      <c r="CH515" s="26">
        <v>1.3049177672685075</v>
      </c>
      <c r="CI515" s="26">
        <v>6.5245006382339696E-2</v>
      </c>
      <c r="CJ515" s="26">
        <v>0</v>
      </c>
      <c r="CK515" s="26">
        <v>6.5245006382339696E-2</v>
      </c>
      <c r="CL515" s="26"/>
      <c r="CM515" s="26">
        <v>0</v>
      </c>
      <c r="CN515" s="26"/>
      <c r="CO515" s="26">
        <v>0</v>
      </c>
      <c r="CP515" s="26">
        <v>0</v>
      </c>
      <c r="CQ515" s="26">
        <v>0</v>
      </c>
      <c r="CR515" s="26">
        <v>0</v>
      </c>
      <c r="CS515" s="26">
        <v>0</v>
      </c>
      <c r="CT515" s="26">
        <v>0</v>
      </c>
      <c r="CU515" s="26">
        <v>0</v>
      </c>
      <c r="CV515" s="26">
        <v>9999</v>
      </c>
      <c r="CW515" s="30">
        <v>9999</v>
      </c>
      <c r="CX515" s="7"/>
      <c r="CY515" s="7"/>
      <c r="CZ515" s="7"/>
      <c r="DA515" s="7"/>
      <c r="DB515" s="7"/>
      <c r="DC515" s="7"/>
      <c r="DD515" s="7"/>
      <c r="DE515" s="7"/>
      <c r="DF515" s="7"/>
      <c r="DG515" s="7"/>
      <c r="DH515" s="7"/>
      <c r="DI515" s="7"/>
      <c r="DJ515" s="7"/>
      <c r="DK515" s="7"/>
      <c r="DL515" s="7"/>
      <c r="DM515" s="7"/>
      <c r="DN515" s="7"/>
      <c r="DO515" s="7"/>
      <c r="DP515" s="7"/>
      <c r="DQ515" s="7"/>
      <c r="DR515" s="7"/>
      <c r="DS515" s="7"/>
      <c r="DT515" s="7"/>
      <c r="DU515" s="7"/>
      <c r="DV515" s="7"/>
      <c r="DW515" s="7"/>
      <c r="DX515" s="7"/>
      <c r="DY515" s="7"/>
      <c r="DZ515" s="7"/>
      <c r="EA515" s="7"/>
    </row>
    <row r="516" spans="1:131">
      <c r="A516" s="7" t="s">
        <v>583</v>
      </c>
      <c r="B516" s="7"/>
      <c r="C516" s="26">
        <v>1</v>
      </c>
      <c r="D516" s="26">
        <v>127.79500000000002</v>
      </c>
      <c r="E516" s="26">
        <v>0</v>
      </c>
      <c r="F516" s="26">
        <v>10.46115</v>
      </c>
      <c r="G516" s="26">
        <v>0</v>
      </c>
      <c r="H516" s="26">
        <v>0</v>
      </c>
      <c r="I516" s="26"/>
      <c r="J516" s="26"/>
      <c r="K516" s="26"/>
      <c r="L516" s="26">
        <v>136.64046420852873</v>
      </c>
      <c r="M516" s="26">
        <v>3.634398517245976E-4</v>
      </c>
      <c r="N516" s="26">
        <v>3.6081670585711697E-4</v>
      </c>
      <c r="O516" s="26">
        <v>0</v>
      </c>
      <c r="P516" s="26">
        <v>0</v>
      </c>
      <c r="Q516" s="26">
        <v>0</v>
      </c>
      <c r="R516" s="26">
        <v>2.0860930552949988</v>
      </c>
      <c r="S516" s="26">
        <v>4.8206437578241461</v>
      </c>
      <c r="T516" s="26">
        <v>0</v>
      </c>
      <c r="U516" s="26">
        <v>164.85171128453001</v>
      </c>
      <c r="V516" s="26">
        <v>0.62766900000000003</v>
      </c>
      <c r="W516" s="26">
        <v>1.464561</v>
      </c>
      <c r="X516" s="26">
        <v>0</v>
      </c>
      <c r="Y516" s="26">
        <v>0</v>
      </c>
      <c r="Z516" s="26">
        <v>0</v>
      </c>
      <c r="AA516" s="26">
        <v>0</v>
      </c>
      <c r="AB516" s="26">
        <v>0</v>
      </c>
      <c r="AC516" s="26">
        <v>0</v>
      </c>
      <c r="AD516" s="26">
        <v>0</v>
      </c>
      <c r="AE516" s="26">
        <v>0</v>
      </c>
      <c r="AF516" s="26">
        <v>0</v>
      </c>
      <c r="AG516" s="26">
        <v>0</v>
      </c>
      <c r="AH516" s="26">
        <v>2.7137620552949988</v>
      </c>
      <c r="AI516" s="26">
        <v>6.2852047578241459</v>
      </c>
      <c r="AJ516" s="26">
        <v>0</v>
      </c>
      <c r="AK516" s="26">
        <v>164.85171128453001</v>
      </c>
      <c r="AL516" s="26">
        <v>173.85067809764917</v>
      </c>
      <c r="AM516" s="26">
        <v>65.721866751896954</v>
      </c>
      <c r="AN516" s="26">
        <v>0.12842092098430263</v>
      </c>
      <c r="AO516" s="26">
        <v>0</v>
      </c>
      <c r="AP516" s="26">
        <v>0</v>
      </c>
      <c r="AQ516" s="26">
        <v>65.850287672881251</v>
      </c>
      <c r="AR516" s="26">
        <v>2.7137620552949988</v>
      </c>
      <c r="AS516" s="30">
        <v>24.265313734635079</v>
      </c>
      <c r="AT516" s="26">
        <v>65.721866751896954</v>
      </c>
      <c r="AU516" s="26">
        <v>0.15201212028274738</v>
      </c>
      <c r="AV516" s="26">
        <v>0</v>
      </c>
      <c r="AW516" s="26">
        <v>0</v>
      </c>
      <c r="AX516" s="26">
        <v>65.873878872179702</v>
      </c>
      <c r="AY516" s="26">
        <v>6.2852047578241459</v>
      </c>
      <c r="AZ516" s="30">
        <v>10.480784860696307</v>
      </c>
      <c r="BA516" s="26">
        <v>65.721866751896954</v>
      </c>
      <c r="BB516" s="26">
        <v>0.28043304126705004</v>
      </c>
      <c r="BC516" s="26">
        <v>0</v>
      </c>
      <c r="BD516" s="26">
        <v>0</v>
      </c>
      <c r="BE516" s="26">
        <v>66.002299793163999</v>
      </c>
      <c r="BF516" s="26">
        <v>8.9989668131191447</v>
      </c>
      <c r="BG516" s="26">
        <v>4.6949853321128989</v>
      </c>
      <c r="BH516" s="30">
        <v>7.334430847877174</v>
      </c>
      <c r="BI516" s="26">
        <v>1.4613779538928087</v>
      </c>
      <c r="BJ516" s="26">
        <v>3.3846223366801174</v>
      </c>
      <c r="BK516" s="26">
        <v>0</v>
      </c>
      <c r="BL516" s="26">
        <v>88.773684510275288</v>
      </c>
      <c r="BM516" s="26">
        <v>93.619684800848219</v>
      </c>
      <c r="BN516" s="26">
        <v>65.721866751896954</v>
      </c>
      <c r="BO516" s="26">
        <v>0</v>
      </c>
      <c r="BP516" s="26">
        <v>0.28043304126705004</v>
      </c>
      <c r="BQ516" s="26">
        <v>0</v>
      </c>
      <c r="BR516" s="26">
        <v>0</v>
      </c>
      <c r="BS516" s="26">
        <v>0</v>
      </c>
      <c r="BT516" s="26">
        <v>0</v>
      </c>
      <c r="BU516" s="26">
        <v>0</v>
      </c>
      <c r="BV516" s="26">
        <v>81.5419580698061</v>
      </c>
      <c r="BW516" s="26">
        <v>0</v>
      </c>
      <c r="BX516" s="26">
        <v>171.75844809764916</v>
      </c>
      <c r="BY516" s="26">
        <v>2.0922300000000003</v>
      </c>
      <c r="BZ516" s="26">
        <v>0</v>
      </c>
      <c r="CA516" s="26">
        <v>0</v>
      </c>
      <c r="CB516" s="26">
        <v>147.54425786297008</v>
      </c>
      <c r="CC516" s="26">
        <v>173.85067809764917</v>
      </c>
      <c r="CD516" s="113">
        <v>0.84868382152698196</v>
      </c>
      <c r="CE516" s="26">
        <v>49.557811995452624</v>
      </c>
      <c r="CF516" s="26">
        <v>1.29810195746796</v>
      </c>
      <c r="CG516" s="26">
        <v>0</v>
      </c>
      <c r="CH516" s="26">
        <v>1.29810195746796</v>
      </c>
      <c r="CI516" s="26">
        <v>6.4904220499051132E-2</v>
      </c>
      <c r="CJ516" s="26">
        <v>0</v>
      </c>
      <c r="CK516" s="26">
        <v>6.4904220499051132E-2</v>
      </c>
      <c r="CL516" s="26"/>
      <c r="CM516" s="26">
        <v>0</v>
      </c>
      <c r="CN516" s="26"/>
      <c r="CO516" s="26">
        <v>0</v>
      </c>
      <c r="CP516" s="26">
        <v>0</v>
      </c>
      <c r="CQ516" s="26">
        <v>0</v>
      </c>
      <c r="CR516" s="26">
        <v>0</v>
      </c>
      <c r="CS516" s="26">
        <v>0</v>
      </c>
      <c r="CT516" s="26">
        <v>0</v>
      </c>
      <c r="CU516" s="26">
        <v>0</v>
      </c>
      <c r="CV516" s="26">
        <v>9999</v>
      </c>
      <c r="CW516" s="30">
        <v>9999</v>
      </c>
      <c r="CX516" s="7"/>
      <c r="CY516" s="7"/>
      <c r="CZ516" s="7"/>
      <c r="DA516" s="7"/>
      <c r="DB516" s="7"/>
      <c r="DC516" s="7"/>
      <c r="DD516" s="7"/>
      <c r="DE516" s="7"/>
      <c r="DF516" s="7"/>
      <c r="DG516" s="7"/>
      <c r="DH516" s="7"/>
      <c r="DI516" s="7"/>
      <c r="DJ516" s="7"/>
      <c r="DK516" s="7"/>
      <c r="DL516" s="7"/>
      <c r="DM516" s="7"/>
      <c r="DN516" s="7"/>
      <c r="DO516" s="7"/>
      <c r="DP516" s="7"/>
      <c r="DQ516" s="7"/>
      <c r="DR516" s="7"/>
      <c r="DS516" s="7"/>
      <c r="DT516" s="7"/>
      <c r="DU516" s="7"/>
      <c r="DV516" s="7"/>
      <c r="DW516" s="7"/>
      <c r="DX516" s="7"/>
      <c r="DY516" s="7"/>
      <c r="DZ516" s="7"/>
      <c r="EA516" s="7"/>
    </row>
    <row r="517" spans="1:131">
      <c r="A517" s="7" t="s">
        <v>520</v>
      </c>
      <c r="B517" s="7"/>
      <c r="C517" s="26">
        <v>1</v>
      </c>
      <c r="D517" s="26">
        <v>125.965</v>
      </c>
      <c r="E517" s="26">
        <v>0</v>
      </c>
      <c r="F517" s="26">
        <v>10.46115</v>
      </c>
      <c r="G517" s="26">
        <v>0</v>
      </c>
      <c r="H517" s="26">
        <v>0</v>
      </c>
      <c r="I517" s="26"/>
      <c r="J517" s="26"/>
      <c r="K517" s="26"/>
      <c r="L517" s="26">
        <v>134.68379884993402</v>
      </c>
      <c r="M517" s="26">
        <v>3.5823546243975846E-4</v>
      </c>
      <c r="N517" s="26">
        <v>3.5564987952026086E-4</v>
      </c>
      <c r="O517" s="26">
        <v>0</v>
      </c>
      <c r="P517" s="26">
        <v>0</v>
      </c>
      <c r="Q517" s="26">
        <v>0</v>
      </c>
      <c r="R517" s="26">
        <v>2.0860930552949988</v>
      </c>
      <c r="S517" s="26">
        <v>4.8206437578241461</v>
      </c>
      <c r="T517" s="26">
        <v>0</v>
      </c>
      <c r="U517" s="26">
        <v>164.85171128453001</v>
      </c>
      <c r="V517" s="26">
        <v>0.62766900000000003</v>
      </c>
      <c r="W517" s="26">
        <v>1.464561</v>
      </c>
      <c r="X517" s="26">
        <v>0</v>
      </c>
      <c r="Y517" s="26">
        <v>0</v>
      </c>
      <c r="Z517" s="26">
        <v>0</v>
      </c>
      <c r="AA517" s="26">
        <v>0</v>
      </c>
      <c r="AB517" s="26">
        <v>0</v>
      </c>
      <c r="AC517" s="26">
        <v>0</v>
      </c>
      <c r="AD517" s="26">
        <v>0</v>
      </c>
      <c r="AE517" s="26">
        <v>0</v>
      </c>
      <c r="AF517" s="26">
        <v>0</v>
      </c>
      <c r="AG517" s="26">
        <v>0</v>
      </c>
      <c r="AH517" s="26">
        <v>2.7137620552949988</v>
      </c>
      <c r="AI517" s="26">
        <v>6.2852047578241459</v>
      </c>
      <c r="AJ517" s="26">
        <v>0</v>
      </c>
      <c r="AK517" s="26">
        <v>164.85171128453001</v>
      </c>
      <c r="AL517" s="26">
        <v>173.85067809764917</v>
      </c>
      <c r="AM517" s="26">
        <v>64.78074216833754</v>
      </c>
      <c r="AN517" s="26">
        <v>0.12658195791531499</v>
      </c>
      <c r="AO517" s="26">
        <v>0</v>
      </c>
      <c r="AP517" s="26">
        <v>0</v>
      </c>
      <c r="AQ517" s="26">
        <v>64.90732412625286</v>
      </c>
      <c r="AR517" s="26">
        <v>2.7137620552949988</v>
      </c>
      <c r="AS517" s="30">
        <v>23.917839074950557</v>
      </c>
      <c r="AT517" s="26">
        <v>64.78074216833754</v>
      </c>
      <c r="AU517" s="26">
        <v>0.1498353357440923</v>
      </c>
      <c r="AV517" s="26">
        <v>0</v>
      </c>
      <c r="AW517" s="26">
        <v>0</v>
      </c>
      <c r="AX517" s="26">
        <v>64.930577504081626</v>
      </c>
      <c r="AY517" s="26">
        <v>6.2852047578241459</v>
      </c>
      <c r="AZ517" s="30">
        <v>10.330702022595638</v>
      </c>
      <c r="BA517" s="26">
        <v>64.78074216833754</v>
      </c>
      <c r="BB517" s="26">
        <v>0.27641729365940726</v>
      </c>
      <c r="BC517" s="26">
        <v>0</v>
      </c>
      <c r="BD517" s="26">
        <v>0</v>
      </c>
      <c r="BE517" s="26">
        <v>65.057159461996946</v>
      </c>
      <c r="BF517" s="26">
        <v>8.9989668131191447</v>
      </c>
      <c r="BG517" s="26">
        <v>4.765387273380302</v>
      </c>
      <c r="BH517" s="30">
        <v>7.2294031985042286</v>
      </c>
      <c r="BI517" s="26">
        <v>1.4826086263464575</v>
      </c>
      <c r="BJ517" s="26">
        <v>3.4337936054938729</v>
      </c>
      <c r="BK517" s="26">
        <v>0</v>
      </c>
      <c r="BL517" s="26">
        <v>90.063374842143716</v>
      </c>
      <c r="BM517" s="26">
        <v>94.979777073984053</v>
      </c>
      <c r="BN517" s="26">
        <v>64.78074216833754</v>
      </c>
      <c r="BO517" s="26">
        <v>0</v>
      </c>
      <c r="BP517" s="26">
        <v>0.27641729365940726</v>
      </c>
      <c r="BQ517" s="26">
        <v>0</v>
      </c>
      <c r="BR517" s="26">
        <v>0</v>
      </c>
      <c r="BS517" s="26">
        <v>0</v>
      </c>
      <c r="BT517" s="26">
        <v>0</v>
      </c>
      <c r="BU517" s="26">
        <v>0</v>
      </c>
      <c r="BV517" s="26">
        <v>81.5419580698061</v>
      </c>
      <c r="BW517" s="26">
        <v>0</v>
      </c>
      <c r="BX517" s="26">
        <v>171.75844809764916</v>
      </c>
      <c r="BY517" s="26">
        <v>2.0922300000000003</v>
      </c>
      <c r="BZ517" s="26">
        <v>0</v>
      </c>
      <c r="CA517" s="26">
        <v>0</v>
      </c>
      <c r="CB517" s="26">
        <v>146.59911753180305</v>
      </c>
      <c r="CC517" s="26">
        <v>173.85067809764917</v>
      </c>
      <c r="CD517" s="113">
        <v>0.84324731508645967</v>
      </c>
      <c r="CE517" s="26">
        <v>50.279974130376296</v>
      </c>
      <c r="CF517" s="26">
        <v>1.2795133852846485</v>
      </c>
      <c r="CG517" s="26">
        <v>0</v>
      </c>
      <c r="CH517" s="26">
        <v>1.2795133852846485</v>
      </c>
      <c r="CI517" s="26">
        <v>6.3974804453718656E-2</v>
      </c>
      <c r="CJ517" s="26">
        <v>0</v>
      </c>
      <c r="CK517" s="26">
        <v>6.3974804453718656E-2</v>
      </c>
      <c r="CL517" s="26"/>
      <c r="CM517" s="26">
        <v>0</v>
      </c>
      <c r="CN517" s="26"/>
      <c r="CO517" s="26">
        <v>0</v>
      </c>
      <c r="CP517" s="26">
        <v>0</v>
      </c>
      <c r="CQ517" s="26">
        <v>0</v>
      </c>
      <c r="CR517" s="26">
        <v>0</v>
      </c>
      <c r="CS517" s="26">
        <v>0</v>
      </c>
      <c r="CT517" s="26">
        <v>0</v>
      </c>
      <c r="CU517" s="26">
        <v>0</v>
      </c>
      <c r="CV517" s="26">
        <v>9999</v>
      </c>
      <c r="CW517" s="30">
        <v>9999</v>
      </c>
      <c r="CX517" s="7"/>
      <c r="CY517" s="7"/>
      <c r="CZ517" s="7"/>
      <c r="DA517" s="7"/>
      <c r="DB517" s="7"/>
      <c r="DC517" s="7"/>
      <c r="DD517" s="7"/>
      <c r="DE517" s="7"/>
      <c r="DF517" s="7"/>
      <c r="DG517" s="7"/>
      <c r="DH517" s="7"/>
      <c r="DI517" s="7"/>
      <c r="DJ517" s="7"/>
      <c r="DK517" s="7"/>
      <c r="DL517" s="7"/>
      <c r="DM517" s="7"/>
      <c r="DN517" s="7"/>
      <c r="DO517" s="7"/>
      <c r="DP517" s="7"/>
      <c r="DQ517" s="7"/>
      <c r="DR517" s="7"/>
      <c r="DS517" s="7"/>
      <c r="DT517" s="7"/>
      <c r="DU517" s="7"/>
      <c r="DV517" s="7"/>
      <c r="DW517" s="7"/>
      <c r="DX517" s="7"/>
      <c r="DY517" s="7"/>
      <c r="DZ517" s="7"/>
      <c r="EA517" s="7"/>
    </row>
    <row r="518" spans="1:131">
      <c r="A518" s="7" t="s">
        <v>584</v>
      </c>
      <c r="B518" s="7"/>
      <c r="C518" s="26">
        <v>1</v>
      </c>
      <c r="D518" s="26">
        <v>125.599</v>
      </c>
      <c r="E518" s="26">
        <v>0</v>
      </c>
      <c r="F518" s="26">
        <v>10.46115</v>
      </c>
      <c r="G518" s="26">
        <v>0</v>
      </c>
      <c r="H518" s="26">
        <v>0</v>
      </c>
      <c r="I518" s="26"/>
      <c r="J518" s="26"/>
      <c r="K518" s="26"/>
      <c r="L518" s="26">
        <v>134.2924657782151</v>
      </c>
      <c r="M518" s="26">
        <v>3.5719458458279067E-4</v>
      </c>
      <c r="N518" s="26">
        <v>3.5461651425288966E-4</v>
      </c>
      <c r="O518" s="26">
        <v>0</v>
      </c>
      <c r="P518" s="26">
        <v>0</v>
      </c>
      <c r="Q518" s="26">
        <v>0</v>
      </c>
      <c r="R518" s="26">
        <v>2.0860930552949988</v>
      </c>
      <c r="S518" s="26">
        <v>4.8206437578241461</v>
      </c>
      <c r="T518" s="26">
        <v>0</v>
      </c>
      <c r="U518" s="26">
        <v>164.85171128453001</v>
      </c>
      <c r="V518" s="26">
        <v>0.62766900000000003</v>
      </c>
      <c r="W518" s="26">
        <v>1.464561</v>
      </c>
      <c r="X518" s="26">
        <v>0</v>
      </c>
      <c r="Y518" s="26">
        <v>0</v>
      </c>
      <c r="Z518" s="26">
        <v>0</v>
      </c>
      <c r="AA518" s="26">
        <v>0</v>
      </c>
      <c r="AB518" s="26">
        <v>0</v>
      </c>
      <c r="AC518" s="26">
        <v>0</v>
      </c>
      <c r="AD518" s="26">
        <v>0</v>
      </c>
      <c r="AE518" s="26">
        <v>0</v>
      </c>
      <c r="AF518" s="26">
        <v>0</v>
      </c>
      <c r="AG518" s="26">
        <v>0</v>
      </c>
      <c r="AH518" s="26">
        <v>2.7137620552949988</v>
      </c>
      <c r="AI518" s="26">
        <v>6.2852047578241459</v>
      </c>
      <c r="AJ518" s="26">
        <v>0</v>
      </c>
      <c r="AK518" s="26">
        <v>164.85171128453001</v>
      </c>
      <c r="AL518" s="26">
        <v>173.85067809764917</v>
      </c>
      <c r="AM518" s="26">
        <v>64.592517251625651</v>
      </c>
      <c r="AN518" s="26">
        <v>0.12621416530151749</v>
      </c>
      <c r="AO518" s="26">
        <v>0</v>
      </c>
      <c r="AP518" s="26">
        <v>0</v>
      </c>
      <c r="AQ518" s="26">
        <v>64.71873141692717</v>
      </c>
      <c r="AR518" s="26">
        <v>2.7137620552949988</v>
      </c>
      <c r="AS518" s="30">
        <v>23.848344143013652</v>
      </c>
      <c r="AT518" s="26">
        <v>64.592517251625651</v>
      </c>
      <c r="AU518" s="26">
        <v>0.1493999788363613</v>
      </c>
      <c r="AV518" s="26">
        <v>0</v>
      </c>
      <c r="AW518" s="26">
        <v>0</v>
      </c>
      <c r="AX518" s="26">
        <v>64.741917230462008</v>
      </c>
      <c r="AY518" s="26">
        <v>6.2852047578241459</v>
      </c>
      <c r="AZ518" s="30">
        <v>10.300685454975502</v>
      </c>
      <c r="BA518" s="26">
        <v>64.592517251625651</v>
      </c>
      <c r="BB518" s="26">
        <v>0.27561414413787877</v>
      </c>
      <c r="BC518" s="26">
        <v>0</v>
      </c>
      <c r="BD518" s="26">
        <v>0</v>
      </c>
      <c r="BE518" s="26">
        <v>64.868131395763527</v>
      </c>
      <c r="BF518" s="26">
        <v>8.9989668131191447</v>
      </c>
      <c r="BG518" s="26">
        <v>4.7797138461782822</v>
      </c>
      <c r="BH518" s="30">
        <v>7.2083976686296385</v>
      </c>
      <c r="BI518" s="26">
        <v>1.4869290011682537</v>
      </c>
      <c r="BJ518" s="26">
        <v>3.4437998034700565</v>
      </c>
      <c r="BK518" s="26">
        <v>0</v>
      </c>
      <c r="BL518" s="26">
        <v>90.325822753291277</v>
      </c>
      <c r="BM518" s="26">
        <v>95.256551557929598</v>
      </c>
      <c r="BN518" s="26">
        <v>64.592517251625651</v>
      </c>
      <c r="BO518" s="26">
        <v>0</v>
      </c>
      <c r="BP518" s="26">
        <v>0.27561414413787877</v>
      </c>
      <c r="BQ518" s="26">
        <v>0</v>
      </c>
      <c r="BR518" s="26">
        <v>0</v>
      </c>
      <c r="BS518" s="26">
        <v>0</v>
      </c>
      <c r="BT518" s="26">
        <v>0</v>
      </c>
      <c r="BU518" s="26">
        <v>0</v>
      </c>
      <c r="BV518" s="26">
        <v>81.5419580698061</v>
      </c>
      <c r="BW518" s="26">
        <v>0</v>
      </c>
      <c r="BX518" s="26">
        <v>171.75844809764916</v>
      </c>
      <c r="BY518" s="26">
        <v>2.0922300000000003</v>
      </c>
      <c r="BZ518" s="26">
        <v>0</v>
      </c>
      <c r="CA518" s="26">
        <v>0</v>
      </c>
      <c r="CB518" s="26">
        <v>146.41008946556963</v>
      </c>
      <c r="CC518" s="26">
        <v>173.85067809764917</v>
      </c>
      <c r="CD518" s="113">
        <v>0.84216001379835514</v>
      </c>
      <c r="CE518" s="26">
        <v>50.426931845059649</v>
      </c>
      <c r="CF518" s="26">
        <v>1.2757956708479856</v>
      </c>
      <c r="CG518" s="26">
        <v>0</v>
      </c>
      <c r="CH518" s="26">
        <v>1.2757956708479856</v>
      </c>
      <c r="CI518" s="26">
        <v>6.3788921244652158E-2</v>
      </c>
      <c r="CJ518" s="26">
        <v>0</v>
      </c>
      <c r="CK518" s="26">
        <v>6.3788921244652158E-2</v>
      </c>
      <c r="CL518" s="26"/>
      <c r="CM518" s="26">
        <v>0</v>
      </c>
      <c r="CN518" s="26"/>
      <c r="CO518" s="26">
        <v>0</v>
      </c>
      <c r="CP518" s="26">
        <v>0</v>
      </c>
      <c r="CQ518" s="26">
        <v>0</v>
      </c>
      <c r="CR518" s="26">
        <v>0</v>
      </c>
      <c r="CS518" s="26">
        <v>0</v>
      </c>
      <c r="CT518" s="26">
        <v>0</v>
      </c>
      <c r="CU518" s="26">
        <v>0</v>
      </c>
      <c r="CV518" s="26">
        <v>9999</v>
      </c>
      <c r="CW518" s="30">
        <v>9999</v>
      </c>
      <c r="CX518" s="7"/>
      <c r="CY518" s="7"/>
      <c r="CZ518" s="7"/>
      <c r="DA518" s="7"/>
      <c r="DB518" s="7"/>
      <c r="DC518" s="7"/>
      <c r="DD518" s="7"/>
      <c r="DE518" s="7"/>
      <c r="DF518" s="7"/>
      <c r="DG518" s="7"/>
      <c r="DH518" s="7"/>
      <c r="DI518" s="7"/>
      <c r="DJ518" s="7"/>
      <c r="DK518" s="7"/>
      <c r="DL518" s="7"/>
      <c r="DM518" s="7"/>
      <c r="DN518" s="7"/>
      <c r="DO518" s="7"/>
      <c r="DP518" s="7"/>
      <c r="DQ518" s="7"/>
      <c r="DR518" s="7"/>
      <c r="DS518" s="7"/>
      <c r="DT518" s="7"/>
      <c r="DU518" s="7"/>
      <c r="DV518" s="7"/>
      <c r="DW518" s="7"/>
      <c r="DX518" s="7"/>
      <c r="DY518" s="7"/>
      <c r="DZ518" s="7"/>
      <c r="EA518" s="7"/>
    </row>
    <row r="519" spans="1:131">
      <c r="A519" s="7" t="s">
        <v>585</v>
      </c>
      <c r="B519" s="7"/>
      <c r="C519" s="26">
        <v>1</v>
      </c>
      <c r="D519" s="26">
        <v>121.63400000000001</v>
      </c>
      <c r="E519" s="26">
        <v>0</v>
      </c>
      <c r="F519" s="26">
        <v>10.46115</v>
      </c>
      <c r="G519" s="26">
        <v>0</v>
      </c>
      <c r="H519" s="26">
        <v>0</v>
      </c>
      <c r="I519" s="26"/>
      <c r="J519" s="26"/>
      <c r="K519" s="26"/>
      <c r="L519" s="26">
        <v>130.05302416792662</v>
      </c>
      <c r="M519" s="26">
        <v>3.4591840779897261E-4</v>
      </c>
      <c r="N519" s="26">
        <v>3.4342172385636813E-4</v>
      </c>
      <c r="O519" s="26">
        <v>0</v>
      </c>
      <c r="P519" s="26">
        <v>0</v>
      </c>
      <c r="Q519" s="26">
        <v>0</v>
      </c>
      <c r="R519" s="26">
        <v>2.0860930552949988</v>
      </c>
      <c r="S519" s="26">
        <v>4.8206437578241461</v>
      </c>
      <c r="T519" s="26">
        <v>0</v>
      </c>
      <c r="U519" s="26">
        <v>164.85171128453001</v>
      </c>
      <c r="V519" s="26">
        <v>0.62766900000000003</v>
      </c>
      <c r="W519" s="26">
        <v>1.464561</v>
      </c>
      <c r="X519" s="26">
        <v>0</v>
      </c>
      <c r="Y519" s="26">
        <v>0</v>
      </c>
      <c r="Z519" s="26">
        <v>0</v>
      </c>
      <c r="AA519" s="26">
        <v>0</v>
      </c>
      <c r="AB519" s="26">
        <v>0</v>
      </c>
      <c r="AC519" s="26">
        <v>0</v>
      </c>
      <c r="AD519" s="26">
        <v>0</v>
      </c>
      <c r="AE519" s="26">
        <v>0</v>
      </c>
      <c r="AF519" s="26">
        <v>0</v>
      </c>
      <c r="AG519" s="26">
        <v>0</v>
      </c>
      <c r="AH519" s="26">
        <v>2.7137620552949988</v>
      </c>
      <c r="AI519" s="26">
        <v>6.2852047578241459</v>
      </c>
      <c r="AJ519" s="26">
        <v>0</v>
      </c>
      <c r="AK519" s="26">
        <v>164.85171128453001</v>
      </c>
      <c r="AL519" s="26">
        <v>173.85067809764917</v>
      </c>
      <c r="AM519" s="26">
        <v>62.553413987246991</v>
      </c>
      <c r="AN519" s="26">
        <v>0.12222974531871096</v>
      </c>
      <c r="AO519" s="26">
        <v>0</v>
      </c>
      <c r="AP519" s="26">
        <v>0</v>
      </c>
      <c r="AQ519" s="26">
        <v>62.675643732565703</v>
      </c>
      <c r="AR519" s="26">
        <v>2.7137620552949988</v>
      </c>
      <c r="AS519" s="30">
        <v>23.095482380363876</v>
      </c>
      <c r="AT519" s="26">
        <v>62.553413987246991</v>
      </c>
      <c r="AU519" s="26">
        <v>0.1446836123359419</v>
      </c>
      <c r="AV519" s="26">
        <v>0</v>
      </c>
      <c r="AW519" s="26">
        <v>0</v>
      </c>
      <c r="AX519" s="26">
        <v>62.69809759958293</v>
      </c>
      <c r="AY519" s="26">
        <v>6.2852047578241459</v>
      </c>
      <c r="AZ519" s="30">
        <v>9.9755059724240667</v>
      </c>
      <c r="BA519" s="26">
        <v>62.553413987246991</v>
      </c>
      <c r="BB519" s="26">
        <v>0.26691335765465285</v>
      </c>
      <c r="BC519" s="26">
        <v>0</v>
      </c>
      <c r="BD519" s="26">
        <v>0</v>
      </c>
      <c r="BE519" s="26">
        <v>62.820327344901642</v>
      </c>
      <c r="BF519" s="26">
        <v>8.9989668131191447</v>
      </c>
      <c r="BG519" s="26">
        <v>4.9404447249653884</v>
      </c>
      <c r="BH519" s="30">
        <v>6.9808377616549295</v>
      </c>
      <c r="BI519" s="26">
        <v>1.5353996055192749</v>
      </c>
      <c r="BJ519" s="26">
        <v>3.5560600779061415</v>
      </c>
      <c r="BK519" s="26">
        <v>0</v>
      </c>
      <c r="BL519" s="26">
        <v>93.27024526029426</v>
      </c>
      <c r="BM519" s="26">
        <v>98.361704943719687</v>
      </c>
      <c r="BN519" s="26">
        <v>62.553413987246991</v>
      </c>
      <c r="BO519" s="26">
        <v>0</v>
      </c>
      <c r="BP519" s="26">
        <v>0.26691335765465285</v>
      </c>
      <c r="BQ519" s="26">
        <v>0</v>
      </c>
      <c r="BR519" s="26">
        <v>0</v>
      </c>
      <c r="BS519" s="26">
        <v>0</v>
      </c>
      <c r="BT519" s="26">
        <v>0</v>
      </c>
      <c r="BU519" s="26">
        <v>0</v>
      </c>
      <c r="BV519" s="26">
        <v>81.5419580698061</v>
      </c>
      <c r="BW519" s="26">
        <v>0</v>
      </c>
      <c r="BX519" s="26">
        <v>171.75844809764916</v>
      </c>
      <c r="BY519" s="26">
        <v>2.0922300000000003</v>
      </c>
      <c r="BZ519" s="26">
        <v>0</v>
      </c>
      <c r="CA519" s="26">
        <v>0</v>
      </c>
      <c r="CB519" s="26">
        <v>144.36228541470774</v>
      </c>
      <c r="CC519" s="26">
        <v>173.85067809764917</v>
      </c>
      <c r="CD519" s="113">
        <v>0.83038091651055701</v>
      </c>
      <c r="CE519" s="26">
        <v>52.075661304552504</v>
      </c>
      <c r="CF519" s="26">
        <v>1.2355204311174752</v>
      </c>
      <c r="CG519" s="26">
        <v>0</v>
      </c>
      <c r="CH519" s="26">
        <v>1.2355204311174752</v>
      </c>
      <c r="CI519" s="26">
        <v>6.1775186479765147E-2</v>
      </c>
      <c r="CJ519" s="26">
        <v>0</v>
      </c>
      <c r="CK519" s="26">
        <v>6.1775186479765147E-2</v>
      </c>
      <c r="CL519" s="26"/>
      <c r="CM519" s="26">
        <v>0</v>
      </c>
      <c r="CN519" s="26"/>
      <c r="CO519" s="26">
        <v>0</v>
      </c>
      <c r="CP519" s="26">
        <v>0</v>
      </c>
      <c r="CQ519" s="26">
        <v>0</v>
      </c>
      <c r="CR519" s="26">
        <v>0</v>
      </c>
      <c r="CS519" s="26">
        <v>0</v>
      </c>
      <c r="CT519" s="26">
        <v>0</v>
      </c>
      <c r="CU519" s="26">
        <v>0</v>
      </c>
      <c r="CV519" s="26">
        <v>9999</v>
      </c>
      <c r="CW519" s="30">
        <v>9999</v>
      </c>
      <c r="CX519" s="7"/>
      <c r="CY519" s="7"/>
      <c r="CZ519" s="7"/>
      <c r="DA519" s="7"/>
      <c r="DB519" s="7"/>
      <c r="DC519" s="7"/>
      <c r="DD519" s="7"/>
      <c r="DE519" s="7"/>
      <c r="DF519" s="7"/>
      <c r="DG519" s="7"/>
      <c r="DH519" s="7"/>
      <c r="DI519" s="7"/>
      <c r="DJ519" s="7"/>
      <c r="DK519" s="7"/>
      <c r="DL519" s="7"/>
      <c r="DM519" s="7"/>
      <c r="DN519" s="7"/>
      <c r="DO519" s="7"/>
      <c r="DP519" s="7"/>
      <c r="DQ519" s="7"/>
      <c r="DR519" s="7"/>
      <c r="DS519" s="7"/>
      <c r="DT519" s="7"/>
      <c r="DU519" s="7"/>
      <c r="DV519" s="7"/>
      <c r="DW519" s="7"/>
      <c r="DX519" s="7"/>
      <c r="DY519" s="7"/>
      <c r="DZ519" s="7"/>
      <c r="EA519" s="7"/>
    </row>
    <row r="520" spans="1:131">
      <c r="A520" s="7" t="s">
        <v>587</v>
      </c>
      <c r="B520" s="7"/>
      <c r="C520" s="26">
        <v>1</v>
      </c>
      <c r="D520" s="26">
        <v>118.70600000000002</v>
      </c>
      <c r="E520" s="26">
        <v>0</v>
      </c>
      <c r="F520" s="26">
        <v>10.46115</v>
      </c>
      <c r="G520" s="26">
        <v>0</v>
      </c>
      <c r="H520" s="26">
        <v>0</v>
      </c>
      <c r="I520" s="26"/>
      <c r="J520" s="26"/>
      <c r="K520" s="26"/>
      <c r="L520" s="26">
        <v>126.92235959417513</v>
      </c>
      <c r="M520" s="26">
        <v>3.3759138494323006E-4</v>
      </c>
      <c r="N520" s="26">
        <v>3.3515480171739841E-4</v>
      </c>
      <c r="O520" s="26">
        <v>0</v>
      </c>
      <c r="P520" s="26">
        <v>0</v>
      </c>
      <c r="Q520" s="26">
        <v>0</v>
      </c>
      <c r="R520" s="26">
        <v>2.0860930552949988</v>
      </c>
      <c r="S520" s="26">
        <v>4.8206437578241461</v>
      </c>
      <c r="T520" s="26">
        <v>0</v>
      </c>
      <c r="U520" s="26">
        <v>164.85171128453001</v>
      </c>
      <c r="V520" s="26">
        <v>0.62766900000000003</v>
      </c>
      <c r="W520" s="26">
        <v>1.464561</v>
      </c>
      <c r="X520" s="26">
        <v>0</v>
      </c>
      <c r="Y520" s="26">
        <v>0</v>
      </c>
      <c r="Z520" s="26">
        <v>0</v>
      </c>
      <c r="AA520" s="26">
        <v>0</v>
      </c>
      <c r="AB520" s="26">
        <v>0</v>
      </c>
      <c r="AC520" s="26">
        <v>0</v>
      </c>
      <c r="AD520" s="26">
        <v>0</v>
      </c>
      <c r="AE520" s="26">
        <v>0</v>
      </c>
      <c r="AF520" s="26">
        <v>0</v>
      </c>
      <c r="AG520" s="26">
        <v>0</v>
      </c>
      <c r="AH520" s="26">
        <v>2.7137620552949988</v>
      </c>
      <c r="AI520" s="26">
        <v>6.2852047578241459</v>
      </c>
      <c r="AJ520" s="26">
        <v>0</v>
      </c>
      <c r="AK520" s="26">
        <v>164.85171128453001</v>
      </c>
      <c r="AL520" s="26">
        <v>173.85067809764917</v>
      </c>
      <c r="AM520" s="26">
        <v>61.047614653551996</v>
      </c>
      <c r="AN520" s="26">
        <v>0.11928740440833077</v>
      </c>
      <c r="AO520" s="26">
        <v>0</v>
      </c>
      <c r="AP520" s="26">
        <v>0</v>
      </c>
      <c r="AQ520" s="26">
        <v>61.166902057960328</v>
      </c>
      <c r="AR520" s="26">
        <v>2.7137620552949988</v>
      </c>
      <c r="AS520" s="30">
        <v>22.539522924868663</v>
      </c>
      <c r="AT520" s="26">
        <v>61.047614653551996</v>
      </c>
      <c r="AU520" s="26">
        <v>0.14120075707409377</v>
      </c>
      <c r="AV520" s="26">
        <v>0</v>
      </c>
      <c r="AW520" s="26">
        <v>0</v>
      </c>
      <c r="AX520" s="26">
        <v>61.188815410626091</v>
      </c>
      <c r="AY520" s="26">
        <v>6.2852047578241459</v>
      </c>
      <c r="AZ520" s="30">
        <v>9.7353734314630103</v>
      </c>
      <c r="BA520" s="26">
        <v>61.047614653551996</v>
      </c>
      <c r="BB520" s="26">
        <v>0.26048816148242454</v>
      </c>
      <c r="BC520" s="26">
        <v>0</v>
      </c>
      <c r="BD520" s="26">
        <v>0</v>
      </c>
      <c r="BE520" s="26">
        <v>61.308102815034424</v>
      </c>
      <c r="BF520" s="26">
        <v>8.9989668131191447</v>
      </c>
      <c r="BG520" s="26">
        <v>5.0660305753273684</v>
      </c>
      <c r="BH520" s="30">
        <v>6.8127935226582235</v>
      </c>
      <c r="BI520" s="26">
        <v>1.5732717437849095</v>
      </c>
      <c r="BJ520" s="26">
        <v>3.64377379000249</v>
      </c>
      <c r="BK520" s="26">
        <v>0</v>
      </c>
      <c r="BL520" s="26">
        <v>95.570847404433067</v>
      </c>
      <c r="BM520" s="26">
        <v>100.78789293822047</v>
      </c>
      <c r="BN520" s="26">
        <v>61.047614653551996</v>
      </c>
      <c r="BO520" s="26">
        <v>0</v>
      </c>
      <c r="BP520" s="26">
        <v>0.26048816148242454</v>
      </c>
      <c r="BQ520" s="26">
        <v>0</v>
      </c>
      <c r="BR520" s="26">
        <v>0</v>
      </c>
      <c r="BS520" s="26">
        <v>0</v>
      </c>
      <c r="BT520" s="26">
        <v>0</v>
      </c>
      <c r="BU520" s="26">
        <v>0</v>
      </c>
      <c r="BV520" s="26">
        <v>81.5419580698061</v>
      </c>
      <c r="BW520" s="26">
        <v>0</v>
      </c>
      <c r="BX520" s="26">
        <v>171.75844809764916</v>
      </c>
      <c r="BY520" s="26">
        <v>2.0922300000000003</v>
      </c>
      <c r="BZ520" s="26">
        <v>0</v>
      </c>
      <c r="CA520" s="26">
        <v>0</v>
      </c>
      <c r="CB520" s="26">
        <v>142.85006088484053</v>
      </c>
      <c r="CC520" s="26">
        <v>173.85067809764917</v>
      </c>
      <c r="CD520" s="113">
        <v>0.8216825062057217</v>
      </c>
      <c r="CE520" s="26">
        <v>53.363883535089293</v>
      </c>
      <c r="CF520" s="26">
        <v>1.2057787156241766</v>
      </c>
      <c r="CG520" s="26">
        <v>0</v>
      </c>
      <c r="CH520" s="26">
        <v>1.2057787156241766</v>
      </c>
      <c r="CI520" s="26">
        <v>6.028812080723317E-2</v>
      </c>
      <c r="CJ520" s="26">
        <v>0</v>
      </c>
      <c r="CK520" s="26">
        <v>6.028812080723317E-2</v>
      </c>
      <c r="CL520" s="26"/>
      <c r="CM520" s="26">
        <v>0</v>
      </c>
      <c r="CN520" s="26"/>
      <c r="CO520" s="26">
        <v>0</v>
      </c>
      <c r="CP520" s="26">
        <v>0</v>
      </c>
      <c r="CQ520" s="26">
        <v>0</v>
      </c>
      <c r="CR520" s="26">
        <v>0</v>
      </c>
      <c r="CS520" s="26">
        <v>0</v>
      </c>
      <c r="CT520" s="26">
        <v>0</v>
      </c>
      <c r="CU520" s="26">
        <v>0</v>
      </c>
      <c r="CV520" s="26">
        <v>9999</v>
      </c>
      <c r="CW520" s="30">
        <v>9999</v>
      </c>
      <c r="CX520" s="7"/>
      <c r="CY520" s="7"/>
      <c r="CZ520" s="7"/>
      <c r="DA520" s="7"/>
      <c r="DB520" s="7"/>
      <c r="DC520" s="7"/>
      <c r="DD520" s="7"/>
      <c r="DE520" s="7"/>
      <c r="DF520" s="7"/>
      <c r="DG520" s="7"/>
      <c r="DH520" s="7"/>
      <c r="DI520" s="7"/>
      <c r="DJ520" s="7"/>
      <c r="DK520" s="7"/>
      <c r="DL520" s="7"/>
      <c r="DM520" s="7"/>
      <c r="DN520" s="7"/>
      <c r="DO520" s="7"/>
      <c r="DP520" s="7"/>
      <c r="DQ520" s="7"/>
      <c r="DR520" s="7"/>
      <c r="DS520" s="7"/>
      <c r="DT520" s="7"/>
      <c r="DU520" s="7"/>
      <c r="DV520" s="7"/>
      <c r="DW520" s="7"/>
      <c r="DX520" s="7"/>
      <c r="DY520" s="7"/>
      <c r="DZ520" s="7"/>
      <c r="EA520" s="7"/>
    </row>
    <row r="521" spans="1:131">
      <c r="A521" s="7" t="s">
        <v>586</v>
      </c>
      <c r="B521" s="7"/>
      <c r="C521" s="26">
        <v>1</v>
      </c>
      <c r="D521" s="26">
        <v>118.58400000000002</v>
      </c>
      <c r="E521" s="26">
        <v>0</v>
      </c>
      <c r="F521" s="26">
        <v>10.46115</v>
      </c>
      <c r="G521" s="26">
        <v>0</v>
      </c>
      <c r="H521" s="26">
        <v>0</v>
      </c>
      <c r="I521" s="26"/>
      <c r="J521" s="26"/>
      <c r="K521" s="26"/>
      <c r="L521" s="26">
        <v>126.79191523693548</v>
      </c>
      <c r="M521" s="26">
        <v>3.3724442565757413E-4</v>
      </c>
      <c r="N521" s="26">
        <v>3.348103466282747E-4</v>
      </c>
      <c r="O521" s="26">
        <v>0</v>
      </c>
      <c r="P521" s="26">
        <v>0</v>
      </c>
      <c r="Q521" s="26">
        <v>0</v>
      </c>
      <c r="R521" s="26">
        <v>2.0860930552949988</v>
      </c>
      <c r="S521" s="26">
        <v>4.8206437578241461</v>
      </c>
      <c r="T521" s="26">
        <v>0</v>
      </c>
      <c r="U521" s="26">
        <v>164.85171128453001</v>
      </c>
      <c r="V521" s="26">
        <v>0.62766900000000003</v>
      </c>
      <c r="W521" s="26">
        <v>1.464561</v>
      </c>
      <c r="X521" s="26">
        <v>0</v>
      </c>
      <c r="Y521" s="26">
        <v>0</v>
      </c>
      <c r="Z521" s="26">
        <v>0</v>
      </c>
      <c r="AA521" s="26">
        <v>0</v>
      </c>
      <c r="AB521" s="26">
        <v>0</v>
      </c>
      <c r="AC521" s="26">
        <v>0</v>
      </c>
      <c r="AD521" s="26">
        <v>0</v>
      </c>
      <c r="AE521" s="26">
        <v>0</v>
      </c>
      <c r="AF521" s="26">
        <v>0</v>
      </c>
      <c r="AG521" s="26">
        <v>0</v>
      </c>
      <c r="AH521" s="26">
        <v>2.7137620552949988</v>
      </c>
      <c r="AI521" s="26">
        <v>6.2852047578241459</v>
      </c>
      <c r="AJ521" s="26">
        <v>0</v>
      </c>
      <c r="AK521" s="26">
        <v>164.85171128453001</v>
      </c>
      <c r="AL521" s="26">
        <v>173.85067809764917</v>
      </c>
      <c r="AM521" s="26">
        <v>60.984873014647995</v>
      </c>
      <c r="AN521" s="26">
        <v>0.11916480687039825</v>
      </c>
      <c r="AO521" s="26">
        <v>0</v>
      </c>
      <c r="AP521" s="26">
        <v>0</v>
      </c>
      <c r="AQ521" s="26">
        <v>61.104037821518396</v>
      </c>
      <c r="AR521" s="26">
        <v>2.7137620552949988</v>
      </c>
      <c r="AS521" s="30">
        <v>22.516357947556347</v>
      </c>
      <c r="AT521" s="26">
        <v>60.984873014647995</v>
      </c>
      <c r="AU521" s="26">
        <v>0.14105563810485011</v>
      </c>
      <c r="AV521" s="26">
        <v>0</v>
      </c>
      <c r="AW521" s="26">
        <v>0</v>
      </c>
      <c r="AX521" s="26">
        <v>61.125928652752847</v>
      </c>
      <c r="AY521" s="26">
        <v>6.2852047578241459</v>
      </c>
      <c r="AZ521" s="30">
        <v>9.7253679089229585</v>
      </c>
      <c r="BA521" s="26">
        <v>60.984873014647995</v>
      </c>
      <c r="BB521" s="26">
        <v>0.26022044497524838</v>
      </c>
      <c r="BC521" s="26">
        <v>0</v>
      </c>
      <c r="BD521" s="26">
        <v>0</v>
      </c>
      <c r="BE521" s="26">
        <v>61.245093459623249</v>
      </c>
      <c r="BF521" s="26">
        <v>8.9989668131191447</v>
      </c>
      <c r="BG521" s="26">
        <v>5.0713979061234458</v>
      </c>
      <c r="BH521" s="30">
        <v>6.8057916793666893</v>
      </c>
      <c r="BI521" s="26">
        <v>1.5748903361139064</v>
      </c>
      <c r="BJ521" s="26">
        <v>3.6475225284695711</v>
      </c>
      <c r="BK521" s="26">
        <v>0</v>
      </c>
      <c r="BL521" s="26">
        <v>95.669171321515819</v>
      </c>
      <c r="BM521" s="26">
        <v>100.89158418609929</v>
      </c>
      <c r="BN521" s="26">
        <v>60.984873014647995</v>
      </c>
      <c r="BO521" s="26">
        <v>0</v>
      </c>
      <c r="BP521" s="26">
        <v>0.26022044497524838</v>
      </c>
      <c r="BQ521" s="26">
        <v>0</v>
      </c>
      <c r="BR521" s="26">
        <v>0</v>
      </c>
      <c r="BS521" s="26">
        <v>0</v>
      </c>
      <c r="BT521" s="26">
        <v>0</v>
      </c>
      <c r="BU521" s="26">
        <v>0</v>
      </c>
      <c r="BV521" s="26">
        <v>81.5419580698061</v>
      </c>
      <c r="BW521" s="26">
        <v>0</v>
      </c>
      <c r="BX521" s="26">
        <v>171.75844809764916</v>
      </c>
      <c r="BY521" s="26">
        <v>2.0922300000000003</v>
      </c>
      <c r="BZ521" s="26">
        <v>0</v>
      </c>
      <c r="CA521" s="26">
        <v>0</v>
      </c>
      <c r="CB521" s="26">
        <v>142.78705152942933</v>
      </c>
      <c r="CC521" s="26">
        <v>173.85067809764917</v>
      </c>
      <c r="CD521" s="113">
        <v>0.82132007244301986</v>
      </c>
      <c r="CE521" s="26">
        <v>53.418940015020951</v>
      </c>
      <c r="CF521" s="26">
        <v>1.2045394774786236</v>
      </c>
      <c r="CG521" s="26">
        <v>0</v>
      </c>
      <c r="CH521" s="26">
        <v>1.2045394774786236</v>
      </c>
      <c r="CI521" s="26">
        <v>6.022615973754436E-2</v>
      </c>
      <c r="CJ521" s="26">
        <v>0</v>
      </c>
      <c r="CK521" s="26">
        <v>6.022615973754436E-2</v>
      </c>
      <c r="CL521" s="26"/>
      <c r="CM521" s="26">
        <v>0</v>
      </c>
      <c r="CN521" s="26"/>
      <c r="CO521" s="26">
        <v>0</v>
      </c>
      <c r="CP521" s="26">
        <v>0</v>
      </c>
      <c r="CQ521" s="26">
        <v>0</v>
      </c>
      <c r="CR521" s="26">
        <v>0</v>
      </c>
      <c r="CS521" s="26">
        <v>0</v>
      </c>
      <c r="CT521" s="26">
        <v>0</v>
      </c>
      <c r="CU521" s="26">
        <v>0</v>
      </c>
      <c r="CV521" s="26">
        <v>9999</v>
      </c>
      <c r="CW521" s="30">
        <v>9999</v>
      </c>
      <c r="CX521" s="7"/>
      <c r="CY521" s="7"/>
      <c r="CZ521" s="7"/>
      <c r="DA521" s="7"/>
      <c r="DB521" s="7"/>
      <c r="DC521" s="7"/>
      <c r="DD521" s="7"/>
      <c r="DE521" s="7"/>
      <c r="DF521" s="7"/>
      <c r="DG521" s="7"/>
      <c r="DH521" s="7"/>
      <c r="DI521" s="7"/>
      <c r="DJ521" s="7"/>
      <c r="DK521" s="7"/>
      <c r="DL521" s="7"/>
      <c r="DM521" s="7"/>
      <c r="DN521" s="7"/>
      <c r="DO521" s="7"/>
      <c r="DP521" s="7"/>
      <c r="DQ521" s="7"/>
      <c r="DR521" s="7"/>
      <c r="DS521" s="7"/>
      <c r="DT521" s="7"/>
      <c r="DU521" s="7"/>
      <c r="DV521" s="7"/>
      <c r="DW521" s="7"/>
      <c r="DX521" s="7"/>
      <c r="DY521" s="7"/>
      <c r="DZ521" s="7"/>
      <c r="EA521" s="7"/>
    </row>
    <row r="522" spans="1:131">
      <c r="A522" s="7" t="s">
        <v>579</v>
      </c>
      <c r="B522" s="7"/>
      <c r="C522" s="26">
        <v>1</v>
      </c>
      <c r="D522" s="26">
        <v>116.51</v>
      </c>
      <c r="E522" s="26">
        <v>0</v>
      </c>
      <c r="F522" s="26">
        <v>10.46115</v>
      </c>
      <c r="G522" s="26">
        <v>0</v>
      </c>
      <c r="H522" s="26">
        <v>0</v>
      </c>
      <c r="I522" s="26"/>
      <c r="J522" s="26"/>
      <c r="K522" s="26"/>
      <c r="L522" s="26">
        <v>124.5743611638615</v>
      </c>
      <c r="M522" s="26">
        <v>3.3134611780142313E-4</v>
      </c>
      <c r="N522" s="26">
        <v>3.2895461011317109E-4</v>
      </c>
      <c r="O522" s="26">
        <v>0</v>
      </c>
      <c r="P522" s="26">
        <v>0</v>
      </c>
      <c r="Q522" s="26">
        <v>0</v>
      </c>
      <c r="R522" s="26">
        <v>2.0860930552949988</v>
      </c>
      <c r="S522" s="26">
        <v>4.8206437578241461</v>
      </c>
      <c r="T522" s="26">
        <v>0</v>
      </c>
      <c r="U522" s="26">
        <v>164.85171128453001</v>
      </c>
      <c r="V522" s="26">
        <v>0.62766900000000003</v>
      </c>
      <c r="W522" s="26">
        <v>1.464561</v>
      </c>
      <c r="X522" s="26">
        <v>0</v>
      </c>
      <c r="Y522" s="26">
        <v>0</v>
      </c>
      <c r="Z522" s="26">
        <v>0</v>
      </c>
      <c r="AA522" s="26">
        <v>0</v>
      </c>
      <c r="AB522" s="26">
        <v>0</v>
      </c>
      <c r="AC522" s="26">
        <v>0</v>
      </c>
      <c r="AD522" s="26">
        <v>0</v>
      </c>
      <c r="AE522" s="26">
        <v>0</v>
      </c>
      <c r="AF522" s="26">
        <v>0</v>
      </c>
      <c r="AG522" s="26">
        <v>0</v>
      </c>
      <c r="AH522" s="26">
        <v>2.7137620552949988</v>
      </c>
      <c r="AI522" s="26">
        <v>6.2852047578241459</v>
      </c>
      <c r="AJ522" s="26">
        <v>0</v>
      </c>
      <c r="AK522" s="26">
        <v>164.85171128453001</v>
      </c>
      <c r="AL522" s="26">
        <v>173.85067809764917</v>
      </c>
      <c r="AM522" s="26">
        <v>59.918265153280736</v>
      </c>
      <c r="AN522" s="26">
        <v>0.11708064872554561</v>
      </c>
      <c r="AO522" s="26">
        <v>0</v>
      </c>
      <c r="AP522" s="26">
        <v>0</v>
      </c>
      <c r="AQ522" s="26">
        <v>60.035345802006283</v>
      </c>
      <c r="AR522" s="26">
        <v>2.7137620552949988</v>
      </c>
      <c r="AS522" s="30">
        <v>22.12255333324725</v>
      </c>
      <c r="AT522" s="26">
        <v>59.918265153280736</v>
      </c>
      <c r="AU522" s="26">
        <v>0.13858861562770763</v>
      </c>
      <c r="AV522" s="26">
        <v>0</v>
      </c>
      <c r="AW522" s="26">
        <v>0</v>
      </c>
      <c r="AX522" s="26">
        <v>60.056853768908447</v>
      </c>
      <c r="AY522" s="26">
        <v>6.2852047578241459</v>
      </c>
      <c r="AZ522" s="30">
        <v>9.5552740257422144</v>
      </c>
      <c r="BA522" s="26">
        <v>59.918265153280736</v>
      </c>
      <c r="BB522" s="26">
        <v>0.25566926435325321</v>
      </c>
      <c r="BC522" s="26">
        <v>0</v>
      </c>
      <c r="BD522" s="26">
        <v>0</v>
      </c>
      <c r="BE522" s="26">
        <v>60.173934417633994</v>
      </c>
      <c r="BF522" s="26">
        <v>8.9989668131191447</v>
      </c>
      <c r="BG522" s="26">
        <v>5.1643623236081782</v>
      </c>
      <c r="BH522" s="30">
        <v>6.6867603434106924</v>
      </c>
      <c r="BI522" s="26">
        <v>1.6029250331965625</v>
      </c>
      <c r="BJ522" s="26">
        <v>3.7124522488716476</v>
      </c>
      <c r="BK522" s="26">
        <v>0</v>
      </c>
      <c r="BL522" s="26">
        <v>97.372182748181558</v>
      </c>
      <c r="BM522" s="26">
        <v>102.68756003024977</v>
      </c>
      <c r="BN522" s="26">
        <v>59.918265153280736</v>
      </c>
      <c r="BO522" s="26">
        <v>0</v>
      </c>
      <c r="BP522" s="26">
        <v>0.25566926435325321</v>
      </c>
      <c r="BQ522" s="26">
        <v>0</v>
      </c>
      <c r="BR522" s="26">
        <v>0</v>
      </c>
      <c r="BS522" s="26">
        <v>0</v>
      </c>
      <c r="BT522" s="26">
        <v>0</v>
      </c>
      <c r="BU522" s="26">
        <v>0</v>
      </c>
      <c r="BV522" s="26">
        <v>81.5419580698061</v>
      </c>
      <c r="BW522" s="26">
        <v>0</v>
      </c>
      <c r="BX522" s="26">
        <v>171.75844809764916</v>
      </c>
      <c r="BY522" s="26">
        <v>2.0922300000000003</v>
      </c>
      <c r="BZ522" s="26">
        <v>0</v>
      </c>
      <c r="CA522" s="26">
        <v>0</v>
      </c>
      <c r="CB522" s="26">
        <v>141.7158924874401</v>
      </c>
      <c r="CC522" s="26">
        <v>173.85067809764917</v>
      </c>
      <c r="CD522" s="113">
        <v>0.81515869847709499</v>
      </c>
      <c r="CE522" s="26">
        <v>54.372541307742594</v>
      </c>
      <c r="CF522" s="26">
        <v>1.1834724290042002</v>
      </c>
      <c r="CG522" s="26">
        <v>0</v>
      </c>
      <c r="CH522" s="26">
        <v>1.1834724290042002</v>
      </c>
      <c r="CI522" s="26">
        <v>5.9172821552834189E-2</v>
      </c>
      <c r="CJ522" s="26">
        <v>0</v>
      </c>
      <c r="CK522" s="26">
        <v>5.9172821552834189E-2</v>
      </c>
      <c r="CL522" s="26"/>
      <c r="CM522" s="26">
        <v>0</v>
      </c>
      <c r="CN522" s="26"/>
      <c r="CO522" s="26">
        <v>0</v>
      </c>
      <c r="CP522" s="26">
        <v>0</v>
      </c>
      <c r="CQ522" s="26">
        <v>0</v>
      </c>
      <c r="CR522" s="26">
        <v>0</v>
      </c>
      <c r="CS522" s="26">
        <v>0</v>
      </c>
      <c r="CT522" s="26">
        <v>0</v>
      </c>
      <c r="CU522" s="26">
        <v>0</v>
      </c>
      <c r="CV522" s="26">
        <v>9999</v>
      </c>
      <c r="CW522" s="30">
        <v>9999</v>
      </c>
      <c r="CX522" s="7"/>
      <c r="CY522" s="7"/>
      <c r="CZ522" s="7"/>
      <c r="DA522" s="7"/>
      <c r="DB522" s="7"/>
      <c r="DC522" s="7"/>
      <c r="DD522" s="7"/>
      <c r="DE522" s="7"/>
      <c r="DF522" s="7"/>
      <c r="DG522" s="7"/>
      <c r="DH522" s="7"/>
      <c r="DI522" s="7"/>
      <c r="DJ522" s="7"/>
      <c r="DK522" s="7"/>
      <c r="DL522" s="7"/>
      <c r="DM522" s="7"/>
      <c r="DN522" s="7"/>
      <c r="DO522" s="7"/>
      <c r="DP522" s="7"/>
      <c r="DQ522" s="7"/>
      <c r="DR522" s="7"/>
      <c r="DS522" s="7"/>
      <c r="DT522" s="7"/>
      <c r="DU522" s="7"/>
      <c r="DV522" s="7"/>
      <c r="DW522" s="7"/>
      <c r="DX522" s="7"/>
      <c r="DY522" s="7"/>
      <c r="DZ522" s="7"/>
      <c r="EA522" s="7"/>
    </row>
    <row r="523" spans="1:131">
      <c r="A523" s="7" t="s">
        <v>591</v>
      </c>
      <c r="B523" s="7"/>
      <c r="C523" s="26">
        <v>1</v>
      </c>
      <c r="D523" s="26">
        <v>116.51</v>
      </c>
      <c r="E523" s="26">
        <v>0</v>
      </c>
      <c r="F523" s="26">
        <v>10.46115</v>
      </c>
      <c r="G523" s="26">
        <v>0</v>
      </c>
      <c r="H523" s="26">
        <v>0</v>
      </c>
      <c r="I523" s="26"/>
      <c r="J523" s="26"/>
      <c r="K523" s="26"/>
      <c r="L523" s="26">
        <v>124.5743611638615</v>
      </c>
      <c r="M523" s="26">
        <v>3.3134611780142313E-4</v>
      </c>
      <c r="N523" s="26">
        <v>3.2895461011317109E-4</v>
      </c>
      <c r="O523" s="26">
        <v>0</v>
      </c>
      <c r="P523" s="26">
        <v>0</v>
      </c>
      <c r="Q523" s="26">
        <v>0</v>
      </c>
      <c r="R523" s="26">
        <v>2.0860930552949988</v>
      </c>
      <c r="S523" s="26">
        <v>4.8206437578241461</v>
      </c>
      <c r="T523" s="26">
        <v>0</v>
      </c>
      <c r="U523" s="26">
        <v>164.85171128453001</v>
      </c>
      <c r="V523" s="26">
        <v>0.62766900000000003</v>
      </c>
      <c r="W523" s="26">
        <v>1.464561</v>
      </c>
      <c r="X523" s="26">
        <v>0</v>
      </c>
      <c r="Y523" s="26">
        <v>0</v>
      </c>
      <c r="Z523" s="26">
        <v>0</v>
      </c>
      <c r="AA523" s="26">
        <v>0</v>
      </c>
      <c r="AB523" s="26">
        <v>0</v>
      </c>
      <c r="AC523" s="26">
        <v>0</v>
      </c>
      <c r="AD523" s="26">
        <v>0</v>
      </c>
      <c r="AE523" s="26">
        <v>0</v>
      </c>
      <c r="AF523" s="26">
        <v>0</v>
      </c>
      <c r="AG523" s="26">
        <v>0</v>
      </c>
      <c r="AH523" s="26">
        <v>2.7137620552949988</v>
      </c>
      <c r="AI523" s="26">
        <v>6.2852047578241459</v>
      </c>
      <c r="AJ523" s="26">
        <v>0</v>
      </c>
      <c r="AK523" s="26">
        <v>164.85171128453001</v>
      </c>
      <c r="AL523" s="26">
        <v>173.85067809764917</v>
      </c>
      <c r="AM523" s="26">
        <v>59.918265153280736</v>
      </c>
      <c r="AN523" s="26">
        <v>0.11708064872554561</v>
      </c>
      <c r="AO523" s="26">
        <v>0</v>
      </c>
      <c r="AP523" s="26">
        <v>0</v>
      </c>
      <c r="AQ523" s="26">
        <v>60.035345802006283</v>
      </c>
      <c r="AR523" s="26">
        <v>2.7137620552949988</v>
      </c>
      <c r="AS523" s="30">
        <v>22.12255333324725</v>
      </c>
      <c r="AT523" s="26">
        <v>59.918265153280736</v>
      </c>
      <c r="AU523" s="26">
        <v>0.13858861562770763</v>
      </c>
      <c r="AV523" s="26">
        <v>0</v>
      </c>
      <c r="AW523" s="26">
        <v>0</v>
      </c>
      <c r="AX523" s="26">
        <v>60.056853768908447</v>
      </c>
      <c r="AY523" s="26">
        <v>6.2852047578241459</v>
      </c>
      <c r="AZ523" s="30">
        <v>9.5552740257422144</v>
      </c>
      <c r="BA523" s="26">
        <v>59.918265153280736</v>
      </c>
      <c r="BB523" s="26">
        <v>0.25566926435325321</v>
      </c>
      <c r="BC523" s="26">
        <v>0</v>
      </c>
      <c r="BD523" s="26">
        <v>0</v>
      </c>
      <c r="BE523" s="26">
        <v>60.173934417633994</v>
      </c>
      <c r="BF523" s="26">
        <v>8.9989668131191447</v>
      </c>
      <c r="BG523" s="26">
        <v>5.1643623236081782</v>
      </c>
      <c r="BH523" s="30">
        <v>6.6867603434106924</v>
      </c>
      <c r="BI523" s="26">
        <v>1.6029250331965625</v>
      </c>
      <c r="BJ523" s="26">
        <v>3.7124522488716476</v>
      </c>
      <c r="BK523" s="26">
        <v>0</v>
      </c>
      <c r="BL523" s="26">
        <v>97.372182748181558</v>
      </c>
      <c r="BM523" s="26">
        <v>102.68756003024977</v>
      </c>
      <c r="BN523" s="26">
        <v>59.918265153280736</v>
      </c>
      <c r="BO523" s="26">
        <v>0</v>
      </c>
      <c r="BP523" s="26">
        <v>0.25566926435325321</v>
      </c>
      <c r="BQ523" s="26">
        <v>0</v>
      </c>
      <c r="BR523" s="26">
        <v>0</v>
      </c>
      <c r="BS523" s="26">
        <v>0</v>
      </c>
      <c r="BT523" s="26">
        <v>0</v>
      </c>
      <c r="BU523" s="26">
        <v>0</v>
      </c>
      <c r="BV523" s="26">
        <v>81.5419580698061</v>
      </c>
      <c r="BW523" s="26">
        <v>0</v>
      </c>
      <c r="BX523" s="26">
        <v>171.75844809764916</v>
      </c>
      <c r="BY523" s="26">
        <v>2.0922300000000003</v>
      </c>
      <c r="BZ523" s="26">
        <v>0</v>
      </c>
      <c r="CA523" s="26">
        <v>0</v>
      </c>
      <c r="CB523" s="26">
        <v>141.7158924874401</v>
      </c>
      <c r="CC523" s="26">
        <v>173.85067809764917</v>
      </c>
      <c r="CD523" s="113">
        <v>0.81515869847709499</v>
      </c>
      <c r="CE523" s="26">
        <v>54.372541307742594</v>
      </c>
      <c r="CF523" s="26">
        <v>1.1834724290042002</v>
      </c>
      <c r="CG523" s="26">
        <v>0</v>
      </c>
      <c r="CH523" s="26">
        <v>1.1834724290042002</v>
      </c>
      <c r="CI523" s="26">
        <v>5.9172821552834189E-2</v>
      </c>
      <c r="CJ523" s="26">
        <v>0</v>
      </c>
      <c r="CK523" s="26">
        <v>5.9172821552834189E-2</v>
      </c>
      <c r="CL523" s="26"/>
      <c r="CM523" s="26">
        <v>0</v>
      </c>
      <c r="CN523" s="26"/>
      <c r="CO523" s="26">
        <v>0</v>
      </c>
      <c r="CP523" s="26">
        <v>0</v>
      </c>
      <c r="CQ523" s="26">
        <v>0</v>
      </c>
      <c r="CR523" s="26">
        <v>0</v>
      </c>
      <c r="CS523" s="26">
        <v>0</v>
      </c>
      <c r="CT523" s="26">
        <v>0</v>
      </c>
      <c r="CU523" s="26">
        <v>0</v>
      </c>
      <c r="CV523" s="26">
        <v>9999</v>
      </c>
      <c r="CW523" s="30">
        <v>9999</v>
      </c>
      <c r="CX523" s="7"/>
      <c r="CY523" s="7"/>
      <c r="CZ523" s="7"/>
      <c r="DA523" s="7"/>
      <c r="DB523" s="7"/>
      <c r="DC523" s="7"/>
      <c r="DD523" s="7"/>
      <c r="DE523" s="7"/>
      <c r="DF523" s="7"/>
      <c r="DG523" s="7"/>
      <c r="DH523" s="7"/>
      <c r="DI523" s="7"/>
      <c r="DJ523" s="7"/>
      <c r="DK523" s="7"/>
      <c r="DL523" s="7"/>
      <c r="DM523" s="7"/>
      <c r="DN523" s="7"/>
      <c r="DO523" s="7"/>
      <c r="DP523" s="7"/>
      <c r="DQ523" s="7"/>
      <c r="DR523" s="7"/>
      <c r="DS523" s="7"/>
      <c r="DT523" s="7"/>
      <c r="DU523" s="7"/>
      <c r="DV523" s="7"/>
      <c r="DW523" s="7"/>
      <c r="DX523" s="7"/>
      <c r="DY523" s="7"/>
      <c r="DZ523" s="7"/>
      <c r="EA523" s="7"/>
    </row>
    <row r="524" spans="1:131">
      <c r="A524" s="7" t="s">
        <v>589</v>
      </c>
      <c r="B524" s="7"/>
      <c r="C524" s="26">
        <v>1</v>
      </c>
      <c r="D524" s="26">
        <v>116.38799999999999</v>
      </c>
      <c r="E524" s="26">
        <v>0</v>
      </c>
      <c r="F524" s="26">
        <v>10.46115</v>
      </c>
      <c r="G524" s="26">
        <v>0</v>
      </c>
      <c r="H524" s="26">
        <v>0</v>
      </c>
      <c r="I524" s="26"/>
      <c r="J524" s="26"/>
      <c r="K524" s="26"/>
      <c r="L524" s="26">
        <v>124.44391680662184</v>
      </c>
      <c r="M524" s="26">
        <v>3.3099915851576714E-4</v>
      </c>
      <c r="N524" s="26">
        <v>3.2861015502404732E-4</v>
      </c>
      <c r="O524" s="26">
        <v>0</v>
      </c>
      <c r="P524" s="26">
        <v>0</v>
      </c>
      <c r="Q524" s="26">
        <v>0</v>
      </c>
      <c r="R524" s="26">
        <v>2.0860930552949988</v>
      </c>
      <c r="S524" s="26">
        <v>4.8206437578241461</v>
      </c>
      <c r="T524" s="26">
        <v>0</v>
      </c>
      <c r="U524" s="26">
        <v>164.85171128453001</v>
      </c>
      <c r="V524" s="26">
        <v>0.62766900000000003</v>
      </c>
      <c r="W524" s="26">
        <v>1.464561</v>
      </c>
      <c r="X524" s="26">
        <v>0</v>
      </c>
      <c r="Y524" s="26">
        <v>0</v>
      </c>
      <c r="Z524" s="26">
        <v>0</v>
      </c>
      <c r="AA524" s="26">
        <v>0</v>
      </c>
      <c r="AB524" s="26">
        <v>0</v>
      </c>
      <c r="AC524" s="26">
        <v>0</v>
      </c>
      <c r="AD524" s="26">
        <v>0</v>
      </c>
      <c r="AE524" s="26">
        <v>0</v>
      </c>
      <c r="AF524" s="26">
        <v>0</v>
      </c>
      <c r="AG524" s="26">
        <v>0</v>
      </c>
      <c r="AH524" s="26">
        <v>2.7137620552949988</v>
      </c>
      <c r="AI524" s="26">
        <v>6.2852047578241459</v>
      </c>
      <c r="AJ524" s="26">
        <v>0</v>
      </c>
      <c r="AK524" s="26">
        <v>164.85171128453001</v>
      </c>
      <c r="AL524" s="26">
        <v>173.85067809764917</v>
      </c>
      <c r="AM524" s="26">
        <v>59.855523514376749</v>
      </c>
      <c r="AN524" s="26">
        <v>0.11695805118761307</v>
      </c>
      <c r="AO524" s="26">
        <v>0</v>
      </c>
      <c r="AP524" s="26">
        <v>0</v>
      </c>
      <c r="AQ524" s="26">
        <v>59.972481565564365</v>
      </c>
      <c r="AR524" s="26">
        <v>2.7137620552949988</v>
      </c>
      <c r="AS524" s="30">
        <v>22.099388355934938</v>
      </c>
      <c r="AT524" s="26">
        <v>59.855523514376749</v>
      </c>
      <c r="AU524" s="26">
        <v>0.13844349665846395</v>
      </c>
      <c r="AV524" s="26">
        <v>0</v>
      </c>
      <c r="AW524" s="26">
        <v>0</v>
      </c>
      <c r="AX524" s="26">
        <v>59.99396701103521</v>
      </c>
      <c r="AY524" s="26">
        <v>6.2852047578241459</v>
      </c>
      <c r="AZ524" s="30">
        <v>9.5452685032021645</v>
      </c>
      <c r="BA524" s="26">
        <v>59.855523514376749</v>
      </c>
      <c r="BB524" s="26">
        <v>0.25540154784607705</v>
      </c>
      <c r="BC524" s="26">
        <v>0</v>
      </c>
      <c r="BD524" s="26">
        <v>0</v>
      </c>
      <c r="BE524" s="26">
        <v>60.110925062222826</v>
      </c>
      <c r="BF524" s="26">
        <v>8.9989668131191447</v>
      </c>
      <c r="BG524" s="26">
        <v>5.1699339979080436</v>
      </c>
      <c r="BH524" s="30">
        <v>6.6797585001191591</v>
      </c>
      <c r="BI524" s="26">
        <v>1.6046052481160558</v>
      </c>
      <c r="BJ524" s="26">
        <v>3.7163437082520163</v>
      </c>
      <c r="BK524" s="26">
        <v>0</v>
      </c>
      <c r="BL524" s="26">
        <v>97.474250025695369</v>
      </c>
      <c r="BM524" s="26">
        <v>102.79519898206345</v>
      </c>
      <c r="BN524" s="26">
        <v>59.855523514376749</v>
      </c>
      <c r="BO524" s="26">
        <v>0</v>
      </c>
      <c r="BP524" s="26">
        <v>0.25540154784607705</v>
      </c>
      <c r="BQ524" s="26">
        <v>0</v>
      </c>
      <c r="BR524" s="26">
        <v>0</v>
      </c>
      <c r="BS524" s="26">
        <v>0</v>
      </c>
      <c r="BT524" s="26">
        <v>0</v>
      </c>
      <c r="BU524" s="26">
        <v>0</v>
      </c>
      <c r="BV524" s="26">
        <v>81.5419580698061</v>
      </c>
      <c r="BW524" s="26">
        <v>0</v>
      </c>
      <c r="BX524" s="26">
        <v>171.75844809764916</v>
      </c>
      <c r="BY524" s="26">
        <v>2.0922300000000003</v>
      </c>
      <c r="BZ524" s="26">
        <v>0</v>
      </c>
      <c r="CA524" s="26">
        <v>0</v>
      </c>
      <c r="CB524" s="26">
        <v>141.65288313202893</v>
      </c>
      <c r="CC524" s="26">
        <v>173.85067809764917</v>
      </c>
      <c r="CD524" s="113">
        <v>0.81479626471439337</v>
      </c>
      <c r="CE524" s="26">
        <v>54.429693882445115</v>
      </c>
      <c r="CF524" s="26">
        <v>1.1822331908586485</v>
      </c>
      <c r="CG524" s="26">
        <v>0</v>
      </c>
      <c r="CH524" s="26">
        <v>1.1822331908586485</v>
      </c>
      <c r="CI524" s="26">
        <v>5.9110860483145372E-2</v>
      </c>
      <c r="CJ524" s="26">
        <v>0</v>
      </c>
      <c r="CK524" s="26">
        <v>5.9110860483145372E-2</v>
      </c>
      <c r="CL524" s="26"/>
      <c r="CM524" s="26">
        <v>0</v>
      </c>
      <c r="CN524" s="26"/>
      <c r="CO524" s="26">
        <v>0</v>
      </c>
      <c r="CP524" s="26">
        <v>0</v>
      </c>
      <c r="CQ524" s="26">
        <v>0</v>
      </c>
      <c r="CR524" s="26">
        <v>0</v>
      </c>
      <c r="CS524" s="26">
        <v>0</v>
      </c>
      <c r="CT524" s="26">
        <v>0</v>
      </c>
      <c r="CU524" s="26">
        <v>0</v>
      </c>
      <c r="CV524" s="26">
        <v>9999</v>
      </c>
      <c r="CW524" s="30">
        <v>9999</v>
      </c>
      <c r="CX524" s="7"/>
      <c r="CY524" s="7"/>
      <c r="CZ524" s="7"/>
      <c r="DA524" s="7"/>
      <c r="DB524" s="7"/>
      <c r="DC524" s="7"/>
      <c r="DD524" s="7"/>
      <c r="DE524" s="7"/>
      <c r="DF524" s="7"/>
      <c r="DG524" s="7"/>
      <c r="DH524" s="7"/>
      <c r="DI524" s="7"/>
      <c r="DJ524" s="7"/>
      <c r="DK524" s="7"/>
      <c r="DL524" s="7"/>
      <c r="DM524" s="7"/>
      <c r="DN524" s="7"/>
      <c r="DO524" s="7"/>
      <c r="DP524" s="7"/>
      <c r="DQ524" s="7"/>
      <c r="DR524" s="7"/>
      <c r="DS524" s="7"/>
      <c r="DT524" s="7"/>
      <c r="DU524" s="7"/>
      <c r="DV524" s="7"/>
      <c r="DW524" s="7"/>
      <c r="DX524" s="7"/>
      <c r="DY524" s="7"/>
      <c r="DZ524" s="7"/>
      <c r="EA524" s="7"/>
    </row>
    <row r="525" spans="1:131">
      <c r="A525" s="7" t="s">
        <v>590</v>
      </c>
      <c r="B525" s="7"/>
      <c r="C525" s="26">
        <v>1</v>
      </c>
      <c r="D525" s="26">
        <v>115.839</v>
      </c>
      <c r="E525" s="26">
        <v>0</v>
      </c>
      <c r="F525" s="26">
        <v>10.46115</v>
      </c>
      <c r="G525" s="26">
        <v>0</v>
      </c>
      <c r="H525" s="26">
        <v>0</v>
      </c>
      <c r="I525" s="26"/>
      <c r="J525" s="26"/>
      <c r="K525" s="26"/>
      <c r="L525" s="26">
        <v>123.85691719904344</v>
      </c>
      <c r="M525" s="26">
        <v>3.2943784173031541E-4</v>
      </c>
      <c r="N525" s="26">
        <v>3.2706010712299049E-4</v>
      </c>
      <c r="O525" s="26">
        <v>0</v>
      </c>
      <c r="P525" s="26">
        <v>0</v>
      </c>
      <c r="Q525" s="26">
        <v>0</v>
      </c>
      <c r="R525" s="26">
        <v>2.0860930552949988</v>
      </c>
      <c r="S525" s="26">
        <v>4.8206437578241461</v>
      </c>
      <c r="T525" s="26">
        <v>0</v>
      </c>
      <c r="U525" s="26">
        <v>164.85171128453001</v>
      </c>
      <c r="V525" s="26">
        <v>0.62766900000000003</v>
      </c>
      <c r="W525" s="26">
        <v>1.464561</v>
      </c>
      <c r="X525" s="26">
        <v>0</v>
      </c>
      <c r="Y525" s="26">
        <v>0</v>
      </c>
      <c r="Z525" s="26">
        <v>0</v>
      </c>
      <c r="AA525" s="26">
        <v>0</v>
      </c>
      <c r="AB525" s="26">
        <v>0</v>
      </c>
      <c r="AC525" s="26">
        <v>0</v>
      </c>
      <c r="AD525" s="26">
        <v>0</v>
      </c>
      <c r="AE525" s="26">
        <v>0</v>
      </c>
      <c r="AF525" s="26">
        <v>0</v>
      </c>
      <c r="AG525" s="26">
        <v>0</v>
      </c>
      <c r="AH525" s="26">
        <v>2.7137620552949988</v>
      </c>
      <c r="AI525" s="26">
        <v>6.2852047578241459</v>
      </c>
      <c r="AJ525" s="26">
        <v>0</v>
      </c>
      <c r="AK525" s="26">
        <v>164.85171128453001</v>
      </c>
      <c r="AL525" s="26">
        <v>173.85067809764917</v>
      </c>
      <c r="AM525" s="26">
        <v>59.573186139308874</v>
      </c>
      <c r="AN525" s="26">
        <v>0.11640636226691679</v>
      </c>
      <c r="AO525" s="26">
        <v>0</v>
      </c>
      <c r="AP525" s="26">
        <v>0</v>
      </c>
      <c r="AQ525" s="26">
        <v>59.689592501575788</v>
      </c>
      <c r="AR525" s="26">
        <v>2.7137620552949988</v>
      </c>
      <c r="AS525" s="30">
        <v>21.995145958029561</v>
      </c>
      <c r="AT525" s="26">
        <v>59.573186139308874</v>
      </c>
      <c r="AU525" s="26">
        <v>0.13779046129686745</v>
      </c>
      <c r="AV525" s="26">
        <v>0</v>
      </c>
      <c r="AW525" s="26">
        <v>0</v>
      </c>
      <c r="AX525" s="26">
        <v>59.71097660060574</v>
      </c>
      <c r="AY525" s="26">
        <v>6.2852047578241459</v>
      </c>
      <c r="AZ525" s="30">
        <v>9.5002436517719566</v>
      </c>
      <c r="BA525" s="26">
        <v>59.573186139308874</v>
      </c>
      <c r="BB525" s="26">
        <v>0.25419682356378426</v>
      </c>
      <c r="BC525" s="26">
        <v>0</v>
      </c>
      <c r="BD525" s="26">
        <v>0</v>
      </c>
      <c r="BE525" s="26">
        <v>59.827382962872655</v>
      </c>
      <c r="BF525" s="26">
        <v>8.9989668131191447</v>
      </c>
      <c r="BG525" s="26">
        <v>5.1951517654737707</v>
      </c>
      <c r="BH525" s="30">
        <v>6.648250205307269</v>
      </c>
      <c r="BI525" s="26">
        <v>1.6122100123251368</v>
      </c>
      <c r="BJ525" s="26">
        <v>3.7339567116086609</v>
      </c>
      <c r="BK525" s="26">
        <v>0</v>
      </c>
      <c r="BL525" s="26">
        <v>97.936213295959334</v>
      </c>
      <c r="BM525" s="26">
        <v>103.28238001989314</v>
      </c>
      <c r="BN525" s="26">
        <v>59.573186139308874</v>
      </c>
      <c r="BO525" s="26">
        <v>0</v>
      </c>
      <c r="BP525" s="26">
        <v>0.25419682356378426</v>
      </c>
      <c r="BQ525" s="26">
        <v>0</v>
      </c>
      <c r="BR525" s="26">
        <v>0</v>
      </c>
      <c r="BS525" s="26">
        <v>0</v>
      </c>
      <c r="BT525" s="26">
        <v>0</v>
      </c>
      <c r="BU525" s="26">
        <v>0</v>
      </c>
      <c r="BV525" s="26">
        <v>81.5419580698061</v>
      </c>
      <c r="BW525" s="26">
        <v>0</v>
      </c>
      <c r="BX525" s="26">
        <v>171.75844809764916</v>
      </c>
      <c r="BY525" s="26">
        <v>2.0922300000000003</v>
      </c>
      <c r="BZ525" s="26">
        <v>0</v>
      </c>
      <c r="CA525" s="26">
        <v>0</v>
      </c>
      <c r="CB525" s="26">
        <v>141.36934103267876</v>
      </c>
      <c r="CC525" s="26">
        <v>173.85067809764917</v>
      </c>
      <c r="CD525" s="113">
        <v>0.81316531278223625</v>
      </c>
      <c r="CE525" s="26">
        <v>54.688370227662674</v>
      </c>
      <c r="CF525" s="26">
        <v>1.1766566192036549</v>
      </c>
      <c r="CG525" s="26">
        <v>0</v>
      </c>
      <c r="CH525" s="26">
        <v>1.1766566192036549</v>
      </c>
      <c r="CI525" s="26">
        <v>5.8832035669545639E-2</v>
      </c>
      <c r="CJ525" s="26">
        <v>0</v>
      </c>
      <c r="CK525" s="26">
        <v>5.8832035669545639E-2</v>
      </c>
      <c r="CL525" s="26"/>
      <c r="CM525" s="26">
        <v>0</v>
      </c>
      <c r="CN525" s="26"/>
      <c r="CO525" s="26">
        <v>0</v>
      </c>
      <c r="CP525" s="26">
        <v>0</v>
      </c>
      <c r="CQ525" s="26">
        <v>0</v>
      </c>
      <c r="CR525" s="26">
        <v>0</v>
      </c>
      <c r="CS525" s="26">
        <v>0</v>
      </c>
      <c r="CT525" s="26">
        <v>0</v>
      </c>
      <c r="CU525" s="26">
        <v>0</v>
      </c>
      <c r="CV525" s="26">
        <v>9999</v>
      </c>
      <c r="CW525" s="30">
        <v>9999</v>
      </c>
      <c r="CX525" s="7"/>
      <c r="CY525" s="7"/>
      <c r="CZ525" s="7"/>
      <c r="DA525" s="7"/>
      <c r="DB525" s="7"/>
      <c r="DC525" s="7"/>
      <c r="DD525" s="7"/>
      <c r="DE525" s="7"/>
      <c r="DF525" s="7"/>
      <c r="DG525" s="7"/>
      <c r="DH525" s="7"/>
      <c r="DI525" s="7"/>
      <c r="DJ525" s="7"/>
      <c r="DK525" s="7"/>
      <c r="DL525" s="7"/>
      <c r="DM525" s="7"/>
      <c r="DN525" s="7"/>
      <c r="DO525" s="7"/>
      <c r="DP525" s="7"/>
      <c r="DQ525" s="7"/>
      <c r="DR525" s="7"/>
      <c r="DS525" s="7"/>
      <c r="DT525" s="7"/>
      <c r="DU525" s="7"/>
      <c r="DV525" s="7"/>
      <c r="DW525" s="7"/>
      <c r="DX525" s="7"/>
      <c r="DY525" s="7"/>
      <c r="DZ525" s="7"/>
      <c r="EA525" s="7"/>
    </row>
    <row r="526" spans="1:131">
      <c r="A526" s="7" t="s">
        <v>588</v>
      </c>
      <c r="B526" s="7"/>
      <c r="C526" s="26">
        <v>1</v>
      </c>
      <c r="D526" s="26">
        <v>115.41200000000002</v>
      </c>
      <c r="E526" s="26">
        <v>0</v>
      </c>
      <c r="F526" s="26">
        <v>10.46115</v>
      </c>
      <c r="G526" s="26">
        <v>0</v>
      </c>
      <c r="H526" s="26">
        <v>0</v>
      </c>
      <c r="I526" s="26"/>
      <c r="J526" s="26"/>
      <c r="K526" s="26"/>
      <c r="L526" s="26">
        <v>123.4003619487047</v>
      </c>
      <c r="M526" s="26">
        <v>3.2822348423051971E-4</v>
      </c>
      <c r="N526" s="26">
        <v>3.2585451431105749E-4</v>
      </c>
      <c r="O526" s="26">
        <v>0</v>
      </c>
      <c r="P526" s="26">
        <v>0</v>
      </c>
      <c r="Q526" s="26">
        <v>0</v>
      </c>
      <c r="R526" s="26">
        <v>2.0860930552949988</v>
      </c>
      <c r="S526" s="26">
        <v>4.8206437578241461</v>
      </c>
      <c r="T526" s="26">
        <v>0</v>
      </c>
      <c r="U526" s="26">
        <v>164.85171128453001</v>
      </c>
      <c r="V526" s="26">
        <v>0.62766900000000003</v>
      </c>
      <c r="W526" s="26">
        <v>1.464561</v>
      </c>
      <c r="X526" s="26">
        <v>0</v>
      </c>
      <c r="Y526" s="26">
        <v>0</v>
      </c>
      <c r="Z526" s="26">
        <v>0</v>
      </c>
      <c r="AA526" s="26">
        <v>0</v>
      </c>
      <c r="AB526" s="26">
        <v>0</v>
      </c>
      <c r="AC526" s="26">
        <v>0</v>
      </c>
      <c r="AD526" s="26">
        <v>0</v>
      </c>
      <c r="AE526" s="26">
        <v>0</v>
      </c>
      <c r="AF526" s="26">
        <v>0</v>
      </c>
      <c r="AG526" s="26">
        <v>0</v>
      </c>
      <c r="AH526" s="26">
        <v>2.7137620552949988</v>
      </c>
      <c r="AI526" s="26">
        <v>6.2852047578241459</v>
      </c>
      <c r="AJ526" s="26">
        <v>0</v>
      </c>
      <c r="AK526" s="26">
        <v>164.85171128453001</v>
      </c>
      <c r="AL526" s="26">
        <v>173.85067809764917</v>
      </c>
      <c r="AM526" s="26">
        <v>59.35359040314507</v>
      </c>
      <c r="AN526" s="26">
        <v>0.11597727088415302</v>
      </c>
      <c r="AO526" s="26">
        <v>0</v>
      </c>
      <c r="AP526" s="26">
        <v>0</v>
      </c>
      <c r="AQ526" s="26">
        <v>59.469567674029221</v>
      </c>
      <c r="AR526" s="26">
        <v>2.7137620552949988</v>
      </c>
      <c r="AS526" s="30">
        <v>21.914068537436528</v>
      </c>
      <c r="AT526" s="26">
        <v>59.35359040314507</v>
      </c>
      <c r="AU526" s="26">
        <v>0.13728254490451464</v>
      </c>
      <c r="AV526" s="26">
        <v>0</v>
      </c>
      <c r="AW526" s="26">
        <v>0</v>
      </c>
      <c r="AX526" s="26">
        <v>59.490872948049585</v>
      </c>
      <c r="AY526" s="26">
        <v>6.2852047578241459</v>
      </c>
      <c r="AZ526" s="30">
        <v>9.4652243228818111</v>
      </c>
      <c r="BA526" s="26">
        <v>59.35359040314507</v>
      </c>
      <c r="BB526" s="26">
        <v>0.25325981578866763</v>
      </c>
      <c r="BC526" s="26">
        <v>0</v>
      </c>
      <c r="BD526" s="26">
        <v>0</v>
      </c>
      <c r="BE526" s="26">
        <v>59.606850218933737</v>
      </c>
      <c r="BF526" s="26">
        <v>8.9989668131191447</v>
      </c>
      <c r="BG526" s="26">
        <v>5.2149314520845174</v>
      </c>
      <c r="BH526" s="30">
        <v>6.6237437537869219</v>
      </c>
      <c r="BI526" s="26">
        <v>1.6181748485229568</v>
      </c>
      <c r="BJ526" s="26">
        <v>3.747771562021589</v>
      </c>
      <c r="BK526" s="26">
        <v>0</v>
      </c>
      <c r="BL526" s="26">
        <v>98.298556579823867</v>
      </c>
      <c r="BM526" s="26">
        <v>103.66450299036842</v>
      </c>
      <c r="BN526" s="26">
        <v>59.35359040314507</v>
      </c>
      <c r="BO526" s="26">
        <v>0</v>
      </c>
      <c r="BP526" s="26">
        <v>0.25325981578866763</v>
      </c>
      <c r="BQ526" s="26">
        <v>0</v>
      </c>
      <c r="BR526" s="26">
        <v>0</v>
      </c>
      <c r="BS526" s="26">
        <v>0</v>
      </c>
      <c r="BT526" s="26">
        <v>0</v>
      </c>
      <c r="BU526" s="26">
        <v>0</v>
      </c>
      <c r="BV526" s="26">
        <v>81.5419580698061</v>
      </c>
      <c r="BW526" s="26">
        <v>0</v>
      </c>
      <c r="BX526" s="26">
        <v>171.75844809764916</v>
      </c>
      <c r="BY526" s="26">
        <v>2.0922300000000003</v>
      </c>
      <c r="BZ526" s="26">
        <v>0</v>
      </c>
      <c r="CA526" s="26">
        <v>0</v>
      </c>
      <c r="CB526" s="26">
        <v>141.14880828873984</v>
      </c>
      <c r="CC526" s="26">
        <v>173.85067809764917</v>
      </c>
      <c r="CD526" s="113">
        <v>0.81189679461278141</v>
      </c>
      <c r="CE526" s="26">
        <v>54.891264358900955</v>
      </c>
      <c r="CF526" s="26">
        <v>1.1723192856942157</v>
      </c>
      <c r="CG526" s="26">
        <v>0</v>
      </c>
      <c r="CH526" s="26">
        <v>1.1723192856942157</v>
      </c>
      <c r="CI526" s="26">
        <v>5.8615171925634722E-2</v>
      </c>
      <c r="CJ526" s="26">
        <v>0</v>
      </c>
      <c r="CK526" s="26">
        <v>5.8615171925634722E-2</v>
      </c>
      <c r="CL526" s="26"/>
      <c r="CM526" s="26">
        <v>0</v>
      </c>
      <c r="CN526" s="26"/>
      <c r="CO526" s="26">
        <v>0</v>
      </c>
      <c r="CP526" s="26">
        <v>0</v>
      </c>
      <c r="CQ526" s="26">
        <v>0</v>
      </c>
      <c r="CR526" s="26">
        <v>0</v>
      </c>
      <c r="CS526" s="26">
        <v>0</v>
      </c>
      <c r="CT526" s="26">
        <v>0</v>
      </c>
      <c r="CU526" s="26">
        <v>0</v>
      </c>
      <c r="CV526" s="26">
        <v>9999</v>
      </c>
      <c r="CW526" s="30">
        <v>9999</v>
      </c>
      <c r="CX526" s="7"/>
      <c r="CY526" s="7"/>
      <c r="CZ526" s="7"/>
      <c r="DA526" s="7"/>
      <c r="DB526" s="7"/>
      <c r="DC526" s="7"/>
      <c r="DD526" s="7"/>
      <c r="DE526" s="7"/>
      <c r="DF526" s="7"/>
      <c r="DG526" s="7"/>
      <c r="DH526" s="7"/>
      <c r="DI526" s="7"/>
      <c r="DJ526" s="7"/>
      <c r="DK526" s="7"/>
      <c r="DL526" s="7"/>
      <c r="DM526" s="7"/>
      <c r="DN526" s="7"/>
      <c r="DO526" s="7"/>
      <c r="DP526" s="7"/>
      <c r="DQ526" s="7"/>
      <c r="DR526" s="7"/>
      <c r="DS526" s="7"/>
      <c r="DT526" s="7"/>
      <c r="DU526" s="7"/>
      <c r="DV526" s="7"/>
      <c r="DW526" s="7"/>
      <c r="DX526" s="7"/>
      <c r="DY526" s="7"/>
      <c r="DZ526" s="7"/>
      <c r="EA526" s="7"/>
    </row>
    <row r="527" spans="1:131">
      <c r="A527" s="7" t="s">
        <v>567</v>
      </c>
      <c r="B527" s="7"/>
      <c r="C527" s="26">
        <v>1</v>
      </c>
      <c r="D527" s="26">
        <v>114.619</v>
      </c>
      <c r="E527" s="26">
        <v>0</v>
      </c>
      <c r="F527" s="26">
        <v>10.46115</v>
      </c>
      <c r="G527" s="26">
        <v>0</v>
      </c>
      <c r="H527" s="26">
        <v>0</v>
      </c>
      <c r="I527" s="26"/>
      <c r="J527" s="26"/>
      <c r="K527" s="26"/>
      <c r="L527" s="26">
        <v>122.55247362664699</v>
      </c>
      <c r="M527" s="26">
        <v>3.2596824887375602E-4</v>
      </c>
      <c r="N527" s="26">
        <v>3.2361555623175312E-4</v>
      </c>
      <c r="O527" s="26">
        <v>0</v>
      </c>
      <c r="P527" s="26">
        <v>0</v>
      </c>
      <c r="Q527" s="26">
        <v>0</v>
      </c>
      <c r="R527" s="26">
        <v>2.0860930552949988</v>
      </c>
      <c r="S527" s="26">
        <v>4.8206437578241461</v>
      </c>
      <c r="T527" s="26">
        <v>0</v>
      </c>
      <c r="U527" s="26">
        <v>164.85171128453001</v>
      </c>
      <c r="V527" s="26">
        <v>0.62766900000000003</v>
      </c>
      <c r="W527" s="26">
        <v>1.464561</v>
      </c>
      <c r="X527" s="26">
        <v>0</v>
      </c>
      <c r="Y527" s="26">
        <v>0</v>
      </c>
      <c r="Z527" s="26">
        <v>0</v>
      </c>
      <c r="AA527" s="26">
        <v>0</v>
      </c>
      <c r="AB527" s="26">
        <v>0</v>
      </c>
      <c r="AC527" s="26">
        <v>0</v>
      </c>
      <c r="AD527" s="26">
        <v>0</v>
      </c>
      <c r="AE527" s="26">
        <v>0</v>
      </c>
      <c r="AF527" s="26">
        <v>0</v>
      </c>
      <c r="AG527" s="26">
        <v>0</v>
      </c>
      <c r="AH527" s="26">
        <v>2.7137620552949988</v>
      </c>
      <c r="AI527" s="26">
        <v>6.2852047578241459</v>
      </c>
      <c r="AJ527" s="26">
        <v>0</v>
      </c>
      <c r="AK527" s="26">
        <v>164.85171128453001</v>
      </c>
      <c r="AL527" s="26">
        <v>173.85067809764917</v>
      </c>
      <c r="AM527" s="26">
        <v>58.945769750269314</v>
      </c>
      <c r="AN527" s="26">
        <v>0.11518038688759172</v>
      </c>
      <c r="AO527" s="26">
        <v>0</v>
      </c>
      <c r="AP527" s="26">
        <v>0</v>
      </c>
      <c r="AQ527" s="26">
        <v>59.060950137156908</v>
      </c>
      <c r="AR527" s="26">
        <v>2.7137620552949988</v>
      </c>
      <c r="AS527" s="30">
        <v>21.763496184906565</v>
      </c>
      <c r="AT527" s="26">
        <v>58.945769750269314</v>
      </c>
      <c r="AU527" s="26">
        <v>0.13633927160443077</v>
      </c>
      <c r="AV527" s="26">
        <v>0</v>
      </c>
      <c r="AW527" s="26">
        <v>0</v>
      </c>
      <c r="AX527" s="26">
        <v>59.082109021873741</v>
      </c>
      <c r="AY527" s="26">
        <v>6.2852047578241459</v>
      </c>
      <c r="AZ527" s="30">
        <v>9.4001884263715194</v>
      </c>
      <c r="BA527" s="26">
        <v>58.945769750269314</v>
      </c>
      <c r="BB527" s="26">
        <v>0.25151965849202251</v>
      </c>
      <c r="BC527" s="26">
        <v>0</v>
      </c>
      <c r="BD527" s="26">
        <v>0</v>
      </c>
      <c r="BE527" s="26">
        <v>59.197289408761335</v>
      </c>
      <c r="BF527" s="26">
        <v>8.9989668131191447</v>
      </c>
      <c r="BG527" s="26">
        <v>5.2520561478466679</v>
      </c>
      <c r="BH527" s="30">
        <v>6.5782317723919776</v>
      </c>
      <c r="BI527" s="26">
        <v>1.6293703104871924</v>
      </c>
      <c r="BJ527" s="26">
        <v>3.7737007958195035</v>
      </c>
      <c r="BK527" s="26">
        <v>0</v>
      </c>
      <c r="BL527" s="26">
        <v>98.978642389050961</v>
      </c>
      <c r="BM527" s="26">
        <v>104.38171349535767</v>
      </c>
      <c r="BN527" s="26">
        <v>58.945769750269314</v>
      </c>
      <c r="BO527" s="26">
        <v>0</v>
      </c>
      <c r="BP527" s="26">
        <v>0.25151965849202251</v>
      </c>
      <c r="BQ527" s="26">
        <v>0</v>
      </c>
      <c r="BR527" s="26">
        <v>0</v>
      </c>
      <c r="BS527" s="26">
        <v>0</v>
      </c>
      <c r="BT527" s="26">
        <v>0</v>
      </c>
      <c r="BU527" s="26">
        <v>0</v>
      </c>
      <c r="BV527" s="26">
        <v>81.5419580698061</v>
      </c>
      <c r="BW527" s="26">
        <v>0</v>
      </c>
      <c r="BX527" s="26">
        <v>171.75844809764916</v>
      </c>
      <c r="BY527" s="26">
        <v>2.0922300000000003</v>
      </c>
      <c r="BZ527" s="26">
        <v>0</v>
      </c>
      <c r="CA527" s="26">
        <v>0</v>
      </c>
      <c r="CB527" s="26">
        <v>140.73924747856745</v>
      </c>
      <c r="CC527" s="26">
        <v>173.85067809764917</v>
      </c>
      <c r="CD527" s="113">
        <v>0.80954097515522172</v>
      </c>
      <c r="CE527" s="26">
        <v>55.272078425492595</v>
      </c>
      <c r="CF527" s="26">
        <v>1.1642642377481138</v>
      </c>
      <c r="CG527" s="26">
        <v>0</v>
      </c>
      <c r="CH527" s="26">
        <v>1.1642642377481138</v>
      </c>
      <c r="CI527" s="26">
        <v>5.8212424972657308E-2</v>
      </c>
      <c r="CJ527" s="26">
        <v>0</v>
      </c>
      <c r="CK527" s="26">
        <v>5.8212424972657308E-2</v>
      </c>
      <c r="CL527" s="26"/>
      <c r="CM527" s="26">
        <v>0</v>
      </c>
      <c r="CN527" s="26"/>
      <c r="CO527" s="26">
        <v>0</v>
      </c>
      <c r="CP527" s="26">
        <v>0</v>
      </c>
      <c r="CQ527" s="26">
        <v>0</v>
      </c>
      <c r="CR527" s="26">
        <v>0</v>
      </c>
      <c r="CS527" s="26">
        <v>0</v>
      </c>
      <c r="CT527" s="26">
        <v>0</v>
      </c>
      <c r="CU527" s="26">
        <v>0</v>
      </c>
      <c r="CV527" s="26">
        <v>9999</v>
      </c>
      <c r="CW527" s="30">
        <v>9999</v>
      </c>
      <c r="CX527" s="7"/>
      <c r="CY527" s="7"/>
      <c r="CZ527" s="7"/>
      <c r="DA527" s="7"/>
      <c r="DB527" s="7"/>
      <c r="DC527" s="7"/>
      <c r="DD527" s="7"/>
      <c r="DE527" s="7"/>
      <c r="DF527" s="7"/>
      <c r="DG527" s="7"/>
      <c r="DH527" s="7"/>
      <c r="DI527" s="7"/>
      <c r="DJ527" s="7"/>
      <c r="DK527" s="7"/>
      <c r="DL527" s="7"/>
      <c r="DM527" s="7"/>
      <c r="DN527" s="7"/>
      <c r="DO527" s="7"/>
      <c r="DP527" s="7"/>
      <c r="DQ527" s="7"/>
      <c r="DR527" s="7"/>
      <c r="DS527" s="7"/>
      <c r="DT527" s="7"/>
      <c r="DU527" s="7"/>
      <c r="DV527" s="7"/>
      <c r="DW527" s="7"/>
      <c r="DX527" s="7"/>
      <c r="DY527" s="7"/>
      <c r="DZ527" s="7"/>
      <c r="EA527" s="7"/>
    </row>
    <row r="528" spans="1:131">
      <c r="A528" s="7" t="s">
        <v>555</v>
      </c>
      <c r="B528" s="7"/>
      <c r="C528" s="26">
        <v>1</v>
      </c>
      <c r="D528" s="26">
        <v>113.99680000000001</v>
      </c>
      <c r="E528" s="26">
        <v>0</v>
      </c>
      <c r="F528" s="26">
        <v>10.46115</v>
      </c>
      <c r="G528" s="26">
        <v>0</v>
      </c>
      <c r="H528" s="26">
        <v>0</v>
      </c>
      <c r="I528" s="26"/>
      <c r="J528" s="26"/>
      <c r="K528" s="26"/>
      <c r="L528" s="26">
        <v>121.8872074047248</v>
      </c>
      <c r="M528" s="26">
        <v>3.2419875651691074E-4</v>
      </c>
      <c r="N528" s="26">
        <v>3.2185883527722207E-4</v>
      </c>
      <c r="O528" s="26">
        <v>0</v>
      </c>
      <c r="P528" s="26">
        <v>0</v>
      </c>
      <c r="Q528" s="26">
        <v>0</v>
      </c>
      <c r="R528" s="26">
        <v>2.0860930552949988</v>
      </c>
      <c r="S528" s="26">
        <v>4.8206437578241461</v>
      </c>
      <c r="T528" s="26">
        <v>0</v>
      </c>
      <c r="U528" s="26">
        <v>164.85171128453001</v>
      </c>
      <c r="V528" s="26">
        <v>0.62766900000000003</v>
      </c>
      <c r="W528" s="26">
        <v>1.464561</v>
      </c>
      <c r="X528" s="26">
        <v>0</v>
      </c>
      <c r="Y528" s="26">
        <v>0</v>
      </c>
      <c r="Z528" s="26">
        <v>0</v>
      </c>
      <c r="AA528" s="26">
        <v>0</v>
      </c>
      <c r="AB528" s="26">
        <v>0</v>
      </c>
      <c r="AC528" s="26">
        <v>0</v>
      </c>
      <c r="AD528" s="26">
        <v>0</v>
      </c>
      <c r="AE528" s="26">
        <v>0</v>
      </c>
      <c r="AF528" s="26">
        <v>0</v>
      </c>
      <c r="AG528" s="26">
        <v>0</v>
      </c>
      <c r="AH528" s="26">
        <v>2.7137620552949988</v>
      </c>
      <c r="AI528" s="26">
        <v>6.2852047578241459</v>
      </c>
      <c r="AJ528" s="26">
        <v>0</v>
      </c>
      <c r="AK528" s="26">
        <v>164.85171128453001</v>
      </c>
      <c r="AL528" s="26">
        <v>173.85067809764917</v>
      </c>
      <c r="AM528" s="26">
        <v>58.625787391859205</v>
      </c>
      <c r="AN528" s="26">
        <v>0.11455513944413592</v>
      </c>
      <c r="AO528" s="26">
        <v>0</v>
      </c>
      <c r="AP528" s="26">
        <v>0</v>
      </c>
      <c r="AQ528" s="26">
        <v>58.740342531303341</v>
      </c>
      <c r="AR528" s="26">
        <v>2.7137620552949988</v>
      </c>
      <c r="AS528" s="30">
        <v>21.645354800613863</v>
      </c>
      <c r="AT528" s="26">
        <v>58.625787391859205</v>
      </c>
      <c r="AU528" s="26">
        <v>0.13559916486128801</v>
      </c>
      <c r="AV528" s="26">
        <v>0</v>
      </c>
      <c r="AW528" s="26">
        <v>0</v>
      </c>
      <c r="AX528" s="26">
        <v>58.761386556720495</v>
      </c>
      <c r="AY528" s="26">
        <v>6.2852047578241459</v>
      </c>
      <c r="AZ528" s="30">
        <v>9.3491602614173068</v>
      </c>
      <c r="BA528" s="26">
        <v>58.625787391859205</v>
      </c>
      <c r="BB528" s="26">
        <v>0.25015430430542396</v>
      </c>
      <c r="BC528" s="26">
        <v>0</v>
      </c>
      <c r="BD528" s="26">
        <v>0</v>
      </c>
      <c r="BE528" s="26">
        <v>58.875941696164631</v>
      </c>
      <c r="BF528" s="26">
        <v>8.9989668131191447</v>
      </c>
      <c r="BG528" s="26">
        <v>5.2815463689962412</v>
      </c>
      <c r="BH528" s="30">
        <v>6.5425223716051866</v>
      </c>
      <c r="BI528" s="26">
        <v>1.6382634917623256</v>
      </c>
      <c r="BJ528" s="26">
        <v>3.7942978356939459</v>
      </c>
      <c r="BK528" s="26">
        <v>0</v>
      </c>
      <c r="BL528" s="26">
        <v>99.518872564761736</v>
      </c>
      <c r="BM528" s="26">
        <v>104.95143389221802</v>
      </c>
      <c r="BN528" s="26">
        <v>58.625787391859205</v>
      </c>
      <c r="BO528" s="26">
        <v>0</v>
      </c>
      <c r="BP528" s="26">
        <v>0.25015430430542396</v>
      </c>
      <c r="BQ528" s="26">
        <v>0</v>
      </c>
      <c r="BR528" s="26">
        <v>0</v>
      </c>
      <c r="BS528" s="26">
        <v>0</v>
      </c>
      <c r="BT528" s="26">
        <v>0</v>
      </c>
      <c r="BU528" s="26">
        <v>0</v>
      </c>
      <c r="BV528" s="26">
        <v>81.5419580698061</v>
      </c>
      <c r="BW528" s="26">
        <v>0</v>
      </c>
      <c r="BX528" s="26">
        <v>171.75844809764916</v>
      </c>
      <c r="BY528" s="26">
        <v>2.0922300000000003</v>
      </c>
      <c r="BZ528" s="26">
        <v>0</v>
      </c>
      <c r="CA528" s="26">
        <v>0</v>
      </c>
      <c r="CB528" s="26">
        <v>140.41789976597073</v>
      </c>
      <c r="CC528" s="26">
        <v>173.85067809764917</v>
      </c>
      <c r="CD528" s="113">
        <v>0.80769256296544456</v>
      </c>
      <c r="CE528" s="26">
        <v>55.57458032645382</v>
      </c>
      <c r="CF528" s="26">
        <v>1.157944123205787</v>
      </c>
      <c r="CG528" s="26">
        <v>0</v>
      </c>
      <c r="CH528" s="26">
        <v>1.157944123205787</v>
      </c>
      <c r="CI528" s="26">
        <v>5.7896423517244285E-2</v>
      </c>
      <c r="CJ528" s="26">
        <v>0</v>
      </c>
      <c r="CK528" s="26">
        <v>5.7896423517244285E-2</v>
      </c>
      <c r="CL528" s="26"/>
      <c r="CM528" s="26">
        <v>0</v>
      </c>
      <c r="CN528" s="26"/>
      <c r="CO528" s="26">
        <v>0</v>
      </c>
      <c r="CP528" s="26">
        <v>0</v>
      </c>
      <c r="CQ528" s="26">
        <v>0</v>
      </c>
      <c r="CR528" s="26">
        <v>0</v>
      </c>
      <c r="CS528" s="26">
        <v>0</v>
      </c>
      <c r="CT528" s="26">
        <v>0</v>
      </c>
      <c r="CU528" s="26">
        <v>0</v>
      </c>
      <c r="CV528" s="26">
        <v>9999</v>
      </c>
      <c r="CW528" s="30">
        <v>9999</v>
      </c>
      <c r="CX528" s="7"/>
      <c r="CY528" s="7"/>
      <c r="CZ528" s="7"/>
      <c r="DA528" s="7"/>
      <c r="DB528" s="7"/>
      <c r="DC528" s="7"/>
      <c r="DD528" s="7"/>
      <c r="DE528" s="7"/>
      <c r="DF528" s="7"/>
      <c r="DG528" s="7"/>
      <c r="DH528" s="7"/>
      <c r="DI528" s="7"/>
      <c r="DJ528" s="7"/>
      <c r="DK528" s="7"/>
      <c r="DL528" s="7"/>
      <c r="DM528" s="7"/>
      <c r="DN528" s="7"/>
      <c r="DO528" s="7"/>
      <c r="DP528" s="7"/>
      <c r="DQ528" s="7"/>
      <c r="DR528" s="7"/>
      <c r="DS528" s="7"/>
      <c r="DT528" s="7"/>
      <c r="DU528" s="7"/>
      <c r="DV528" s="7"/>
      <c r="DW528" s="7"/>
      <c r="DX528" s="7"/>
      <c r="DY528" s="7"/>
      <c r="DZ528" s="7"/>
      <c r="EA528" s="7"/>
    </row>
    <row r="529" spans="1:131">
      <c r="A529" s="7" t="s">
        <v>592</v>
      </c>
      <c r="B529" s="7"/>
      <c r="C529" s="26">
        <v>1</v>
      </c>
      <c r="D529" s="26">
        <v>111.08100000000002</v>
      </c>
      <c r="E529" s="26">
        <v>0</v>
      </c>
      <c r="F529" s="26">
        <v>10.46115</v>
      </c>
      <c r="G529" s="26">
        <v>0</v>
      </c>
      <c r="H529" s="26">
        <v>0</v>
      </c>
      <c r="I529" s="26"/>
      <c r="J529" s="26"/>
      <c r="K529" s="26"/>
      <c r="L529" s="26">
        <v>118.76958726669729</v>
      </c>
      <c r="M529" s="26">
        <v>3.1590642958973382E-4</v>
      </c>
      <c r="N529" s="26">
        <v>3.1362635864716471E-4</v>
      </c>
      <c r="O529" s="26">
        <v>0</v>
      </c>
      <c r="P529" s="26">
        <v>0</v>
      </c>
      <c r="Q529" s="26">
        <v>0</v>
      </c>
      <c r="R529" s="26">
        <v>2.0860930552949988</v>
      </c>
      <c r="S529" s="26">
        <v>4.8206437578241461</v>
      </c>
      <c r="T529" s="26">
        <v>0</v>
      </c>
      <c r="U529" s="26">
        <v>164.85171128453001</v>
      </c>
      <c r="V529" s="26">
        <v>0.62766900000000003</v>
      </c>
      <c r="W529" s="26">
        <v>1.464561</v>
      </c>
      <c r="X529" s="26">
        <v>0</v>
      </c>
      <c r="Y529" s="26">
        <v>0</v>
      </c>
      <c r="Z529" s="26">
        <v>0</v>
      </c>
      <c r="AA529" s="26">
        <v>0</v>
      </c>
      <c r="AB529" s="26">
        <v>0</v>
      </c>
      <c r="AC529" s="26">
        <v>0</v>
      </c>
      <c r="AD529" s="26">
        <v>0</v>
      </c>
      <c r="AE529" s="26">
        <v>0</v>
      </c>
      <c r="AF529" s="26">
        <v>0</v>
      </c>
      <c r="AG529" s="26">
        <v>0</v>
      </c>
      <c r="AH529" s="26">
        <v>2.7137620552949988</v>
      </c>
      <c r="AI529" s="26">
        <v>6.2852047578241459</v>
      </c>
      <c r="AJ529" s="26">
        <v>0</v>
      </c>
      <c r="AK529" s="26">
        <v>164.85171128453001</v>
      </c>
      <c r="AL529" s="26">
        <v>173.85067809764917</v>
      </c>
      <c r="AM529" s="26">
        <v>57.126262222054599</v>
      </c>
      <c r="AN529" s="26">
        <v>0.11162505828754898</v>
      </c>
      <c r="AO529" s="26">
        <v>0</v>
      </c>
      <c r="AP529" s="26">
        <v>0</v>
      </c>
      <c r="AQ529" s="26">
        <v>57.23788728034215</v>
      </c>
      <c r="AR529" s="26">
        <v>2.7137620552949988</v>
      </c>
      <c r="AS529" s="30">
        <v>21.091711842849879</v>
      </c>
      <c r="AT529" s="26">
        <v>57.126262222054599</v>
      </c>
      <c r="AU529" s="26">
        <v>0.13213082149636421</v>
      </c>
      <c r="AV529" s="26">
        <v>0</v>
      </c>
      <c r="AW529" s="26">
        <v>0</v>
      </c>
      <c r="AX529" s="26">
        <v>57.25839304355096</v>
      </c>
      <c r="AY529" s="26">
        <v>6.2852047578241459</v>
      </c>
      <c r="AZ529" s="30">
        <v>9.1100282727102524</v>
      </c>
      <c r="BA529" s="26">
        <v>57.126262222054599</v>
      </c>
      <c r="BB529" s="26">
        <v>0.24375587978391319</v>
      </c>
      <c r="BC529" s="26">
        <v>0</v>
      </c>
      <c r="BD529" s="26">
        <v>0</v>
      </c>
      <c r="BE529" s="26">
        <v>57.370018101838511</v>
      </c>
      <c r="BF529" s="26">
        <v>8.9989668131191447</v>
      </c>
      <c r="BG529" s="26">
        <v>5.4241473747361715</v>
      </c>
      <c r="BH529" s="30">
        <v>6.3751783169376317</v>
      </c>
      <c r="BI529" s="26">
        <v>1.6812667838580089</v>
      </c>
      <c r="BJ529" s="26">
        <v>3.893895549338191</v>
      </c>
      <c r="BK529" s="26">
        <v>0</v>
      </c>
      <c r="BL529" s="26">
        <v>102.13117465624752</v>
      </c>
      <c r="BM529" s="26">
        <v>107.70633698944373</v>
      </c>
      <c r="BN529" s="26">
        <v>57.126262222054599</v>
      </c>
      <c r="BO529" s="26">
        <v>0</v>
      </c>
      <c r="BP529" s="26">
        <v>0.24375587978391319</v>
      </c>
      <c r="BQ529" s="26">
        <v>0</v>
      </c>
      <c r="BR529" s="26">
        <v>0</v>
      </c>
      <c r="BS529" s="26">
        <v>0</v>
      </c>
      <c r="BT529" s="26">
        <v>0</v>
      </c>
      <c r="BU529" s="26">
        <v>0</v>
      </c>
      <c r="BV529" s="26">
        <v>81.5419580698061</v>
      </c>
      <c r="BW529" s="26">
        <v>0</v>
      </c>
      <c r="BX529" s="26">
        <v>171.75844809764916</v>
      </c>
      <c r="BY529" s="26">
        <v>2.0922300000000003</v>
      </c>
      <c r="BZ529" s="26">
        <v>0</v>
      </c>
      <c r="CA529" s="26">
        <v>0</v>
      </c>
      <c r="CB529" s="26">
        <v>138.9119761716446</v>
      </c>
      <c r="CC529" s="26">
        <v>173.85067809764917</v>
      </c>
      <c r="CD529" s="113">
        <v>0.79903039603687909</v>
      </c>
      <c r="CE529" s="26">
        <v>57.037338950626754</v>
      </c>
      <c r="CF529" s="26">
        <v>1.1283263315270449</v>
      </c>
      <c r="CG529" s="26">
        <v>0</v>
      </c>
      <c r="CH529" s="26">
        <v>1.1283263315270449</v>
      </c>
      <c r="CI529" s="26">
        <v>5.6415553951681206E-2</v>
      </c>
      <c r="CJ529" s="26">
        <v>0</v>
      </c>
      <c r="CK529" s="26">
        <v>5.6415553951681206E-2</v>
      </c>
      <c r="CL529" s="26"/>
      <c r="CM529" s="26">
        <v>0</v>
      </c>
      <c r="CN529" s="26"/>
      <c r="CO529" s="26">
        <v>0</v>
      </c>
      <c r="CP529" s="26">
        <v>0</v>
      </c>
      <c r="CQ529" s="26">
        <v>0</v>
      </c>
      <c r="CR529" s="26">
        <v>0</v>
      </c>
      <c r="CS529" s="26">
        <v>0</v>
      </c>
      <c r="CT529" s="26">
        <v>0</v>
      </c>
      <c r="CU529" s="26">
        <v>0</v>
      </c>
      <c r="CV529" s="26">
        <v>9999</v>
      </c>
      <c r="CW529" s="30">
        <v>9999</v>
      </c>
      <c r="CX529" s="7"/>
      <c r="CY529" s="7"/>
      <c r="CZ529" s="7"/>
      <c r="DA529" s="7"/>
      <c r="DB529" s="7"/>
      <c r="DC529" s="7"/>
      <c r="DD529" s="7"/>
      <c r="DE529" s="7"/>
      <c r="DF529" s="7"/>
      <c r="DG529" s="7"/>
      <c r="DH529" s="7"/>
      <c r="DI529" s="7"/>
      <c r="DJ529" s="7"/>
      <c r="DK529" s="7"/>
      <c r="DL529" s="7"/>
      <c r="DM529" s="7"/>
      <c r="DN529" s="7"/>
      <c r="DO529" s="7"/>
      <c r="DP529" s="7"/>
      <c r="DQ529" s="7"/>
      <c r="DR529" s="7"/>
      <c r="DS529" s="7"/>
      <c r="DT529" s="7"/>
      <c r="DU529" s="7"/>
      <c r="DV529" s="7"/>
      <c r="DW529" s="7"/>
      <c r="DX529" s="7"/>
      <c r="DY529" s="7"/>
      <c r="DZ529" s="7"/>
      <c r="EA529" s="7"/>
    </row>
    <row r="530" spans="1:131">
      <c r="A530" s="7" t="s">
        <v>580</v>
      </c>
      <c r="B530" s="7"/>
      <c r="C530" s="26">
        <v>1</v>
      </c>
      <c r="D530" s="26">
        <v>109.73899999999999</v>
      </c>
      <c r="E530" s="26">
        <v>0</v>
      </c>
      <c r="F530" s="26">
        <v>10.46115</v>
      </c>
      <c r="G530" s="26">
        <v>0</v>
      </c>
      <c r="H530" s="26">
        <v>0</v>
      </c>
      <c r="I530" s="26"/>
      <c r="J530" s="26"/>
      <c r="K530" s="26"/>
      <c r="L530" s="26">
        <v>117.33469933706115</v>
      </c>
      <c r="M530" s="26">
        <v>3.1208987744751838E-4</v>
      </c>
      <c r="N530" s="26">
        <v>3.0983735266680351E-4</v>
      </c>
      <c r="O530" s="26">
        <v>0</v>
      </c>
      <c r="P530" s="26">
        <v>0</v>
      </c>
      <c r="Q530" s="26">
        <v>0</v>
      </c>
      <c r="R530" s="26">
        <v>2.0860930552949988</v>
      </c>
      <c r="S530" s="26">
        <v>4.8206437578241461</v>
      </c>
      <c r="T530" s="26">
        <v>0</v>
      </c>
      <c r="U530" s="26">
        <v>164.85171128453001</v>
      </c>
      <c r="V530" s="26">
        <v>0.62766900000000003</v>
      </c>
      <c r="W530" s="26">
        <v>1.464561</v>
      </c>
      <c r="X530" s="26">
        <v>0</v>
      </c>
      <c r="Y530" s="26">
        <v>0</v>
      </c>
      <c r="Z530" s="26">
        <v>0</v>
      </c>
      <c r="AA530" s="26">
        <v>0</v>
      </c>
      <c r="AB530" s="26">
        <v>0</v>
      </c>
      <c r="AC530" s="26">
        <v>0</v>
      </c>
      <c r="AD530" s="26">
        <v>0</v>
      </c>
      <c r="AE530" s="26">
        <v>0</v>
      </c>
      <c r="AF530" s="26">
        <v>0</v>
      </c>
      <c r="AG530" s="26">
        <v>0</v>
      </c>
      <c r="AH530" s="26">
        <v>2.7137620552949988</v>
      </c>
      <c r="AI530" s="26">
        <v>6.2852047578241459</v>
      </c>
      <c r="AJ530" s="26">
        <v>0</v>
      </c>
      <c r="AK530" s="26">
        <v>164.85171128453001</v>
      </c>
      <c r="AL530" s="26">
        <v>173.85067809764917</v>
      </c>
      <c r="AM530" s="26">
        <v>56.436104194110996</v>
      </c>
      <c r="AN530" s="26">
        <v>0.11027648537029137</v>
      </c>
      <c r="AO530" s="26">
        <v>0</v>
      </c>
      <c r="AP530" s="26">
        <v>0</v>
      </c>
      <c r="AQ530" s="26">
        <v>56.546380679481288</v>
      </c>
      <c r="AR530" s="26">
        <v>2.7137620552949988</v>
      </c>
      <c r="AS530" s="30">
        <v>20.836897092414549</v>
      </c>
      <c r="AT530" s="26">
        <v>56.436104194110996</v>
      </c>
      <c r="AU530" s="26">
        <v>0.13053451283468379</v>
      </c>
      <c r="AV530" s="26">
        <v>0</v>
      </c>
      <c r="AW530" s="26">
        <v>0</v>
      </c>
      <c r="AX530" s="26">
        <v>56.566638706945682</v>
      </c>
      <c r="AY530" s="26">
        <v>6.2852047578241459</v>
      </c>
      <c r="AZ530" s="30">
        <v>8.9999675247697581</v>
      </c>
      <c r="BA530" s="26">
        <v>56.436104194110996</v>
      </c>
      <c r="BB530" s="26">
        <v>0.24081099820497515</v>
      </c>
      <c r="BC530" s="26">
        <v>0</v>
      </c>
      <c r="BD530" s="26">
        <v>0</v>
      </c>
      <c r="BE530" s="26">
        <v>56.676915192315974</v>
      </c>
      <c r="BF530" s="26">
        <v>8.9989668131191447</v>
      </c>
      <c r="BG530" s="26">
        <v>5.4923261247808162</v>
      </c>
      <c r="BH530" s="30">
        <v>6.2981580407308009</v>
      </c>
      <c r="BI530" s="26">
        <v>1.7018270224599417</v>
      </c>
      <c r="BJ530" s="26">
        <v>3.9415140607809049</v>
      </c>
      <c r="BK530" s="26">
        <v>0</v>
      </c>
      <c r="BL530" s="26">
        <v>103.38013843748016</v>
      </c>
      <c r="BM530" s="26">
        <v>109.02347952072101</v>
      </c>
      <c r="BN530" s="26">
        <v>56.436104194110996</v>
      </c>
      <c r="BO530" s="26">
        <v>0</v>
      </c>
      <c r="BP530" s="26">
        <v>0.24081099820497515</v>
      </c>
      <c r="BQ530" s="26">
        <v>0</v>
      </c>
      <c r="BR530" s="26">
        <v>0</v>
      </c>
      <c r="BS530" s="26">
        <v>0</v>
      </c>
      <c r="BT530" s="26">
        <v>0</v>
      </c>
      <c r="BU530" s="26">
        <v>0</v>
      </c>
      <c r="BV530" s="26">
        <v>81.5419580698061</v>
      </c>
      <c r="BW530" s="26">
        <v>0</v>
      </c>
      <c r="BX530" s="26">
        <v>171.75844809764916</v>
      </c>
      <c r="BY530" s="26">
        <v>2.0922300000000003</v>
      </c>
      <c r="BZ530" s="26">
        <v>0</v>
      </c>
      <c r="CA530" s="26">
        <v>0</v>
      </c>
      <c r="CB530" s="26">
        <v>138.21887326212209</v>
      </c>
      <c r="CC530" s="26">
        <v>173.85067809764917</v>
      </c>
      <c r="CD530" s="113">
        <v>0.79504362464716272</v>
      </c>
      <c r="CE530" s="26">
        <v>57.736696252461044</v>
      </c>
      <c r="CF530" s="26">
        <v>1.1146947119259467</v>
      </c>
      <c r="CG530" s="26">
        <v>0</v>
      </c>
      <c r="CH530" s="26">
        <v>1.1146947119259467</v>
      </c>
      <c r="CI530" s="26">
        <v>5.5733982185104045E-2</v>
      </c>
      <c r="CJ530" s="26">
        <v>0</v>
      </c>
      <c r="CK530" s="26">
        <v>5.5733982185104045E-2</v>
      </c>
      <c r="CL530" s="26"/>
      <c r="CM530" s="26">
        <v>0</v>
      </c>
      <c r="CN530" s="26"/>
      <c r="CO530" s="26">
        <v>0</v>
      </c>
      <c r="CP530" s="26">
        <v>0</v>
      </c>
      <c r="CQ530" s="26">
        <v>0</v>
      </c>
      <c r="CR530" s="26">
        <v>0</v>
      </c>
      <c r="CS530" s="26">
        <v>0</v>
      </c>
      <c r="CT530" s="26">
        <v>0</v>
      </c>
      <c r="CU530" s="26">
        <v>0</v>
      </c>
      <c r="CV530" s="26">
        <v>9999</v>
      </c>
      <c r="CW530" s="30">
        <v>9999</v>
      </c>
      <c r="CX530" s="7"/>
      <c r="CY530" s="7"/>
      <c r="CZ530" s="7"/>
      <c r="DA530" s="7"/>
      <c r="DB530" s="7"/>
      <c r="DC530" s="7"/>
      <c r="DD530" s="7"/>
      <c r="DE530" s="7"/>
      <c r="DF530" s="7"/>
      <c r="DG530" s="7"/>
      <c r="DH530" s="7"/>
      <c r="DI530" s="7"/>
      <c r="DJ530" s="7"/>
      <c r="DK530" s="7"/>
      <c r="DL530" s="7"/>
      <c r="DM530" s="7"/>
      <c r="DN530" s="7"/>
      <c r="DO530" s="7"/>
      <c r="DP530" s="7"/>
      <c r="DQ530" s="7"/>
      <c r="DR530" s="7"/>
      <c r="DS530" s="7"/>
      <c r="DT530" s="7"/>
      <c r="DU530" s="7"/>
      <c r="DV530" s="7"/>
      <c r="DW530" s="7"/>
      <c r="DX530" s="7"/>
      <c r="DY530" s="7"/>
      <c r="DZ530" s="7"/>
      <c r="EA530" s="7"/>
    </row>
    <row r="531" spans="1:131">
      <c r="A531" s="7" t="s">
        <v>568</v>
      </c>
      <c r="B531" s="7"/>
      <c r="C531" s="26">
        <v>1</v>
      </c>
      <c r="D531" s="26">
        <v>107.60400000000001</v>
      </c>
      <c r="E531" s="26">
        <v>0</v>
      </c>
      <c r="F531" s="26">
        <v>10.46115</v>
      </c>
      <c r="G531" s="26">
        <v>0</v>
      </c>
      <c r="H531" s="26">
        <v>0</v>
      </c>
      <c r="I531" s="26"/>
      <c r="J531" s="26"/>
      <c r="K531" s="26"/>
      <c r="L531" s="26">
        <v>115.05192308536738</v>
      </c>
      <c r="M531" s="26">
        <v>3.0601808994853947E-4</v>
      </c>
      <c r="N531" s="26">
        <v>3.038093886071381E-4</v>
      </c>
      <c r="O531" s="26">
        <v>0</v>
      </c>
      <c r="P531" s="26">
        <v>0</v>
      </c>
      <c r="Q531" s="26">
        <v>0</v>
      </c>
      <c r="R531" s="26">
        <v>2.0860930552949988</v>
      </c>
      <c r="S531" s="26">
        <v>4.8206437578241461</v>
      </c>
      <c r="T531" s="26">
        <v>0</v>
      </c>
      <c r="U531" s="26">
        <v>164.85171128453001</v>
      </c>
      <c r="V531" s="26">
        <v>0.62766900000000003</v>
      </c>
      <c r="W531" s="26">
        <v>1.464561</v>
      </c>
      <c r="X531" s="26">
        <v>0</v>
      </c>
      <c r="Y531" s="26">
        <v>0</v>
      </c>
      <c r="Z531" s="26">
        <v>0</v>
      </c>
      <c r="AA531" s="26">
        <v>0</v>
      </c>
      <c r="AB531" s="26">
        <v>0</v>
      </c>
      <c r="AC531" s="26">
        <v>0</v>
      </c>
      <c r="AD531" s="26">
        <v>0</v>
      </c>
      <c r="AE531" s="26">
        <v>0</v>
      </c>
      <c r="AF531" s="26">
        <v>0</v>
      </c>
      <c r="AG531" s="26">
        <v>0</v>
      </c>
      <c r="AH531" s="26">
        <v>2.7137620552949988</v>
      </c>
      <c r="AI531" s="26">
        <v>6.2852047578241459</v>
      </c>
      <c r="AJ531" s="26">
        <v>0</v>
      </c>
      <c r="AK531" s="26">
        <v>164.85171128453001</v>
      </c>
      <c r="AL531" s="26">
        <v>173.85067809764917</v>
      </c>
      <c r="AM531" s="26">
        <v>55.338125513291708</v>
      </c>
      <c r="AN531" s="26">
        <v>0.10813102845647249</v>
      </c>
      <c r="AO531" s="26">
        <v>0</v>
      </c>
      <c r="AP531" s="26">
        <v>0</v>
      </c>
      <c r="AQ531" s="26">
        <v>55.446256541748177</v>
      </c>
      <c r="AR531" s="26">
        <v>2.7137620552949988</v>
      </c>
      <c r="AS531" s="30">
        <v>20.431509989449278</v>
      </c>
      <c r="AT531" s="26">
        <v>55.338125513291708</v>
      </c>
      <c r="AU531" s="26">
        <v>0.12799493087291955</v>
      </c>
      <c r="AV531" s="26">
        <v>0</v>
      </c>
      <c r="AW531" s="26">
        <v>0</v>
      </c>
      <c r="AX531" s="26">
        <v>55.46612044416463</v>
      </c>
      <c r="AY531" s="26">
        <v>6.2852047578241459</v>
      </c>
      <c r="AZ531" s="30">
        <v>8.8248708803189828</v>
      </c>
      <c r="BA531" s="26">
        <v>55.338125513291708</v>
      </c>
      <c r="BB531" s="26">
        <v>0.23612595932939204</v>
      </c>
      <c r="BC531" s="26">
        <v>0</v>
      </c>
      <c r="BD531" s="26">
        <v>0</v>
      </c>
      <c r="BE531" s="26">
        <v>55.5742514726211</v>
      </c>
      <c r="BF531" s="26">
        <v>8.9989668131191447</v>
      </c>
      <c r="BG531" s="26">
        <v>5.6042971780197224</v>
      </c>
      <c r="BH531" s="30">
        <v>6.1756257831290338</v>
      </c>
      <c r="BI531" s="26">
        <v>1.7355934316357338</v>
      </c>
      <c r="BJ531" s="26">
        <v>4.0197187048440171</v>
      </c>
      <c r="BK531" s="26">
        <v>0</v>
      </c>
      <c r="BL531" s="26">
        <v>105.43133166044601</v>
      </c>
      <c r="BM531" s="26">
        <v>111.18664379692576</v>
      </c>
      <c r="BN531" s="26">
        <v>55.338125513291708</v>
      </c>
      <c r="BO531" s="26">
        <v>0</v>
      </c>
      <c r="BP531" s="26">
        <v>0.23612595932939204</v>
      </c>
      <c r="BQ531" s="26">
        <v>0</v>
      </c>
      <c r="BR531" s="26">
        <v>0</v>
      </c>
      <c r="BS531" s="26">
        <v>0</v>
      </c>
      <c r="BT531" s="26">
        <v>0</v>
      </c>
      <c r="BU531" s="26">
        <v>0</v>
      </c>
      <c r="BV531" s="26">
        <v>81.5419580698061</v>
      </c>
      <c r="BW531" s="26">
        <v>0</v>
      </c>
      <c r="BX531" s="26">
        <v>171.75844809764916</v>
      </c>
      <c r="BY531" s="26">
        <v>2.0922300000000003</v>
      </c>
      <c r="BZ531" s="26">
        <v>0</v>
      </c>
      <c r="CA531" s="26">
        <v>0</v>
      </c>
      <c r="CB531" s="26">
        <v>137.11620954242721</v>
      </c>
      <c r="CC531" s="26">
        <v>173.85067809764917</v>
      </c>
      <c r="CD531" s="113">
        <v>0.78870103379988665</v>
      </c>
      <c r="CE531" s="26">
        <v>58.88526195109042</v>
      </c>
      <c r="CF531" s="26">
        <v>1.0930080443787504</v>
      </c>
      <c r="CG531" s="26">
        <v>0</v>
      </c>
      <c r="CH531" s="26">
        <v>1.0930080443787504</v>
      </c>
      <c r="CI531" s="26">
        <v>5.464966346554951E-2</v>
      </c>
      <c r="CJ531" s="26">
        <v>0</v>
      </c>
      <c r="CK531" s="26">
        <v>5.464966346554951E-2</v>
      </c>
      <c r="CL531" s="26"/>
      <c r="CM531" s="26">
        <v>0</v>
      </c>
      <c r="CN531" s="26"/>
      <c r="CO531" s="26">
        <v>0</v>
      </c>
      <c r="CP531" s="26">
        <v>0</v>
      </c>
      <c r="CQ531" s="26">
        <v>0</v>
      </c>
      <c r="CR531" s="26">
        <v>0</v>
      </c>
      <c r="CS531" s="26">
        <v>0</v>
      </c>
      <c r="CT531" s="26">
        <v>0</v>
      </c>
      <c r="CU531" s="26">
        <v>0</v>
      </c>
      <c r="CV531" s="26">
        <v>9999</v>
      </c>
      <c r="CW531" s="30">
        <v>9999</v>
      </c>
      <c r="CX531" s="7"/>
      <c r="CY531" s="7"/>
      <c r="CZ531" s="7"/>
      <c r="DA531" s="7"/>
      <c r="DB531" s="7"/>
      <c r="DC531" s="7"/>
      <c r="DD531" s="7"/>
      <c r="DE531" s="7"/>
      <c r="DF531" s="7"/>
      <c r="DG531" s="7"/>
      <c r="DH531" s="7"/>
      <c r="DI531" s="7"/>
      <c r="DJ531" s="7"/>
      <c r="DK531" s="7"/>
      <c r="DL531" s="7"/>
      <c r="DM531" s="7"/>
      <c r="DN531" s="7"/>
      <c r="DO531" s="7"/>
      <c r="DP531" s="7"/>
      <c r="DQ531" s="7"/>
      <c r="DR531" s="7"/>
      <c r="DS531" s="7"/>
      <c r="DT531" s="7"/>
      <c r="DU531" s="7"/>
      <c r="DV531" s="7"/>
      <c r="DW531" s="7"/>
      <c r="DX531" s="7"/>
      <c r="DY531" s="7"/>
      <c r="DZ531" s="7"/>
      <c r="EA531" s="7"/>
    </row>
    <row r="532" spans="1:131">
      <c r="A532" s="7" t="s">
        <v>556</v>
      </c>
      <c r="B532" s="7"/>
      <c r="C532" s="26">
        <v>1</v>
      </c>
      <c r="D532" s="26">
        <v>107.16480000000001</v>
      </c>
      <c r="E532" s="26">
        <v>0</v>
      </c>
      <c r="F532" s="26">
        <v>10.46115</v>
      </c>
      <c r="G532" s="26">
        <v>0</v>
      </c>
      <c r="H532" s="26">
        <v>0</v>
      </c>
      <c r="I532" s="26"/>
      <c r="J532" s="26"/>
      <c r="K532" s="26"/>
      <c r="L532" s="26">
        <v>114.58232339930466</v>
      </c>
      <c r="M532" s="26">
        <v>3.0476903652017809E-4</v>
      </c>
      <c r="N532" s="26">
        <v>3.0256935028629268E-4</v>
      </c>
      <c r="O532" s="26">
        <v>0</v>
      </c>
      <c r="P532" s="26">
        <v>0</v>
      </c>
      <c r="Q532" s="26">
        <v>0</v>
      </c>
      <c r="R532" s="26">
        <v>2.0860930552949988</v>
      </c>
      <c r="S532" s="26">
        <v>4.8206437578241461</v>
      </c>
      <c r="T532" s="26">
        <v>0</v>
      </c>
      <c r="U532" s="26">
        <v>164.85171128453001</v>
      </c>
      <c r="V532" s="26">
        <v>0.62766900000000003</v>
      </c>
      <c r="W532" s="26">
        <v>1.464561</v>
      </c>
      <c r="X532" s="26">
        <v>0</v>
      </c>
      <c r="Y532" s="26">
        <v>0</v>
      </c>
      <c r="Z532" s="26">
        <v>0</v>
      </c>
      <c r="AA532" s="26">
        <v>0</v>
      </c>
      <c r="AB532" s="26">
        <v>0</v>
      </c>
      <c r="AC532" s="26">
        <v>0</v>
      </c>
      <c r="AD532" s="26">
        <v>0</v>
      </c>
      <c r="AE532" s="26">
        <v>0</v>
      </c>
      <c r="AF532" s="26">
        <v>0</v>
      </c>
      <c r="AG532" s="26">
        <v>0</v>
      </c>
      <c r="AH532" s="26">
        <v>2.7137620552949988</v>
      </c>
      <c r="AI532" s="26">
        <v>6.2852047578241459</v>
      </c>
      <c r="AJ532" s="26">
        <v>0</v>
      </c>
      <c r="AK532" s="26">
        <v>164.85171128453001</v>
      </c>
      <c r="AL532" s="26">
        <v>173.85067809764917</v>
      </c>
      <c r="AM532" s="26">
        <v>55.11225561323748</v>
      </c>
      <c r="AN532" s="26">
        <v>0.10768967731991545</v>
      </c>
      <c r="AO532" s="26">
        <v>0</v>
      </c>
      <c r="AP532" s="26">
        <v>0</v>
      </c>
      <c r="AQ532" s="26">
        <v>55.219945290557398</v>
      </c>
      <c r="AR532" s="26">
        <v>2.7137620552949988</v>
      </c>
      <c r="AS532" s="30">
        <v>20.348116071125009</v>
      </c>
      <c r="AT532" s="26">
        <v>55.11225561323748</v>
      </c>
      <c r="AU532" s="26">
        <v>0.12747250258364234</v>
      </c>
      <c r="AV532" s="26">
        <v>0</v>
      </c>
      <c r="AW532" s="26">
        <v>0</v>
      </c>
      <c r="AX532" s="26">
        <v>55.239728115821123</v>
      </c>
      <c r="AY532" s="26">
        <v>6.2852047578241459</v>
      </c>
      <c r="AZ532" s="30">
        <v>8.7888509991748265</v>
      </c>
      <c r="BA532" s="26">
        <v>55.11225561323748</v>
      </c>
      <c r="BB532" s="26">
        <v>0.23516217990355781</v>
      </c>
      <c r="BC532" s="26">
        <v>0</v>
      </c>
      <c r="BD532" s="26">
        <v>0</v>
      </c>
      <c r="BE532" s="26">
        <v>55.347417793141041</v>
      </c>
      <c r="BF532" s="26">
        <v>8.9989668131191447</v>
      </c>
      <c r="BG532" s="26">
        <v>5.6278845228413577</v>
      </c>
      <c r="BH532" s="30">
        <v>6.1504191472795302</v>
      </c>
      <c r="BI532" s="26">
        <v>1.7427065194703064</v>
      </c>
      <c r="BJ532" s="26">
        <v>4.036192961831083</v>
      </c>
      <c r="BK532" s="26">
        <v>0</v>
      </c>
      <c r="BL532" s="26">
        <v>105.8634272820052</v>
      </c>
      <c r="BM532" s="26">
        <v>111.64232676330661</v>
      </c>
      <c r="BN532" s="26">
        <v>55.11225561323748</v>
      </c>
      <c r="BO532" s="26">
        <v>0</v>
      </c>
      <c r="BP532" s="26">
        <v>0.23516217990355781</v>
      </c>
      <c r="BQ532" s="26">
        <v>0</v>
      </c>
      <c r="BR532" s="26">
        <v>0</v>
      </c>
      <c r="BS532" s="26">
        <v>0</v>
      </c>
      <c r="BT532" s="26">
        <v>0</v>
      </c>
      <c r="BU532" s="26">
        <v>0</v>
      </c>
      <c r="BV532" s="26">
        <v>81.5419580698061</v>
      </c>
      <c r="BW532" s="26">
        <v>0</v>
      </c>
      <c r="BX532" s="26">
        <v>171.75844809764916</v>
      </c>
      <c r="BY532" s="26">
        <v>2.0922300000000003</v>
      </c>
      <c r="BZ532" s="26">
        <v>0</v>
      </c>
      <c r="CA532" s="26">
        <v>0</v>
      </c>
      <c r="CB532" s="26">
        <v>136.88937586294713</v>
      </c>
      <c r="CC532" s="26">
        <v>173.85067809764917</v>
      </c>
      <c r="CD532" s="113">
        <v>0.78739627225416142</v>
      </c>
      <c r="CE532" s="26">
        <v>59.12721390563776</v>
      </c>
      <c r="CF532" s="26">
        <v>1.0885467870547563</v>
      </c>
      <c r="CG532" s="26">
        <v>0</v>
      </c>
      <c r="CH532" s="26">
        <v>1.0885467870547563</v>
      </c>
      <c r="CI532" s="26">
        <v>5.4426603614669722E-2</v>
      </c>
      <c r="CJ532" s="26">
        <v>0</v>
      </c>
      <c r="CK532" s="26">
        <v>5.4426603614669722E-2</v>
      </c>
      <c r="CL532" s="26"/>
      <c r="CM532" s="26">
        <v>0</v>
      </c>
      <c r="CN532" s="26"/>
      <c r="CO532" s="26">
        <v>0</v>
      </c>
      <c r="CP532" s="26">
        <v>0</v>
      </c>
      <c r="CQ532" s="26">
        <v>0</v>
      </c>
      <c r="CR532" s="26">
        <v>0</v>
      </c>
      <c r="CS532" s="26">
        <v>0</v>
      </c>
      <c r="CT532" s="26">
        <v>0</v>
      </c>
      <c r="CU532" s="26">
        <v>0</v>
      </c>
      <c r="CV532" s="26">
        <v>9999</v>
      </c>
      <c r="CW532" s="30">
        <v>9999</v>
      </c>
      <c r="CX532" s="7"/>
      <c r="CY532" s="7"/>
      <c r="CZ532" s="7"/>
      <c r="DA532" s="7"/>
      <c r="DB532" s="7"/>
      <c r="DC532" s="7"/>
      <c r="DD532" s="7"/>
      <c r="DE532" s="7"/>
      <c r="DF532" s="7"/>
      <c r="DG532" s="7"/>
      <c r="DH532" s="7"/>
      <c r="DI532" s="7"/>
      <c r="DJ532" s="7"/>
      <c r="DK532" s="7"/>
      <c r="DL532" s="7"/>
      <c r="DM532" s="7"/>
      <c r="DN532" s="7"/>
      <c r="DO532" s="7"/>
      <c r="DP532" s="7"/>
      <c r="DQ532" s="7"/>
      <c r="DR532" s="7"/>
      <c r="DS532" s="7"/>
      <c r="DT532" s="7"/>
      <c r="DU532" s="7"/>
      <c r="DV532" s="7"/>
      <c r="DW532" s="7"/>
      <c r="DX532" s="7"/>
      <c r="DY532" s="7"/>
      <c r="DZ532" s="7"/>
      <c r="EA532" s="7"/>
    </row>
    <row r="533" spans="1:131">
      <c r="A533" s="7" t="s">
        <v>600</v>
      </c>
      <c r="B533" s="7"/>
      <c r="C533" s="26">
        <v>1</v>
      </c>
      <c r="D533" s="26">
        <v>103.70000000000002</v>
      </c>
      <c r="E533" s="26">
        <v>0</v>
      </c>
      <c r="F533" s="26">
        <v>10.46115</v>
      </c>
      <c r="G533" s="26">
        <v>0</v>
      </c>
      <c r="H533" s="26">
        <v>0</v>
      </c>
      <c r="I533" s="26"/>
      <c r="J533" s="26"/>
      <c r="K533" s="26"/>
      <c r="L533" s="26">
        <v>110.87770365369873</v>
      </c>
      <c r="M533" s="26">
        <v>2.9491539280754938E-4</v>
      </c>
      <c r="N533" s="26">
        <v>2.9278682575517849E-4</v>
      </c>
      <c r="O533" s="26">
        <v>0</v>
      </c>
      <c r="P533" s="26">
        <v>0</v>
      </c>
      <c r="Q533" s="26">
        <v>0</v>
      </c>
      <c r="R533" s="26">
        <v>2.0860930552949988</v>
      </c>
      <c r="S533" s="26">
        <v>4.8206437578241461</v>
      </c>
      <c r="T533" s="26">
        <v>0</v>
      </c>
      <c r="U533" s="26">
        <v>164.85171128453001</v>
      </c>
      <c r="V533" s="26">
        <v>0.62766900000000003</v>
      </c>
      <c r="W533" s="26">
        <v>1.464561</v>
      </c>
      <c r="X533" s="26">
        <v>0</v>
      </c>
      <c r="Y533" s="26">
        <v>0</v>
      </c>
      <c r="Z533" s="26">
        <v>0</v>
      </c>
      <c r="AA533" s="26">
        <v>0</v>
      </c>
      <c r="AB533" s="26">
        <v>0</v>
      </c>
      <c r="AC533" s="26">
        <v>0</v>
      </c>
      <c r="AD533" s="26">
        <v>0</v>
      </c>
      <c r="AE533" s="26">
        <v>0</v>
      </c>
      <c r="AF533" s="26">
        <v>0</v>
      </c>
      <c r="AG533" s="26">
        <v>0</v>
      </c>
      <c r="AH533" s="26">
        <v>2.7137620552949988</v>
      </c>
      <c r="AI533" s="26">
        <v>6.2852047578241459</v>
      </c>
      <c r="AJ533" s="26">
        <v>0</v>
      </c>
      <c r="AK533" s="26">
        <v>164.85171128453001</v>
      </c>
      <c r="AL533" s="26">
        <v>173.85067809764917</v>
      </c>
      <c r="AM533" s="26">
        <v>53.330393068365041</v>
      </c>
      <c r="AN533" s="26">
        <v>0.10420790724263224</v>
      </c>
      <c r="AO533" s="26">
        <v>0</v>
      </c>
      <c r="AP533" s="26">
        <v>0</v>
      </c>
      <c r="AQ533" s="26">
        <v>53.434600975607673</v>
      </c>
      <c r="AR533" s="26">
        <v>2.7137620552949988</v>
      </c>
      <c r="AS533" s="30">
        <v>19.690230715455662</v>
      </c>
      <c r="AT533" s="26">
        <v>53.330393068365041</v>
      </c>
      <c r="AU533" s="26">
        <v>0.12335112385712199</v>
      </c>
      <c r="AV533" s="26">
        <v>0</v>
      </c>
      <c r="AW533" s="26">
        <v>0</v>
      </c>
      <c r="AX533" s="26">
        <v>53.45374419222216</v>
      </c>
      <c r="AY533" s="26">
        <v>6.2852047578241459</v>
      </c>
      <c r="AZ533" s="30">
        <v>8.5046941590375695</v>
      </c>
      <c r="BA533" s="26">
        <v>53.330393068365041</v>
      </c>
      <c r="BB533" s="26">
        <v>0.22755903109975423</v>
      </c>
      <c r="BC533" s="26">
        <v>0</v>
      </c>
      <c r="BD533" s="26">
        <v>0</v>
      </c>
      <c r="BE533" s="26">
        <v>53.557952099464792</v>
      </c>
      <c r="BF533" s="26">
        <v>8.9989668131191447</v>
      </c>
      <c r="BG533" s="26">
        <v>5.8209677525695485</v>
      </c>
      <c r="BH533" s="30">
        <v>5.9515667978000906</v>
      </c>
      <c r="BI533" s="26">
        <v>1.8009334196502553</v>
      </c>
      <c r="BJ533" s="26">
        <v>4.1710492913793207</v>
      </c>
      <c r="BK533" s="26">
        <v>0</v>
      </c>
      <c r="BL533" s="26">
        <v>109.40051120530984</v>
      </c>
      <c r="BM533" s="26">
        <v>115.37249391633942</v>
      </c>
      <c r="BN533" s="26">
        <v>53.330393068365041</v>
      </c>
      <c r="BO533" s="26">
        <v>0</v>
      </c>
      <c r="BP533" s="26">
        <v>0.22755903109975423</v>
      </c>
      <c r="BQ533" s="26">
        <v>0</v>
      </c>
      <c r="BR533" s="26">
        <v>0</v>
      </c>
      <c r="BS533" s="26">
        <v>0</v>
      </c>
      <c r="BT533" s="26">
        <v>0</v>
      </c>
      <c r="BU533" s="26">
        <v>0</v>
      </c>
      <c r="BV533" s="26">
        <v>81.5419580698061</v>
      </c>
      <c r="BW533" s="26">
        <v>0</v>
      </c>
      <c r="BX533" s="26">
        <v>171.75844809764916</v>
      </c>
      <c r="BY533" s="26">
        <v>2.0922300000000003</v>
      </c>
      <c r="BZ533" s="26">
        <v>0</v>
      </c>
      <c r="CA533" s="26">
        <v>0</v>
      </c>
      <c r="CB533" s="26">
        <v>135.09991016927088</v>
      </c>
      <c r="CC533" s="26">
        <v>173.85067809764917</v>
      </c>
      <c r="CD533" s="113">
        <v>0.77710315339343927</v>
      </c>
      <c r="CE533" s="26">
        <v>61.107804140626442</v>
      </c>
      <c r="CF533" s="26">
        <v>1.053352423721019</v>
      </c>
      <c r="CG533" s="26">
        <v>0</v>
      </c>
      <c r="CH533" s="26">
        <v>1.053352423721019</v>
      </c>
      <c r="CI533" s="26">
        <v>5.2666909235506876E-2</v>
      </c>
      <c r="CJ533" s="26">
        <v>0</v>
      </c>
      <c r="CK533" s="26">
        <v>5.2666909235506876E-2</v>
      </c>
      <c r="CL533" s="26"/>
      <c r="CM533" s="26">
        <v>0</v>
      </c>
      <c r="CN533" s="26"/>
      <c r="CO533" s="26">
        <v>0</v>
      </c>
      <c r="CP533" s="26">
        <v>0</v>
      </c>
      <c r="CQ533" s="26">
        <v>0</v>
      </c>
      <c r="CR533" s="26">
        <v>0</v>
      </c>
      <c r="CS533" s="26">
        <v>0</v>
      </c>
      <c r="CT533" s="26">
        <v>0</v>
      </c>
      <c r="CU533" s="26">
        <v>0</v>
      </c>
      <c r="CV533" s="26">
        <v>9999</v>
      </c>
      <c r="CW533" s="30">
        <v>9999</v>
      </c>
      <c r="CX533" s="7"/>
      <c r="CY533" s="7"/>
      <c r="CZ533" s="7"/>
      <c r="DA533" s="7"/>
      <c r="DB533" s="7"/>
      <c r="DC533" s="7"/>
      <c r="DD533" s="7"/>
      <c r="DE533" s="7"/>
      <c r="DF533" s="7"/>
      <c r="DG533" s="7"/>
      <c r="DH533" s="7"/>
      <c r="DI533" s="7"/>
      <c r="DJ533" s="7"/>
      <c r="DK533" s="7"/>
      <c r="DL533" s="7"/>
      <c r="DM533" s="7"/>
      <c r="DN533" s="7"/>
      <c r="DO533" s="7"/>
      <c r="DP533" s="7"/>
      <c r="DQ533" s="7"/>
      <c r="DR533" s="7"/>
      <c r="DS533" s="7"/>
      <c r="DT533" s="7"/>
      <c r="DU533" s="7"/>
      <c r="DV533" s="7"/>
      <c r="DW533" s="7"/>
      <c r="DX533" s="7"/>
      <c r="DY533" s="7"/>
      <c r="DZ533" s="7"/>
      <c r="EA533" s="7"/>
    </row>
    <row r="534" spans="1:131">
      <c r="A534" s="7" t="s">
        <v>593</v>
      </c>
      <c r="B534" s="7"/>
      <c r="C534" s="26">
        <v>1</v>
      </c>
      <c r="D534" s="26">
        <v>101.94146259321626</v>
      </c>
      <c r="E534" s="26">
        <v>0</v>
      </c>
      <c r="F534" s="26">
        <v>10.46115</v>
      </c>
      <c r="G534" s="26">
        <v>0</v>
      </c>
      <c r="H534" s="26">
        <v>0</v>
      </c>
      <c r="I534" s="26"/>
      <c r="J534" s="26"/>
      <c r="K534" s="26"/>
      <c r="L534" s="26">
        <v>108.99744724624151</v>
      </c>
      <c r="M534" s="26">
        <v>2.8991423803331214E-4</v>
      </c>
      <c r="N534" s="26">
        <v>2.8782176707336593E-4</v>
      </c>
      <c r="O534" s="26">
        <v>0</v>
      </c>
      <c r="P534" s="26">
        <v>0</v>
      </c>
      <c r="Q534" s="26">
        <v>0</v>
      </c>
      <c r="R534" s="26">
        <v>2.0860930552949988</v>
      </c>
      <c r="S534" s="26">
        <v>4.8206437578241461</v>
      </c>
      <c r="T534" s="26">
        <v>0</v>
      </c>
      <c r="U534" s="26">
        <v>164.85171128453001</v>
      </c>
      <c r="V534" s="26">
        <v>0.62766900000000003</v>
      </c>
      <c r="W534" s="26">
        <v>1.464561</v>
      </c>
      <c r="X534" s="26">
        <v>0</v>
      </c>
      <c r="Y534" s="26">
        <v>0</v>
      </c>
      <c r="Z534" s="26">
        <v>0</v>
      </c>
      <c r="AA534" s="26">
        <v>0</v>
      </c>
      <c r="AB534" s="26">
        <v>0</v>
      </c>
      <c r="AC534" s="26">
        <v>0</v>
      </c>
      <c r="AD534" s="26">
        <v>0</v>
      </c>
      <c r="AE534" s="26">
        <v>0</v>
      </c>
      <c r="AF534" s="26">
        <v>0</v>
      </c>
      <c r="AG534" s="26">
        <v>0</v>
      </c>
      <c r="AH534" s="26">
        <v>2.7137620552949988</v>
      </c>
      <c r="AI534" s="26">
        <v>6.2852047578241459</v>
      </c>
      <c r="AJ534" s="26">
        <v>0</v>
      </c>
      <c r="AK534" s="26">
        <v>164.85171128453001</v>
      </c>
      <c r="AL534" s="26">
        <v>173.85067809764917</v>
      </c>
      <c r="AM534" s="26">
        <v>52.426019962008226</v>
      </c>
      <c r="AN534" s="26">
        <v>0.10244075678005921</v>
      </c>
      <c r="AO534" s="26">
        <v>0</v>
      </c>
      <c r="AP534" s="26">
        <v>0</v>
      </c>
      <c r="AQ534" s="26">
        <v>52.528460718788288</v>
      </c>
      <c r="AR534" s="26">
        <v>2.7137620552949988</v>
      </c>
      <c r="AS534" s="30">
        <v>19.356325148808303</v>
      </c>
      <c r="AT534" s="26">
        <v>52.426019962008226</v>
      </c>
      <c r="AU534" s="26">
        <v>0.12125934405508186</v>
      </c>
      <c r="AV534" s="26">
        <v>0</v>
      </c>
      <c r="AW534" s="26">
        <v>0</v>
      </c>
      <c r="AX534" s="26">
        <v>52.547279306063309</v>
      </c>
      <c r="AY534" s="26">
        <v>6.2852047578241459</v>
      </c>
      <c r="AZ534" s="30">
        <v>8.3604721454221131</v>
      </c>
      <c r="BA534" s="26">
        <v>52.426019962008226</v>
      </c>
      <c r="BB534" s="26">
        <v>0.22370010083514108</v>
      </c>
      <c r="BC534" s="26">
        <v>0</v>
      </c>
      <c r="BD534" s="26">
        <v>0</v>
      </c>
      <c r="BE534" s="26">
        <v>52.649720062843372</v>
      </c>
      <c r="BF534" s="26">
        <v>8.9989668131191447</v>
      </c>
      <c r="BG534" s="26">
        <v>5.923987218082984</v>
      </c>
      <c r="BH534" s="30">
        <v>5.8506405408772011</v>
      </c>
      <c r="BI534" s="26">
        <v>1.8320003545854495</v>
      </c>
      <c r="BJ534" s="26">
        <v>4.2430018219575665</v>
      </c>
      <c r="BK534" s="26">
        <v>0</v>
      </c>
      <c r="BL534" s="26">
        <v>111.28772065259324</v>
      </c>
      <c r="BM534" s="26">
        <v>117.36272282913626</v>
      </c>
      <c r="BN534" s="26">
        <v>52.426019962008226</v>
      </c>
      <c r="BO534" s="26">
        <v>0</v>
      </c>
      <c r="BP534" s="26">
        <v>0.22370010083514108</v>
      </c>
      <c r="BQ534" s="26">
        <v>0</v>
      </c>
      <c r="BR534" s="26">
        <v>0</v>
      </c>
      <c r="BS534" s="26">
        <v>0</v>
      </c>
      <c r="BT534" s="26">
        <v>0</v>
      </c>
      <c r="BU534" s="26">
        <v>0</v>
      </c>
      <c r="BV534" s="26">
        <v>81.5419580698061</v>
      </c>
      <c r="BW534" s="26">
        <v>0</v>
      </c>
      <c r="BX534" s="26">
        <v>171.75844809764916</v>
      </c>
      <c r="BY534" s="26">
        <v>2.0922300000000003</v>
      </c>
      <c r="BZ534" s="26">
        <v>0</v>
      </c>
      <c r="CA534" s="26">
        <v>0</v>
      </c>
      <c r="CB534" s="26">
        <v>134.19167813264949</v>
      </c>
      <c r="CC534" s="26">
        <v>173.85067809764917</v>
      </c>
      <c r="CD534" s="113">
        <v>0.77187894577711191</v>
      </c>
      <c r="CE534" s="26">
        <v>62.164547119790939</v>
      </c>
      <c r="CF534" s="26">
        <v>1.0354897463860155</v>
      </c>
      <c r="CG534" s="26">
        <v>0</v>
      </c>
      <c r="CH534" s="26">
        <v>1.0354897463860155</v>
      </c>
      <c r="CI534" s="26">
        <v>5.177378744196471E-2</v>
      </c>
      <c r="CJ534" s="26">
        <v>0</v>
      </c>
      <c r="CK534" s="26">
        <v>5.177378744196471E-2</v>
      </c>
      <c r="CL534" s="26"/>
      <c r="CM534" s="26">
        <v>0</v>
      </c>
      <c r="CN534" s="26"/>
      <c r="CO534" s="26">
        <v>0</v>
      </c>
      <c r="CP534" s="26">
        <v>0</v>
      </c>
      <c r="CQ534" s="26">
        <v>0</v>
      </c>
      <c r="CR534" s="26">
        <v>0</v>
      </c>
      <c r="CS534" s="26">
        <v>0</v>
      </c>
      <c r="CT534" s="26">
        <v>0</v>
      </c>
      <c r="CU534" s="26">
        <v>0</v>
      </c>
      <c r="CV534" s="26">
        <v>9999</v>
      </c>
      <c r="CW534" s="30">
        <v>9999</v>
      </c>
      <c r="CX534" s="7"/>
      <c r="CY534" s="7"/>
      <c r="CZ534" s="7"/>
      <c r="DA534" s="7"/>
      <c r="DB534" s="7"/>
      <c r="DC534" s="7"/>
      <c r="DD534" s="7"/>
      <c r="DE534" s="7"/>
      <c r="DF534" s="7"/>
      <c r="DG534" s="7"/>
      <c r="DH534" s="7"/>
      <c r="DI534" s="7"/>
      <c r="DJ534" s="7"/>
      <c r="DK534" s="7"/>
      <c r="DL534" s="7"/>
      <c r="DM534" s="7"/>
      <c r="DN534" s="7"/>
      <c r="DO534" s="7"/>
      <c r="DP534" s="7"/>
      <c r="DQ534" s="7"/>
      <c r="DR534" s="7"/>
      <c r="DS534" s="7"/>
      <c r="DT534" s="7"/>
      <c r="DU534" s="7"/>
      <c r="DV534" s="7"/>
      <c r="DW534" s="7"/>
      <c r="DX534" s="7"/>
      <c r="DY534" s="7"/>
      <c r="DZ534" s="7"/>
      <c r="EA534" s="7"/>
    </row>
    <row r="535" spans="1:131">
      <c r="A535" s="7" t="s">
        <v>594</v>
      </c>
      <c r="B535" s="7"/>
      <c r="C535" s="26">
        <v>1</v>
      </c>
      <c r="D535" s="26">
        <v>99.43</v>
      </c>
      <c r="E535" s="26">
        <v>0</v>
      </c>
      <c r="F535" s="26">
        <v>10.46115</v>
      </c>
      <c r="G535" s="26">
        <v>0</v>
      </c>
      <c r="H535" s="26">
        <v>0</v>
      </c>
      <c r="I535" s="26"/>
      <c r="J535" s="26"/>
      <c r="K535" s="26"/>
      <c r="L535" s="26">
        <v>106.31215115031112</v>
      </c>
      <c r="M535" s="26">
        <v>2.8277181780959144E-4</v>
      </c>
      <c r="N535" s="26">
        <v>2.8073089763584757E-4</v>
      </c>
      <c r="O535" s="26">
        <v>0</v>
      </c>
      <c r="P535" s="26">
        <v>0</v>
      </c>
      <c r="Q535" s="26">
        <v>0</v>
      </c>
      <c r="R535" s="26">
        <v>2.0860930552949988</v>
      </c>
      <c r="S535" s="26">
        <v>4.8206437578241461</v>
      </c>
      <c r="T535" s="26">
        <v>0</v>
      </c>
      <c r="U535" s="26">
        <v>164.85171128453001</v>
      </c>
      <c r="V535" s="26">
        <v>0.62766900000000003</v>
      </c>
      <c r="W535" s="26">
        <v>1.464561</v>
      </c>
      <c r="X535" s="26">
        <v>0</v>
      </c>
      <c r="Y535" s="26">
        <v>0</v>
      </c>
      <c r="Z535" s="26">
        <v>0</v>
      </c>
      <c r="AA535" s="26">
        <v>0</v>
      </c>
      <c r="AB535" s="26">
        <v>0</v>
      </c>
      <c r="AC535" s="26">
        <v>0</v>
      </c>
      <c r="AD535" s="26">
        <v>0</v>
      </c>
      <c r="AE535" s="26">
        <v>0</v>
      </c>
      <c r="AF535" s="26">
        <v>0</v>
      </c>
      <c r="AG535" s="26">
        <v>0</v>
      </c>
      <c r="AH535" s="26">
        <v>2.7137620552949988</v>
      </c>
      <c r="AI535" s="26">
        <v>6.2852047578241459</v>
      </c>
      <c r="AJ535" s="26">
        <v>0</v>
      </c>
      <c r="AK535" s="26">
        <v>164.85171128453001</v>
      </c>
      <c r="AL535" s="26">
        <v>173.85067809764917</v>
      </c>
      <c r="AM535" s="26">
        <v>51.134435706726485</v>
      </c>
      <c r="AN535" s="26">
        <v>9.9916993414994409E-2</v>
      </c>
      <c r="AO535" s="26">
        <v>0</v>
      </c>
      <c r="AP535" s="26">
        <v>0</v>
      </c>
      <c r="AQ535" s="26">
        <v>51.234352700141478</v>
      </c>
      <c r="AR535" s="26">
        <v>2.7137620552949988</v>
      </c>
      <c r="AS535" s="30">
        <v>18.879456509525138</v>
      </c>
      <c r="AT535" s="26">
        <v>51.134435706726485</v>
      </c>
      <c r="AU535" s="26">
        <v>0.11827195993359343</v>
      </c>
      <c r="AV535" s="26">
        <v>0</v>
      </c>
      <c r="AW535" s="26">
        <v>0</v>
      </c>
      <c r="AX535" s="26">
        <v>51.252707666660079</v>
      </c>
      <c r="AY535" s="26">
        <v>6.2852047578241459</v>
      </c>
      <c r="AZ535" s="30">
        <v>8.1545008701360242</v>
      </c>
      <c r="BA535" s="26">
        <v>51.134435706726485</v>
      </c>
      <c r="BB535" s="26">
        <v>0.21818895334858784</v>
      </c>
      <c r="BC535" s="26">
        <v>0</v>
      </c>
      <c r="BD535" s="26">
        <v>0</v>
      </c>
      <c r="BE535" s="26">
        <v>51.352624660075072</v>
      </c>
      <c r="BF535" s="26">
        <v>8.9989668131191447</v>
      </c>
      <c r="BG535" s="26">
        <v>6.0774332677671383</v>
      </c>
      <c r="BH535" s="30">
        <v>5.7065022825965581</v>
      </c>
      <c r="BI535" s="26">
        <v>1.8782741186536407</v>
      </c>
      <c r="BJ535" s="26">
        <v>4.3501741075735252</v>
      </c>
      <c r="BK535" s="26">
        <v>0</v>
      </c>
      <c r="BL535" s="26">
        <v>114.09869266811457</v>
      </c>
      <c r="BM535" s="26">
        <v>120.32714089434174</v>
      </c>
      <c r="BN535" s="26">
        <v>51.134435706726485</v>
      </c>
      <c r="BO535" s="26">
        <v>0</v>
      </c>
      <c r="BP535" s="26">
        <v>0.21818895334858784</v>
      </c>
      <c r="BQ535" s="26">
        <v>0</v>
      </c>
      <c r="BR535" s="26">
        <v>0</v>
      </c>
      <c r="BS535" s="26">
        <v>0</v>
      </c>
      <c r="BT535" s="26">
        <v>0</v>
      </c>
      <c r="BU535" s="26">
        <v>0</v>
      </c>
      <c r="BV535" s="26">
        <v>81.5419580698061</v>
      </c>
      <c r="BW535" s="26">
        <v>0</v>
      </c>
      <c r="BX535" s="26">
        <v>171.75844809764916</v>
      </c>
      <c r="BY535" s="26">
        <v>2.0922300000000003</v>
      </c>
      <c r="BZ535" s="26">
        <v>0</v>
      </c>
      <c r="CA535" s="26">
        <v>0</v>
      </c>
      <c r="CB535" s="26">
        <v>132.89458272988117</v>
      </c>
      <c r="CC535" s="26">
        <v>173.85067809764917</v>
      </c>
      <c r="CD535" s="113">
        <v>0.76441797169888737</v>
      </c>
      <c r="CE535" s="26">
        <v>63.738550973102555</v>
      </c>
      <c r="CF535" s="26">
        <v>1.0099790886266216</v>
      </c>
      <c r="CG535" s="26">
        <v>0</v>
      </c>
      <c r="CH535" s="26">
        <v>1.0099790886266216</v>
      </c>
      <c r="CI535" s="26">
        <v>5.0498271796397778E-2</v>
      </c>
      <c r="CJ535" s="26">
        <v>0</v>
      </c>
      <c r="CK535" s="26">
        <v>5.0498271796397778E-2</v>
      </c>
      <c r="CL535" s="26"/>
      <c r="CM535" s="26">
        <v>0</v>
      </c>
      <c r="CN535" s="26"/>
      <c r="CO535" s="26">
        <v>0</v>
      </c>
      <c r="CP535" s="26">
        <v>0</v>
      </c>
      <c r="CQ535" s="26">
        <v>0</v>
      </c>
      <c r="CR535" s="26">
        <v>0</v>
      </c>
      <c r="CS535" s="26">
        <v>0</v>
      </c>
      <c r="CT535" s="26">
        <v>0</v>
      </c>
      <c r="CU535" s="26">
        <v>0</v>
      </c>
      <c r="CV535" s="26">
        <v>9999</v>
      </c>
      <c r="CW535" s="30">
        <v>9999</v>
      </c>
      <c r="CX535" s="7"/>
      <c r="CY535" s="7"/>
      <c r="CZ535" s="7"/>
      <c r="DA535" s="7"/>
      <c r="DB535" s="7"/>
      <c r="DC535" s="7"/>
      <c r="DD535" s="7"/>
      <c r="DE535" s="7"/>
      <c r="DF535" s="7"/>
      <c r="DG535" s="7"/>
      <c r="DH535" s="7"/>
      <c r="DI535" s="7"/>
      <c r="DJ535" s="7"/>
      <c r="DK535" s="7"/>
      <c r="DL535" s="7"/>
      <c r="DM535" s="7"/>
      <c r="DN535" s="7"/>
      <c r="DO535" s="7"/>
      <c r="DP535" s="7"/>
      <c r="DQ535" s="7"/>
      <c r="DR535" s="7"/>
      <c r="DS535" s="7"/>
      <c r="DT535" s="7"/>
      <c r="DU535" s="7"/>
      <c r="DV535" s="7"/>
      <c r="DW535" s="7"/>
      <c r="DX535" s="7"/>
      <c r="DY535" s="7"/>
      <c r="DZ535" s="7"/>
      <c r="EA535" s="7"/>
    </row>
    <row r="536" spans="1:131">
      <c r="A536" s="7" t="s">
        <v>595</v>
      </c>
      <c r="B536" s="7"/>
      <c r="C536" s="26">
        <v>1</v>
      </c>
      <c r="D536" s="26">
        <v>97.947041135434219</v>
      </c>
      <c r="E536" s="26">
        <v>0</v>
      </c>
      <c r="F536" s="26">
        <v>10.46115</v>
      </c>
      <c r="G536" s="26">
        <v>0</v>
      </c>
      <c r="H536" s="26">
        <v>0</v>
      </c>
      <c r="I536" s="26"/>
      <c r="J536" s="26"/>
      <c r="K536" s="26"/>
      <c r="L536" s="26">
        <v>104.72654774128556</v>
      </c>
      <c r="M536" s="26">
        <v>2.7855438872510877E-4</v>
      </c>
      <c r="N536" s="26">
        <v>2.7654390806321769E-4</v>
      </c>
      <c r="O536" s="26">
        <v>0</v>
      </c>
      <c r="P536" s="26">
        <v>0</v>
      </c>
      <c r="Q536" s="26">
        <v>0</v>
      </c>
      <c r="R536" s="26">
        <v>2.0860930552949988</v>
      </c>
      <c r="S536" s="26">
        <v>4.8206437578241461</v>
      </c>
      <c r="T536" s="26">
        <v>0</v>
      </c>
      <c r="U536" s="26">
        <v>164.85171128453001</v>
      </c>
      <c r="V536" s="26">
        <v>0.62766900000000003</v>
      </c>
      <c r="W536" s="26">
        <v>1.464561</v>
      </c>
      <c r="X536" s="26">
        <v>0</v>
      </c>
      <c r="Y536" s="26">
        <v>0</v>
      </c>
      <c r="Z536" s="26">
        <v>0</v>
      </c>
      <c r="AA536" s="26">
        <v>0</v>
      </c>
      <c r="AB536" s="26">
        <v>0</v>
      </c>
      <c r="AC536" s="26">
        <v>0</v>
      </c>
      <c r="AD536" s="26">
        <v>0</v>
      </c>
      <c r="AE536" s="26">
        <v>0</v>
      </c>
      <c r="AF536" s="26">
        <v>0</v>
      </c>
      <c r="AG536" s="26">
        <v>0</v>
      </c>
      <c r="AH536" s="26">
        <v>2.7137620552949988</v>
      </c>
      <c r="AI536" s="26">
        <v>6.2852047578241459</v>
      </c>
      <c r="AJ536" s="26">
        <v>0</v>
      </c>
      <c r="AK536" s="26">
        <v>164.85171128453001</v>
      </c>
      <c r="AL536" s="26">
        <v>173.85067809764917</v>
      </c>
      <c r="AM536" s="26">
        <v>50.371785955988706</v>
      </c>
      <c r="AN536" s="26">
        <v>9.8426771237527605E-2</v>
      </c>
      <c r="AO536" s="26">
        <v>0</v>
      </c>
      <c r="AP536" s="26">
        <v>0</v>
      </c>
      <c r="AQ536" s="26">
        <v>50.470212727226233</v>
      </c>
      <c r="AR536" s="26">
        <v>2.7137620552949988</v>
      </c>
      <c r="AS536" s="30">
        <v>18.597876932043654</v>
      </c>
      <c r="AT536" s="26">
        <v>50.371785955988706</v>
      </c>
      <c r="AU536" s="26">
        <v>0.11650798073804793</v>
      </c>
      <c r="AV536" s="26">
        <v>0</v>
      </c>
      <c r="AW536" s="26">
        <v>0</v>
      </c>
      <c r="AX536" s="26">
        <v>50.488293936726755</v>
      </c>
      <c r="AY536" s="26">
        <v>6.2852047578241459</v>
      </c>
      <c r="AZ536" s="30">
        <v>8.0328797361575734</v>
      </c>
      <c r="BA536" s="26">
        <v>50.371785955988706</v>
      </c>
      <c r="BB536" s="26">
        <v>0.21493475197557554</v>
      </c>
      <c r="BC536" s="26">
        <v>0</v>
      </c>
      <c r="BD536" s="26">
        <v>0</v>
      </c>
      <c r="BE536" s="26">
        <v>50.586720707964282</v>
      </c>
      <c r="BF536" s="26">
        <v>8.9989668131191447</v>
      </c>
      <c r="BG536" s="26">
        <v>6.1717345595927995</v>
      </c>
      <c r="BH536" s="30">
        <v>5.6213920729451328</v>
      </c>
      <c r="BI536" s="26">
        <v>1.9067119685575544</v>
      </c>
      <c r="BJ536" s="26">
        <v>4.4160375494952735</v>
      </c>
      <c r="BK536" s="26">
        <v>0</v>
      </c>
      <c r="BL536" s="26">
        <v>115.82619424208848</v>
      </c>
      <c r="BM536" s="26">
        <v>122.14894376014131</v>
      </c>
      <c r="BN536" s="26">
        <v>50.371785955988706</v>
      </c>
      <c r="BO536" s="26">
        <v>0</v>
      </c>
      <c r="BP536" s="26">
        <v>0.21493475197557554</v>
      </c>
      <c r="BQ536" s="26">
        <v>0</v>
      </c>
      <c r="BR536" s="26">
        <v>0</v>
      </c>
      <c r="BS536" s="26">
        <v>0</v>
      </c>
      <c r="BT536" s="26">
        <v>0</v>
      </c>
      <c r="BU536" s="26">
        <v>0</v>
      </c>
      <c r="BV536" s="26">
        <v>81.5419580698061</v>
      </c>
      <c r="BW536" s="26">
        <v>0</v>
      </c>
      <c r="BX536" s="26">
        <v>171.75844809764916</v>
      </c>
      <c r="BY536" s="26">
        <v>2.0922300000000003</v>
      </c>
      <c r="BZ536" s="26">
        <v>0</v>
      </c>
      <c r="CA536" s="26">
        <v>0</v>
      </c>
      <c r="CB536" s="26">
        <v>132.12867877777038</v>
      </c>
      <c r="CC536" s="26">
        <v>173.85067809764917</v>
      </c>
      <c r="CD536" s="113">
        <v>0.76001244414793589</v>
      </c>
      <c r="CE536" s="26">
        <v>64.705865524447347</v>
      </c>
      <c r="CF536" s="26">
        <v>0.99491565261631454</v>
      </c>
      <c r="CG536" s="26">
        <v>0</v>
      </c>
      <c r="CH536" s="26">
        <v>0.99491565261631454</v>
      </c>
      <c r="CI536" s="26">
        <v>4.9745110177110648E-2</v>
      </c>
      <c r="CJ536" s="26">
        <v>0</v>
      </c>
      <c r="CK536" s="26">
        <v>4.9745110177110648E-2</v>
      </c>
      <c r="CL536" s="26"/>
      <c r="CM536" s="26">
        <v>0</v>
      </c>
      <c r="CN536" s="26"/>
      <c r="CO536" s="26">
        <v>0</v>
      </c>
      <c r="CP536" s="26">
        <v>0</v>
      </c>
      <c r="CQ536" s="26">
        <v>0</v>
      </c>
      <c r="CR536" s="26">
        <v>0</v>
      </c>
      <c r="CS536" s="26">
        <v>0</v>
      </c>
      <c r="CT536" s="26">
        <v>0</v>
      </c>
      <c r="CU536" s="26">
        <v>0</v>
      </c>
      <c r="CV536" s="26">
        <v>9999</v>
      </c>
      <c r="CW536" s="30">
        <v>9999</v>
      </c>
      <c r="CX536" s="7"/>
      <c r="CY536" s="7"/>
      <c r="CZ536" s="7"/>
      <c r="DA536" s="7"/>
      <c r="DB536" s="7"/>
      <c r="DC536" s="7"/>
      <c r="DD536" s="7"/>
      <c r="DE536" s="7"/>
      <c r="DF536" s="7"/>
      <c r="DG536" s="7"/>
      <c r="DH536" s="7"/>
      <c r="DI536" s="7"/>
      <c r="DJ536" s="7"/>
      <c r="DK536" s="7"/>
      <c r="DL536" s="7"/>
      <c r="DM536" s="7"/>
      <c r="DN536" s="7"/>
      <c r="DO536" s="7"/>
      <c r="DP536" s="7"/>
      <c r="DQ536" s="7"/>
      <c r="DR536" s="7"/>
      <c r="DS536" s="7"/>
      <c r="DT536" s="7"/>
      <c r="DU536" s="7"/>
      <c r="DV536" s="7"/>
      <c r="DW536" s="7"/>
      <c r="DX536" s="7"/>
      <c r="DY536" s="7"/>
      <c r="DZ536" s="7"/>
      <c r="EA536" s="7"/>
    </row>
    <row r="537" spans="1:131">
      <c r="A537" s="7" t="s">
        <v>596</v>
      </c>
      <c r="B537" s="7"/>
      <c r="C537" s="26">
        <v>1</v>
      </c>
      <c r="D537" s="26">
        <v>94.263562665383674</v>
      </c>
      <c r="E537" s="26">
        <v>0</v>
      </c>
      <c r="F537" s="26">
        <v>10.46115</v>
      </c>
      <c r="G537" s="26">
        <v>0</v>
      </c>
      <c r="H537" s="26">
        <v>0</v>
      </c>
      <c r="I537" s="26"/>
      <c r="J537" s="26"/>
      <c r="K537" s="26"/>
      <c r="L537" s="26">
        <v>100.78811346725428</v>
      </c>
      <c r="M537" s="26">
        <v>2.6807883906365161E-4</v>
      </c>
      <c r="N537" s="26">
        <v>2.6614396622152395E-4</v>
      </c>
      <c r="O537" s="26">
        <v>0</v>
      </c>
      <c r="P537" s="26">
        <v>0</v>
      </c>
      <c r="Q537" s="26">
        <v>0</v>
      </c>
      <c r="R537" s="26">
        <v>2.0860930552949988</v>
      </c>
      <c r="S537" s="26">
        <v>4.8206437578241461</v>
      </c>
      <c r="T537" s="26">
        <v>0</v>
      </c>
      <c r="U537" s="26">
        <v>164.85171128453001</v>
      </c>
      <c r="V537" s="26">
        <v>0.62766900000000003</v>
      </c>
      <c r="W537" s="26">
        <v>1.464561</v>
      </c>
      <c r="X537" s="26">
        <v>0</v>
      </c>
      <c r="Y537" s="26">
        <v>0</v>
      </c>
      <c r="Z537" s="26">
        <v>0</v>
      </c>
      <c r="AA537" s="26">
        <v>0</v>
      </c>
      <c r="AB537" s="26">
        <v>0</v>
      </c>
      <c r="AC537" s="26">
        <v>0</v>
      </c>
      <c r="AD537" s="26">
        <v>0</v>
      </c>
      <c r="AE537" s="26">
        <v>0</v>
      </c>
      <c r="AF537" s="26">
        <v>0</v>
      </c>
      <c r="AG537" s="26">
        <v>0</v>
      </c>
      <c r="AH537" s="26">
        <v>2.7137620552949988</v>
      </c>
      <c r="AI537" s="26">
        <v>6.2852047578241459</v>
      </c>
      <c r="AJ537" s="26">
        <v>0</v>
      </c>
      <c r="AK537" s="26">
        <v>164.85171128453001</v>
      </c>
      <c r="AL537" s="26">
        <v>173.85067809764917</v>
      </c>
      <c r="AM537" s="26">
        <v>48.477462381575371</v>
      </c>
      <c r="AN537" s="26">
        <v>9.4725251635432509E-2</v>
      </c>
      <c r="AO537" s="26">
        <v>0</v>
      </c>
      <c r="AP537" s="26">
        <v>0</v>
      </c>
      <c r="AQ537" s="26">
        <v>48.572187633210802</v>
      </c>
      <c r="AR537" s="26">
        <v>2.7137620552949988</v>
      </c>
      <c r="AS537" s="30">
        <v>17.898469594428306</v>
      </c>
      <c r="AT537" s="26">
        <v>48.477462381575371</v>
      </c>
      <c r="AU537" s="26">
        <v>0.11212648402653154</v>
      </c>
      <c r="AV537" s="26">
        <v>0</v>
      </c>
      <c r="AW537" s="26">
        <v>0</v>
      </c>
      <c r="AX537" s="26">
        <v>48.589588865601904</v>
      </c>
      <c r="AY537" s="26">
        <v>6.2852047578241459</v>
      </c>
      <c r="AZ537" s="30">
        <v>7.7307885324046266</v>
      </c>
      <c r="BA537" s="26">
        <v>48.477462381575371</v>
      </c>
      <c r="BB537" s="26">
        <v>0.20685173566196405</v>
      </c>
      <c r="BC537" s="26">
        <v>0</v>
      </c>
      <c r="BD537" s="26">
        <v>0</v>
      </c>
      <c r="BE537" s="26">
        <v>48.684314117237335</v>
      </c>
      <c r="BF537" s="26">
        <v>8.9989668131191447</v>
      </c>
      <c r="BG537" s="26">
        <v>6.4188047006179572</v>
      </c>
      <c r="BH537" s="30">
        <v>5.4099892941335117</v>
      </c>
      <c r="BI537" s="26">
        <v>1.9812193634212603</v>
      </c>
      <c r="BJ537" s="26">
        <v>4.5886002956567244</v>
      </c>
      <c r="BK537" s="26">
        <v>0</v>
      </c>
      <c r="BL537" s="26">
        <v>120.35226222312927</v>
      </c>
      <c r="BM537" s="26">
        <v>126.92208188220727</v>
      </c>
      <c r="BN537" s="26">
        <v>48.477462381575371</v>
      </c>
      <c r="BO537" s="26">
        <v>0</v>
      </c>
      <c r="BP537" s="26">
        <v>0.20685173566196405</v>
      </c>
      <c r="BQ537" s="26">
        <v>0</v>
      </c>
      <c r="BR537" s="26">
        <v>0</v>
      </c>
      <c r="BS537" s="26">
        <v>0</v>
      </c>
      <c r="BT537" s="26">
        <v>0</v>
      </c>
      <c r="BU537" s="26">
        <v>0</v>
      </c>
      <c r="BV537" s="26">
        <v>81.5419580698061</v>
      </c>
      <c r="BW537" s="26">
        <v>0</v>
      </c>
      <c r="BX537" s="26">
        <v>171.75844809764916</v>
      </c>
      <c r="BY537" s="26">
        <v>2.0922300000000003</v>
      </c>
      <c r="BZ537" s="26">
        <v>0</v>
      </c>
      <c r="CA537" s="26">
        <v>0</v>
      </c>
      <c r="CB537" s="26">
        <v>130.22627218704343</v>
      </c>
      <c r="CC537" s="26">
        <v>173.85067809764917</v>
      </c>
      <c r="CD537" s="113">
        <v>0.74906968216653957</v>
      </c>
      <c r="CE537" s="26">
        <v>67.240237408326507</v>
      </c>
      <c r="CF537" s="26">
        <v>0.95750002123587241</v>
      </c>
      <c r="CG537" s="26">
        <v>0</v>
      </c>
      <c r="CH537" s="26">
        <v>0.95750002123587241</v>
      </c>
      <c r="CI537" s="26">
        <v>4.7874353896945776E-2</v>
      </c>
      <c r="CJ537" s="26">
        <v>0</v>
      </c>
      <c r="CK537" s="26">
        <v>4.7874353896945776E-2</v>
      </c>
      <c r="CL537" s="26"/>
      <c r="CM537" s="26">
        <v>0</v>
      </c>
      <c r="CN537" s="26"/>
      <c r="CO537" s="26">
        <v>0</v>
      </c>
      <c r="CP537" s="26">
        <v>0</v>
      </c>
      <c r="CQ537" s="26">
        <v>0</v>
      </c>
      <c r="CR537" s="26">
        <v>0</v>
      </c>
      <c r="CS537" s="26">
        <v>0</v>
      </c>
      <c r="CT537" s="26">
        <v>0</v>
      </c>
      <c r="CU537" s="26">
        <v>0</v>
      </c>
      <c r="CV537" s="26">
        <v>9999</v>
      </c>
      <c r="CW537" s="30">
        <v>9999</v>
      </c>
      <c r="CX537" s="7"/>
      <c r="CY537" s="7"/>
      <c r="CZ537" s="7"/>
      <c r="DA537" s="7"/>
      <c r="DB537" s="7"/>
      <c r="DC537" s="7"/>
      <c r="DD537" s="7"/>
      <c r="DE537" s="7"/>
      <c r="DF537" s="7"/>
      <c r="DG537" s="7"/>
      <c r="DH537" s="7"/>
      <c r="DI537" s="7"/>
      <c r="DJ537" s="7"/>
      <c r="DK537" s="7"/>
      <c r="DL537" s="7"/>
      <c r="DM537" s="7"/>
      <c r="DN537" s="7"/>
      <c r="DO537" s="7"/>
      <c r="DP537" s="7"/>
      <c r="DQ537" s="7"/>
      <c r="DR537" s="7"/>
      <c r="DS537" s="7"/>
      <c r="DT537" s="7"/>
      <c r="DU537" s="7"/>
      <c r="DV537" s="7"/>
      <c r="DW537" s="7"/>
      <c r="DX537" s="7"/>
      <c r="DY537" s="7"/>
      <c r="DZ537" s="7"/>
      <c r="EA537" s="7"/>
    </row>
    <row r="538" spans="1:131">
      <c r="A538" s="7" t="s">
        <v>597</v>
      </c>
      <c r="B538" s="7"/>
      <c r="C538" s="26">
        <v>1</v>
      </c>
      <c r="D538" s="26">
        <v>91.991286985807093</v>
      </c>
      <c r="E538" s="26">
        <v>0</v>
      </c>
      <c r="F538" s="26">
        <v>10.46115</v>
      </c>
      <c r="G538" s="26">
        <v>0</v>
      </c>
      <c r="H538" s="26">
        <v>0</v>
      </c>
      <c r="I538" s="26"/>
      <c r="J538" s="26"/>
      <c r="K538" s="26"/>
      <c r="L538" s="26">
        <v>98.358559856650629</v>
      </c>
      <c r="M538" s="26">
        <v>2.6161664933742817E-4</v>
      </c>
      <c r="N538" s="26">
        <v>2.5972841768281691E-4</v>
      </c>
      <c r="O538" s="26">
        <v>0</v>
      </c>
      <c r="P538" s="26">
        <v>0</v>
      </c>
      <c r="Q538" s="26">
        <v>0</v>
      </c>
      <c r="R538" s="26">
        <v>2.0860930552949988</v>
      </c>
      <c r="S538" s="26">
        <v>4.8206437578241461</v>
      </c>
      <c r="T538" s="26">
        <v>0</v>
      </c>
      <c r="U538" s="26">
        <v>164.85171128453001</v>
      </c>
      <c r="V538" s="26">
        <v>0.62766900000000003</v>
      </c>
      <c r="W538" s="26">
        <v>1.464561</v>
      </c>
      <c r="X538" s="26">
        <v>0</v>
      </c>
      <c r="Y538" s="26">
        <v>0</v>
      </c>
      <c r="Z538" s="26">
        <v>0</v>
      </c>
      <c r="AA538" s="26">
        <v>0</v>
      </c>
      <c r="AB538" s="26">
        <v>0</v>
      </c>
      <c r="AC538" s="26">
        <v>0</v>
      </c>
      <c r="AD538" s="26">
        <v>0</v>
      </c>
      <c r="AE538" s="26">
        <v>0</v>
      </c>
      <c r="AF538" s="26">
        <v>0</v>
      </c>
      <c r="AG538" s="26">
        <v>0</v>
      </c>
      <c r="AH538" s="26">
        <v>2.7137620552949988</v>
      </c>
      <c r="AI538" s="26">
        <v>6.2852047578241459</v>
      </c>
      <c r="AJ538" s="26">
        <v>0</v>
      </c>
      <c r="AK538" s="26">
        <v>164.85171128453001</v>
      </c>
      <c r="AL538" s="26">
        <v>173.85067809764917</v>
      </c>
      <c r="AM538" s="26">
        <v>47.308886150606305</v>
      </c>
      <c r="AN538" s="26">
        <v>9.244184668608818E-2</v>
      </c>
      <c r="AO538" s="26">
        <v>0</v>
      </c>
      <c r="AP538" s="26">
        <v>0</v>
      </c>
      <c r="AQ538" s="26">
        <v>47.401327997292391</v>
      </c>
      <c r="AR538" s="26">
        <v>2.7137620552949988</v>
      </c>
      <c r="AS538" s="30">
        <v>17.467017016029299</v>
      </c>
      <c r="AT538" s="26">
        <v>47.308886150606305</v>
      </c>
      <c r="AU538" s="26">
        <v>0.10942361267851827</v>
      </c>
      <c r="AV538" s="26">
        <v>0</v>
      </c>
      <c r="AW538" s="26">
        <v>0</v>
      </c>
      <c r="AX538" s="26">
        <v>47.418309763284824</v>
      </c>
      <c r="AY538" s="26">
        <v>6.2852047578241459</v>
      </c>
      <c r="AZ538" s="30">
        <v>7.5444335690505664</v>
      </c>
      <c r="BA538" s="26">
        <v>47.308886150606305</v>
      </c>
      <c r="BB538" s="26">
        <v>0.20186545936460645</v>
      </c>
      <c r="BC538" s="26">
        <v>0</v>
      </c>
      <c r="BD538" s="26">
        <v>0</v>
      </c>
      <c r="BE538" s="26">
        <v>47.51075160997091</v>
      </c>
      <c r="BF538" s="26">
        <v>8.9989668131191447</v>
      </c>
      <c r="BG538" s="26">
        <v>6.5810857374386531</v>
      </c>
      <c r="BH538" s="30">
        <v>5.2795784890224686</v>
      </c>
      <c r="BI538" s="26">
        <v>2.0301574392207962</v>
      </c>
      <c r="BJ538" s="26">
        <v>4.7019432566778843</v>
      </c>
      <c r="BK538" s="26">
        <v>0</v>
      </c>
      <c r="BL538" s="26">
        <v>123.32508201283208</v>
      </c>
      <c r="BM538" s="26">
        <v>130.05718270873078</v>
      </c>
      <c r="BN538" s="26">
        <v>47.308886150606305</v>
      </c>
      <c r="BO538" s="26">
        <v>0</v>
      </c>
      <c r="BP538" s="26">
        <v>0.20186545936460645</v>
      </c>
      <c r="BQ538" s="26">
        <v>0</v>
      </c>
      <c r="BR538" s="26">
        <v>0</v>
      </c>
      <c r="BS538" s="26">
        <v>0</v>
      </c>
      <c r="BT538" s="26">
        <v>0</v>
      </c>
      <c r="BU538" s="26">
        <v>0</v>
      </c>
      <c r="BV538" s="26">
        <v>81.5419580698061</v>
      </c>
      <c r="BW538" s="26">
        <v>0</v>
      </c>
      <c r="BX538" s="26">
        <v>171.75844809764916</v>
      </c>
      <c r="BY538" s="26">
        <v>2.0922300000000003</v>
      </c>
      <c r="BZ538" s="26">
        <v>0</v>
      </c>
      <c r="CA538" s="26">
        <v>0</v>
      </c>
      <c r="CB538" s="26">
        <v>129.05270967977702</v>
      </c>
      <c r="CC538" s="26">
        <v>173.85067809764917</v>
      </c>
      <c r="CD538" s="113">
        <v>0.74231927704814682</v>
      </c>
      <c r="CE538" s="26">
        <v>68.904867927006819</v>
      </c>
      <c r="CF538" s="26">
        <v>0.93441894992975627</v>
      </c>
      <c r="CG538" s="26">
        <v>0</v>
      </c>
      <c r="CH538" s="26">
        <v>0.93441894992975627</v>
      </c>
      <c r="CI538" s="26">
        <v>4.6720315931909041E-2</v>
      </c>
      <c r="CJ538" s="26">
        <v>0</v>
      </c>
      <c r="CK538" s="26">
        <v>4.6720315931909041E-2</v>
      </c>
      <c r="CL538" s="26"/>
      <c r="CM538" s="26">
        <v>0</v>
      </c>
      <c r="CN538" s="26"/>
      <c r="CO538" s="26">
        <v>0</v>
      </c>
      <c r="CP538" s="26">
        <v>0</v>
      </c>
      <c r="CQ538" s="26">
        <v>0</v>
      </c>
      <c r="CR538" s="26">
        <v>0</v>
      </c>
      <c r="CS538" s="26">
        <v>0</v>
      </c>
      <c r="CT538" s="26">
        <v>0</v>
      </c>
      <c r="CU538" s="26">
        <v>0</v>
      </c>
      <c r="CV538" s="26">
        <v>9999</v>
      </c>
      <c r="CW538" s="30">
        <v>9999</v>
      </c>
      <c r="CX538" s="7"/>
      <c r="CY538" s="7"/>
      <c r="CZ538" s="7"/>
      <c r="DA538" s="7"/>
      <c r="DB538" s="7"/>
      <c r="DC538" s="7"/>
      <c r="DD538" s="7"/>
      <c r="DE538" s="7"/>
      <c r="DF538" s="7"/>
      <c r="DG538" s="7"/>
      <c r="DH538" s="7"/>
      <c r="DI538" s="7"/>
      <c r="DJ538" s="7"/>
      <c r="DK538" s="7"/>
      <c r="DL538" s="7"/>
      <c r="DM538" s="7"/>
      <c r="DN538" s="7"/>
      <c r="DO538" s="7"/>
      <c r="DP538" s="7"/>
      <c r="DQ538" s="7"/>
      <c r="DR538" s="7"/>
      <c r="DS538" s="7"/>
      <c r="DT538" s="7"/>
      <c r="DU538" s="7"/>
      <c r="DV538" s="7"/>
      <c r="DW538" s="7"/>
      <c r="DX538" s="7"/>
      <c r="DY538" s="7"/>
      <c r="DZ538" s="7"/>
      <c r="EA538" s="7"/>
    </row>
    <row r="539" spans="1:131">
      <c r="A539" s="7" t="s">
        <v>598</v>
      </c>
      <c r="B539" s="7"/>
      <c r="C539" s="26">
        <v>1</v>
      </c>
      <c r="D539" s="26">
        <v>91.273726244888138</v>
      </c>
      <c r="E539" s="26">
        <v>0</v>
      </c>
      <c r="F539" s="26">
        <v>10.46115</v>
      </c>
      <c r="G539" s="26">
        <v>0</v>
      </c>
      <c r="H539" s="26">
        <v>0</v>
      </c>
      <c r="I539" s="26"/>
      <c r="J539" s="26"/>
      <c r="K539" s="26"/>
      <c r="L539" s="26">
        <v>97.591332400670481</v>
      </c>
      <c r="M539" s="26">
        <v>2.5957595784493646E-4</v>
      </c>
      <c r="N539" s="26">
        <v>2.5770245498638305E-4</v>
      </c>
      <c r="O539" s="26">
        <v>0</v>
      </c>
      <c r="P539" s="26">
        <v>0</v>
      </c>
      <c r="Q539" s="26">
        <v>0</v>
      </c>
      <c r="R539" s="26">
        <v>2.0860930552949988</v>
      </c>
      <c r="S539" s="26">
        <v>4.8206437578241461</v>
      </c>
      <c r="T539" s="26">
        <v>0</v>
      </c>
      <c r="U539" s="26">
        <v>164.85171128453001</v>
      </c>
      <c r="V539" s="26">
        <v>0.62766900000000003</v>
      </c>
      <c r="W539" s="26">
        <v>1.464561</v>
      </c>
      <c r="X539" s="26">
        <v>0</v>
      </c>
      <c r="Y539" s="26">
        <v>0</v>
      </c>
      <c r="Z539" s="26">
        <v>0</v>
      </c>
      <c r="AA539" s="26">
        <v>0</v>
      </c>
      <c r="AB539" s="26">
        <v>0</v>
      </c>
      <c r="AC539" s="26">
        <v>0</v>
      </c>
      <c r="AD539" s="26">
        <v>0</v>
      </c>
      <c r="AE539" s="26">
        <v>0</v>
      </c>
      <c r="AF539" s="26">
        <v>0</v>
      </c>
      <c r="AG539" s="26">
        <v>0</v>
      </c>
      <c r="AH539" s="26">
        <v>2.7137620552949988</v>
      </c>
      <c r="AI539" s="26">
        <v>6.2852047578241459</v>
      </c>
      <c r="AJ539" s="26">
        <v>0</v>
      </c>
      <c r="AK539" s="26">
        <v>164.85171128453001</v>
      </c>
      <c r="AL539" s="26">
        <v>173.85067809764917</v>
      </c>
      <c r="AM539" s="26">
        <v>46.939862077668579</v>
      </c>
      <c r="AN539" s="26">
        <v>9.1720771438926776E-2</v>
      </c>
      <c r="AO539" s="26">
        <v>0</v>
      </c>
      <c r="AP539" s="26">
        <v>0</v>
      </c>
      <c r="AQ539" s="26">
        <v>47.031582849107508</v>
      </c>
      <c r="AR539" s="26">
        <v>2.7137620552949988</v>
      </c>
      <c r="AS539" s="30">
        <v>17.330768833376936</v>
      </c>
      <c r="AT539" s="26">
        <v>46.939862077668579</v>
      </c>
      <c r="AU539" s="26">
        <v>0.10857007435809302</v>
      </c>
      <c r="AV539" s="26">
        <v>0</v>
      </c>
      <c r="AW539" s="26">
        <v>0</v>
      </c>
      <c r="AX539" s="26">
        <v>47.04843215202667</v>
      </c>
      <c r="AY539" s="26">
        <v>6.2852047578241459</v>
      </c>
      <c r="AZ539" s="30">
        <v>7.4855846332545273</v>
      </c>
      <c r="BA539" s="26">
        <v>46.939862077668579</v>
      </c>
      <c r="BB539" s="26">
        <v>0.20029084579701978</v>
      </c>
      <c r="BC539" s="26">
        <v>0</v>
      </c>
      <c r="BD539" s="26">
        <v>0</v>
      </c>
      <c r="BE539" s="26">
        <v>47.1401529234656</v>
      </c>
      <c r="BF539" s="26">
        <v>8.9989668131191447</v>
      </c>
      <c r="BG539" s="26">
        <v>6.6340110573749635</v>
      </c>
      <c r="BH539" s="30">
        <v>5.2383961295137045</v>
      </c>
      <c r="BI539" s="26">
        <v>2.0461177964473758</v>
      </c>
      <c r="BJ539" s="26">
        <v>4.7389082193876177</v>
      </c>
      <c r="BK539" s="26">
        <v>0</v>
      </c>
      <c r="BL539" s="26">
        <v>124.29461882110911</v>
      </c>
      <c r="BM539" s="26">
        <v>131.07964483694411</v>
      </c>
      <c r="BN539" s="26">
        <v>46.939862077668579</v>
      </c>
      <c r="BO539" s="26">
        <v>0</v>
      </c>
      <c r="BP539" s="26">
        <v>0.20029084579701978</v>
      </c>
      <c r="BQ539" s="26">
        <v>0</v>
      </c>
      <c r="BR539" s="26">
        <v>0</v>
      </c>
      <c r="BS539" s="26">
        <v>0</v>
      </c>
      <c r="BT539" s="26">
        <v>0</v>
      </c>
      <c r="BU539" s="26">
        <v>0</v>
      </c>
      <c r="BV539" s="26">
        <v>81.5419580698061</v>
      </c>
      <c r="BW539" s="26">
        <v>0</v>
      </c>
      <c r="BX539" s="26">
        <v>171.75844809764916</v>
      </c>
      <c r="BY539" s="26">
        <v>2.0922300000000003</v>
      </c>
      <c r="BZ539" s="26">
        <v>0</v>
      </c>
      <c r="CA539" s="26">
        <v>0</v>
      </c>
      <c r="CB539" s="26">
        <v>128.68211099327169</v>
      </c>
      <c r="CC539" s="26">
        <v>173.85067809764917</v>
      </c>
      <c r="CD539" s="113">
        <v>0.74018757016865355</v>
      </c>
      <c r="CE539" s="26">
        <v>69.447760088056143</v>
      </c>
      <c r="CF539" s="26">
        <v>0.92713019056992829</v>
      </c>
      <c r="CG539" s="26">
        <v>0</v>
      </c>
      <c r="CH539" s="26">
        <v>0.92713019056992829</v>
      </c>
      <c r="CI539" s="26">
        <v>4.635588289031848E-2</v>
      </c>
      <c r="CJ539" s="26">
        <v>0</v>
      </c>
      <c r="CK539" s="26">
        <v>4.635588289031848E-2</v>
      </c>
      <c r="CL539" s="26"/>
      <c r="CM539" s="26">
        <v>0</v>
      </c>
      <c r="CN539" s="26"/>
      <c r="CO539" s="26">
        <v>0</v>
      </c>
      <c r="CP539" s="26">
        <v>0</v>
      </c>
      <c r="CQ539" s="26">
        <v>0</v>
      </c>
      <c r="CR539" s="26">
        <v>0</v>
      </c>
      <c r="CS539" s="26">
        <v>0</v>
      </c>
      <c r="CT539" s="26">
        <v>0</v>
      </c>
      <c r="CU539" s="26">
        <v>0</v>
      </c>
      <c r="CV539" s="26">
        <v>9999</v>
      </c>
      <c r="CW539" s="30">
        <v>9999</v>
      </c>
      <c r="CX539" s="7"/>
      <c r="CY539" s="7"/>
      <c r="CZ539" s="7"/>
      <c r="DA539" s="7"/>
      <c r="DB539" s="7"/>
      <c r="DC539" s="7"/>
      <c r="DD539" s="7"/>
      <c r="DE539" s="7"/>
      <c r="DF539" s="7"/>
      <c r="DG539" s="7"/>
      <c r="DH539" s="7"/>
      <c r="DI539" s="7"/>
      <c r="DJ539" s="7"/>
      <c r="DK539" s="7"/>
      <c r="DL539" s="7"/>
      <c r="DM539" s="7"/>
      <c r="DN539" s="7"/>
      <c r="DO539" s="7"/>
      <c r="DP539" s="7"/>
      <c r="DQ539" s="7"/>
      <c r="DR539" s="7"/>
      <c r="DS539" s="7"/>
      <c r="DT539" s="7"/>
      <c r="DU539" s="7"/>
      <c r="DV539" s="7"/>
      <c r="DW539" s="7"/>
      <c r="DX539" s="7"/>
      <c r="DY539" s="7"/>
      <c r="DZ539" s="7"/>
      <c r="EA539" s="7"/>
    </row>
    <row r="540" spans="1:131">
      <c r="A540" s="7" t="s">
        <v>599</v>
      </c>
      <c r="B540" s="7"/>
      <c r="C540" s="26">
        <v>1</v>
      </c>
      <c r="D540" s="26">
        <v>90.460490738513357</v>
      </c>
      <c r="E540" s="26">
        <v>0</v>
      </c>
      <c r="F540" s="26">
        <v>10.46115</v>
      </c>
      <c r="G540" s="26">
        <v>0</v>
      </c>
      <c r="H540" s="26">
        <v>0</v>
      </c>
      <c r="I540" s="26"/>
      <c r="J540" s="26"/>
      <c r="K540" s="26"/>
      <c r="L540" s="26">
        <v>96.721807950559693</v>
      </c>
      <c r="M540" s="26">
        <v>2.5726317415344598E-4</v>
      </c>
      <c r="N540" s="26">
        <v>2.5540636393042471E-4</v>
      </c>
      <c r="O540" s="26">
        <v>0</v>
      </c>
      <c r="P540" s="26">
        <v>0</v>
      </c>
      <c r="Q540" s="26">
        <v>0</v>
      </c>
      <c r="R540" s="26">
        <v>2.0860930552949988</v>
      </c>
      <c r="S540" s="26">
        <v>4.8206437578241461</v>
      </c>
      <c r="T540" s="26">
        <v>0</v>
      </c>
      <c r="U540" s="26">
        <v>164.85171128453001</v>
      </c>
      <c r="V540" s="26">
        <v>0.62766900000000003</v>
      </c>
      <c r="W540" s="26">
        <v>1.464561</v>
      </c>
      <c r="X540" s="26">
        <v>0</v>
      </c>
      <c r="Y540" s="26">
        <v>0</v>
      </c>
      <c r="Z540" s="26">
        <v>0</v>
      </c>
      <c r="AA540" s="26">
        <v>0</v>
      </c>
      <c r="AB540" s="26">
        <v>0</v>
      </c>
      <c r="AC540" s="26">
        <v>0</v>
      </c>
      <c r="AD540" s="26">
        <v>0</v>
      </c>
      <c r="AE540" s="26">
        <v>0</v>
      </c>
      <c r="AF540" s="26">
        <v>0</v>
      </c>
      <c r="AG540" s="26">
        <v>0</v>
      </c>
      <c r="AH540" s="26">
        <v>2.7137620552949988</v>
      </c>
      <c r="AI540" s="26">
        <v>6.2852047578241459</v>
      </c>
      <c r="AJ540" s="26">
        <v>0</v>
      </c>
      <c r="AK540" s="26">
        <v>164.85171128453001</v>
      </c>
      <c r="AL540" s="26">
        <v>173.85067809764917</v>
      </c>
      <c r="AM540" s="26">
        <v>46.521634795005902</v>
      </c>
      <c r="AN540" s="26">
        <v>9.0903552825477255E-2</v>
      </c>
      <c r="AO540" s="26">
        <v>0</v>
      </c>
      <c r="AP540" s="26">
        <v>0</v>
      </c>
      <c r="AQ540" s="26">
        <v>46.612538347831382</v>
      </c>
      <c r="AR540" s="26">
        <v>2.7137620552949988</v>
      </c>
      <c r="AS540" s="30">
        <v>17.176354226370954</v>
      </c>
      <c r="AT540" s="26">
        <v>46.521634795005902</v>
      </c>
      <c r="AU540" s="26">
        <v>0.10760273092827768</v>
      </c>
      <c r="AV540" s="26">
        <v>0</v>
      </c>
      <c r="AW540" s="26">
        <v>0</v>
      </c>
      <c r="AX540" s="26">
        <v>46.62923752593418</v>
      </c>
      <c r="AY540" s="26">
        <v>6.2852047578241459</v>
      </c>
      <c r="AZ540" s="30">
        <v>7.418889172685696</v>
      </c>
      <c r="BA540" s="26">
        <v>46.521634795005902</v>
      </c>
      <c r="BB540" s="26">
        <v>0.19850628375375495</v>
      </c>
      <c r="BC540" s="26">
        <v>0</v>
      </c>
      <c r="BD540" s="26">
        <v>0</v>
      </c>
      <c r="BE540" s="26">
        <v>46.72014107875966</v>
      </c>
      <c r="BF540" s="26">
        <v>8.9989668131191447</v>
      </c>
      <c r="BG540" s="26">
        <v>6.6950081183317005</v>
      </c>
      <c r="BH540" s="30">
        <v>5.1917227887371133</v>
      </c>
      <c r="BI540" s="26">
        <v>2.0645122980547819</v>
      </c>
      <c r="BJ540" s="26">
        <v>4.7815107787369504</v>
      </c>
      <c r="BK540" s="26">
        <v>0</v>
      </c>
      <c r="BL540" s="26">
        <v>125.41202152864948</v>
      </c>
      <c r="BM540" s="26">
        <v>132.2580446054412</v>
      </c>
      <c r="BN540" s="26">
        <v>46.521634795005902</v>
      </c>
      <c r="BO540" s="26">
        <v>0</v>
      </c>
      <c r="BP540" s="26">
        <v>0.19850628375375495</v>
      </c>
      <c r="BQ540" s="26">
        <v>0</v>
      </c>
      <c r="BR540" s="26">
        <v>0</v>
      </c>
      <c r="BS540" s="26">
        <v>0</v>
      </c>
      <c r="BT540" s="26">
        <v>0</v>
      </c>
      <c r="BU540" s="26">
        <v>0</v>
      </c>
      <c r="BV540" s="26">
        <v>81.5419580698061</v>
      </c>
      <c r="BW540" s="26">
        <v>0</v>
      </c>
      <c r="BX540" s="26">
        <v>171.75844809764916</v>
      </c>
      <c r="BY540" s="26">
        <v>2.0922300000000003</v>
      </c>
      <c r="BZ540" s="26">
        <v>0</v>
      </c>
      <c r="CA540" s="26">
        <v>0</v>
      </c>
      <c r="CB540" s="26">
        <v>128.26209914856577</v>
      </c>
      <c r="CC540" s="26">
        <v>173.85067809764917</v>
      </c>
      <c r="CD540" s="113">
        <v>0.73777163570522852</v>
      </c>
      <c r="CE540" s="26">
        <v>70.073449763249542</v>
      </c>
      <c r="CF540" s="26">
        <v>0.91886959662879142</v>
      </c>
      <c r="CG540" s="26">
        <v>0</v>
      </c>
      <c r="CH540" s="26">
        <v>0.91886959662879142</v>
      </c>
      <c r="CI540" s="26">
        <v>4.5942858776515848E-2</v>
      </c>
      <c r="CJ540" s="26">
        <v>0</v>
      </c>
      <c r="CK540" s="26">
        <v>4.5942858776515848E-2</v>
      </c>
      <c r="CL540" s="26"/>
      <c r="CM540" s="26">
        <v>0</v>
      </c>
      <c r="CN540" s="26"/>
      <c r="CO540" s="26">
        <v>0</v>
      </c>
      <c r="CP540" s="26">
        <v>0</v>
      </c>
      <c r="CQ540" s="26">
        <v>0</v>
      </c>
      <c r="CR540" s="26">
        <v>0</v>
      </c>
      <c r="CS540" s="26">
        <v>0</v>
      </c>
      <c r="CT540" s="26">
        <v>0</v>
      </c>
      <c r="CU540" s="26">
        <v>0</v>
      </c>
      <c r="CV540" s="26">
        <v>9999</v>
      </c>
      <c r="CW540" s="30">
        <v>9999</v>
      </c>
      <c r="CX540" s="7"/>
      <c r="CY540" s="7"/>
      <c r="CZ540" s="7"/>
      <c r="DA540" s="7"/>
      <c r="DB540" s="7"/>
      <c r="DC540" s="7"/>
      <c r="DD540" s="7"/>
      <c r="DE540" s="7"/>
      <c r="DF540" s="7"/>
      <c r="DG540" s="7"/>
      <c r="DH540" s="7"/>
      <c r="DI540" s="7"/>
      <c r="DJ540" s="7"/>
      <c r="DK540" s="7"/>
      <c r="DL540" s="7"/>
      <c r="DM540" s="7"/>
      <c r="DN540" s="7"/>
      <c r="DO540" s="7"/>
      <c r="DP540" s="7"/>
      <c r="DQ540" s="7"/>
      <c r="DR540" s="7"/>
      <c r="DS540" s="7"/>
      <c r="DT540" s="7"/>
      <c r="DU540" s="7"/>
      <c r="DV540" s="7"/>
      <c r="DW540" s="7"/>
      <c r="DX540" s="7"/>
      <c r="DY540" s="7"/>
      <c r="DZ540" s="7"/>
      <c r="EA540" s="7"/>
    </row>
    <row r="541" spans="1:131">
      <c r="A541" s="7" t="s">
        <v>601</v>
      </c>
      <c r="B541" s="7"/>
      <c r="C541" s="26">
        <v>1</v>
      </c>
      <c r="D541" s="26">
        <v>88.092540293480894</v>
      </c>
      <c r="E541" s="26">
        <v>0</v>
      </c>
      <c r="F541" s="26">
        <v>10.46115</v>
      </c>
      <c r="G541" s="26">
        <v>0</v>
      </c>
      <c r="H541" s="26">
        <v>0</v>
      </c>
      <c r="I541" s="26"/>
      <c r="J541" s="26"/>
      <c r="K541" s="26"/>
      <c r="L541" s="26">
        <v>94.189957345825334</v>
      </c>
      <c r="M541" s="26">
        <v>2.5052889222822362E-4</v>
      </c>
      <c r="N541" s="26">
        <v>2.4872068703219309E-4</v>
      </c>
      <c r="O541" s="26">
        <v>0</v>
      </c>
      <c r="P541" s="26">
        <v>0</v>
      </c>
      <c r="Q541" s="26">
        <v>0</v>
      </c>
      <c r="R541" s="26">
        <v>2.0860930552949988</v>
      </c>
      <c r="S541" s="26">
        <v>4.8206437578241461</v>
      </c>
      <c r="T541" s="26">
        <v>0</v>
      </c>
      <c r="U541" s="26">
        <v>164.85171128453001</v>
      </c>
      <c r="V541" s="26">
        <v>0.62766900000000003</v>
      </c>
      <c r="W541" s="26">
        <v>1.464561</v>
      </c>
      <c r="X541" s="26">
        <v>0</v>
      </c>
      <c r="Y541" s="26">
        <v>0</v>
      </c>
      <c r="Z541" s="26">
        <v>0</v>
      </c>
      <c r="AA541" s="26">
        <v>0</v>
      </c>
      <c r="AB541" s="26">
        <v>0</v>
      </c>
      <c r="AC541" s="26">
        <v>0</v>
      </c>
      <c r="AD541" s="26">
        <v>0</v>
      </c>
      <c r="AE541" s="26">
        <v>0</v>
      </c>
      <c r="AF541" s="26">
        <v>0</v>
      </c>
      <c r="AG541" s="26">
        <v>0</v>
      </c>
      <c r="AH541" s="26">
        <v>2.7137620552949988</v>
      </c>
      <c r="AI541" s="26">
        <v>6.2852047578241459</v>
      </c>
      <c r="AJ541" s="26">
        <v>0</v>
      </c>
      <c r="AK541" s="26">
        <v>164.85171128453001</v>
      </c>
      <c r="AL541" s="26">
        <v>173.85067809764917</v>
      </c>
      <c r="AM541" s="26">
        <v>45.303855354311665</v>
      </c>
      <c r="AN541" s="26">
        <v>8.8524004509844753E-2</v>
      </c>
      <c r="AO541" s="26">
        <v>0</v>
      </c>
      <c r="AP541" s="26">
        <v>0</v>
      </c>
      <c r="AQ541" s="26">
        <v>45.392379358821508</v>
      </c>
      <c r="AR541" s="26">
        <v>2.7137620552949988</v>
      </c>
      <c r="AS541" s="30">
        <v>16.726735223618249</v>
      </c>
      <c r="AT541" s="26">
        <v>45.303855354311665</v>
      </c>
      <c r="AU541" s="26">
        <v>0.10478605447087436</v>
      </c>
      <c r="AV541" s="26">
        <v>0</v>
      </c>
      <c r="AW541" s="26">
        <v>0</v>
      </c>
      <c r="AX541" s="26">
        <v>45.408641408782536</v>
      </c>
      <c r="AY541" s="26">
        <v>6.2852047578241459</v>
      </c>
      <c r="AZ541" s="30">
        <v>7.2246876845588091</v>
      </c>
      <c r="BA541" s="26">
        <v>45.303855354311665</v>
      </c>
      <c r="BB541" s="26">
        <v>0.19331005898071912</v>
      </c>
      <c r="BC541" s="26">
        <v>0</v>
      </c>
      <c r="BD541" s="26">
        <v>0</v>
      </c>
      <c r="BE541" s="26">
        <v>45.497165413292379</v>
      </c>
      <c r="BF541" s="26">
        <v>8.9989668131191447</v>
      </c>
      <c r="BG541" s="26">
        <v>6.8790310031002058</v>
      </c>
      <c r="BH541" s="30">
        <v>5.0558210023582184</v>
      </c>
      <c r="BI541" s="26">
        <v>2.1200069267562269</v>
      </c>
      <c r="BJ541" s="26">
        <v>4.9100390348040035</v>
      </c>
      <c r="BK541" s="26">
        <v>0</v>
      </c>
      <c r="BL541" s="26">
        <v>128.78312935687001</v>
      </c>
      <c r="BM541" s="26">
        <v>135.81317531843027</v>
      </c>
      <c r="BN541" s="26">
        <v>45.303855354311665</v>
      </c>
      <c r="BO541" s="26">
        <v>0</v>
      </c>
      <c r="BP541" s="26">
        <v>0.19331005898071912</v>
      </c>
      <c r="BQ541" s="26">
        <v>0</v>
      </c>
      <c r="BR541" s="26">
        <v>0</v>
      </c>
      <c r="BS541" s="26">
        <v>0</v>
      </c>
      <c r="BT541" s="26">
        <v>0</v>
      </c>
      <c r="BU541" s="26">
        <v>0</v>
      </c>
      <c r="BV541" s="26">
        <v>81.5419580698061</v>
      </c>
      <c r="BW541" s="26">
        <v>0</v>
      </c>
      <c r="BX541" s="26">
        <v>171.75844809764916</v>
      </c>
      <c r="BY541" s="26">
        <v>2.0922300000000003</v>
      </c>
      <c r="BZ541" s="26">
        <v>0</v>
      </c>
      <c r="CA541" s="26">
        <v>0</v>
      </c>
      <c r="CB541" s="26">
        <v>127.03912348309848</v>
      </c>
      <c r="CC541" s="26">
        <v>173.85067809764917</v>
      </c>
      <c r="CD541" s="113">
        <v>0.73073700300290245</v>
      </c>
      <c r="CE541" s="26">
        <v>71.961101679472549</v>
      </c>
      <c r="CF541" s="26">
        <v>0.89481669074136461</v>
      </c>
      <c r="CG541" s="26">
        <v>0</v>
      </c>
      <c r="CH541" s="26">
        <v>0.89481669074136461</v>
      </c>
      <c r="CI541" s="26">
        <v>4.4740229739267029E-2</v>
      </c>
      <c r="CJ541" s="26">
        <v>0</v>
      </c>
      <c r="CK541" s="26">
        <v>4.4740229739267029E-2</v>
      </c>
      <c r="CL541" s="26"/>
      <c r="CM541" s="26">
        <v>0</v>
      </c>
      <c r="CN541" s="26"/>
      <c r="CO541" s="26">
        <v>0</v>
      </c>
      <c r="CP541" s="26">
        <v>0</v>
      </c>
      <c r="CQ541" s="26">
        <v>0</v>
      </c>
      <c r="CR541" s="26">
        <v>0</v>
      </c>
      <c r="CS541" s="26">
        <v>0</v>
      </c>
      <c r="CT541" s="26">
        <v>0</v>
      </c>
      <c r="CU541" s="26">
        <v>0</v>
      </c>
      <c r="CV541" s="26">
        <v>9999</v>
      </c>
      <c r="CW541" s="30">
        <v>9999</v>
      </c>
      <c r="CX541" s="7"/>
      <c r="CY541" s="7"/>
      <c r="CZ541" s="7"/>
      <c r="DA541" s="7"/>
      <c r="DB541" s="7"/>
      <c r="DC541" s="7"/>
      <c r="DD541" s="7"/>
      <c r="DE541" s="7"/>
      <c r="DF541" s="7"/>
      <c r="DG541" s="7"/>
      <c r="DH541" s="7"/>
      <c r="DI541" s="7"/>
      <c r="DJ541" s="7"/>
      <c r="DK541" s="7"/>
      <c r="DL541" s="7"/>
      <c r="DM541" s="7"/>
      <c r="DN541" s="7"/>
      <c r="DO541" s="7"/>
      <c r="DP541" s="7"/>
      <c r="DQ541" s="7"/>
      <c r="DR541" s="7"/>
      <c r="DS541" s="7"/>
      <c r="DT541" s="7"/>
      <c r="DU541" s="7"/>
      <c r="DV541" s="7"/>
      <c r="DW541" s="7"/>
      <c r="DX541" s="7"/>
      <c r="DY541" s="7"/>
      <c r="DZ541" s="7"/>
      <c r="EA541" s="7"/>
    </row>
    <row r="542" spans="1:131">
      <c r="A542" s="7" t="s">
        <v>602</v>
      </c>
      <c r="B542" s="7"/>
      <c r="C542" s="26">
        <v>1</v>
      </c>
      <c r="D542" s="26">
        <v>88.092540293480894</v>
      </c>
      <c r="E542" s="26">
        <v>0</v>
      </c>
      <c r="F542" s="26">
        <v>10.46115</v>
      </c>
      <c r="G542" s="26">
        <v>0</v>
      </c>
      <c r="H542" s="26">
        <v>0</v>
      </c>
      <c r="I542" s="26"/>
      <c r="J542" s="26"/>
      <c r="K542" s="26"/>
      <c r="L542" s="26">
        <v>94.189957345825334</v>
      </c>
      <c r="M542" s="26">
        <v>2.5052889222822362E-4</v>
      </c>
      <c r="N542" s="26">
        <v>2.4872068703219309E-4</v>
      </c>
      <c r="O542" s="26">
        <v>0</v>
      </c>
      <c r="P542" s="26">
        <v>0</v>
      </c>
      <c r="Q542" s="26">
        <v>0</v>
      </c>
      <c r="R542" s="26">
        <v>2.0860930552949988</v>
      </c>
      <c r="S542" s="26">
        <v>4.8206437578241461</v>
      </c>
      <c r="T542" s="26">
        <v>0</v>
      </c>
      <c r="U542" s="26">
        <v>164.85171128453001</v>
      </c>
      <c r="V542" s="26">
        <v>0.62766900000000003</v>
      </c>
      <c r="W542" s="26">
        <v>1.464561</v>
      </c>
      <c r="X542" s="26">
        <v>0</v>
      </c>
      <c r="Y542" s="26">
        <v>0</v>
      </c>
      <c r="Z542" s="26">
        <v>0</v>
      </c>
      <c r="AA542" s="26">
        <v>0</v>
      </c>
      <c r="AB542" s="26">
        <v>0</v>
      </c>
      <c r="AC542" s="26">
        <v>0</v>
      </c>
      <c r="AD542" s="26">
        <v>0</v>
      </c>
      <c r="AE542" s="26">
        <v>0</v>
      </c>
      <c r="AF542" s="26">
        <v>0</v>
      </c>
      <c r="AG542" s="26">
        <v>0</v>
      </c>
      <c r="AH542" s="26">
        <v>2.7137620552949988</v>
      </c>
      <c r="AI542" s="26">
        <v>6.2852047578241459</v>
      </c>
      <c r="AJ542" s="26">
        <v>0</v>
      </c>
      <c r="AK542" s="26">
        <v>164.85171128453001</v>
      </c>
      <c r="AL542" s="26">
        <v>173.85067809764917</v>
      </c>
      <c r="AM542" s="26">
        <v>45.303855354311665</v>
      </c>
      <c r="AN542" s="26">
        <v>8.8524004509844753E-2</v>
      </c>
      <c r="AO542" s="26">
        <v>0</v>
      </c>
      <c r="AP542" s="26">
        <v>0</v>
      </c>
      <c r="AQ542" s="26">
        <v>45.392379358821508</v>
      </c>
      <c r="AR542" s="26">
        <v>2.7137620552949988</v>
      </c>
      <c r="AS542" s="30">
        <v>16.726735223618249</v>
      </c>
      <c r="AT542" s="26">
        <v>45.303855354311665</v>
      </c>
      <c r="AU542" s="26">
        <v>0.10478605447087436</v>
      </c>
      <c r="AV542" s="26">
        <v>0</v>
      </c>
      <c r="AW542" s="26">
        <v>0</v>
      </c>
      <c r="AX542" s="26">
        <v>45.408641408782536</v>
      </c>
      <c r="AY542" s="26">
        <v>6.2852047578241459</v>
      </c>
      <c r="AZ542" s="30">
        <v>7.2246876845588091</v>
      </c>
      <c r="BA542" s="26">
        <v>45.303855354311665</v>
      </c>
      <c r="BB542" s="26">
        <v>0.19331005898071912</v>
      </c>
      <c r="BC542" s="26">
        <v>0</v>
      </c>
      <c r="BD542" s="26">
        <v>0</v>
      </c>
      <c r="BE542" s="26">
        <v>45.497165413292379</v>
      </c>
      <c r="BF542" s="26">
        <v>8.9989668131191447</v>
      </c>
      <c r="BG542" s="26">
        <v>6.8790310031002058</v>
      </c>
      <c r="BH542" s="30">
        <v>5.0558210023582184</v>
      </c>
      <c r="BI542" s="26">
        <v>2.1200069267562269</v>
      </c>
      <c r="BJ542" s="26">
        <v>4.9100390348040035</v>
      </c>
      <c r="BK542" s="26">
        <v>0</v>
      </c>
      <c r="BL542" s="26">
        <v>128.78312935687001</v>
      </c>
      <c r="BM542" s="26">
        <v>135.81317531843027</v>
      </c>
      <c r="BN542" s="26">
        <v>45.303855354311665</v>
      </c>
      <c r="BO542" s="26">
        <v>0</v>
      </c>
      <c r="BP542" s="26">
        <v>0.19331005898071912</v>
      </c>
      <c r="BQ542" s="26">
        <v>0</v>
      </c>
      <c r="BR542" s="26">
        <v>0</v>
      </c>
      <c r="BS542" s="26">
        <v>0</v>
      </c>
      <c r="BT542" s="26">
        <v>0</v>
      </c>
      <c r="BU542" s="26">
        <v>0</v>
      </c>
      <c r="BV542" s="26">
        <v>81.5419580698061</v>
      </c>
      <c r="BW542" s="26">
        <v>0</v>
      </c>
      <c r="BX542" s="26">
        <v>171.75844809764916</v>
      </c>
      <c r="BY542" s="26">
        <v>2.0922300000000003</v>
      </c>
      <c r="BZ542" s="26">
        <v>0</v>
      </c>
      <c r="CA542" s="26">
        <v>0</v>
      </c>
      <c r="CB542" s="26">
        <v>127.03912348309848</v>
      </c>
      <c r="CC542" s="26">
        <v>173.85067809764917</v>
      </c>
      <c r="CD542" s="113">
        <v>0.73073700300290245</v>
      </c>
      <c r="CE542" s="26">
        <v>71.961101679472549</v>
      </c>
      <c r="CF542" s="26">
        <v>0.89481669074136461</v>
      </c>
      <c r="CG542" s="26">
        <v>0</v>
      </c>
      <c r="CH542" s="26">
        <v>0.89481669074136461</v>
      </c>
      <c r="CI542" s="26">
        <v>4.4740229739267029E-2</v>
      </c>
      <c r="CJ542" s="26">
        <v>0</v>
      </c>
      <c r="CK542" s="26">
        <v>4.4740229739267029E-2</v>
      </c>
      <c r="CL542" s="26"/>
      <c r="CM542" s="26">
        <v>0</v>
      </c>
      <c r="CN542" s="26"/>
      <c r="CO542" s="26">
        <v>0</v>
      </c>
      <c r="CP542" s="26">
        <v>0</v>
      </c>
      <c r="CQ542" s="26">
        <v>0</v>
      </c>
      <c r="CR542" s="26">
        <v>0</v>
      </c>
      <c r="CS542" s="26">
        <v>0</v>
      </c>
      <c r="CT542" s="26">
        <v>0</v>
      </c>
      <c r="CU542" s="26">
        <v>0</v>
      </c>
      <c r="CV542" s="26">
        <v>9999</v>
      </c>
      <c r="CW542" s="30">
        <v>9999</v>
      </c>
      <c r="CX542" s="7"/>
      <c r="CY542" s="7"/>
      <c r="CZ542" s="7"/>
      <c r="DA542" s="7"/>
      <c r="DB542" s="7"/>
      <c r="DC542" s="7"/>
      <c r="DD542" s="7"/>
      <c r="DE542" s="7"/>
      <c r="DF542" s="7"/>
      <c r="DG542" s="7"/>
      <c r="DH542" s="7"/>
      <c r="DI542" s="7"/>
      <c r="DJ542" s="7"/>
      <c r="DK542" s="7"/>
      <c r="DL542" s="7"/>
      <c r="DM542" s="7"/>
      <c r="DN542" s="7"/>
      <c r="DO542" s="7"/>
      <c r="DP542" s="7"/>
      <c r="DQ542" s="7"/>
      <c r="DR542" s="7"/>
      <c r="DS542" s="7"/>
      <c r="DT542" s="7"/>
      <c r="DU542" s="7"/>
      <c r="DV542" s="7"/>
      <c r="DW542" s="7"/>
      <c r="DX542" s="7"/>
      <c r="DY542" s="7"/>
      <c r="DZ542" s="7"/>
      <c r="EA542" s="7"/>
    </row>
    <row r="543" spans="1:131">
      <c r="A543" s="7" t="s">
        <v>603</v>
      </c>
      <c r="B543" s="7"/>
      <c r="C543" s="26">
        <v>1</v>
      </c>
      <c r="D543" s="26">
        <v>67.139766658648071</v>
      </c>
      <c r="E543" s="26">
        <v>0</v>
      </c>
      <c r="F543" s="26">
        <v>10.46115</v>
      </c>
      <c r="G543" s="26">
        <v>0</v>
      </c>
      <c r="H543" s="26">
        <v>0</v>
      </c>
      <c r="I543" s="26"/>
      <c r="J543" s="26"/>
      <c r="K543" s="26"/>
      <c r="L543" s="26">
        <v>71.786915631206</v>
      </c>
      <c r="M543" s="26">
        <v>1.9094070064746771E-4</v>
      </c>
      <c r="N543" s="26">
        <v>1.8956257629632528E-4</v>
      </c>
      <c r="O543" s="26">
        <v>0</v>
      </c>
      <c r="P543" s="26">
        <v>0</v>
      </c>
      <c r="Q543" s="26">
        <v>0</v>
      </c>
      <c r="R543" s="26">
        <v>2.0860930552949988</v>
      </c>
      <c r="S543" s="26">
        <v>4.8206437578241461</v>
      </c>
      <c r="T543" s="26">
        <v>0</v>
      </c>
      <c r="U543" s="26">
        <v>164.85171128453001</v>
      </c>
      <c r="V543" s="26">
        <v>0.62766900000000003</v>
      </c>
      <c r="W543" s="26">
        <v>1.464561</v>
      </c>
      <c r="X543" s="26">
        <v>0</v>
      </c>
      <c r="Y543" s="26">
        <v>0</v>
      </c>
      <c r="Z543" s="26">
        <v>0</v>
      </c>
      <c r="AA543" s="26">
        <v>0</v>
      </c>
      <c r="AB543" s="26">
        <v>0</v>
      </c>
      <c r="AC543" s="26">
        <v>0</v>
      </c>
      <c r="AD543" s="26">
        <v>0</v>
      </c>
      <c r="AE543" s="26">
        <v>0</v>
      </c>
      <c r="AF543" s="26">
        <v>0</v>
      </c>
      <c r="AG543" s="26">
        <v>0</v>
      </c>
      <c r="AH543" s="26">
        <v>2.7137620552949988</v>
      </c>
      <c r="AI543" s="26">
        <v>6.2852047578241459</v>
      </c>
      <c r="AJ543" s="26">
        <v>0</v>
      </c>
      <c r="AK543" s="26">
        <v>164.85171128453001</v>
      </c>
      <c r="AL543" s="26">
        <v>173.85067809764917</v>
      </c>
      <c r="AM543" s="26">
        <v>34.528352424532429</v>
      </c>
      <c r="AN543" s="26">
        <v>6.7468607292732588E-2</v>
      </c>
      <c r="AO543" s="26">
        <v>0</v>
      </c>
      <c r="AP543" s="26">
        <v>0</v>
      </c>
      <c r="AQ543" s="26">
        <v>34.59582103182516</v>
      </c>
      <c r="AR543" s="26">
        <v>2.7137620552949988</v>
      </c>
      <c r="AS543" s="30">
        <v>12.748288290170095</v>
      </c>
      <c r="AT543" s="26">
        <v>34.528352424532429</v>
      </c>
      <c r="AU543" s="26">
        <v>7.9862735514456759E-2</v>
      </c>
      <c r="AV543" s="26">
        <v>0</v>
      </c>
      <c r="AW543" s="26">
        <v>0</v>
      </c>
      <c r="AX543" s="26">
        <v>34.608215160046882</v>
      </c>
      <c r="AY543" s="26">
        <v>6.2852047578241459</v>
      </c>
      <c r="AZ543" s="30">
        <v>5.5062987593148494</v>
      </c>
      <c r="BA543" s="26">
        <v>34.528352424532429</v>
      </c>
      <c r="BB543" s="26">
        <v>0.14733134280718935</v>
      </c>
      <c r="BC543" s="26">
        <v>0</v>
      </c>
      <c r="BD543" s="26">
        <v>0</v>
      </c>
      <c r="BE543" s="26">
        <v>34.675683767339613</v>
      </c>
      <c r="BF543" s="26">
        <v>8.9989668131191447</v>
      </c>
      <c r="BG543" s="26">
        <v>9.0729463085247737</v>
      </c>
      <c r="BH543" s="30">
        <v>3.8532961047025602</v>
      </c>
      <c r="BI543" s="26">
        <v>2.7816122234567811</v>
      </c>
      <c r="BJ543" s="26">
        <v>6.4423490435280168</v>
      </c>
      <c r="BK543" s="26">
        <v>0</v>
      </c>
      <c r="BL543" s="26">
        <v>168.9733756399545</v>
      </c>
      <c r="BM543" s="26">
        <v>178.19733690693931</v>
      </c>
      <c r="BN543" s="26">
        <v>34.528352424532429</v>
      </c>
      <c r="BO543" s="26">
        <v>0</v>
      </c>
      <c r="BP543" s="26">
        <v>0.14733134280718935</v>
      </c>
      <c r="BQ543" s="26">
        <v>0</v>
      </c>
      <c r="BR543" s="26">
        <v>0</v>
      </c>
      <c r="BS543" s="26">
        <v>0</v>
      </c>
      <c r="BT543" s="26">
        <v>0</v>
      </c>
      <c r="BU543" s="26">
        <v>0</v>
      </c>
      <c r="BV543" s="26">
        <v>81.5419580698061</v>
      </c>
      <c r="BW543" s="26">
        <v>0</v>
      </c>
      <c r="BX543" s="26">
        <v>171.75844809764916</v>
      </c>
      <c r="BY543" s="26">
        <v>2.0922300000000003</v>
      </c>
      <c r="BZ543" s="26">
        <v>0</v>
      </c>
      <c r="CA543" s="26">
        <v>0</v>
      </c>
      <c r="CB543" s="26">
        <v>116.21764183714572</v>
      </c>
      <c r="CC543" s="26">
        <v>173.85067809764917</v>
      </c>
      <c r="CD543" s="113">
        <v>0.66849116212171522</v>
      </c>
      <c r="CE543" s="26">
        <v>94.465631132564411</v>
      </c>
      <c r="CF543" s="26">
        <v>0.68198491743443079</v>
      </c>
      <c r="CG543" s="26">
        <v>0</v>
      </c>
      <c r="CH543" s="26">
        <v>0.68198491743443079</v>
      </c>
      <c r="CI543" s="26">
        <v>3.4098784924822843E-2</v>
      </c>
      <c r="CJ543" s="26">
        <v>0</v>
      </c>
      <c r="CK543" s="26">
        <v>3.4098784924822843E-2</v>
      </c>
      <c r="CL543" s="26"/>
      <c r="CM543" s="26">
        <v>0</v>
      </c>
      <c r="CN543" s="26"/>
      <c r="CO543" s="26">
        <v>0</v>
      </c>
      <c r="CP543" s="26">
        <v>0</v>
      </c>
      <c r="CQ543" s="26">
        <v>0</v>
      </c>
      <c r="CR543" s="26">
        <v>0</v>
      </c>
      <c r="CS543" s="26">
        <v>0</v>
      </c>
      <c r="CT543" s="26">
        <v>0</v>
      </c>
      <c r="CU543" s="26">
        <v>0</v>
      </c>
      <c r="CV543" s="26">
        <v>9999</v>
      </c>
      <c r="CW543" s="30">
        <v>9999</v>
      </c>
      <c r="CX543" s="7"/>
      <c r="CY543" s="7"/>
      <c r="CZ543" s="7"/>
      <c r="DA543" s="7"/>
      <c r="DB543" s="7"/>
      <c r="DC543" s="7"/>
      <c r="DD543" s="7"/>
      <c r="DE543" s="7"/>
      <c r="DF543" s="7"/>
      <c r="DG543" s="7"/>
      <c r="DH543" s="7"/>
      <c r="DI543" s="7"/>
      <c r="DJ543" s="7"/>
      <c r="DK543" s="7"/>
      <c r="DL543" s="7"/>
      <c r="DM543" s="7"/>
      <c r="DN543" s="7"/>
      <c r="DO543" s="7"/>
      <c r="DP543" s="7"/>
      <c r="DQ543" s="7"/>
      <c r="DR543" s="7"/>
      <c r="DS543" s="7"/>
      <c r="DT543" s="7"/>
      <c r="DU543" s="7"/>
      <c r="DV543" s="7"/>
      <c r="DW543" s="7"/>
      <c r="DX543" s="7"/>
      <c r="DY543" s="7"/>
      <c r="DZ543" s="7"/>
      <c r="EA543" s="7"/>
    </row>
    <row r="544" spans="1:131">
      <c r="A544" s="7" t="s">
        <v>604</v>
      </c>
      <c r="B544" s="7"/>
      <c r="C544" s="26">
        <v>1</v>
      </c>
      <c r="D544" s="26">
        <v>63.288857349049799</v>
      </c>
      <c r="E544" s="26">
        <v>0</v>
      </c>
      <c r="F544" s="26">
        <v>10.46115</v>
      </c>
      <c r="G544" s="26">
        <v>0</v>
      </c>
      <c r="H544" s="26">
        <v>0</v>
      </c>
      <c r="I544" s="26"/>
      <c r="J544" s="26"/>
      <c r="K544" s="26"/>
      <c r="L544" s="26">
        <v>67.669461617446046</v>
      </c>
      <c r="M544" s="26">
        <v>1.7998898963776257E-4</v>
      </c>
      <c r="N544" s="26">
        <v>1.7868990982546372E-4</v>
      </c>
      <c r="O544" s="26">
        <v>0</v>
      </c>
      <c r="P544" s="26">
        <v>0</v>
      </c>
      <c r="Q544" s="26">
        <v>0</v>
      </c>
      <c r="R544" s="26">
        <v>2.0860930552949988</v>
      </c>
      <c r="S544" s="26">
        <v>4.8206437578241461</v>
      </c>
      <c r="T544" s="26">
        <v>0</v>
      </c>
      <c r="U544" s="26">
        <v>164.85171128453001</v>
      </c>
      <c r="V544" s="26">
        <v>0.62766900000000003</v>
      </c>
      <c r="W544" s="26">
        <v>1.464561</v>
      </c>
      <c r="X544" s="26">
        <v>0</v>
      </c>
      <c r="Y544" s="26">
        <v>0</v>
      </c>
      <c r="Z544" s="26">
        <v>0</v>
      </c>
      <c r="AA544" s="26">
        <v>0</v>
      </c>
      <c r="AB544" s="26">
        <v>0</v>
      </c>
      <c r="AC544" s="26">
        <v>0</v>
      </c>
      <c r="AD544" s="26">
        <v>0</v>
      </c>
      <c r="AE544" s="26">
        <v>0</v>
      </c>
      <c r="AF544" s="26">
        <v>0</v>
      </c>
      <c r="AG544" s="26">
        <v>0</v>
      </c>
      <c r="AH544" s="26">
        <v>2.7137620552949988</v>
      </c>
      <c r="AI544" s="26">
        <v>6.2852047578241459</v>
      </c>
      <c r="AJ544" s="26">
        <v>0</v>
      </c>
      <c r="AK544" s="26">
        <v>164.85171128453001</v>
      </c>
      <c r="AL544" s="26">
        <v>173.85067809764917</v>
      </c>
      <c r="AM544" s="26">
        <v>32.547923233100363</v>
      </c>
      <c r="AN544" s="26">
        <v>6.3598836799633213E-2</v>
      </c>
      <c r="AO544" s="26">
        <v>0</v>
      </c>
      <c r="AP544" s="26">
        <v>0</v>
      </c>
      <c r="AQ544" s="26">
        <v>32.611522069899998</v>
      </c>
      <c r="AR544" s="26">
        <v>2.7137620552949988</v>
      </c>
      <c r="AS544" s="30">
        <v>12.017089709935888</v>
      </c>
      <c r="AT544" s="26">
        <v>32.547923233100363</v>
      </c>
      <c r="AU544" s="26">
        <v>7.5282079861507881E-2</v>
      </c>
      <c r="AV544" s="26">
        <v>0</v>
      </c>
      <c r="AW544" s="26">
        <v>0</v>
      </c>
      <c r="AX544" s="26">
        <v>32.623205312961872</v>
      </c>
      <c r="AY544" s="26">
        <v>6.2852047578241459</v>
      </c>
      <c r="AZ544" s="30">
        <v>5.1904761372095045</v>
      </c>
      <c r="BA544" s="26">
        <v>32.547923233100363</v>
      </c>
      <c r="BB544" s="26">
        <v>0.13888091666114111</v>
      </c>
      <c r="BC544" s="26">
        <v>0</v>
      </c>
      <c r="BD544" s="26">
        <v>0</v>
      </c>
      <c r="BE544" s="26">
        <v>32.686804149761507</v>
      </c>
      <c r="BF544" s="26">
        <v>8.9989668131191447</v>
      </c>
      <c r="BG544" s="26">
        <v>9.634192629002678</v>
      </c>
      <c r="BH544" s="30">
        <v>3.6322841086722364</v>
      </c>
      <c r="BI544" s="26">
        <v>2.9508637608628816</v>
      </c>
      <c r="BJ544" s="26">
        <v>6.8343438265998291</v>
      </c>
      <c r="BK544" s="26">
        <v>0</v>
      </c>
      <c r="BL544" s="26">
        <v>179.2548244222798</v>
      </c>
      <c r="BM544" s="26">
        <v>189.0400320097425</v>
      </c>
      <c r="BN544" s="26">
        <v>32.547923233100363</v>
      </c>
      <c r="BO544" s="26">
        <v>0</v>
      </c>
      <c r="BP544" s="26">
        <v>0.13888091666114111</v>
      </c>
      <c r="BQ544" s="26">
        <v>0</v>
      </c>
      <c r="BR544" s="26">
        <v>0</v>
      </c>
      <c r="BS544" s="26">
        <v>0</v>
      </c>
      <c r="BT544" s="26">
        <v>0</v>
      </c>
      <c r="BU544" s="26">
        <v>0</v>
      </c>
      <c r="BV544" s="26">
        <v>81.5419580698061</v>
      </c>
      <c r="BW544" s="26">
        <v>0</v>
      </c>
      <c r="BX544" s="26">
        <v>171.75844809764916</v>
      </c>
      <c r="BY544" s="26">
        <v>2.0922300000000003</v>
      </c>
      <c r="BZ544" s="26">
        <v>0</v>
      </c>
      <c r="CA544" s="26">
        <v>0</v>
      </c>
      <c r="CB544" s="26">
        <v>114.22876221956761</v>
      </c>
      <c r="CC544" s="26">
        <v>173.85067809764917</v>
      </c>
      <c r="CD544" s="113">
        <v>0.65705100186843757</v>
      </c>
      <c r="CE544" s="26">
        <v>100.22272864603947</v>
      </c>
      <c r="CF544" s="26">
        <v>0.64286857553669652</v>
      </c>
      <c r="CG544" s="26">
        <v>0</v>
      </c>
      <c r="CH544" s="26">
        <v>0.64286857553669652</v>
      </c>
      <c r="CI544" s="26">
        <v>3.2142994268286866E-2</v>
      </c>
      <c r="CJ544" s="26">
        <v>0</v>
      </c>
      <c r="CK544" s="26">
        <v>3.2142994268286866E-2</v>
      </c>
      <c r="CL544" s="26"/>
      <c r="CM544" s="26">
        <v>0</v>
      </c>
      <c r="CN544" s="26"/>
      <c r="CO544" s="26">
        <v>0</v>
      </c>
      <c r="CP544" s="26">
        <v>0</v>
      </c>
      <c r="CQ544" s="26">
        <v>0</v>
      </c>
      <c r="CR544" s="26">
        <v>0</v>
      </c>
      <c r="CS544" s="26">
        <v>0</v>
      </c>
      <c r="CT544" s="26">
        <v>0</v>
      </c>
      <c r="CU544" s="26">
        <v>0</v>
      </c>
      <c r="CV544" s="26">
        <v>9999</v>
      </c>
      <c r="CW544" s="30">
        <v>9999</v>
      </c>
      <c r="CX544" s="7"/>
      <c r="CY544" s="7"/>
      <c r="CZ544" s="7"/>
      <c r="DA544" s="7"/>
      <c r="DB544" s="7"/>
      <c r="DC544" s="7"/>
      <c r="DD544" s="7"/>
      <c r="DE544" s="7"/>
      <c r="DF544" s="7"/>
      <c r="DG544" s="7"/>
      <c r="DH544" s="7"/>
      <c r="DI544" s="7"/>
      <c r="DJ544" s="7"/>
      <c r="DK544" s="7"/>
      <c r="DL544" s="7"/>
      <c r="DM544" s="7"/>
      <c r="DN544" s="7"/>
      <c r="DO544" s="7"/>
      <c r="DP544" s="7"/>
      <c r="DQ544" s="7"/>
      <c r="DR544" s="7"/>
      <c r="DS544" s="7"/>
      <c r="DT544" s="7"/>
      <c r="DU544" s="7"/>
      <c r="DV544" s="7"/>
      <c r="DW544" s="7"/>
      <c r="DX544" s="7"/>
      <c r="DY544" s="7"/>
      <c r="DZ544" s="7"/>
      <c r="EA544" s="7"/>
    </row>
    <row r="545" spans="1:131">
      <c r="A545" s="7"/>
      <c r="B545" s="7"/>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c r="AA545" s="26"/>
      <c r="AB545" s="26"/>
      <c r="AC545" s="26"/>
      <c r="AD545" s="26"/>
      <c r="AE545" s="26"/>
      <c r="AF545" s="26"/>
      <c r="AG545" s="26"/>
      <c r="AH545" s="26"/>
      <c r="AI545" s="26"/>
      <c r="AJ545" s="26"/>
      <c r="AK545" s="26"/>
      <c r="AL545" s="26"/>
      <c r="AM545" s="26"/>
      <c r="AN545" s="26"/>
      <c r="AO545" s="26"/>
      <c r="AP545" s="26"/>
      <c r="AQ545" s="26"/>
      <c r="AR545" s="26"/>
      <c r="AS545" s="26"/>
      <c r="AT545" s="26"/>
      <c r="AU545" s="26"/>
      <c r="AV545" s="26"/>
      <c r="AW545" s="26"/>
      <c r="AX545" s="26"/>
      <c r="AY545" s="26"/>
      <c r="AZ545" s="26"/>
      <c r="BA545" s="26"/>
      <c r="BB545" s="26"/>
      <c r="BC545" s="26"/>
      <c r="BD545" s="26"/>
      <c r="BE545" s="26"/>
      <c r="BF545" s="26"/>
      <c r="BG545" s="26"/>
      <c r="BH545" s="26"/>
      <c r="BI545" s="26"/>
      <c r="BJ545" s="26"/>
      <c r="BK545" s="26"/>
      <c r="BL545" s="26"/>
      <c r="BM545" s="26"/>
      <c r="BN545" s="26"/>
      <c r="BO545" s="26"/>
      <c r="BP545" s="26"/>
      <c r="BQ545" s="26"/>
      <c r="BR545" s="26"/>
      <c r="BS545" s="26"/>
      <c r="BT545" s="26"/>
      <c r="BU545" s="26"/>
      <c r="BV545" s="26"/>
      <c r="BW545" s="26"/>
      <c r="BX545" s="26"/>
      <c r="BY545" s="26"/>
      <c r="BZ545" s="26"/>
      <c r="CA545" s="26"/>
      <c r="CB545" s="26"/>
      <c r="CC545" s="26"/>
      <c r="CD545" s="26"/>
      <c r="CE545" s="26"/>
      <c r="CF545" s="26"/>
      <c r="CG545" s="26"/>
      <c r="CH545" s="26"/>
      <c r="CI545" s="26"/>
      <c r="CJ545" s="26"/>
      <c r="CK545" s="26"/>
      <c r="CL545" s="26"/>
      <c r="CM545" s="26"/>
      <c r="CN545" s="26"/>
      <c r="CO545" s="26"/>
      <c r="CP545" s="26"/>
      <c r="CQ545" s="26"/>
      <c r="CR545" s="26"/>
      <c r="CS545" s="26"/>
      <c r="CT545" s="26"/>
      <c r="CU545" s="26"/>
      <c r="CV545" s="26"/>
      <c r="CW545" s="26"/>
      <c r="CX545" s="7"/>
      <c r="CY545" s="7"/>
      <c r="CZ545" s="7"/>
      <c r="DA545" s="7"/>
      <c r="DB545" s="7"/>
      <c r="DC545" s="7"/>
      <c r="DD545" s="7"/>
      <c r="DE545" s="7"/>
      <c r="DF545" s="7"/>
      <c r="DG545" s="7"/>
      <c r="DH545" s="7"/>
      <c r="DI545" s="7"/>
      <c r="DJ545" s="7"/>
      <c r="DK545" s="7"/>
      <c r="DL545" s="7"/>
      <c r="DM545" s="7"/>
      <c r="DN545" s="7"/>
      <c r="DO545" s="7"/>
      <c r="DP545" s="7"/>
      <c r="DQ545" s="7"/>
      <c r="DR545" s="7"/>
      <c r="DS545" s="7"/>
      <c r="DT545" s="7"/>
      <c r="DU545" s="7"/>
      <c r="DV545" s="7"/>
      <c r="DW545" s="7"/>
      <c r="DX545" s="7"/>
      <c r="DY545" s="7"/>
      <c r="DZ545" s="7"/>
      <c r="EA545" s="7"/>
    </row>
    <row r="546" spans="1:131">
      <c r="A546" s="7"/>
      <c r="B546" s="7"/>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c r="AA546" s="26"/>
      <c r="AB546" s="26"/>
      <c r="AC546" s="26"/>
      <c r="AD546" s="26"/>
      <c r="AE546" s="26"/>
      <c r="AF546" s="26"/>
      <c r="AG546" s="26"/>
      <c r="AH546" s="26"/>
      <c r="AI546" s="26"/>
      <c r="AJ546" s="26"/>
      <c r="AK546" s="26"/>
      <c r="AL546" s="26"/>
      <c r="AM546" s="26"/>
      <c r="AN546" s="26"/>
      <c r="AO546" s="26"/>
      <c r="AP546" s="26"/>
      <c r="AQ546" s="26"/>
      <c r="AR546" s="26"/>
      <c r="AS546" s="26"/>
      <c r="AT546" s="26"/>
      <c r="AU546" s="26"/>
      <c r="AV546" s="26"/>
      <c r="AW546" s="26"/>
      <c r="AX546" s="26"/>
      <c r="AY546" s="26"/>
      <c r="AZ546" s="26"/>
      <c r="BA546" s="26"/>
      <c r="BB546" s="26"/>
      <c r="BC546" s="26"/>
      <c r="BD546" s="26"/>
      <c r="BE546" s="26"/>
      <c r="BF546" s="26"/>
      <c r="BG546" s="26"/>
      <c r="BH546" s="26"/>
      <c r="BI546" s="26"/>
      <c r="BJ546" s="26"/>
      <c r="BK546" s="26"/>
      <c r="BL546" s="26"/>
      <c r="BM546" s="26"/>
      <c r="BN546" s="26"/>
      <c r="BO546" s="26"/>
      <c r="BP546" s="26"/>
      <c r="BQ546" s="26"/>
      <c r="BR546" s="26"/>
      <c r="BS546" s="26"/>
      <c r="BT546" s="26"/>
      <c r="BU546" s="26"/>
      <c r="BV546" s="26"/>
      <c r="BW546" s="26"/>
      <c r="BX546" s="26"/>
      <c r="BY546" s="26"/>
      <c r="BZ546" s="26"/>
      <c r="CA546" s="26"/>
      <c r="CB546" s="26"/>
      <c r="CC546" s="26"/>
      <c r="CD546" s="26"/>
      <c r="CE546" s="26"/>
      <c r="CF546" s="26"/>
      <c r="CG546" s="26"/>
      <c r="CH546" s="26"/>
      <c r="CI546" s="26"/>
      <c r="CJ546" s="26"/>
      <c r="CK546" s="26"/>
      <c r="CL546" s="26"/>
      <c r="CM546" s="26"/>
      <c r="CN546" s="26"/>
      <c r="CO546" s="26"/>
      <c r="CP546" s="26"/>
      <c r="CQ546" s="26"/>
      <c r="CR546" s="26"/>
      <c r="CS546" s="26"/>
      <c r="CT546" s="26"/>
      <c r="CU546" s="26"/>
      <c r="CV546" s="26"/>
      <c r="CW546" s="26"/>
      <c r="CX546" s="7"/>
      <c r="CY546" s="7"/>
      <c r="CZ546" s="7"/>
      <c r="DA546" s="7"/>
      <c r="DB546" s="7"/>
      <c r="DC546" s="7"/>
      <c r="DD546" s="7"/>
      <c r="DE546" s="7"/>
      <c r="DF546" s="7"/>
      <c r="DG546" s="7"/>
      <c r="DH546" s="7"/>
      <c r="DI546" s="7"/>
      <c r="DJ546" s="7"/>
      <c r="DK546" s="7"/>
      <c r="DL546" s="7"/>
      <c r="DM546" s="7"/>
      <c r="DN546" s="7"/>
      <c r="DO546" s="7"/>
      <c r="DP546" s="7"/>
      <c r="DQ546" s="7"/>
      <c r="DR546" s="7"/>
      <c r="DS546" s="7"/>
      <c r="DT546" s="7"/>
      <c r="DU546" s="7"/>
      <c r="DV546" s="7"/>
      <c r="DW546" s="7"/>
      <c r="DX546" s="7"/>
      <c r="DY546" s="7"/>
      <c r="DZ546" s="7"/>
      <c r="EA546" s="7"/>
    </row>
    <row r="547" spans="1:131" ht="13.5" thickBot="1">
      <c r="A547" s="24" t="s">
        <v>312</v>
      </c>
      <c r="B547" s="25"/>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c r="AA547" s="26"/>
      <c r="AB547" s="26"/>
      <c r="AC547" s="26"/>
      <c r="AD547" s="26"/>
      <c r="AE547" s="26"/>
      <c r="AF547" s="26"/>
      <c r="AG547" s="26"/>
      <c r="AH547" s="26"/>
      <c r="AI547" s="26"/>
      <c r="AJ547" s="26"/>
      <c r="AK547" s="26"/>
      <c r="AL547" s="26"/>
      <c r="AM547" s="26"/>
      <c r="AN547" s="26"/>
      <c r="AO547" s="26"/>
      <c r="AP547" s="26"/>
      <c r="AQ547" s="26"/>
      <c r="AR547" s="26"/>
      <c r="AS547" s="26"/>
      <c r="AT547" s="26"/>
      <c r="AU547" s="26"/>
      <c r="AV547" s="26"/>
      <c r="AW547" s="26"/>
      <c r="AX547" s="26"/>
      <c r="AY547" s="26"/>
      <c r="AZ547" s="26"/>
      <c r="BA547" s="26"/>
      <c r="BB547" s="26"/>
      <c r="BC547" s="26"/>
      <c r="BD547" s="26"/>
      <c r="BE547" s="26"/>
      <c r="BF547" s="26"/>
      <c r="BG547" s="26"/>
      <c r="BH547" s="26"/>
      <c r="BI547" s="26"/>
      <c r="BJ547" s="26"/>
      <c r="BK547" s="26"/>
      <c r="BL547" s="26"/>
      <c r="BM547" s="26"/>
      <c r="BN547" s="26"/>
      <c r="BO547" s="26"/>
      <c r="BP547" s="26"/>
      <c r="BQ547" s="26"/>
      <c r="BR547" s="26"/>
      <c r="BS547" s="26"/>
      <c r="BT547" s="26"/>
      <c r="BU547" s="26"/>
      <c r="BV547" s="26"/>
      <c r="BW547" s="26"/>
      <c r="BX547" s="26"/>
      <c r="BY547" s="26"/>
      <c r="BZ547" s="26"/>
      <c r="CA547" s="26"/>
      <c r="CB547" s="26"/>
      <c r="CC547" s="26"/>
      <c r="CD547" s="26"/>
      <c r="CE547" s="26"/>
      <c r="CF547" s="26"/>
      <c r="CG547" s="26"/>
      <c r="CH547" s="26"/>
      <c r="CI547" s="26"/>
      <c r="CJ547" s="26"/>
      <c r="CK547" s="26"/>
      <c r="CL547" s="26"/>
      <c r="CM547" s="26"/>
      <c r="CN547" s="26"/>
      <c r="CO547" s="26"/>
      <c r="CP547" s="26"/>
      <c r="CQ547" s="26"/>
      <c r="CR547" s="26"/>
      <c r="CS547" s="26"/>
      <c r="CT547" s="26"/>
      <c r="CU547" s="26"/>
      <c r="CV547" s="26"/>
      <c r="CW547" s="26"/>
      <c r="CX547" s="7"/>
      <c r="CY547" s="7"/>
      <c r="CZ547" s="7"/>
      <c r="DA547" s="7"/>
      <c r="DB547" s="7"/>
      <c r="DC547" s="7"/>
      <c r="DD547" s="7"/>
      <c r="DE547" s="7"/>
      <c r="DF547" s="7"/>
      <c r="DG547" s="7"/>
      <c r="DH547" s="7"/>
      <c r="DI547" s="7"/>
      <c r="DJ547" s="7"/>
      <c r="DK547" s="7"/>
      <c r="DL547" s="7"/>
      <c r="DM547" s="7"/>
      <c r="DN547" s="7"/>
      <c r="DO547" s="7"/>
      <c r="DP547" s="7"/>
      <c r="DQ547" s="7"/>
      <c r="DR547" s="7"/>
      <c r="DS547" s="7"/>
      <c r="DT547" s="7"/>
      <c r="DU547" s="7"/>
      <c r="DV547" s="7"/>
      <c r="DW547" s="7"/>
      <c r="DX547" s="7"/>
      <c r="DY547" s="7"/>
      <c r="DZ547" s="7"/>
      <c r="EA547" s="7"/>
    </row>
    <row r="548" spans="1:131" ht="13.5" thickBot="1">
      <c r="A548" s="114" t="s">
        <v>313</v>
      </c>
      <c r="B548" s="115"/>
      <c r="C548" s="116"/>
      <c r="D548" s="116"/>
      <c r="E548" s="116"/>
      <c r="F548" s="116"/>
      <c r="G548" s="116"/>
      <c r="H548" s="116"/>
      <c r="I548" s="116"/>
      <c r="J548" s="116"/>
      <c r="K548" s="116"/>
      <c r="L548" s="31"/>
      <c r="M548" s="117"/>
      <c r="N548" s="118" t="s">
        <v>609</v>
      </c>
      <c r="O548" s="116"/>
      <c r="P548" s="116"/>
      <c r="Q548" s="116"/>
      <c r="R548" s="116"/>
      <c r="S548" s="116"/>
      <c r="T548" s="116"/>
      <c r="U548" s="116"/>
      <c r="V548" s="116"/>
      <c r="W548" s="116"/>
      <c r="X548" s="116"/>
      <c r="Y548" s="31"/>
      <c r="Z548" s="117"/>
      <c r="AA548" s="118" t="s">
        <v>610</v>
      </c>
      <c r="AB548" s="116"/>
      <c r="AC548" s="116"/>
      <c r="AD548" s="116"/>
      <c r="AE548" s="116"/>
      <c r="AF548" s="116"/>
      <c r="AG548" s="116"/>
      <c r="AH548" s="116"/>
      <c r="AI548" s="116"/>
      <c r="AJ548" s="116"/>
      <c r="AK548" s="116"/>
      <c r="AL548" s="31"/>
      <c r="AM548" s="26"/>
      <c r="AN548" s="26"/>
      <c r="AO548" s="26"/>
      <c r="AP548" s="26"/>
      <c r="AQ548" s="26"/>
      <c r="AR548" s="26"/>
      <c r="AS548" s="26"/>
      <c r="AT548" s="26"/>
      <c r="AU548" s="26"/>
      <c r="AV548" s="26"/>
      <c r="AW548" s="26"/>
      <c r="AX548" s="26"/>
      <c r="AY548" s="26"/>
      <c r="AZ548" s="26"/>
      <c r="BA548" s="26"/>
      <c r="BB548" s="26"/>
      <c r="BC548" s="26"/>
      <c r="BD548" s="26"/>
      <c r="BE548" s="26"/>
      <c r="BF548" s="26"/>
      <c r="BG548" s="26"/>
      <c r="BH548" s="26"/>
      <c r="BI548" s="26"/>
      <c r="BJ548" s="26"/>
      <c r="BK548" s="26"/>
      <c r="BL548" s="26"/>
      <c r="BM548" s="26"/>
      <c r="BN548" s="26"/>
      <c r="BO548" s="26"/>
      <c r="BP548" s="26"/>
      <c r="BQ548" s="26"/>
      <c r="BR548" s="26"/>
      <c r="BS548" s="26"/>
      <c r="BT548" s="26"/>
      <c r="BU548" s="26"/>
      <c r="BV548" s="26"/>
      <c r="BW548" s="26"/>
      <c r="BX548" s="26"/>
      <c r="BY548" s="26"/>
      <c r="BZ548" s="26"/>
      <c r="CA548" s="26"/>
      <c r="CB548" s="26"/>
      <c r="CC548" s="26"/>
      <c r="CD548" s="26"/>
      <c r="CE548" s="26"/>
      <c r="CF548" s="26"/>
      <c r="CG548" s="26"/>
      <c r="CH548" s="26"/>
      <c r="CI548" s="26"/>
      <c r="CJ548" s="26"/>
      <c r="CK548" s="26"/>
      <c r="CL548" s="26"/>
      <c r="CM548" s="26"/>
      <c r="CN548" s="26"/>
      <c r="CO548" s="26"/>
      <c r="CP548" s="26"/>
      <c r="CQ548" s="26"/>
      <c r="CR548" s="26"/>
      <c r="CS548" s="26"/>
      <c r="CT548" s="26"/>
      <c r="CU548" s="26"/>
      <c r="CV548" s="26"/>
      <c r="CW548" s="26"/>
      <c r="CX548" s="7"/>
      <c r="CY548" s="7"/>
      <c r="CZ548" s="7"/>
      <c r="DA548" s="7"/>
      <c r="DB548" s="7"/>
      <c r="DC548" s="7"/>
      <c r="DD548" s="7"/>
      <c r="DE548" s="7"/>
      <c r="DF548" s="7"/>
      <c r="DG548" s="7"/>
      <c r="DH548" s="7"/>
      <c r="DI548" s="7"/>
      <c r="DJ548" s="7"/>
      <c r="DK548" s="7"/>
      <c r="DL548" s="7"/>
      <c r="DM548" s="7"/>
      <c r="DN548" s="7"/>
      <c r="DO548" s="7"/>
      <c r="DP548" s="7"/>
      <c r="DQ548" s="7"/>
      <c r="DR548" s="7"/>
      <c r="DS548" s="7"/>
      <c r="DT548" s="7"/>
      <c r="DU548" s="7"/>
      <c r="DV548" s="7"/>
      <c r="DW548" s="7"/>
      <c r="DX548" s="7"/>
      <c r="DY548" s="7"/>
      <c r="DZ548" s="7"/>
      <c r="EA548" s="7"/>
    </row>
    <row r="549" spans="1:131" ht="204">
      <c r="A549" s="27"/>
      <c r="B549" s="28" t="s">
        <v>314</v>
      </c>
      <c r="C549" s="29" t="s">
        <v>315</v>
      </c>
      <c r="D549" s="29" t="s">
        <v>316</v>
      </c>
      <c r="E549" s="29" t="s">
        <v>317</v>
      </c>
      <c r="F549" s="29" t="s">
        <v>318</v>
      </c>
      <c r="G549" s="29" t="s">
        <v>319</v>
      </c>
      <c r="H549" s="29" t="s">
        <v>320</v>
      </c>
      <c r="I549" s="29" t="s">
        <v>321</v>
      </c>
      <c r="J549" s="29" t="s">
        <v>322</v>
      </c>
      <c r="K549" s="29" t="s">
        <v>21</v>
      </c>
      <c r="L549" s="29" t="s">
        <v>292</v>
      </c>
      <c r="M549" s="29" t="s">
        <v>323</v>
      </c>
      <c r="N549" s="29" t="s">
        <v>324</v>
      </c>
      <c r="O549" s="29" t="s">
        <v>325</v>
      </c>
      <c r="P549" s="29" t="s">
        <v>326</v>
      </c>
      <c r="Q549" s="29" t="s">
        <v>327</v>
      </c>
      <c r="R549" s="29" t="s">
        <v>328</v>
      </c>
      <c r="S549" s="29" t="s">
        <v>329</v>
      </c>
      <c r="T549" s="29" t="s">
        <v>330</v>
      </c>
      <c r="U549" s="29" t="s">
        <v>331</v>
      </c>
      <c r="V549" s="29" t="s">
        <v>332</v>
      </c>
      <c r="W549" s="29" t="s">
        <v>333</v>
      </c>
      <c r="X549" s="29" t="s">
        <v>334</v>
      </c>
      <c r="Y549" s="29" t="s">
        <v>335</v>
      </c>
      <c r="Z549" s="29"/>
      <c r="AA549" s="29" t="s">
        <v>324</v>
      </c>
      <c r="AB549" s="29" t="s">
        <v>325</v>
      </c>
      <c r="AC549" s="29" t="s">
        <v>326</v>
      </c>
      <c r="AD549" s="29" t="s">
        <v>327</v>
      </c>
      <c r="AE549" s="29" t="s">
        <v>328</v>
      </c>
      <c r="AF549" s="29" t="s">
        <v>329</v>
      </c>
      <c r="AG549" s="29" t="s">
        <v>330</v>
      </c>
      <c r="AH549" s="29" t="s">
        <v>331</v>
      </c>
      <c r="AI549" s="29" t="s">
        <v>332</v>
      </c>
      <c r="AJ549" s="29" t="s">
        <v>333</v>
      </c>
      <c r="AK549" s="29" t="s">
        <v>334</v>
      </c>
      <c r="AL549" s="29" t="s">
        <v>335</v>
      </c>
      <c r="AM549" s="26"/>
      <c r="AN549" s="26"/>
      <c r="AO549" s="26"/>
      <c r="AP549" s="26"/>
      <c r="AQ549" s="26"/>
      <c r="AR549" s="26"/>
      <c r="AS549" s="26"/>
      <c r="AT549" s="26"/>
      <c r="AU549" s="26"/>
      <c r="AV549" s="26"/>
      <c r="AW549" s="26"/>
      <c r="AX549" s="26"/>
      <c r="AY549" s="26"/>
      <c r="AZ549" s="26"/>
      <c r="BA549" s="26"/>
      <c r="BB549" s="26"/>
      <c r="BC549" s="26"/>
      <c r="BD549" s="26"/>
      <c r="BE549" s="26"/>
      <c r="BF549" s="26"/>
      <c r="BG549" s="26"/>
      <c r="BH549" s="26"/>
      <c r="BI549" s="26"/>
      <c r="BJ549" s="26"/>
      <c r="BK549" s="26"/>
      <c r="BL549" s="26"/>
      <c r="BM549" s="26"/>
      <c r="BN549" s="26"/>
      <c r="BO549" s="26"/>
      <c r="BP549" s="26"/>
      <c r="BQ549" s="26"/>
      <c r="BR549" s="26"/>
      <c r="BS549" s="26"/>
      <c r="BT549" s="26"/>
      <c r="BU549" s="26"/>
      <c r="BV549" s="26"/>
      <c r="BW549" s="26"/>
      <c r="BX549" s="26"/>
      <c r="BY549" s="26"/>
      <c r="BZ549" s="26"/>
      <c r="CA549" s="26"/>
      <c r="CB549" s="26"/>
      <c r="CC549" s="26"/>
      <c r="CD549" s="26"/>
      <c r="CE549" s="26"/>
      <c r="CF549" s="26"/>
      <c r="CG549" s="26"/>
      <c r="CH549" s="26"/>
      <c r="CI549" s="26"/>
      <c r="CJ549" s="26"/>
      <c r="CK549" s="26"/>
      <c r="CL549" s="26"/>
      <c r="CM549" s="26"/>
      <c r="CN549" s="26"/>
      <c r="CO549" s="26"/>
      <c r="CP549" s="26"/>
      <c r="CQ549" s="26"/>
      <c r="CR549" s="26"/>
      <c r="CS549" s="26"/>
      <c r="CT549" s="26"/>
      <c r="CU549" s="26"/>
      <c r="CV549" s="26"/>
      <c r="CW549" s="26"/>
      <c r="CX549" s="7"/>
      <c r="CY549" s="7"/>
      <c r="CZ549" s="7"/>
      <c r="DA549" s="7"/>
      <c r="DB549" s="7"/>
      <c r="DC549" s="7"/>
      <c r="DD549" s="7"/>
      <c r="DE549" s="7"/>
      <c r="DF549" s="7"/>
      <c r="DG549" s="7"/>
      <c r="DH549" s="7"/>
      <c r="DI549" s="7"/>
      <c r="DJ549" s="7"/>
      <c r="DK549" s="7"/>
      <c r="DL549" s="7"/>
      <c r="DM549" s="7"/>
      <c r="DN549" s="7"/>
      <c r="DO549" s="7"/>
      <c r="DP549" s="7"/>
      <c r="DQ549" s="7"/>
      <c r="DR549" s="7"/>
      <c r="DS549" s="7"/>
      <c r="DT549" s="7"/>
      <c r="DU549" s="7"/>
      <c r="DV549" s="7"/>
      <c r="DW549" s="7"/>
      <c r="DX549" s="7"/>
      <c r="DY549" s="7"/>
      <c r="DZ549" s="7"/>
      <c r="EA549" s="7"/>
    </row>
    <row r="550" spans="1:131">
      <c r="A550" s="7"/>
      <c r="B550" s="38" t="s">
        <v>336</v>
      </c>
      <c r="C550" s="119">
        <v>16173.272897813045</v>
      </c>
      <c r="D550" s="119">
        <v>763.66394999999886</v>
      </c>
      <c r="E550" s="119">
        <v>0</v>
      </c>
      <c r="F550" s="119">
        <v>763.66394999999886</v>
      </c>
      <c r="G550" s="119">
        <v>12538.366711128396</v>
      </c>
      <c r="H550" s="119">
        <v>13764.84030964858</v>
      </c>
      <c r="I550" s="119">
        <v>413.62661993445823</v>
      </c>
      <c r="J550" s="119">
        <v>2.1428506338355029</v>
      </c>
      <c r="K550" s="119">
        <v>29.811687824633903</v>
      </c>
      <c r="L550" s="30">
        <v>1.1058487069952145</v>
      </c>
      <c r="M550" s="26">
        <v>153.64816951495837</v>
      </c>
      <c r="N550" s="32">
        <v>0</v>
      </c>
      <c r="O550" s="32">
        <v>0.56657935427514849</v>
      </c>
      <c r="P550" s="32">
        <v>31.195375071814727</v>
      </c>
      <c r="Q550" s="32">
        <v>375.76508259088359</v>
      </c>
      <c r="R550" s="32">
        <v>1488.387468554504</v>
      </c>
      <c r="S550" s="32">
        <v>1972.6045794903591</v>
      </c>
      <c r="T550" s="32">
        <v>1909.7249956784312</v>
      </c>
      <c r="U550" s="32">
        <v>1937.0529771892022</v>
      </c>
      <c r="V550" s="32">
        <v>910.63126921044989</v>
      </c>
      <c r="W550" s="32">
        <v>523.6381757597602</v>
      </c>
      <c r="X550" s="32">
        <v>147.9978602725925</v>
      </c>
      <c r="Y550" s="32">
        <v>1.014145756391553</v>
      </c>
      <c r="Z550" s="32"/>
      <c r="AA550" s="32">
        <v>0</v>
      </c>
      <c r="AB550" s="32">
        <v>0.38747128600366798</v>
      </c>
      <c r="AC550" s="32">
        <v>11.502646386323747</v>
      </c>
      <c r="AD550" s="32">
        <v>247.64603816179516</v>
      </c>
      <c r="AE550" s="32">
        <v>965.10899467153524</v>
      </c>
      <c r="AF550" s="32">
        <v>1450.012883220867</v>
      </c>
      <c r="AG550" s="32">
        <v>1644.7390617043534</v>
      </c>
      <c r="AH550" s="32">
        <v>1408.6679195612269</v>
      </c>
      <c r="AI550" s="32">
        <v>728.87110301367932</v>
      </c>
      <c r="AJ550" s="32">
        <v>343.98447504120395</v>
      </c>
      <c r="AK550" s="32">
        <v>73.024345600567571</v>
      </c>
      <c r="AL550" s="32">
        <v>0.74945023682175427</v>
      </c>
      <c r="AM550" s="26"/>
      <c r="AN550" s="26"/>
      <c r="AO550" s="26"/>
      <c r="AP550" s="26"/>
      <c r="AQ550" s="26"/>
      <c r="AR550" s="26"/>
      <c r="AS550" s="26"/>
      <c r="AT550" s="26"/>
      <c r="AU550" s="26"/>
      <c r="AV550" s="26"/>
      <c r="AW550" s="26"/>
      <c r="AX550" s="26"/>
      <c r="AY550" s="26"/>
      <c r="AZ550" s="26"/>
      <c r="BA550" s="26"/>
      <c r="BB550" s="26"/>
      <c r="BC550" s="26"/>
      <c r="BD550" s="26"/>
      <c r="BE550" s="26"/>
      <c r="BF550" s="26"/>
      <c r="BG550" s="26"/>
      <c r="BH550" s="26"/>
      <c r="BI550" s="26"/>
      <c r="BJ550" s="26"/>
      <c r="BK550" s="26"/>
      <c r="BL550" s="26"/>
      <c r="BM550" s="26"/>
      <c r="BN550" s="26"/>
      <c r="BO550" s="26"/>
      <c r="BP550" s="26"/>
      <c r="BQ550" s="26"/>
      <c r="BR550" s="26"/>
      <c r="BS550" s="26"/>
      <c r="BT550" s="26"/>
      <c r="BU550" s="26"/>
      <c r="BV550" s="26"/>
      <c r="BW550" s="26"/>
      <c r="BX550" s="26"/>
      <c r="BY550" s="26"/>
      <c r="BZ550" s="26"/>
      <c r="CA550" s="26"/>
      <c r="CB550" s="26"/>
      <c r="CC550" s="26"/>
      <c r="CD550" s="26"/>
      <c r="CE550" s="26"/>
      <c r="CF550" s="26"/>
      <c r="CG550" s="26"/>
      <c r="CH550" s="26"/>
      <c r="CI550" s="26"/>
      <c r="CJ550" s="26"/>
      <c r="CK550" s="26"/>
      <c r="CL550" s="26"/>
      <c r="CM550" s="26"/>
      <c r="CN550" s="26"/>
      <c r="CO550" s="26"/>
      <c r="CP550" s="26"/>
      <c r="CQ550" s="26"/>
      <c r="CR550" s="26"/>
      <c r="CS550" s="26"/>
      <c r="CT550" s="26"/>
      <c r="CU550" s="26"/>
      <c r="CV550" s="26"/>
      <c r="CW550" s="26"/>
      <c r="CX550" s="7"/>
      <c r="CY550" s="7"/>
      <c r="CZ550" s="7"/>
      <c r="DA550" s="7"/>
      <c r="DB550" s="7"/>
      <c r="DC550" s="7"/>
      <c r="DD550" s="7"/>
      <c r="DE550" s="7"/>
      <c r="DF550" s="7"/>
      <c r="DG550" s="7"/>
      <c r="DH550" s="7"/>
      <c r="DI550" s="7"/>
      <c r="DJ550" s="7"/>
      <c r="DK550" s="7"/>
      <c r="DL550" s="7"/>
      <c r="DM550" s="7"/>
      <c r="DN550" s="7"/>
      <c r="DO550" s="7"/>
      <c r="DP550" s="7"/>
      <c r="DQ550" s="7"/>
      <c r="DR550" s="7"/>
      <c r="DS550" s="7"/>
      <c r="DT550" s="7"/>
      <c r="DU550" s="7"/>
      <c r="DV550" s="7"/>
      <c r="DW550" s="7"/>
      <c r="DX550" s="7"/>
      <c r="DY550" s="7"/>
      <c r="DZ550" s="7"/>
      <c r="EA550" s="7"/>
    </row>
    <row r="551" spans="1:131">
      <c r="A551" s="7"/>
      <c r="B551" s="38" t="s">
        <v>337</v>
      </c>
      <c r="C551" s="119">
        <v>15035.785538353135</v>
      </c>
      <c r="D551" s="119">
        <v>700.89704999999901</v>
      </c>
      <c r="E551" s="119">
        <v>140.17941000000002</v>
      </c>
      <c r="F551" s="119">
        <v>841.07645999999909</v>
      </c>
      <c r="G551" s="119">
        <v>11647.995432542506</v>
      </c>
      <c r="H551" s="119">
        <v>12726.140913017485</v>
      </c>
      <c r="I551" s="119">
        <v>490.01961159968687</v>
      </c>
      <c r="J551" s="119">
        <v>2.7995925603262521</v>
      </c>
      <c r="K551" s="119">
        <v>30.115437737711915</v>
      </c>
      <c r="L551" s="30">
        <v>1.0998589327567287</v>
      </c>
      <c r="M551" s="26">
        <v>142.84189352297588</v>
      </c>
      <c r="N551" s="32">
        <v>0</v>
      </c>
      <c r="O551" s="32">
        <v>1.6231590768955129E-2</v>
      </c>
      <c r="P551" s="32">
        <v>0.89369751691280497</v>
      </c>
      <c r="Q551" s="32">
        <v>10.76506759354287</v>
      </c>
      <c r="R551" s="32">
        <v>42.639916391103554</v>
      </c>
      <c r="S551" s="32">
        <v>56.511960843008652</v>
      </c>
      <c r="T551" s="32">
        <v>54.710561507758968</v>
      </c>
      <c r="U551" s="32">
        <v>55.493464395196334</v>
      </c>
      <c r="V551" s="32">
        <v>26.088126917628749</v>
      </c>
      <c r="W551" s="32">
        <v>15.00139480163093</v>
      </c>
      <c r="X551" s="32">
        <v>4.2399015857170106</v>
      </c>
      <c r="Y551" s="32">
        <v>2.9053651132204983E-2</v>
      </c>
      <c r="Z551" s="32"/>
      <c r="AA551" s="32">
        <v>0</v>
      </c>
      <c r="AB551" s="32">
        <v>1.1100431566516338E-2</v>
      </c>
      <c r="AC551" s="32">
        <v>0.32953239028921111</v>
      </c>
      <c r="AD551" s="32">
        <v>7.0946622333916114</v>
      </c>
      <c r="AE551" s="32">
        <v>27.648826471955267</v>
      </c>
      <c r="AF551" s="32">
        <v>41.540546002182779</v>
      </c>
      <c r="AG551" s="32">
        <v>47.119139040028486</v>
      </c>
      <c r="AH551" s="32">
        <v>40.356079033139821</v>
      </c>
      <c r="AI551" s="32">
        <v>20.880989358623186</v>
      </c>
      <c r="AJ551" s="32">
        <v>9.8546041037548981</v>
      </c>
      <c r="AK551" s="32">
        <v>2.0920305073162653</v>
      </c>
      <c r="AL551" s="32">
        <v>2.1470548571876868E-2</v>
      </c>
      <c r="AM551" s="26"/>
      <c r="AN551" s="26"/>
      <c r="AO551" s="26"/>
      <c r="AP551" s="26"/>
      <c r="AQ551" s="26"/>
      <c r="AR551" s="26"/>
      <c r="AS551" s="26"/>
      <c r="AT551" s="26"/>
      <c r="AU551" s="26"/>
      <c r="AV551" s="26"/>
      <c r="AW551" s="26"/>
      <c r="AX551" s="26"/>
      <c r="AY551" s="26"/>
      <c r="AZ551" s="26"/>
      <c r="BA551" s="26"/>
      <c r="BB551" s="26"/>
      <c r="BC551" s="26"/>
      <c r="BD551" s="26"/>
      <c r="BE551" s="26"/>
      <c r="BF551" s="26"/>
      <c r="BG551" s="26"/>
      <c r="BH551" s="26"/>
      <c r="BI551" s="26"/>
      <c r="BJ551" s="26"/>
      <c r="BK551" s="26"/>
      <c r="BL551" s="26"/>
      <c r="BM551" s="26"/>
      <c r="BN551" s="26"/>
      <c r="BO551" s="26"/>
      <c r="BP551" s="26"/>
      <c r="BQ551" s="26"/>
      <c r="BR551" s="26"/>
      <c r="BS551" s="26"/>
      <c r="BT551" s="26"/>
      <c r="BU551" s="26"/>
      <c r="BV551" s="26"/>
      <c r="BW551" s="26"/>
      <c r="BX551" s="26"/>
      <c r="BY551" s="26"/>
      <c r="BZ551" s="26"/>
      <c r="CA551" s="26"/>
      <c r="CB551" s="26"/>
      <c r="CC551" s="26"/>
      <c r="CD551" s="26"/>
      <c r="CE551" s="26"/>
      <c r="CF551" s="26"/>
      <c r="CG551" s="26"/>
      <c r="CH551" s="26"/>
      <c r="CI551" s="26"/>
      <c r="CJ551" s="26"/>
      <c r="CK551" s="26"/>
      <c r="CL551" s="26"/>
      <c r="CM551" s="26"/>
      <c r="CN551" s="26"/>
      <c r="CO551" s="26"/>
      <c r="CP551" s="26"/>
      <c r="CQ551" s="26"/>
      <c r="CR551" s="26"/>
      <c r="CS551" s="26"/>
      <c r="CT551" s="26"/>
      <c r="CU551" s="26"/>
      <c r="CV551" s="26"/>
      <c r="CW551" s="26"/>
      <c r="CX551" s="7"/>
      <c r="CY551" s="7"/>
      <c r="CZ551" s="7"/>
      <c r="DA551" s="7"/>
      <c r="DB551" s="7"/>
      <c r="DC551" s="7"/>
      <c r="DD551" s="7"/>
      <c r="DE551" s="7"/>
      <c r="DF551" s="7"/>
      <c r="DG551" s="7"/>
      <c r="DH551" s="7"/>
      <c r="DI551" s="7"/>
      <c r="DJ551" s="7"/>
      <c r="DK551" s="7"/>
      <c r="DL551" s="7"/>
      <c r="DM551" s="7"/>
      <c r="DN551" s="7"/>
      <c r="DO551" s="7"/>
      <c r="DP551" s="7"/>
      <c r="DQ551" s="7"/>
      <c r="DR551" s="7"/>
      <c r="DS551" s="7"/>
      <c r="DT551" s="7"/>
      <c r="DU551" s="7"/>
      <c r="DV551" s="7"/>
      <c r="DW551" s="7"/>
      <c r="DX551" s="7"/>
      <c r="DY551" s="7"/>
      <c r="DZ551" s="7"/>
      <c r="EA551" s="7"/>
    </row>
    <row r="552" spans="1:131">
      <c r="A552" s="7"/>
      <c r="B552" s="38" t="s">
        <v>338</v>
      </c>
      <c r="C552" s="120"/>
      <c r="D552" s="120"/>
      <c r="E552" s="120"/>
      <c r="F552" s="120"/>
      <c r="G552" s="120"/>
      <c r="H552" s="120"/>
      <c r="I552" s="120"/>
      <c r="J552" s="120"/>
      <c r="K552" s="120"/>
      <c r="L552" s="113"/>
      <c r="M552" s="121"/>
      <c r="N552" s="121"/>
      <c r="O552" s="121"/>
      <c r="P552" s="121"/>
      <c r="Q552" s="121"/>
      <c r="R552" s="121"/>
      <c r="S552" s="121"/>
      <c r="T552" s="121"/>
      <c r="U552" s="121"/>
      <c r="V552" s="121"/>
      <c r="W552" s="121"/>
      <c r="X552" s="121"/>
      <c r="Y552" s="121"/>
      <c r="Z552" s="121"/>
      <c r="AA552" s="121"/>
      <c r="AB552" s="121"/>
      <c r="AC552" s="121"/>
      <c r="AD552" s="121"/>
      <c r="AE552" s="121"/>
      <c r="AF552" s="121"/>
      <c r="AG552" s="121"/>
      <c r="AH552" s="121"/>
      <c r="AI552" s="121"/>
      <c r="AJ552" s="121"/>
      <c r="AK552" s="121"/>
      <c r="AL552" s="121"/>
      <c r="AM552" s="26"/>
      <c r="AN552" s="26"/>
      <c r="AO552" s="26"/>
      <c r="AP552" s="26"/>
      <c r="AQ552" s="26"/>
      <c r="AR552" s="26"/>
      <c r="AS552" s="26"/>
      <c r="AT552" s="26"/>
      <c r="AU552" s="26"/>
      <c r="AV552" s="26"/>
      <c r="AW552" s="26"/>
      <c r="AX552" s="26"/>
      <c r="AY552" s="26"/>
      <c r="AZ552" s="26"/>
      <c r="BA552" s="26"/>
      <c r="BB552" s="26"/>
      <c r="BC552" s="26"/>
      <c r="BD552" s="26"/>
      <c r="BE552" s="26"/>
      <c r="BF552" s="26"/>
      <c r="BG552" s="26"/>
      <c r="BH552" s="26"/>
      <c r="BI552" s="26"/>
      <c r="BJ552" s="26"/>
      <c r="BK552" s="26"/>
      <c r="BL552" s="26"/>
      <c r="BM552" s="26"/>
      <c r="BN552" s="26"/>
      <c r="BO552" s="26"/>
      <c r="BP552" s="26"/>
      <c r="BQ552" s="26"/>
      <c r="BR552" s="26"/>
      <c r="BS552" s="26"/>
      <c r="BT552" s="26"/>
      <c r="BU552" s="26"/>
      <c r="BV552" s="26"/>
      <c r="BW552" s="26"/>
      <c r="BX552" s="26"/>
      <c r="BY552" s="26"/>
      <c r="BZ552" s="26"/>
      <c r="CA552" s="26"/>
      <c r="CB552" s="26"/>
      <c r="CC552" s="26"/>
      <c r="CD552" s="26"/>
      <c r="CE552" s="26"/>
      <c r="CF552" s="26"/>
      <c r="CG552" s="26"/>
      <c r="CH552" s="26"/>
      <c r="CI552" s="26"/>
      <c r="CJ552" s="26"/>
      <c r="CK552" s="26"/>
      <c r="CL552" s="26"/>
      <c r="CM552" s="26"/>
      <c r="CN552" s="26"/>
      <c r="CO552" s="26"/>
      <c r="CP552" s="26"/>
      <c r="CQ552" s="26"/>
      <c r="CR552" s="26"/>
      <c r="CS552" s="26"/>
      <c r="CT552" s="26"/>
      <c r="CU552" s="26"/>
      <c r="CV552" s="26"/>
      <c r="CW552" s="26"/>
      <c r="CX552" s="7"/>
      <c r="CY552" s="7"/>
      <c r="CZ552" s="7"/>
      <c r="DA552" s="7"/>
      <c r="DB552" s="7"/>
      <c r="DC552" s="7"/>
      <c r="DD552" s="7"/>
      <c r="DE552" s="7"/>
      <c r="DF552" s="7"/>
      <c r="DG552" s="7"/>
      <c r="DH552" s="7"/>
      <c r="DI552" s="7"/>
      <c r="DJ552" s="7"/>
      <c r="DK552" s="7"/>
      <c r="DL552" s="7"/>
      <c r="DM552" s="7"/>
      <c r="DN552" s="7"/>
      <c r="DO552" s="7"/>
      <c r="DP552" s="7"/>
      <c r="DQ552" s="7"/>
      <c r="DR552" s="7"/>
      <c r="DS552" s="7"/>
      <c r="DT552" s="7"/>
      <c r="DU552" s="7"/>
      <c r="DV552" s="7"/>
      <c r="DW552" s="7"/>
      <c r="DX552" s="7"/>
      <c r="DY552" s="7"/>
      <c r="DZ552" s="7"/>
      <c r="EA552" s="7"/>
    </row>
    <row r="553" spans="1:131">
      <c r="A553" s="7"/>
      <c r="B553" s="7" t="s">
        <v>36</v>
      </c>
      <c r="C553" s="121">
        <v>0</v>
      </c>
      <c r="D553" s="121">
        <v>0</v>
      </c>
      <c r="E553" s="121">
        <v>0</v>
      </c>
      <c r="F553" s="121">
        <v>0</v>
      </c>
      <c r="G553" s="121">
        <v>0</v>
      </c>
      <c r="H553" s="121">
        <v>0</v>
      </c>
      <c r="I553" s="121">
        <v>0</v>
      </c>
      <c r="J553" s="121">
        <v>0</v>
      </c>
      <c r="K553" s="121">
        <v>0</v>
      </c>
      <c r="L553" s="113">
        <v>0</v>
      </c>
      <c r="M553" s="121">
        <v>0</v>
      </c>
      <c r="N553" s="121">
        <v>0</v>
      </c>
      <c r="O553" s="121">
        <v>0</v>
      </c>
      <c r="P553" s="121">
        <v>0</v>
      </c>
      <c r="Q553" s="121">
        <v>0</v>
      </c>
      <c r="R553" s="121">
        <v>0</v>
      </c>
      <c r="S553" s="121">
        <v>0</v>
      </c>
      <c r="T553" s="121">
        <v>0</v>
      </c>
      <c r="U553" s="121">
        <v>0</v>
      </c>
      <c r="V553" s="121">
        <v>0</v>
      </c>
      <c r="W553" s="121">
        <v>0</v>
      </c>
      <c r="X553" s="121">
        <v>0</v>
      </c>
      <c r="Y553" s="121">
        <v>0</v>
      </c>
      <c r="Z553" s="121"/>
      <c r="AA553" s="121">
        <v>0</v>
      </c>
      <c r="AB553" s="121">
        <v>0</v>
      </c>
      <c r="AC553" s="121">
        <v>0</v>
      </c>
      <c r="AD553" s="121">
        <v>0</v>
      </c>
      <c r="AE553" s="121">
        <v>0</v>
      </c>
      <c r="AF553" s="121">
        <v>0</v>
      </c>
      <c r="AG553" s="121">
        <v>0</v>
      </c>
      <c r="AH553" s="121">
        <v>0</v>
      </c>
      <c r="AI553" s="121">
        <v>0</v>
      </c>
      <c r="AJ553" s="121">
        <v>0</v>
      </c>
      <c r="AK553" s="121">
        <v>0</v>
      </c>
      <c r="AL553" s="121">
        <v>0</v>
      </c>
      <c r="AM553" s="26"/>
      <c r="AN553" s="26"/>
      <c r="AO553" s="26"/>
      <c r="AP553" s="26"/>
      <c r="AQ553" s="26"/>
      <c r="AR553" s="26"/>
      <c r="AS553" s="26"/>
      <c r="AT553" s="26"/>
      <c r="AU553" s="26"/>
      <c r="AV553" s="26"/>
      <c r="AW553" s="26"/>
      <c r="AX553" s="26"/>
      <c r="AY553" s="26"/>
      <c r="AZ553" s="26"/>
      <c r="BA553" s="26"/>
      <c r="BB553" s="26"/>
      <c r="BC553" s="26"/>
      <c r="BD553" s="26"/>
      <c r="BE553" s="26"/>
      <c r="BF553" s="26"/>
      <c r="BG553" s="26"/>
      <c r="BH553" s="26"/>
      <c r="BI553" s="26"/>
      <c r="BJ553" s="26"/>
      <c r="BK553" s="26"/>
      <c r="BL553" s="26"/>
      <c r="BM553" s="26"/>
      <c r="BN553" s="26"/>
      <c r="BO553" s="26"/>
      <c r="BP553" s="26"/>
      <c r="BQ553" s="26"/>
      <c r="BR553" s="26"/>
      <c r="BS553" s="26"/>
      <c r="BT553" s="26"/>
      <c r="BU553" s="26"/>
      <c r="BV553" s="26"/>
      <c r="BW553" s="26"/>
      <c r="BX553" s="26"/>
      <c r="BY553" s="26"/>
      <c r="BZ553" s="26"/>
      <c r="CA553" s="26"/>
      <c r="CB553" s="26"/>
      <c r="CC553" s="26"/>
      <c r="CD553" s="26"/>
      <c r="CE553" s="26"/>
      <c r="CF553" s="26"/>
      <c r="CG553" s="26"/>
      <c r="CH553" s="26"/>
      <c r="CI553" s="26"/>
      <c r="CJ553" s="26"/>
      <c r="CK553" s="26"/>
      <c r="CL553" s="26"/>
      <c r="CM553" s="26"/>
      <c r="CN553" s="26"/>
      <c r="CO553" s="26"/>
      <c r="CP553" s="26"/>
      <c r="CQ553" s="26"/>
      <c r="CR553" s="26"/>
      <c r="CS553" s="26"/>
      <c r="CT553" s="26"/>
      <c r="CU553" s="26"/>
      <c r="CV553" s="26"/>
      <c r="CW553" s="26"/>
      <c r="CX553" s="7"/>
      <c r="CY553" s="7"/>
      <c r="CZ553" s="7"/>
      <c r="DA553" s="7"/>
      <c r="DB553" s="7"/>
      <c r="DC553" s="7"/>
      <c r="DD553" s="7"/>
      <c r="DE553" s="7"/>
      <c r="DF553" s="7"/>
      <c r="DG553" s="7"/>
      <c r="DH553" s="7"/>
      <c r="DI553" s="7"/>
      <c r="DJ553" s="7"/>
      <c r="DK553" s="7"/>
      <c r="DL553" s="7"/>
      <c r="DM553" s="7"/>
      <c r="DN553" s="7"/>
      <c r="DO553" s="7"/>
      <c r="DP553" s="7"/>
      <c r="DQ553" s="7"/>
      <c r="DR553" s="7"/>
      <c r="DS553" s="7"/>
      <c r="DT553" s="7"/>
      <c r="DU553" s="7"/>
      <c r="DV553" s="7"/>
      <c r="DW553" s="7"/>
      <c r="DX553" s="7"/>
      <c r="DY553" s="7"/>
      <c r="DZ553" s="7"/>
      <c r="EA553" s="7"/>
    </row>
    <row r="554" spans="1:131">
      <c r="A554" s="7"/>
      <c r="B554" s="7" t="s">
        <v>39</v>
      </c>
      <c r="C554" s="121">
        <v>0</v>
      </c>
      <c r="D554" s="121">
        <v>0</v>
      </c>
      <c r="E554" s="121">
        <v>0</v>
      </c>
      <c r="F554" s="121">
        <v>0</v>
      </c>
      <c r="G554" s="121">
        <v>0</v>
      </c>
      <c r="H554" s="121">
        <v>0</v>
      </c>
      <c r="I554" s="121">
        <v>0</v>
      </c>
      <c r="J554" s="121">
        <v>0</v>
      </c>
      <c r="K554" s="121">
        <v>0</v>
      </c>
      <c r="L554" s="122">
        <v>0</v>
      </c>
      <c r="M554" s="121">
        <v>0</v>
      </c>
      <c r="N554" s="121">
        <v>0</v>
      </c>
      <c r="O554" s="121">
        <v>0</v>
      </c>
      <c r="P554" s="121">
        <v>0</v>
      </c>
      <c r="Q554" s="121">
        <v>0</v>
      </c>
      <c r="R554" s="121">
        <v>0</v>
      </c>
      <c r="S554" s="121">
        <v>0</v>
      </c>
      <c r="T554" s="121">
        <v>0</v>
      </c>
      <c r="U554" s="121">
        <v>0</v>
      </c>
      <c r="V554" s="121">
        <v>0</v>
      </c>
      <c r="W554" s="121">
        <v>0</v>
      </c>
      <c r="X554" s="121">
        <v>0</v>
      </c>
      <c r="Y554" s="121">
        <v>0</v>
      </c>
      <c r="Z554" s="121"/>
      <c r="AA554" s="121">
        <v>0</v>
      </c>
      <c r="AB554" s="121">
        <v>0</v>
      </c>
      <c r="AC554" s="121">
        <v>0</v>
      </c>
      <c r="AD554" s="121">
        <v>0</v>
      </c>
      <c r="AE554" s="121">
        <v>0</v>
      </c>
      <c r="AF554" s="121">
        <v>0</v>
      </c>
      <c r="AG554" s="121">
        <v>0</v>
      </c>
      <c r="AH554" s="121">
        <v>0</v>
      </c>
      <c r="AI554" s="121">
        <v>0</v>
      </c>
      <c r="AJ554" s="121">
        <v>0</v>
      </c>
      <c r="AK554" s="121">
        <v>0</v>
      </c>
      <c r="AL554" s="121">
        <v>0</v>
      </c>
      <c r="AM554" s="26"/>
      <c r="AN554" s="26"/>
      <c r="AO554" s="26"/>
      <c r="AP554" s="26"/>
      <c r="AQ554" s="26"/>
      <c r="AR554" s="26"/>
      <c r="AS554" s="26"/>
      <c r="AT554" s="26"/>
      <c r="AU554" s="26"/>
      <c r="AV554" s="26"/>
      <c r="AW554" s="26"/>
      <c r="AX554" s="26"/>
      <c r="AY554" s="26"/>
      <c r="AZ554" s="26"/>
      <c r="BA554" s="26"/>
      <c r="BB554" s="26"/>
      <c r="BC554" s="26"/>
      <c r="BD554" s="26"/>
      <c r="BE554" s="26"/>
      <c r="BF554" s="26"/>
      <c r="BG554" s="26"/>
      <c r="BH554" s="26"/>
      <c r="BI554" s="26"/>
      <c r="BJ554" s="26"/>
      <c r="BK554" s="26"/>
      <c r="BL554" s="26"/>
      <c r="BM554" s="26"/>
      <c r="BN554" s="26"/>
      <c r="BO554" s="26"/>
      <c r="BP554" s="26"/>
      <c r="BQ554" s="26"/>
      <c r="BR554" s="26"/>
      <c r="BS554" s="26"/>
      <c r="BT554" s="26"/>
      <c r="BU554" s="26"/>
      <c r="BV554" s="26"/>
      <c r="BW554" s="26"/>
      <c r="BX554" s="26"/>
      <c r="BY554" s="26"/>
      <c r="BZ554" s="26"/>
      <c r="CA554" s="26"/>
      <c r="CB554" s="26"/>
      <c r="CC554" s="26"/>
      <c r="CD554" s="26"/>
      <c r="CE554" s="26"/>
      <c r="CF554" s="26"/>
      <c r="CG554" s="26"/>
      <c r="CH554" s="26"/>
      <c r="CI554" s="26"/>
      <c r="CJ554" s="26"/>
      <c r="CK554" s="26"/>
      <c r="CL554" s="26"/>
      <c r="CM554" s="26"/>
      <c r="CN554" s="26"/>
      <c r="CO554" s="26"/>
      <c r="CP554" s="26"/>
      <c r="CQ554" s="26"/>
      <c r="CR554" s="26"/>
      <c r="CS554" s="26"/>
      <c r="CT554" s="26"/>
      <c r="CU554" s="26"/>
      <c r="CV554" s="26"/>
      <c r="CW554" s="26"/>
      <c r="CX554" s="7"/>
      <c r="CY554" s="7"/>
      <c r="CZ554" s="7"/>
      <c r="DA554" s="7"/>
      <c r="DB554" s="7"/>
      <c r="DC554" s="7"/>
      <c r="DD554" s="7"/>
      <c r="DE554" s="7"/>
      <c r="DF554" s="7"/>
      <c r="DG554" s="7"/>
      <c r="DH554" s="7"/>
      <c r="DI554" s="7"/>
      <c r="DJ554" s="7"/>
      <c r="DK554" s="7"/>
      <c r="DL554" s="7"/>
      <c r="DM554" s="7"/>
      <c r="DN554" s="7"/>
      <c r="DO554" s="7"/>
      <c r="DP554" s="7"/>
      <c r="DQ554" s="7"/>
      <c r="DR554" s="7"/>
      <c r="DS554" s="7"/>
      <c r="DT554" s="7"/>
      <c r="DU554" s="7"/>
      <c r="DV554" s="7"/>
      <c r="DW554" s="7"/>
      <c r="DX554" s="7"/>
      <c r="DY554" s="7"/>
      <c r="DZ554" s="7"/>
      <c r="EA554" s="7"/>
    </row>
    <row r="555" spans="1:131">
      <c r="A555" s="7"/>
      <c r="B555" s="7" t="s">
        <v>42</v>
      </c>
      <c r="C555" s="121">
        <v>0</v>
      </c>
      <c r="D555" s="121">
        <v>0</v>
      </c>
      <c r="E555" s="121">
        <v>0</v>
      </c>
      <c r="F555" s="121">
        <v>0</v>
      </c>
      <c r="G555" s="121">
        <v>0</v>
      </c>
      <c r="H555" s="121">
        <v>0</v>
      </c>
      <c r="I555" s="121">
        <v>0</v>
      </c>
      <c r="J555" s="121">
        <v>0</v>
      </c>
      <c r="K555" s="121">
        <v>0</v>
      </c>
      <c r="L555" s="122">
        <v>0</v>
      </c>
      <c r="M555" s="121">
        <v>0</v>
      </c>
      <c r="N555" s="121">
        <v>0</v>
      </c>
      <c r="O555" s="121">
        <v>0</v>
      </c>
      <c r="P555" s="121">
        <v>0</v>
      </c>
      <c r="Q555" s="121">
        <v>0</v>
      </c>
      <c r="R555" s="121">
        <v>0</v>
      </c>
      <c r="S555" s="121">
        <v>0</v>
      </c>
      <c r="T555" s="121">
        <v>0</v>
      </c>
      <c r="U555" s="121">
        <v>0</v>
      </c>
      <c r="V555" s="121">
        <v>0</v>
      </c>
      <c r="W555" s="121">
        <v>0</v>
      </c>
      <c r="X555" s="121">
        <v>0</v>
      </c>
      <c r="Y555" s="121">
        <v>0</v>
      </c>
      <c r="Z555" s="121"/>
      <c r="AA555" s="121">
        <v>0</v>
      </c>
      <c r="AB555" s="121">
        <v>0</v>
      </c>
      <c r="AC555" s="121">
        <v>0</v>
      </c>
      <c r="AD555" s="121">
        <v>0</v>
      </c>
      <c r="AE555" s="121">
        <v>0</v>
      </c>
      <c r="AF555" s="121">
        <v>0</v>
      </c>
      <c r="AG555" s="121">
        <v>0</v>
      </c>
      <c r="AH555" s="121">
        <v>0</v>
      </c>
      <c r="AI555" s="121">
        <v>0</v>
      </c>
      <c r="AJ555" s="121">
        <v>0</v>
      </c>
      <c r="AK555" s="121">
        <v>0</v>
      </c>
      <c r="AL555" s="121">
        <v>0</v>
      </c>
      <c r="AM555" s="26"/>
      <c r="AN555" s="26"/>
      <c r="AO555" s="26"/>
      <c r="AP555" s="26"/>
      <c r="AQ555" s="26"/>
      <c r="AR555" s="26"/>
      <c r="AS555" s="26"/>
      <c r="AT555" s="26"/>
      <c r="AU555" s="26"/>
      <c r="AV555" s="26"/>
      <c r="AW555" s="26"/>
      <c r="AX555" s="26"/>
      <c r="AY555" s="26"/>
      <c r="AZ555" s="26"/>
      <c r="BA555" s="26"/>
      <c r="BB555" s="26"/>
      <c r="BC555" s="26"/>
      <c r="BD555" s="26"/>
      <c r="BE555" s="26"/>
      <c r="BF555" s="26"/>
      <c r="BG555" s="26"/>
      <c r="BH555" s="26"/>
      <c r="BI555" s="26"/>
      <c r="BJ555" s="26"/>
      <c r="BK555" s="26"/>
      <c r="BL555" s="26"/>
      <c r="BM555" s="26"/>
      <c r="BN555" s="26"/>
      <c r="BO555" s="26"/>
      <c r="BP555" s="26"/>
      <c r="BQ555" s="26"/>
      <c r="BR555" s="26"/>
      <c r="BS555" s="26"/>
      <c r="BT555" s="26"/>
      <c r="BU555" s="26"/>
      <c r="BV555" s="26"/>
      <c r="BW555" s="26"/>
      <c r="BX555" s="26"/>
      <c r="BY555" s="26"/>
      <c r="BZ555" s="26"/>
      <c r="CA555" s="26"/>
      <c r="CB555" s="26"/>
      <c r="CC555" s="26"/>
      <c r="CD555" s="26"/>
      <c r="CE555" s="26"/>
      <c r="CF555" s="26"/>
      <c r="CG555" s="26"/>
      <c r="CH555" s="26"/>
      <c r="CI555" s="26"/>
      <c r="CJ555" s="26"/>
      <c r="CK555" s="26"/>
      <c r="CL555" s="26"/>
      <c r="CM555" s="26"/>
      <c r="CN555" s="26"/>
      <c r="CO555" s="26"/>
      <c r="CP555" s="26"/>
      <c r="CQ555" s="26"/>
      <c r="CR555" s="26"/>
      <c r="CS555" s="26"/>
      <c r="CT555" s="26"/>
      <c r="CU555" s="26"/>
      <c r="CV555" s="26"/>
      <c r="CW555" s="26"/>
      <c r="CX555" s="7"/>
      <c r="CY555" s="7"/>
      <c r="CZ555" s="7"/>
      <c r="DA555" s="7"/>
      <c r="DB555" s="7"/>
      <c r="DC555" s="7"/>
      <c r="DD555" s="7"/>
      <c r="DE555" s="7"/>
      <c r="DF555" s="7"/>
      <c r="DG555" s="7"/>
      <c r="DH555" s="7"/>
      <c r="DI555" s="7"/>
      <c r="DJ555" s="7"/>
      <c r="DK555" s="7"/>
      <c r="DL555" s="7"/>
      <c r="DM555" s="7"/>
      <c r="DN555" s="7"/>
      <c r="DO555" s="7"/>
      <c r="DP555" s="7"/>
      <c r="DQ555" s="7"/>
      <c r="DR555" s="7"/>
      <c r="DS555" s="7"/>
      <c r="DT555" s="7"/>
      <c r="DU555" s="7"/>
      <c r="DV555" s="7"/>
      <c r="DW555" s="7"/>
      <c r="DX555" s="7"/>
      <c r="DY555" s="7"/>
      <c r="DZ555" s="7"/>
      <c r="EA555" s="7"/>
    </row>
    <row r="556" spans="1:131">
      <c r="A556" s="7"/>
      <c r="B556" s="7" t="s">
        <v>45</v>
      </c>
      <c r="C556" s="26">
        <v>7436.8936949466715</v>
      </c>
      <c r="D556" s="26">
        <v>313.83449999999993</v>
      </c>
      <c r="E556" s="26">
        <v>62.766900000000014</v>
      </c>
      <c r="F556" s="26">
        <v>376.60139999999996</v>
      </c>
      <c r="G556" s="26">
        <v>5215.5203429294752</v>
      </c>
      <c r="H556" s="26">
        <v>6038.548112793811</v>
      </c>
      <c r="I556" s="26">
        <v>443.60298793052146</v>
      </c>
      <c r="J556" s="26">
        <v>2.5200991777087443</v>
      </c>
      <c r="K556" s="26">
        <v>27.248477903160424</v>
      </c>
      <c r="L556" s="30">
        <v>1.1600283103703568</v>
      </c>
      <c r="M556" s="26">
        <v>70.651445154332535</v>
      </c>
      <c r="N556" s="32">
        <v>0</v>
      </c>
      <c r="O556" s="32">
        <v>0.26052799913278996</v>
      </c>
      <c r="P556" s="32">
        <v>14.344448996124108</v>
      </c>
      <c r="Q556" s="32">
        <v>172.786608570683</v>
      </c>
      <c r="R556" s="32">
        <v>684.39946883153027</v>
      </c>
      <c r="S556" s="32">
        <v>907.05515528761509</v>
      </c>
      <c r="T556" s="32">
        <v>878.14147879514474</v>
      </c>
      <c r="U556" s="32">
        <v>890.70759912695212</v>
      </c>
      <c r="V556" s="32">
        <v>418.73206414072359</v>
      </c>
      <c r="W556" s="32">
        <v>240.7825226437451</v>
      </c>
      <c r="X556" s="32">
        <v>68.053285249126745</v>
      </c>
      <c r="Y556" s="32">
        <v>0.46633073151724957</v>
      </c>
      <c r="Z556" s="32"/>
      <c r="AA556" s="32">
        <v>0</v>
      </c>
      <c r="AB556" s="32">
        <v>0.17816942693418628</v>
      </c>
      <c r="AC556" s="32">
        <v>5.2892175211623043</v>
      </c>
      <c r="AD556" s="32">
        <v>113.87412253663359</v>
      </c>
      <c r="AE556" s="32">
        <v>443.78234651439004</v>
      </c>
      <c r="AF556" s="32">
        <v>666.75383127152168</v>
      </c>
      <c r="AG556" s="32">
        <v>756.2940188485652</v>
      </c>
      <c r="AH556" s="32">
        <v>647.74233610286251</v>
      </c>
      <c r="AI556" s="32">
        <v>335.15398798249589</v>
      </c>
      <c r="AJ556" s="32">
        <v>158.1730543815525</v>
      </c>
      <c r="AK556" s="32">
        <v>33.578503176552623</v>
      </c>
      <c r="AL556" s="32">
        <v>0.34461681170603709</v>
      </c>
      <c r="AM556" s="26"/>
      <c r="AN556" s="26"/>
      <c r="AO556" s="26"/>
      <c r="AP556" s="26"/>
      <c r="AQ556" s="26"/>
      <c r="AR556" s="26"/>
      <c r="AS556" s="26"/>
      <c r="AT556" s="26"/>
      <c r="AU556" s="26"/>
      <c r="AV556" s="26"/>
      <c r="AW556" s="26"/>
      <c r="AX556" s="26"/>
      <c r="AY556" s="26"/>
      <c r="AZ556" s="26"/>
      <c r="BA556" s="26"/>
      <c r="BB556" s="26"/>
      <c r="BC556" s="26"/>
      <c r="BD556" s="26"/>
      <c r="BE556" s="26"/>
      <c r="BF556" s="26"/>
      <c r="BG556" s="26"/>
      <c r="BH556" s="26"/>
      <c r="BI556" s="26"/>
      <c r="BJ556" s="26"/>
      <c r="BK556" s="26"/>
      <c r="BL556" s="26"/>
      <c r="BM556" s="26"/>
      <c r="BN556" s="26"/>
      <c r="BO556" s="26"/>
      <c r="BP556" s="26"/>
      <c r="BQ556" s="26"/>
      <c r="BR556" s="26"/>
      <c r="BS556" s="26"/>
      <c r="BT556" s="26"/>
      <c r="BU556" s="26"/>
      <c r="BV556" s="26"/>
      <c r="BW556" s="26"/>
      <c r="BX556" s="26"/>
      <c r="BY556" s="26"/>
      <c r="BZ556" s="26"/>
      <c r="CA556" s="26"/>
      <c r="CB556" s="26"/>
      <c r="CC556" s="26"/>
      <c r="CD556" s="26"/>
      <c r="CE556" s="26"/>
      <c r="CF556" s="26"/>
      <c r="CG556" s="26"/>
      <c r="CH556" s="26"/>
      <c r="CI556" s="26"/>
      <c r="CJ556" s="26"/>
      <c r="CK556" s="26"/>
      <c r="CL556" s="26"/>
      <c r="CM556" s="26"/>
      <c r="CN556" s="26"/>
      <c r="CO556" s="26"/>
      <c r="CP556" s="26"/>
      <c r="CQ556" s="26"/>
      <c r="CR556" s="26"/>
      <c r="CS556" s="26"/>
      <c r="CT556" s="26"/>
      <c r="CU556" s="26"/>
      <c r="CV556" s="26"/>
      <c r="CW556" s="26"/>
      <c r="CX556" s="7"/>
      <c r="CY556" s="7"/>
      <c r="CZ556" s="7"/>
      <c r="DA556" s="7"/>
      <c r="DB556" s="7"/>
      <c r="DC556" s="7"/>
      <c r="DD556" s="7"/>
      <c r="DE556" s="7"/>
      <c r="DF556" s="7"/>
      <c r="DG556" s="7"/>
      <c r="DH556" s="7"/>
      <c r="DI556" s="7"/>
      <c r="DJ556" s="7"/>
      <c r="DK556" s="7"/>
      <c r="DL556" s="7"/>
      <c r="DM556" s="7"/>
      <c r="DN556" s="7"/>
      <c r="DO556" s="7"/>
      <c r="DP556" s="7"/>
      <c r="DQ556" s="7"/>
      <c r="DR556" s="7"/>
      <c r="DS556" s="7"/>
      <c r="DT556" s="7"/>
      <c r="DU556" s="7"/>
      <c r="DV556" s="7"/>
      <c r="DW556" s="7"/>
      <c r="DX556" s="7"/>
      <c r="DY556" s="7"/>
      <c r="DZ556" s="7"/>
      <c r="EA556" s="7"/>
    </row>
    <row r="557" spans="1:131">
      <c r="A557" s="7"/>
      <c r="B557" s="7" t="s">
        <v>48</v>
      </c>
      <c r="C557" s="26">
        <v>12848.586307003825</v>
      </c>
      <c r="D557" s="26">
        <v>690.43589999999904</v>
      </c>
      <c r="E557" s="26">
        <v>138.08718000000002</v>
      </c>
      <c r="F557" s="26">
        <v>828.52307999999903</v>
      </c>
      <c r="G557" s="26">
        <v>11474.144754444857</v>
      </c>
      <c r="H557" s="26">
        <v>11588.102402399494</v>
      </c>
      <c r="I557" s="26">
        <v>564.87632237359037</v>
      </c>
      <c r="J557" s="26">
        <v>3.2503352824798455</v>
      </c>
      <c r="K557" s="26">
        <v>34.739022267794468</v>
      </c>
      <c r="L557" s="30">
        <v>1.0130273399658429</v>
      </c>
      <c r="M557" s="26">
        <v>122.06321994313495</v>
      </c>
      <c r="N557" s="32">
        <v>0</v>
      </c>
      <c r="O557" s="32">
        <v>0.45010949726540012</v>
      </c>
      <c r="P557" s="32">
        <v>24.782644275035132</v>
      </c>
      <c r="Q557" s="32">
        <v>298.52028870917303</v>
      </c>
      <c r="R557" s="32">
        <v>1182.4245450388348</v>
      </c>
      <c r="S557" s="32">
        <v>1567.1027348212297</v>
      </c>
      <c r="T557" s="32">
        <v>1517.1491005345474</v>
      </c>
      <c r="U557" s="32">
        <v>1538.8593586409838</v>
      </c>
      <c r="V557" s="32">
        <v>723.43579003659954</v>
      </c>
      <c r="W557" s="32">
        <v>415.99559578328041</v>
      </c>
      <c r="X557" s="32">
        <v>117.57442621409231</v>
      </c>
      <c r="Y557" s="32">
        <v>0.80567114406636398</v>
      </c>
      <c r="Z557" s="32"/>
      <c r="AA557" s="32">
        <v>0</v>
      </c>
      <c r="AB557" s="32">
        <v>0.30782008633373648</v>
      </c>
      <c r="AC557" s="32">
        <v>9.1380851474787761</v>
      </c>
      <c r="AD557" s="32">
        <v>196.73825545475387</v>
      </c>
      <c r="AE557" s="32">
        <v>766.7147083989222</v>
      </c>
      <c r="AF557" s="32">
        <v>1151.9384971764139</v>
      </c>
      <c r="AG557" s="32">
        <v>1306.6354546992425</v>
      </c>
      <c r="AH557" s="32">
        <v>1119.0926819046847</v>
      </c>
      <c r="AI557" s="32">
        <v>579.0394642397132</v>
      </c>
      <c r="AJ557" s="32">
        <v>273.27271627463529</v>
      </c>
      <c r="AK557" s="32">
        <v>58.012970713444147</v>
      </c>
      <c r="AL557" s="32">
        <v>0.59538821310007417</v>
      </c>
      <c r="AM557" s="26"/>
      <c r="AN557" s="26"/>
      <c r="AO557" s="26"/>
      <c r="AP557" s="26"/>
      <c r="AQ557" s="26"/>
      <c r="AR557" s="26"/>
      <c r="AS557" s="26"/>
      <c r="AT557" s="26"/>
      <c r="AU557" s="26"/>
      <c r="AV557" s="26"/>
      <c r="AW557" s="26"/>
      <c r="AX557" s="26"/>
      <c r="AY557" s="26"/>
      <c r="AZ557" s="26"/>
      <c r="BA557" s="26"/>
      <c r="BB557" s="26"/>
      <c r="BC557" s="26"/>
      <c r="BD557" s="26"/>
      <c r="BE557" s="26"/>
      <c r="BF557" s="26"/>
      <c r="BG557" s="26"/>
      <c r="BH557" s="26"/>
      <c r="BI557" s="26"/>
      <c r="BJ557" s="26"/>
      <c r="BK557" s="26"/>
      <c r="BL557" s="26"/>
      <c r="BM557" s="26"/>
      <c r="BN557" s="26"/>
      <c r="BO557" s="26"/>
      <c r="BP557" s="26"/>
      <c r="BQ557" s="26"/>
      <c r="BR557" s="26"/>
      <c r="BS557" s="26"/>
      <c r="BT557" s="26"/>
      <c r="BU557" s="26"/>
      <c r="BV557" s="26"/>
      <c r="BW557" s="26"/>
      <c r="BX557" s="26"/>
      <c r="BY557" s="26"/>
      <c r="BZ557" s="26"/>
      <c r="CA557" s="26"/>
      <c r="CB557" s="26"/>
      <c r="CC557" s="26"/>
      <c r="CD557" s="26"/>
      <c r="CE557" s="26"/>
      <c r="CF557" s="26"/>
      <c r="CG557" s="26"/>
      <c r="CH557" s="26"/>
      <c r="CI557" s="26"/>
      <c r="CJ557" s="26"/>
      <c r="CK557" s="26"/>
      <c r="CL557" s="26"/>
      <c r="CM557" s="26"/>
      <c r="CN557" s="26"/>
      <c r="CO557" s="26"/>
      <c r="CP557" s="26"/>
      <c r="CQ557" s="26"/>
      <c r="CR557" s="26"/>
      <c r="CS557" s="26"/>
      <c r="CT557" s="26"/>
      <c r="CU557" s="26"/>
      <c r="CV557" s="26"/>
      <c r="CW557" s="26"/>
      <c r="CX557" s="7"/>
      <c r="CY557" s="7"/>
      <c r="CZ557" s="7"/>
      <c r="DA557" s="7"/>
      <c r="DB557" s="7"/>
      <c r="DC557" s="7"/>
      <c r="DD557" s="7"/>
      <c r="DE557" s="7"/>
      <c r="DF557" s="7"/>
      <c r="DG557" s="7"/>
      <c r="DH557" s="7"/>
      <c r="DI557" s="7"/>
      <c r="DJ557" s="7"/>
      <c r="DK557" s="7"/>
      <c r="DL557" s="7"/>
      <c r="DM557" s="7"/>
      <c r="DN557" s="7"/>
      <c r="DO557" s="7"/>
      <c r="DP557" s="7"/>
      <c r="DQ557" s="7"/>
      <c r="DR557" s="7"/>
      <c r="DS557" s="7"/>
      <c r="DT557" s="7"/>
      <c r="DU557" s="7"/>
      <c r="DV557" s="7"/>
      <c r="DW557" s="7"/>
      <c r="DX557" s="7"/>
      <c r="DY557" s="7"/>
      <c r="DZ557" s="7"/>
      <c r="EA557" s="7"/>
    </row>
    <row r="558" spans="1:131">
      <c r="A558" s="7"/>
      <c r="B558" s="7" t="s">
        <v>51</v>
      </c>
      <c r="C558" s="26">
        <v>6742.6887644586805</v>
      </c>
      <c r="D558" s="26">
        <v>460.29059999999959</v>
      </c>
      <c r="E558" s="26">
        <v>92.058120000000017</v>
      </c>
      <c r="F558" s="26">
        <v>552.34871999999962</v>
      </c>
      <c r="G558" s="26">
        <v>7649.4298362965683</v>
      </c>
      <c r="H558" s="26">
        <v>6844.8093674082602</v>
      </c>
      <c r="I558" s="26">
        <v>717.60316340041675</v>
      </c>
      <c r="J558" s="26">
        <v>4.169965751928018</v>
      </c>
      <c r="K558" s="26">
        <v>44.172317588942704</v>
      </c>
      <c r="L558" s="113">
        <v>0.89632393731464799</v>
      </c>
      <c r="M558" s="26">
        <v>64.056409164297307</v>
      </c>
      <c r="N558" s="32">
        <v>0</v>
      </c>
      <c r="O558" s="32">
        <v>0.23620872969761603</v>
      </c>
      <c r="P558" s="32">
        <v>13.005450803234883</v>
      </c>
      <c r="Q558" s="32">
        <v>156.65765466704286</v>
      </c>
      <c r="R558" s="32">
        <v>620.51345604516416</v>
      </c>
      <c r="S558" s="32">
        <v>822.38510528366248</v>
      </c>
      <c r="T558" s="32">
        <v>796.17040737054822</v>
      </c>
      <c r="U558" s="32">
        <v>807.56352953278713</v>
      </c>
      <c r="V558" s="32">
        <v>379.64506419107749</v>
      </c>
      <c r="W558" s="32">
        <v>218.30641618706639</v>
      </c>
      <c r="X558" s="32">
        <v>61.700777321260205</v>
      </c>
      <c r="Y558" s="32">
        <v>0.42280058219195837</v>
      </c>
      <c r="Z558" s="32"/>
      <c r="AA558" s="32">
        <v>0</v>
      </c>
      <c r="AB558" s="32">
        <v>0.16153800799593038</v>
      </c>
      <c r="AC558" s="32">
        <v>4.7954897589772232</v>
      </c>
      <c r="AD558" s="32">
        <v>103.24441871638939</v>
      </c>
      <c r="AE558" s="32">
        <v>402.35700071132248</v>
      </c>
      <c r="AF558" s="32">
        <v>604.51496971498727</v>
      </c>
      <c r="AG558" s="32">
        <v>685.69693109672562</v>
      </c>
      <c r="AH558" s="32">
        <v>587.27812324017714</v>
      </c>
      <c r="AI558" s="32">
        <v>303.86867445323878</v>
      </c>
      <c r="AJ558" s="32">
        <v>143.40821858772762</v>
      </c>
      <c r="AK558" s="32">
        <v>30.444081276800468</v>
      </c>
      <c r="AL558" s="32">
        <v>0.31244818060432589</v>
      </c>
      <c r="AM558" s="26"/>
      <c r="AN558" s="26"/>
      <c r="AO558" s="26"/>
      <c r="AP558" s="26"/>
      <c r="AQ558" s="26"/>
      <c r="AR558" s="26"/>
      <c r="AS558" s="26"/>
      <c r="AT558" s="26"/>
      <c r="AU558" s="26"/>
      <c r="AV558" s="26"/>
      <c r="AW558" s="26"/>
      <c r="AX558" s="26"/>
      <c r="AY558" s="26"/>
      <c r="AZ558" s="26"/>
      <c r="BA558" s="26"/>
      <c r="BB558" s="26"/>
      <c r="BC558" s="26"/>
      <c r="BD558" s="26"/>
      <c r="BE558" s="26"/>
      <c r="BF558" s="26"/>
      <c r="BG558" s="26"/>
      <c r="BH558" s="26"/>
      <c r="BI558" s="26"/>
      <c r="BJ558" s="26"/>
      <c r="BK558" s="26"/>
      <c r="BL558" s="26"/>
      <c r="BM558" s="26"/>
      <c r="BN558" s="26"/>
      <c r="BO558" s="26"/>
      <c r="BP558" s="26"/>
      <c r="BQ558" s="26"/>
      <c r="BR558" s="26"/>
      <c r="BS558" s="26"/>
      <c r="BT558" s="26"/>
      <c r="BU558" s="26"/>
      <c r="BV558" s="26"/>
      <c r="BW558" s="26"/>
      <c r="BX558" s="26"/>
      <c r="BY558" s="26"/>
      <c r="BZ558" s="26"/>
      <c r="CA558" s="26"/>
      <c r="CB558" s="26"/>
      <c r="CC558" s="26"/>
      <c r="CD558" s="26"/>
      <c r="CE558" s="26"/>
      <c r="CF558" s="26"/>
      <c r="CG558" s="26"/>
      <c r="CH558" s="26"/>
      <c r="CI558" s="26"/>
      <c r="CJ558" s="26"/>
      <c r="CK558" s="26"/>
      <c r="CL558" s="26"/>
      <c r="CM558" s="26"/>
      <c r="CN558" s="26"/>
      <c r="CO558" s="26"/>
      <c r="CP558" s="26"/>
      <c r="CQ558" s="26"/>
      <c r="CR558" s="26"/>
      <c r="CS558" s="26"/>
      <c r="CT558" s="26"/>
      <c r="CU558" s="26"/>
      <c r="CV558" s="26"/>
      <c r="CW558" s="26"/>
      <c r="CX558" s="7"/>
      <c r="CY558" s="7"/>
      <c r="CZ558" s="7"/>
      <c r="DA558" s="7"/>
      <c r="DB558" s="7"/>
      <c r="DC558" s="7"/>
      <c r="DD558" s="7"/>
      <c r="DE558" s="7"/>
      <c r="DF558" s="7"/>
      <c r="DG558" s="7"/>
      <c r="DH558" s="7"/>
      <c r="DI558" s="7"/>
      <c r="DJ558" s="7"/>
      <c r="DK558" s="7"/>
      <c r="DL558" s="7"/>
      <c r="DM558" s="7"/>
      <c r="DN558" s="7"/>
      <c r="DO558" s="7"/>
      <c r="DP558" s="7"/>
      <c r="DQ558" s="7"/>
      <c r="DR558" s="7"/>
      <c r="DS558" s="7"/>
      <c r="DT558" s="7"/>
      <c r="DU558" s="7"/>
      <c r="DV558" s="7"/>
      <c r="DW558" s="7"/>
      <c r="DX558" s="7"/>
      <c r="DY558" s="7"/>
      <c r="DZ558" s="7"/>
      <c r="EA558" s="7"/>
    </row>
    <row r="559" spans="1:131">
      <c r="A559" s="7"/>
      <c r="B559" s="7" t="s">
        <v>54</v>
      </c>
      <c r="C559" s="26">
        <v>1983.7716960290816</v>
      </c>
      <c r="D559" s="26">
        <v>167.37840000000003</v>
      </c>
      <c r="E559" s="26">
        <v>33.475680000000004</v>
      </c>
      <c r="F559" s="26">
        <v>200.85408000000004</v>
      </c>
      <c r="G559" s="26">
        <v>2781.6108495623857</v>
      </c>
      <c r="H559" s="26">
        <v>2262.9050043383572</v>
      </c>
      <c r="I559" s="26">
        <v>886.93761702617155</v>
      </c>
      <c r="J559" s="26">
        <v>5.1895974161110621</v>
      </c>
      <c r="K559" s="26">
        <v>54.631395367002959</v>
      </c>
      <c r="L559" s="113">
        <v>0.81425347011926041</v>
      </c>
      <c r="M559" s="26">
        <v>18.84608586995823</v>
      </c>
      <c r="N559" s="32">
        <v>0</v>
      </c>
      <c r="O559" s="32">
        <v>6.9495153743275861E-2</v>
      </c>
      <c r="P559" s="32">
        <v>3.8263437775074758</v>
      </c>
      <c r="Q559" s="32">
        <v>46.090370199628744</v>
      </c>
      <c r="R559" s="32">
        <v>182.56174563418494</v>
      </c>
      <c r="S559" s="32">
        <v>241.95456027823957</v>
      </c>
      <c r="T559" s="32">
        <v>234.24191365363089</v>
      </c>
      <c r="U559" s="32">
        <v>237.5938929699513</v>
      </c>
      <c r="V559" s="32">
        <v>111.69566907035883</v>
      </c>
      <c r="W559" s="32">
        <v>64.22810018700531</v>
      </c>
      <c r="X559" s="32">
        <v>18.15303359664053</v>
      </c>
      <c r="Y559" s="32">
        <v>0.12439248752487246</v>
      </c>
      <c r="Z559" s="32"/>
      <c r="AA559" s="32">
        <v>0</v>
      </c>
      <c r="AB559" s="32">
        <v>4.752622274134774E-2</v>
      </c>
      <c r="AC559" s="32">
        <v>1.4108847649325067</v>
      </c>
      <c r="AD559" s="32">
        <v>30.375620583607255</v>
      </c>
      <c r="AE559" s="32">
        <v>118.37776554622786</v>
      </c>
      <c r="AF559" s="32">
        <v>177.85481855067437</v>
      </c>
      <c r="AG559" s="32">
        <v>201.73942643382469</v>
      </c>
      <c r="AH559" s="32">
        <v>172.7835525676193</v>
      </c>
      <c r="AI559" s="32">
        <v>89.401438617136733</v>
      </c>
      <c r="AJ559" s="32">
        <v>42.192243324629437</v>
      </c>
      <c r="AK559" s="32">
        <v>8.9569767874899497</v>
      </c>
      <c r="AL559" s="32">
        <v>9.1925621782485659E-2</v>
      </c>
      <c r="AM559" s="26"/>
      <c r="AN559" s="26"/>
      <c r="AO559" s="26"/>
      <c r="AP559" s="26"/>
      <c r="AQ559" s="26"/>
      <c r="AR559" s="26"/>
      <c r="AS559" s="26"/>
      <c r="AT559" s="26"/>
      <c r="AU559" s="26"/>
      <c r="AV559" s="26"/>
      <c r="AW559" s="26"/>
      <c r="AX559" s="26"/>
      <c r="AY559" s="26"/>
      <c r="AZ559" s="26"/>
      <c r="BA559" s="26"/>
      <c r="BB559" s="26"/>
      <c r="BC559" s="26"/>
      <c r="BD559" s="26"/>
      <c r="BE559" s="26"/>
      <c r="BF559" s="26"/>
      <c r="BG559" s="26"/>
      <c r="BH559" s="26"/>
      <c r="BI559" s="26"/>
      <c r="BJ559" s="26"/>
      <c r="BK559" s="26"/>
      <c r="BL559" s="26"/>
      <c r="BM559" s="26"/>
      <c r="BN559" s="26"/>
      <c r="BO559" s="26"/>
      <c r="BP559" s="26"/>
      <c r="BQ559" s="26"/>
      <c r="BR559" s="26"/>
      <c r="BS559" s="26"/>
      <c r="BT559" s="26"/>
      <c r="BU559" s="26"/>
      <c r="BV559" s="26"/>
      <c r="BW559" s="26"/>
      <c r="BX559" s="26"/>
      <c r="BY559" s="26"/>
      <c r="BZ559" s="26"/>
      <c r="CA559" s="26"/>
      <c r="CB559" s="26"/>
      <c r="CC559" s="26"/>
      <c r="CD559" s="26"/>
      <c r="CE559" s="26"/>
      <c r="CF559" s="26"/>
      <c r="CG559" s="26"/>
      <c r="CH559" s="26"/>
      <c r="CI559" s="26"/>
      <c r="CJ559" s="26"/>
      <c r="CK559" s="26"/>
      <c r="CL559" s="26"/>
      <c r="CM559" s="26"/>
      <c r="CN559" s="26"/>
      <c r="CO559" s="26"/>
      <c r="CP559" s="26"/>
      <c r="CQ559" s="26"/>
      <c r="CR559" s="26"/>
      <c r="CS559" s="26"/>
      <c r="CT559" s="26"/>
      <c r="CU559" s="26"/>
      <c r="CV559" s="26"/>
      <c r="CW559" s="26"/>
      <c r="CX559" s="7"/>
      <c r="CY559" s="7"/>
      <c r="CZ559" s="7"/>
      <c r="DA559" s="7"/>
      <c r="DB559" s="7"/>
      <c r="DC559" s="7"/>
      <c r="DD559" s="7"/>
      <c r="DE559" s="7"/>
      <c r="DF559" s="7"/>
      <c r="DG559" s="7"/>
      <c r="DH559" s="7"/>
      <c r="DI559" s="7"/>
      <c r="DJ559" s="7"/>
      <c r="DK559" s="7"/>
      <c r="DL559" s="7"/>
      <c r="DM559" s="7"/>
      <c r="DN559" s="7"/>
      <c r="DO559" s="7"/>
      <c r="DP559" s="7"/>
      <c r="DQ559" s="7"/>
      <c r="DR559" s="7"/>
      <c r="DS559" s="7"/>
      <c r="DT559" s="7"/>
      <c r="DU559" s="7"/>
      <c r="DV559" s="7"/>
      <c r="DW559" s="7"/>
      <c r="DX559" s="7"/>
      <c r="DY559" s="7"/>
      <c r="DZ559" s="7"/>
      <c r="EA559" s="7"/>
    </row>
    <row r="560" spans="1:131">
      <c r="A560" s="7"/>
      <c r="B560" s="7" t="s">
        <v>57</v>
      </c>
      <c r="C560" s="26">
        <v>727.65185551611228</v>
      </c>
      <c r="D560" s="26">
        <v>73.22805000000001</v>
      </c>
      <c r="E560" s="26">
        <v>14.645610000000003</v>
      </c>
      <c r="F560" s="26">
        <v>87.873660000000015</v>
      </c>
      <c r="G560" s="26">
        <v>1216.9547466835443</v>
      </c>
      <c r="H560" s="26">
        <v>922.275942669664</v>
      </c>
      <c r="I560" s="26">
        <v>1057.8867569217036</v>
      </c>
      <c r="J560" s="26">
        <v>6.2189517634996507</v>
      </c>
      <c r="K560" s="26">
        <v>65.190205532189211</v>
      </c>
      <c r="L560" s="113">
        <v>0.75847166260782539</v>
      </c>
      <c r="M560" s="26">
        <v>6.9127860730855275</v>
      </c>
      <c r="N560" s="32">
        <v>0</v>
      </c>
      <c r="O560" s="32">
        <v>2.5490976442447869E-2</v>
      </c>
      <c r="P560" s="32">
        <v>1.4035113794188487</v>
      </c>
      <c r="Q560" s="32">
        <v>16.906049957420464</v>
      </c>
      <c r="R560" s="32">
        <v>66.964052981945429</v>
      </c>
      <c r="S560" s="32">
        <v>88.749469049015545</v>
      </c>
      <c r="T560" s="32">
        <v>85.920453170540029</v>
      </c>
      <c r="U560" s="32">
        <v>87.149966614075112</v>
      </c>
      <c r="V560" s="32">
        <v>40.970219010004847</v>
      </c>
      <c r="W560" s="32">
        <v>23.559009522567585</v>
      </c>
      <c r="X560" s="32">
        <v>6.6585729629485382</v>
      </c>
      <c r="Y560" s="32">
        <v>4.5627440164067848E-2</v>
      </c>
      <c r="Z560" s="32"/>
      <c r="AA560" s="32">
        <v>0</v>
      </c>
      <c r="AB560" s="32">
        <v>1.7432723852567139E-2</v>
      </c>
      <c r="AC560" s="32">
        <v>0.51751565927549281</v>
      </c>
      <c r="AD560" s="32">
        <v>11.141844963489794</v>
      </c>
      <c r="AE560" s="32">
        <v>43.421226809509463</v>
      </c>
      <c r="AF560" s="32">
        <v>65.237541693901889</v>
      </c>
      <c r="AG560" s="32">
        <v>73.998468810282276</v>
      </c>
      <c r="AH560" s="32">
        <v>63.377390089877963</v>
      </c>
      <c r="AI560" s="32">
        <v>32.792645860300503</v>
      </c>
      <c r="AJ560" s="32">
        <v>15.476208378720532</v>
      </c>
      <c r="AK560" s="32">
        <v>3.2854389405182149</v>
      </c>
      <c r="AL560" s="32">
        <v>3.3718521840689394E-2</v>
      </c>
      <c r="AM560" s="26"/>
      <c r="AN560" s="26"/>
      <c r="AO560" s="26"/>
      <c r="AP560" s="26"/>
      <c r="AQ560" s="26"/>
      <c r="AR560" s="26"/>
      <c r="AS560" s="26"/>
      <c r="AT560" s="26"/>
      <c r="AU560" s="26"/>
      <c r="AV560" s="26"/>
      <c r="AW560" s="26"/>
      <c r="AX560" s="26"/>
      <c r="AY560" s="26"/>
      <c r="AZ560" s="26"/>
      <c r="BA560" s="26"/>
      <c r="BB560" s="26"/>
      <c r="BC560" s="26"/>
      <c r="BD560" s="26"/>
      <c r="BE560" s="26"/>
      <c r="BF560" s="26"/>
      <c r="BG560" s="26"/>
      <c r="BH560" s="26"/>
      <c r="BI560" s="26"/>
      <c r="BJ560" s="26"/>
      <c r="BK560" s="26"/>
      <c r="BL560" s="26"/>
      <c r="BM560" s="26"/>
      <c r="BN560" s="26"/>
      <c r="BO560" s="26"/>
      <c r="BP560" s="26"/>
      <c r="BQ560" s="26"/>
      <c r="BR560" s="26"/>
      <c r="BS560" s="26"/>
      <c r="BT560" s="26"/>
      <c r="BU560" s="26"/>
      <c r="BV560" s="26"/>
      <c r="BW560" s="26"/>
      <c r="BX560" s="26"/>
      <c r="BY560" s="26"/>
      <c r="BZ560" s="26"/>
      <c r="CA560" s="26"/>
      <c r="CB560" s="26"/>
      <c r="CC560" s="26"/>
      <c r="CD560" s="26"/>
      <c r="CE560" s="26"/>
      <c r="CF560" s="26"/>
      <c r="CG560" s="26"/>
      <c r="CH560" s="26"/>
      <c r="CI560" s="26"/>
      <c r="CJ560" s="26"/>
      <c r="CK560" s="26"/>
      <c r="CL560" s="26"/>
      <c r="CM560" s="26"/>
      <c r="CN560" s="26"/>
      <c r="CO560" s="26"/>
      <c r="CP560" s="26"/>
      <c r="CQ560" s="26"/>
      <c r="CR560" s="26"/>
      <c r="CS560" s="26"/>
      <c r="CT560" s="26"/>
      <c r="CU560" s="26"/>
      <c r="CV560" s="26"/>
      <c r="CW560" s="26"/>
      <c r="CX560" s="7"/>
      <c r="CY560" s="7"/>
      <c r="CZ560" s="7"/>
      <c r="DA560" s="7"/>
      <c r="DB560" s="7"/>
      <c r="DC560" s="7"/>
      <c r="DD560" s="7"/>
      <c r="DE560" s="7"/>
      <c r="DF560" s="7"/>
      <c r="DG560" s="7"/>
      <c r="DH560" s="7"/>
      <c r="DI560" s="7"/>
      <c r="DJ560" s="7"/>
      <c r="DK560" s="7"/>
      <c r="DL560" s="7"/>
      <c r="DM560" s="7"/>
      <c r="DN560" s="7"/>
      <c r="DO560" s="7"/>
      <c r="DP560" s="7"/>
      <c r="DQ560" s="7"/>
      <c r="DR560" s="7"/>
      <c r="DS560" s="7"/>
      <c r="DT560" s="7"/>
      <c r="DU560" s="7"/>
      <c r="DV560" s="7"/>
      <c r="DW560" s="7"/>
      <c r="DX560" s="7"/>
      <c r="DY560" s="7"/>
      <c r="DZ560" s="7"/>
      <c r="EA560" s="7"/>
    </row>
    <row r="561" spans="1:131">
      <c r="A561" s="7"/>
      <c r="B561" s="7" t="s">
        <v>60</v>
      </c>
      <c r="C561" s="26">
        <v>285.10172264221035</v>
      </c>
      <c r="D561" s="26">
        <v>31.38345</v>
      </c>
      <c r="E561" s="26">
        <v>6.2766900000000003</v>
      </c>
      <c r="F561" s="26">
        <v>37.660139999999998</v>
      </c>
      <c r="G561" s="26">
        <v>521.5520342929475</v>
      </c>
      <c r="H561" s="26">
        <v>382.34034611476272</v>
      </c>
      <c r="I561" s="26">
        <v>1157.1407683636237</v>
      </c>
      <c r="J561" s="26">
        <v>6.8166005626450135</v>
      </c>
      <c r="K561" s="26">
        <v>71.320708824507051</v>
      </c>
      <c r="L561" s="113">
        <v>0.73312352801906655</v>
      </c>
      <c r="M561" s="26">
        <v>2.7085029781115209</v>
      </c>
      <c r="N561" s="32">
        <v>0</v>
      </c>
      <c r="O561" s="32">
        <v>9.9876352138470788E-3</v>
      </c>
      <c r="P561" s="32">
        <v>0.54991065986692644</v>
      </c>
      <c r="Q561" s="32">
        <v>6.6239698688284516</v>
      </c>
      <c r="R561" s="32">
        <v>26.237226931436226</v>
      </c>
      <c r="S561" s="32">
        <v>34.772984247403727</v>
      </c>
      <c r="T561" s="32">
        <v>33.664545789889644</v>
      </c>
      <c r="U561" s="32">
        <v>34.146282211100285</v>
      </c>
      <c r="V561" s="32">
        <v>16.052566798577168</v>
      </c>
      <c r="W561" s="32">
        <v>9.2306700624905211</v>
      </c>
      <c r="X561" s="32">
        <v>2.6088995825194314</v>
      </c>
      <c r="Y561" s="32">
        <v>1.7877315493552089E-2</v>
      </c>
      <c r="Z561" s="32"/>
      <c r="AA561" s="32">
        <v>0</v>
      </c>
      <c r="AB561" s="32">
        <v>6.8303262927676116E-3</v>
      </c>
      <c r="AC561" s="32">
        <v>0.20276812988968612</v>
      </c>
      <c r="AD561" s="32">
        <v>4.3654931522854303</v>
      </c>
      <c r="AE561" s="32">
        <v>17.012897677349713</v>
      </c>
      <c r="AF561" s="32">
        <v>25.560761478004103</v>
      </c>
      <c r="AG561" s="32">
        <v>28.993385739026948</v>
      </c>
      <c r="AH561" s="32">
        <v>24.831934329880173</v>
      </c>
      <c r="AI561" s="32">
        <v>12.848506815304344</v>
      </c>
      <c r="AJ561" s="32">
        <v>6.0637427573292744</v>
      </c>
      <c r="AK561" s="32">
        <v>1.2872698591734724</v>
      </c>
      <c r="AL561" s="32">
        <v>1.3211274854663895E-2</v>
      </c>
      <c r="AM561" s="26"/>
      <c r="AN561" s="26"/>
      <c r="AO561" s="26"/>
      <c r="AP561" s="26"/>
      <c r="AQ561" s="26"/>
      <c r="AR561" s="26"/>
      <c r="AS561" s="26"/>
      <c r="AT561" s="26"/>
      <c r="AU561" s="26"/>
      <c r="AV561" s="26"/>
      <c r="AW561" s="26"/>
      <c r="AX561" s="26"/>
      <c r="AY561" s="26"/>
      <c r="AZ561" s="26"/>
      <c r="BA561" s="26"/>
      <c r="BB561" s="26"/>
      <c r="BC561" s="26"/>
      <c r="BD561" s="26"/>
      <c r="BE561" s="26"/>
      <c r="BF561" s="26"/>
      <c r="BG561" s="26"/>
      <c r="BH561" s="26"/>
      <c r="BI561" s="26"/>
      <c r="BJ561" s="26"/>
      <c r="BK561" s="26"/>
      <c r="BL561" s="26"/>
      <c r="BM561" s="26"/>
      <c r="BN561" s="26"/>
      <c r="BO561" s="26"/>
      <c r="BP561" s="26"/>
      <c r="BQ561" s="26"/>
      <c r="BR561" s="26"/>
      <c r="BS561" s="26"/>
      <c r="BT561" s="26"/>
      <c r="BU561" s="26"/>
      <c r="BV561" s="26"/>
      <c r="BW561" s="26"/>
      <c r="BX561" s="26"/>
      <c r="BY561" s="26"/>
      <c r="BZ561" s="26"/>
      <c r="CA561" s="26"/>
      <c r="CB561" s="26"/>
      <c r="CC561" s="26"/>
      <c r="CD561" s="26"/>
      <c r="CE561" s="26"/>
      <c r="CF561" s="26"/>
      <c r="CG561" s="26"/>
      <c r="CH561" s="26"/>
      <c r="CI561" s="26"/>
      <c r="CJ561" s="26"/>
      <c r="CK561" s="26"/>
      <c r="CL561" s="26"/>
      <c r="CM561" s="26"/>
      <c r="CN561" s="26"/>
      <c r="CO561" s="26"/>
      <c r="CP561" s="26"/>
      <c r="CQ561" s="26"/>
      <c r="CR561" s="26"/>
      <c r="CS561" s="26"/>
      <c r="CT561" s="26"/>
      <c r="CU561" s="26"/>
      <c r="CV561" s="26"/>
      <c r="CW561" s="26"/>
      <c r="CX561" s="7"/>
      <c r="CY561" s="7"/>
      <c r="CZ561" s="7"/>
      <c r="DA561" s="7"/>
      <c r="DB561" s="7"/>
      <c r="DC561" s="7"/>
      <c r="DD561" s="7"/>
      <c r="DE561" s="7"/>
      <c r="DF561" s="7"/>
      <c r="DG561" s="7"/>
      <c r="DH561" s="7"/>
      <c r="DI561" s="7"/>
      <c r="DJ561" s="7"/>
      <c r="DK561" s="7"/>
      <c r="DL561" s="7"/>
      <c r="DM561" s="7"/>
      <c r="DN561" s="7"/>
      <c r="DO561" s="7"/>
      <c r="DP561" s="7"/>
      <c r="DQ561" s="7"/>
      <c r="DR561" s="7"/>
      <c r="DS561" s="7"/>
      <c r="DT561" s="7"/>
      <c r="DU561" s="7"/>
      <c r="DV561" s="7"/>
      <c r="DW561" s="7"/>
      <c r="DX561" s="7"/>
      <c r="DY561" s="7"/>
      <c r="DZ561" s="7"/>
      <c r="EA561" s="7"/>
    </row>
    <row r="562" spans="1:131">
      <c r="A562" s="7"/>
      <c r="B562" s="7" t="s">
        <v>63</v>
      </c>
      <c r="C562" s="121">
        <v>0</v>
      </c>
      <c r="D562" s="121">
        <v>0</v>
      </c>
      <c r="E562" s="121">
        <v>0</v>
      </c>
      <c r="F562" s="121">
        <v>0</v>
      </c>
      <c r="G562" s="121">
        <v>0</v>
      </c>
      <c r="H562" s="121">
        <v>0</v>
      </c>
      <c r="I562" s="121">
        <v>0</v>
      </c>
      <c r="J562" s="121">
        <v>0</v>
      </c>
      <c r="K562" s="121">
        <v>0</v>
      </c>
      <c r="L562" s="122">
        <v>0</v>
      </c>
      <c r="M562" s="121">
        <v>0</v>
      </c>
      <c r="N562" s="121">
        <v>0</v>
      </c>
      <c r="O562" s="121">
        <v>0</v>
      </c>
      <c r="P562" s="121">
        <v>0</v>
      </c>
      <c r="Q562" s="121">
        <v>0</v>
      </c>
      <c r="R562" s="121">
        <v>0</v>
      </c>
      <c r="S562" s="121">
        <v>0</v>
      </c>
      <c r="T562" s="121">
        <v>0</v>
      </c>
      <c r="U562" s="121">
        <v>0</v>
      </c>
      <c r="V562" s="121">
        <v>0</v>
      </c>
      <c r="W562" s="121">
        <v>0</v>
      </c>
      <c r="X562" s="121">
        <v>0</v>
      </c>
      <c r="Y562" s="121">
        <v>0</v>
      </c>
      <c r="Z562" s="121"/>
      <c r="AA562" s="121">
        <v>0</v>
      </c>
      <c r="AB562" s="121">
        <v>0</v>
      </c>
      <c r="AC562" s="121">
        <v>0</v>
      </c>
      <c r="AD562" s="121">
        <v>0</v>
      </c>
      <c r="AE562" s="121">
        <v>0</v>
      </c>
      <c r="AF562" s="121">
        <v>0</v>
      </c>
      <c r="AG562" s="121">
        <v>0</v>
      </c>
      <c r="AH562" s="121">
        <v>0</v>
      </c>
      <c r="AI562" s="121">
        <v>0</v>
      </c>
      <c r="AJ562" s="121">
        <v>0</v>
      </c>
      <c r="AK562" s="121">
        <v>0</v>
      </c>
      <c r="AL562" s="121">
        <v>0</v>
      </c>
      <c r="AM562" s="26"/>
      <c r="AN562" s="26"/>
      <c r="AO562" s="26"/>
      <c r="AP562" s="26"/>
      <c r="AQ562" s="26"/>
      <c r="AR562" s="26"/>
      <c r="AS562" s="26"/>
      <c r="AT562" s="26"/>
      <c r="AU562" s="26"/>
      <c r="AV562" s="26"/>
      <c r="AW562" s="26"/>
      <c r="AX562" s="26"/>
      <c r="AY562" s="26"/>
      <c r="AZ562" s="26"/>
      <c r="BA562" s="26"/>
      <c r="BB562" s="26"/>
      <c r="BC562" s="26"/>
      <c r="BD562" s="26"/>
      <c r="BE562" s="26"/>
      <c r="BF562" s="26"/>
      <c r="BG562" s="26"/>
      <c r="BH562" s="26"/>
      <c r="BI562" s="26"/>
      <c r="BJ562" s="26"/>
      <c r="BK562" s="26"/>
      <c r="BL562" s="26"/>
      <c r="BM562" s="26"/>
      <c r="BN562" s="26"/>
      <c r="BO562" s="26"/>
      <c r="BP562" s="26"/>
      <c r="BQ562" s="26"/>
      <c r="BR562" s="26"/>
      <c r="BS562" s="26"/>
      <c r="BT562" s="26"/>
      <c r="BU562" s="26"/>
      <c r="BV562" s="26"/>
      <c r="BW562" s="26"/>
      <c r="BX562" s="26"/>
      <c r="BY562" s="26"/>
      <c r="BZ562" s="26"/>
      <c r="CA562" s="26"/>
      <c r="CB562" s="26"/>
      <c r="CC562" s="26"/>
      <c r="CD562" s="26"/>
      <c r="CE562" s="26"/>
      <c r="CF562" s="26"/>
      <c r="CG562" s="26"/>
      <c r="CH562" s="26"/>
      <c r="CI562" s="26"/>
      <c r="CJ562" s="26"/>
      <c r="CK562" s="26"/>
      <c r="CL562" s="26"/>
      <c r="CM562" s="26"/>
      <c r="CN562" s="26"/>
      <c r="CO562" s="26"/>
      <c r="CP562" s="26"/>
      <c r="CQ562" s="26"/>
      <c r="CR562" s="26"/>
      <c r="CS562" s="26"/>
      <c r="CT562" s="26"/>
      <c r="CU562" s="26"/>
      <c r="CV562" s="26"/>
      <c r="CW562" s="26"/>
      <c r="CX562" s="7"/>
      <c r="CY562" s="7"/>
      <c r="CZ562" s="7"/>
      <c r="DA562" s="7"/>
      <c r="DB562" s="7"/>
      <c r="DC562" s="7"/>
      <c r="DD562" s="7"/>
      <c r="DE562" s="7"/>
      <c r="DF562" s="7"/>
      <c r="DG562" s="7"/>
      <c r="DH562" s="7"/>
      <c r="DI562" s="7"/>
      <c r="DJ562" s="7"/>
      <c r="DK562" s="7"/>
      <c r="DL562" s="7"/>
      <c r="DM562" s="7"/>
      <c r="DN562" s="7"/>
      <c r="DO562" s="7"/>
      <c r="DP562" s="7"/>
      <c r="DQ562" s="7"/>
      <c r="DR562" s="7"/>
      <c r="DS562" s="7"/>
      <c r="DT562" s="7"/>
      <c r="DU562" s="7"/>
      <c r="DV562" s="7"/>
      <c r="DW562" s="7"/>
      <c r="DX562" s="7"/>
      <c r="DY562" s="7"/>
      <c r="DZ562" s="7"/>
      <c r="EA562" s="7"/>
    </row>
    <row r="563" spans="1:131">
      <c r="A563" s="7"/>
      <c r="B563" s="7" t="s">
        <v>66</v>
      </c>
      <c r="C563" s="26">
        <v>71.786915631206</v>
      </c>
      <c r="D563" s="26">
        <v>10.46115</v>
      </c>
      <c r="E563" s="26">
        <v>2.0922300000000003</v>
      </c>
      <c r="F563" s="26">
        <v>12.553380000000001</v>
      </c>
      <c r="G563" s="26">
        <v>173.85067809764917</v>
      </c>
      <c r="H563" s="26">
        <v>116.21764183714572</v>
      </c>
      <c r="I563" s="26">
        <v>1531.861451813048</v>
      </c>
      <c r="J563" s="26">
        <v>9.0729463085247737</v>
      </c>
      <c r="K563" s="26">
        <v>94.465631132564411</v>
      </c>
      <c r="L563" s="113">
        <v>0.66849116212171522</v>
      </c>
      <c r="M563" s="26">
        <v>0.68198491743443079</v>
      </c>
      <c r="N563" s="32">
        <v>0</v>
      </c>
      <c r="O563" s="32">
        <v>2.5148270582408283E-3</v>
      </c>
      <c r="P563" s="32">
        <v>0.13846422876268949</v>
      </c>
      <c r="Q563" s="32">
        <v>1.6678761591138735</v>
      </c>
      <c r="R563" s="32">
        <v>6.6063774664999544</v>
      </c>
      <c r="S563" s="32">
        <v>8.7556303177666184</v>
      </c>
      <c r="T563" s="32">
        <v>8.4765321162737912</v>
      </c>
      <c r="U563" s="32">
        <v>8.5978304778039547</v>
      </c>
      <c r="V563" s="32">
        <v>4.0419407071767237</v>
      </c>
      <c r="W563" s="32">
        <v>2.3242277417842563</v>
      </c>
      <c r="X563" s="32">
        <v>0.65690537568461105</v>
      </c>
      <c r="Y563" s="32">
        <v>4.5014015599570065E-3</v>
      </c>
      <c r="Z563" s="32"/>
      <c r="AA563" s="32">
        <v>0</v>
      </c>
      <c r="AB563" s="32">
        <v>1.7198354775563947E-3</v>
      </c>
      <c r="AC563" s="32">
        <v>5.1055807373551219E-2</v>
      </c>
      <c r="AD563" s="32">
        <v>1.0992051738845714</v>
      </c>
      <c r="AE563" s="32">
        <v>4.2837463025045421</v>
      </c>
      <c r="AF563" s="32">
        <v>6.4360474945064148</v>
      </c>
      <c r="AG563" s="32">
        <v>7.3003618379483894</v>
      </c>
      <c r="AH563" s="32">
        <v>6.2525331596675322</v>
      </c>
      <c r="AI563" s="32">
        <v>3.2351774874918635</v>
      </c>
      <c r="AJ563" s="32">
        <v>1.5268143092772937</v>
      </c>
      <c r="AK563" s="32">
        <v>0.32412688327053613</v>
      </c>
      <c r="AL563" s="32">
        <v>3.3265203190744131E-3</v>
      </c>
      <c r="AM563" s="26"/>
      <c r="AN563" s="26"/>
      <c r="AO563" s="26"/>
      <c r="AP563" s="26"/>
      <c r="AQ563" s="26"/>
      <c r="AR563" s="26"/>
      <c r="AS563" s="26"/>
      <c r="AT563" s="26"/>
      <c r="AU563" s="26"/>
      <c r="AV563" s="26"/>
      <c r="AW563" s="26"/>
      <c r="AX563" s="26"/>
      <c r="AY563" s="26"/>
      <c r="AZ563" s="26"/>
      <c r="BA563" s="26"/>
      <c r="BB563" s="26"/>
      <c r="BC563" s="26"/>
      <c r="BD563" s="26"/>
      <c r="BE563" s="26"/>
      <c r="BF563" s="26"/>
      <c r="BG563" s="26"/>
      <c r="BH563" s="26"/>
      <c r="BI563" s="26"/>
      <c r="BJ563" s="26"/>
      <c r="BK563" s="26"/>
      <c r="BL563" s="26"/>
      <c r="BM563" s="26"/>
      <c r="BN563" s="26"/>
      <c r="BO563" s="26"/>
      <c r="BP563" s="26"/>
      <c r="BQ563" s="26"/>
      <c r="BR563" s="26"/>
      <c r="BS563" s="26"/>
      <c r="BT563" s="26"/>
      <c r="BU563" s="26"/>
      <c r="BV563" s="26"/>
      <c r="BW563" s="26"/>
      <c r="BX563" s="26"/>
      <c r="BY563" s="26"/>
      <c r="BZ563" s="26"/>
      <c r="CA563" s="26"/>
      <c r="CB563" s="26"/>
      <c r="CC563" s="26"/>
      <c r="CD563" s="26"/>
      <c r="CE563" s="26"/>
      <c r="CF563" s="26"/>
      <c r="CG563" s="26"/>
      <c r="CH563" s="26"/>
      <c r="CI563" s="26"/>
      <c r="CJ563" s="26"/>
      <c r="CK563" s="26"/>
      <c r="CL563" s="26"/>
      <c r="CM563" s="26"/>
      <c r="CN563" s="26"/>
      <c r="CO563" s="26"/>
      <c r="CP563" s="26"/>
      <c r="CQ563" s="26"/>
      <c r="CR563" s="26"/>
      <c r="CS563" s="26"/>
      <c r="CT563" s="26"/>
      <c r="CU563" s="26"/>
      <c r="CV563" s="26"/>
      <c r="CW563" s="26"/>
      <c r="CX563" s="7"/>
      <c r="CY563" s="7"/>
      <c r="CZ563" s="7"/>
      <c r="DA563" s="7"/>
      <c r="DB563" s="7"/>
      <c r="DC563" s="7"/>
      <c r="DD563" s="7"/>
      <c r="DE563" s="7"/>
      <c r="DF563" s="7"/>
      <c r="DG563" s="7"/>
      <c r="DH563" s="7"/>
      <c r="DI563" s="7"/>
      <c r="DJ563" s="7"/>
      <c r="DK563" s="7"/>
      <c r="DL563" s="7"/>
      <c r="DM563" s="7"/>
      <c r="DN563" s="7"/>
      <c r="DO563" s="7"/>
      <c r="DP563" s="7"/>
      <c r="DQ563" s="7"/>
      <c r="DR563" s="7"/>
      <c r="DS563" s="7"/>
      <c r="DT563" s="7"/>
      <c r="DU563" s="7"/>
      <c r="DV563" s="7"/>
      <c r="DW563" s="7"/>
      <c r="DX563" s="7"/>
      <c r="DY563" s="7"/>
      <c r="DZ563" s="7"/>
      <c r="EA563" s="7"/>
    </row>
    <row r="564" spans="1:131">
      <c r="A564" s="7"/>
      <c r="B564" s="7" t="s">
        <v>69</v>
      </c>
      <c r="C564" s="26">
        <v>67.669461617446046</v>
      </c>
      <c r="D564" s="26">
        <v>10.46115</v>
      </c>
      <c r="E564" s="26">
        <v>2.0922300000000003</v>
      </c>
      <c r="F564" s="26">
        <v>12.553380000000001</v>
      </c>
      <c r="G564" s="26">
        <v>173.85067809764917</v>
      </c>
      <c r="H564" s="26">
        <v>114.22876221956761</v>
      </c>
      <c r="I564" s="26">
        <v>1625.0699528492917</v>
      </c>
      <c r="J564" s="26">
        <v>9.634192629002678</v>
      </c>
      <c r="K564" s="26">
        <v>100.22272864603947</v>
      </c>
      <c r="L564" s="113">
        <v>0.65705100186843757</v>
      </c>
      <c r="M564" s="26">
        <v>0.64286857553669652</v>
      </c>
      <c r="N564" s="32">
        <v>0</v>
      </c>
      <c r="O564" s="32">
        <v>2.3705851072694088E-3</v>
      </c>
      <c r="P564" s="32">
        <v>0.13052239020522849</v>
      </c>
      <c r="Q564" s="32">
        <v>1.5722124392644494</v>
      </c>
      <c r="R564" s="32">
        <v>6.2274580606907293</v>
      </c>
      <c r="S564" s="32">
        <v>8.2534370576453391</v>
      </c>
      <c r="T564" s="32">
        <v>7.9903469824226754</v>
      </c>
      <c r="U564" s="32">
        <v>8.1046880813214326</v>
      </c>
      <c r="V564" s="32">
        <v>3.8101086965406519</v>
      </c>
      <c r="W564" s="32">
        <v>2.1909179211831642</v>
      </c>
      <c r="X564" s="32">
        <v>0.61922751124384778</v>
      </c>
      <c r="Y564" s="32">
        <v>4.2432164330766789E-3</v>
      </c>
      <c r="Z564" s="32"/>
      <c r="AA564" s="32">
        <v>0</v>
      </c>
      <c r="AB564" s="32">
        <v>1.6211915474222372E-3</v>
      </c>
      <c r="AC564" s="32">
        <v>4.8127419419457251E-2</v>
      </c>
      <c r="AD564" s="32">
        <v>1.0361584930881995</v>
      </c>
      <c r="AE564" s="32">
        <v>4.0380451430092688</v>
      </c>
      <c r="AF564" s="32">
        <v>6.0668976382130291</v>
      </c>
      <c r="AG564" s="32">
        <v>6.8816378422555893</v>
      </c>
      <c r="AH564" s="32">
        <v>5.8939090632277482</v>
      </c>
      <c r="AI564" s="32">
        <v>3.0496186789823549</v>
      </c>
      <c r="AJ564" s="32">
        <v>1.4392414187202418</v>
      </c>
      <c r="AK564" s="32">
        <v>0.3055360645293333</v>
      </c>
      <c r="AL564" s="32">
        <v>3.1357223955364791E-3</v>
      </c>
      <c r="AM564" s="26"/>
      <c r="AN564" s="26"/>
      <c r="AO564" s="26"/>
      <c r="AP564" s="26"/>
      <c r="AQ564" s="26"/>
      <c r="AR564" s="26"/>
      <c r="AS564" s="26"/>
      <c r="AT564" s="26"/>
      <c r="AU564" s="26"/>
      <c r="AV564" s="26"/>
      <c r="AW564" s="26"/>
      <c r="AX564" s="26"/>
      <c r="AY564" s="26"/>
      <c r="AZ564" s="26"/>
      <c r="BA564" s="26"/>
      <c r="BB564" s="26"/>
      <c r="BC564" s="26"/>
      <c r="BD564" s="26"/>
      <c r="BE564" s="26"/>
      <c r="BF564" s="26"/>
      <c r="BG564" s="26"/>
      <c r="BH564" s="26"/>
      <c r="BI564" s="26"/>
      <c r="BJ564" s="26"/>
      <c r="BK564" s="26"/>
      <c r="BL564" s="26"/>
      <c r="BM564" s="26"/>
      <c r="BN564" s="26"/>
      <c r="BO564" s="26"/>
      <c r="BP564" s="26"/>
      <c r="BQ564" s="26"/>
      <c r="BR564" s="26"/>
      <c r="BS564" s="26"/>
      <c r="BT564" s="26"/>
      <c r="BU564" s="26"/>
      <c r="BV564" s="26"/>
      <c r="BW564" s="26"/>
      <c r="BX564" s="26"/>
      <c r="BY564" s="26"/>
      <c r="BZ564" s="26"/>
      <c r="CA564" s="26"/>
      <c r="CB564" s="26"/>
      <c r="CC564" s="26"/>
      <c r="CD564" s="26"/>
      <c r="CE564" s="26"/>
      <c r="CF564" s="26"/>
      <c r="CG564" s="26"/>
      <c r="CH564" s="26"/>
      <c r="CI564" s="26"/>
      <c r="CJ564" s="26"/>
      <c r="CK564" s="26"/>
      <c r="CL564" s="26"/>
      <c r="CM564" s="26"/>
      <c r="CN564" s="26"/>
      <c r="CO564" s="26"/>
      <c r="CP564" s="26"/>
      <c r="CQ564" s="26"/>
      <c r="CR564" s="26"/>
      <c r="CS564" s="26"/>
      <c r="CT564" s="26"/>
      <c r="CU564" s="26"/>
      <c r="CV564" s="26"/>
      <c r="CW564" s="26"/>
      <c r="CX564" s="7"/>
      <c r="CY564" s="7"/>
      <c r="CZ564" s="7"/>
      <c r="DA564" s="7"/>
      <c r="DB564" s="7"/>
      <c r="DC564" s="7"/>
      <c r="DD564" s="7"/>
      <c r="DE564" s="7"/>
      <c r="DF564" s="7"/>
      <c r="DG564" s="7"/>
      <c r="DH564" s="7"/>
      <c r="DI564" s="7"/>
      <c r="DJ564" s="7"/>
      <c r="DK564" s="7"/>
      <c r="DL564" s="7"/>
      <c r="DM564" s="7"/>
      <c r="DN564" s="7"/>
      <c r="DO564" s="7"/>
      <c r="DP564" s="7"/>
      <c r="DQ564" s="7"/>
      <c r="DR564" s="7"/>
      <c r="DS564" s="7"/>
      <c r="DT564" s="7"/>
      <c r="DU564" s="7"/>
      <c r="DV564" s="7"/>
      <c r="DW564" s="7"/>
      <c r="DX564" s="7"/>
      <c r="DY564" s="7"/>
      <c r="DZ564" s="7"/>
      <c r="EA564" s="7"/>
    </row>
    <row r="565" spans="1:131">
      <c r="A565" s="7"/>
      <c r="B565" s="7" t="s">
        <v>72</v>
      </c>
      <c r="C565" s="121">
        <v>0</v>
      </c>
      <c r="D565" s="121">
        <v>0</v>
      </c>
      <c r="E565" s="121">
        <v>0</v>
      </c>
      <c r="F565" s="121">
        <v>0</v>
      </c>
      <c r="G565" s="121">
        <v>0</v>
      </c>
      <c r="H565" s="121">
        <v>0</v>
      </c>
      <c r="I565" s="121">
        <v>0</v>
      </c>
      <c r="J565" s="121">
        <v>0</v>
      </c>
      <c r="K565" s="121">
        <v>0</v>
      </c>
      <c r="L565" s="122">
        <v>0</v>
      </c>
      <c r="M565" s="121">
        <v>0</v>
      </c>
      <c r="N565" s="121">
        <v>0</v>
      </c>
      <c r="O565" s="121">
        <v>0</v>
      </c>
      <c r="P565" s="121">
        <v>0</v>
      </c>
      <c r="Q565" s="121">
        <v>0</v>
      </c>
      <c r="R565" s="121">
        <v>0</v>
      </c>
      <c r="S565" s="121">
        <v>0</v>
      </c>
      <c r="T565" s="121">
        <v>0</v>
      </c>
      <c r="U565" s="121">
        <v>0</v>
      </c>
      <c r="V565" s="121">
        <v>0</v>
      </c>
      <c r="W565" s="121">
        <v>0</v>
      </c>
      <c r="X565" s="121">
        <v>0</v>
      </c>
      <c r="Y565" s="121">
        <v>0</v>
      </c>
      <c r="Z565" s="121"/>
      <c r="AA565" s="121">
        <v>0</v>
      </c>
      <c r="AB565" s="121">
        <v>0</v>
      </c>
      <c r="AC565" s="121">
        <v>0</v>
      </c>
      <c r="AD565" s="121">
        <v>0</v>
      </c>
      <c r="AE565" s="121">
        <v>0</v>
      </c>
      <c r="AF565" s="121">
        <v>0</v>
      </c>
      <c r="AG565" s="121">
        <v>0</v>
      </c>
      <c r="AH565" s="121">
        <v>0</v>
      </c>
      <c r="AI565" s="121">
        <v>0</v>
      </c>
      <c r="AJ565" s="121">
        <v>0</v>
      </c>
      <c r="AK565" s="121">
        <v>0</v>
      </c>
      <c r="AL565" s="121">
        <v>0</v>
      </c>
      <c r="AM565" s="26"/>
      <c r="AN565" s="26"/>
      <c r="AO565" s="26"/>
      <c r="AP565" s="26"/>
      <c r="AQ565" s="26"/>
      <c r="AR565" s="26"/>
      <c r="AS565" s="26"/>
      <c r="AT565" s="26"/>
      <c r="AU565" s="26"/>
      <c r="AV565" s="26"/>
      <c r="AW565" s="26"/>
      <c r="AX565" s="26"/>
      <c r="AY565" s="26"/>
      <c r="AZ565" s="26"/>
      <c r="BA565" s="26"/>
      <c r="BB565" s="26"/>
      <c r="BC565" s="26"/>
      <c r="BD565" s="26"/>
      <c r="BE565" s="26"/>
      <c r="BF565" s="26"/>
      <c r="BG565" s="26"/>
      <c r="BH565" s="26"/>
      <c r="BI565" s="26"/>
      <c r="BJ565" s="26"/>
      <c r="BK565" s="26"/>
      <c r="BL565" s="26"/>
      <c r="BM565" s="26"/>
      <c r="BN565" s="26"/>
      <c r="BO565" s="26"/>
      <c r="BP565" s="26"/>
      <c r="BQ565" s="26"/>
      <c r="BR565" s="26"/>
      <c r="BS565" s="26"/>
      <c r="BT565" s="26"/>
      <c r="BU565" s="26"/>
      <c r="BV565" s="26"/>
      <c r="BW565" s="26"/>
      <c r="BX565" s="26"/>
      <c r="BY565" s="26"/>
      <c r="BZ565" s="26"/>
      <c r="CA565" s="26"/>
      <c r="CB565" s="26"/>
      <c r="CC565" s="26"/>
      <c r="CD565" s="26"/>
      <c r="CE565" s="26"/>
      <c r="CF565" s="26"/>
      <c r="CG565" s="26"/>
      <c r="CH565" s="26"/>
      <c r="CI565" s="26"/>
      <c r="CJ565" s="26"/>
      <c r="CK565" s="26"/>
      <c r="CL565" s="26"/>
      <c r="CM565" s="26"/>
      <c r="CN565" s="26"/>
      <c r="CO565" s="26"/>
      <c r="CP565" s="26"/>
      <c r="CQ565" s="26"/>
      <c r="CR565" s="26"/>
      <c r="CS565" s="26"/>
      <c r="CT565" s="26"/>
      <c r="CU565" s="26"/>
      <c r="CV565" s="26"/>
      <c r="CW565" s="26"/>
      <c r="CX565" s="7"/>
      <c r="CY565" s="7"/>
      <c r="CZ565" s="7"/>
      <c r="DA565" s="7"/>
      <c r="DB565" s="7"/>
      <c r="DC565" s="7"/>
      <c r="DD565" s="7"/>
      <c r="DE565" s="7"/>
      <c r="DF565" s="7"/>
      <c r="DG565" s="7"/>
      <c r="DH565" s="7"/>
      <c r="DI565" s="7"/>
      <c r="DJ565" s="7"/>
      <c r="DK565" s="7"/>
      <c r="DL565" s="7"/>
      <c r="DM565" s="7"/>
      <c r="DN565" s="7"/>
      <c r="DO565" s="7"/>
      <c r="DP565" s="7"/>
      <c r="DQ565" s="7"/>
      <c r="DR565" s="7"/>
      <c r="DS565" s="7"/>
      <c r="DT565" s="7"/>
      <c r="DU565" s="7"/>
      <c r="DV565" s="7"/>
      <c r="DW565" s="7"/>
      <c r="DX565" s="7"/>
      <c r="DY565" s="7"/>
      <c r="DZ565" s="7"/>
      <c r="EA565" s="7"/>
    </row>
    <row r="566" spans="1:131">
      <c r="A566" s="7"/>
      <c r="B566" s="7" t="s">
        <v>75</v>
      </c>
      <c r="C566" s="121">
        <v>0</v>
      </c>
      <c r="D566" s="121">
        <v>0</v>
      </c>
      <c r="E566" s="121">
        <v>0</v>
      </c>
      <c r="F566" s="121">
        <v>0</v>
      </c>
      <c r="G566" s="121">
        <v>0</v>
      </c>
      <c r="H566" s="121">
        <v>0</v>
      </c>
      <c r="I566" s="121">
        <v>0</v>
      </c>
      <c r="J566" s="121">
        <v>0</v>
      </c>
      <c r="K566" s="121">
        <v>0</v>
      </c>
      <c r="L566" s="122">
        <v>0</v>
      </c>
      <c r="M566" s="121">
        <v>0</v>
      </c>
      <c r="N566" s="121">
        <v>0</v>
      </c>
      <c r="O566" s="121">
        <v>0</v>
      </c>
      <c r="P566" s="121">
        <v>0</v>
      </c>
      <c r="Q566" s="121">
        <v>0</v>
      </c>
      <c r="R566" s="121">
        <v>0</v>
      </c>
      <c r="S566" s="121">
        <v>0</v>
      </c>
      <c r="T566" s="121">
        <v>0</v>
      </c>
      <c r="U566" s="121">
        <v>0</v>
      </c>
      <c r="V566" s="121">
        <v>0</v>
      </c>
      <c r="W566" s="121">
        <v>0</v>
      </c>
      <c r="X566" s="121">
        <v>0</v>
      </c>
      <c r="Y566" s="121">
        <v>0</v>
      </c>
      <c r="Z566" s="121"/>
      <c r="AA566" s="121">
        <v>0</v>
      </c>
      <c r="AB566" s="121">
        <v>0</v>
      </c>
      <c r="AC566" s="121">
        <v>0</v>
      </c>
      <c r="AD566" s="121">
        <v>0</v>
      </c>
      <c r="AE566" s="121">
        <v>0</v>
      </c>
      <c r="AF566" s="121">
        <v>0</v>
      </c>
      <c r="AG566" s="121">
        <v>0</v>
      </c>
      <c r="AH566" s="121">
        <v>0</v>
      </c>
      <c r="AI566" s="121">
        <v>0</v>
      </c>
      <c r="AJ566" s="121">
        <v>0</v>
      </c>
      <c r="AK566" s="121">
        <v>0</v>
      </c>
      <c r="AL566" s="121">
        <v>0</v>
      </c>
      <c r="AM566" s="26"/>
      <c r="AN566" s="26"/>
      <c r="AO566" s="26"/>
      <c r="AP566" s="26"/>
      <c r="AQ566" s="26"/>
      <c r="AR566" s="26"/>
      <c r="AS566" s="26"/>
      <c r="AT566" s="26"/>
      <c r="AU566" s="26"/>
      <c r="AV566" s="26"/>
      <c r="AW566" s="26"/>
      <c r="AX566" s="26"/>
      <c r="AY566" s="26"/>
      <c r="AZ566" s="26"/>
      <c r="BA566" s="26"/>
      <c r="BB566" s="26"/>
      <c r="BC566" s="26"/>
      <c r="BD566" s="26"/>
      <c r="BE566" s="26"/>
      <c r="BF566" s="26"/>
      <c r="BG566" s="26"/>
      <c r="BH566" s="26"/>
      <c r="BI566" s="26"/>
      <c r="BJ566" s="26"/>
      <c r="BK566" s="26"/>
      <c r="BL566" s="26"/>
      <c r="BM566" s="26"/>
      <c r="BN566" s="26"/>
      <c r="BO566" s="26"/>
      <c r="BP566" s="26"/>
      <c r="BQ566" s="26"/>
      <c r="BR566" s="26"/>
      <c r="BS566" s="26"/>
      <c r="BT566" s="26"/>
      <c r="BU566" s="26"/>
      <c r="BV566" s="26"/>
      <c r="BW566" s="26"/>
      <c r="BX566" s="26"/>
      <c r="BY566" s="26"/>
      <c r="BZ566" s="26"/>
      <c r="CA566" s="26"/>
      <c r="CB566" s="26"/>
      <c r="CC566" s="26"/>
      <c r="CD566" s="26"/>
      <c r="CE566" s="26"/>
      <c r="CF566" s="26"/>
      <c r="CG566" s="26"/>
      <c r="CH566" s="26"/>
      <c r="CI566" s="26"/>
      <c r="CJ566" s="26"/>
      <c r="CK566" s="26"/>
      <c r="CL566" s="26"/>
      <c r="CM566" s="26"/>
      <c r="CN566" s="26"/>
      <c r="CO566" s="26"/>
      <c r="CP566" s="26"/>
      <c r="CQ566" s="26"/>
      <c r="CR566" s="26"/>
      <c r="CS566" s="26"/>
      <c r="CT566" s="26"/>
      <c r="CU566" s="26"/>
      <c r="CV566" s="26"/>
      <c r="CW566" s="26"/>
      <c r="CX566" s="7"/>
      <c r="CY566" s="7"/>
      <c r="CZ566" s="7"/>
      <c r="DA566" s="7"/>
      <c r="DB566" s="7"/>
      <c r="DC566" s="7"/>
      <c r="DD566" s="7"/>
      <c r="DE566" s="7"/>
      <c r="DF566" s="7"/>
      <c r="DG566" s="7"/>
      <c r="DH566" s="7"/>
      <c r="DI566" s="7"/>
      <c r="DJ566" s="7"/>
      <c r="DK566" s="7"/>
      <c r="DL566" s="7"/>
      <c r="DM566" s="7"/>
      <c r="DN566" s="7"/>
      <c r="DO566" s="7"/>
      <c r="DP566" s="7"/>
      <c r="DQ566" s="7"/>
      <c r="DR566" s="7"/>
      <c r="DS566" s="7"/>
      <c r="DT566" s="7"/>
      <c r="DU566" s="7"/>
      <c r="DV566" s="7"/>
      <c r="DW566" s="7"/>
      <c r="DX566" s="7"/>
      <c r="DY566" s="7"/>
      <c r="DZ566" s="7"/>
      <c r="EA566" s="7"/>
    </row>
    <row r="567" spans="1:131">
      <c r="A567" s="7"/>
      <c r="B567" s="7" t="s">
        <v>78</v>
      </c>
      <c r="C567" s="121">
        <v>0</v>
      </c>
      <c r="D567" s="121">
        <v>0</v>
      </c>
      <c r="E567" s="121">
        <v>0</v>
      </c>
      <c r="F567" s="121">
        <v>0</v>
      </c>
      <c r="G567" s="121">
        <v>0</v>
      </c>
      <c r="H567" s="121">
        <v>0</v>
      </c>
      <c r="I567" s="121">
        <v>0</v>
      </c>
      <c r="J567" s="121">
        <v>0</v>
      </c>
      <c r="K567" s="121">
        <v>0</v>
      </c>
      <c r="L567" s="122">
        <v>0</v>
      </c>
      <c r="M567" s="121">
        <v>0</v>
      </c>
      <c r="N567" s="121">
        <v>0</v>
      </c>
      <c r="O567" s="121">
        <v>0</v>
      </c>
      <c r="P567" s="121">
        <v>0</v>
      </c>
      <c r="Q567" s="121">
        <v>0</v>
      </c>
      <c r="R567" s="121">
        <v>0</v>
      </c>
      <c r="S567" s="121">
        <v>0</v>
      </c>
      <c r="T567" s="121">
        <v>0</v>
      </c>
      <c r="U567" s="121">
        <v>0</v>
      </c>
      <c r="V567" s="121">
        <v>0</v>
      </c>
      <c r="W567" s="121">
        <v>0</v>
      </c>
      <c r="X567" s="121">
        <v>0</v>
      </c>
      <c r="Y567" s="121">
        <v>0</v>
      </c>
      <c r="Z567" s="121"/>
      <c r="AA567" s="121">
        <v>0</v>
      </c>
      <c r="AB567" s="121">
        <v>0</v>
      </c>
      <c r="AC567" s="121">
        <v>0</v>
      </c>
      <c r="AD567" s="121">
        <v>0</v>
      </c>
      <c r="AE567" s="121">
        <v>0</v>
      </c>
      <c r="AF567" s="121">
        <v>0</v>
      </c>
      <c r="AG567" s="121">
        <v>0</v>
      </c>
      <c r="AH567" s="121">
        <v>0</v>
      </c>
      <c r="AI567" s="121">
        <v>0</v>
      </c>
      <c r="AJ567" s="121">
        <v>0</v>
      </c>
      <c r="AK567" s="121">
        <v>0</v>
      </c>
      <c r="AL567" s="121">
        <v>0</v>
      </c>
      <c r="AM567" s="26"/>
      <c r="AN567" s="26"/>
      <c r="AO567" s="26"/>
      <c r="AP567" s="26"/>
      <c r="AQ567" s="26"/>
      <c r="AR567" s="26"/>
      <c r="AS567" s="26"/>
      <c r="AT567" s="26"/>
      <c r="AU567" s="26"/>
      <c r="AV567" s="26"/>
      <c r="AW567" s="26"/>
      <c r="AX567" s="26"/>
      <c r="AY567" s="26"/>
      <c r="AZ567" s="26"/>
      <c r="BA567" s="26"/>
      <c r="BB567" s="26"/>
      <c r="BC567" s="26"/>
      <c r="BD567" s="26"/>
      <c r="BE567" s="26"/>
      <c r="BF567" s="26"/>
      <c r="BG567" s="26"/>
      <c r="BH567" s="26"/>
      <c r="BI567" s="26"/>
      <c r="BJ567" s="26"/>
      <c r="BK567" s="26"/>
      <c r="BL567" s="26"/>
      <c r="BM567" s="26"/>
      <c r="BN567" s="26"/>
      <c r="BO567" s="26"/>
      <c r="BP567" s="26"/>
      <c r="BQ567" s="26"/>
      <c r="BR567" s="26"/>
      <c r="BS567" s="26"/>
      <c r="BT567" s="26"/>
      <c r="BU567" s="26"/>
      <c r="BV567" s="26"/>
      <c r="BW567" s="26"/>
      <c r="BX567" s="26"/>
      <c r="BY567" s="26"/>
      <c r="BZ567" s="26"/>
      <c r="CA567" s="26"/>
      <c r="CB567" s="26"/>
      <c r="CC567" s="26"/>
      <c r="CD567" s="26"/>
      <c r="CE567" s="26"/>
      <c r="CF567" s="26"/>
      <c r="CG567" s="26"/>
      <c r="CH567" s="26"/>
      <c r="CI567" s="26"/>
      <c r="CJ567" s="26"/>
      <c r="CK567" s="26"/>
      <c r="CL567" s="26"/>
      <c r="CM567" s="26"/>
      <c r="CN567" s="26"/>
      <c r="CO567" s="26"/>
      <c r="CP567" s="26"/>
      <c r="CQ567" s="26"/>
      <c r="CR567" s="26"/>
      <c r="CS567" s="26"/>
      <c r="CT567" s="26"/>
      <c r="CU567" s="26"/>
      <c r="CV567" s="26"/>
      <c r="CW567" s="26"/>
      <c r="CX567" s="7"/>
      <c r="CY567" s="7"/>
      <c r="CZ567" s="7"/>
      <c r="DA567" s="7"/>
      <c r="DB567" s="7"/>
      <c r="DC567" s="7"/>
      <c r="DD567" s="7"/>
      <c r="DE567" s="7"/>
      <c r="DF567" s="7"/>
      <c r="DG567" s="7"/>
      <c r="DH567" s="7"/>
      <c r="DI567" s="7"/>
      <c r="DJ567" s="7"/>
      <c r="DK567" s="7"/>
      <c r="DL567" s="7"/>
      <c r="DM567" s="7"/>
      <c r="DN567" s="7"/>
      <c r="DO567" s="7"/>
      <c r="DP567" s="7"/>
      <c r="DQ567" s="7"/>
      <c r="DR567" s="7"/>
      <c r="DS567" s="7"/>
      <c r="DT567" s="7"/>
      <c r="DU567" s="7"/>
      <c r="DV567" s="7"/>
      <c r="DW567" s="7"/>
      <c r="DX567" s="7"/>
      <c r="DY567" s="7"/>
      <c r="DZ567" s="7"/>
      <c r="EA567" s="7"/>
    </row>
    <row r="568" spans="1:131">
      <c r="A568" s="7"/>
      <c r="B568" s="7" t="s">
        <v>81</v>
      </c>
      <c r="C568" s="121">
        <v>0</v>
      </c>
      <c r="D568" s="121">
        <v>0</v>
      </c>
      <c r="E568" s="121">
        <v>0</v>
      </c>
      <c r="F568" s="121">
        <v>0</v>
      </c>
      <c r="G568" s="121">
        <v>0</v>
      </c>
      <c r="H568" s="121">
        <v>0</v>
      </c>
      <c r="I568" s="121">
        <v>0</v>
      </c>
      <c r="J568" s="121">
        <v>0</v>
      </c>
      <c r="K568" s="121">
        <v>0</v>
      </c>
      <c r="L568" s="122">
        <v>0</v>
      </c>
      <c r="M568" s="121">
        <v>0</v>
      </c>
      <c r="N568" s="121">
        <v>0</v>
      </c>
      <c r="O568" s="121">
        <v>0</v>
      </c>
      <c r="P568" s="121">
        <v>0</v>
      </c>
      <c r="Q568" s="121">
        <v>0</v>
      </c>
      <c r="R568" s="121">
        <v>0</v>
      </c>
      <c r="S568" s="121">
        <v>0</v>
      </c>
      <c r="T568" s="121">
        <v>0</v>
      </c>
      <c r="U568" s="121">
        <v>0</v>
      </c>
      <c r="V568" s="121">
        <v>0</v>
      </c>
      <c r="W568" s="121">
        <v>0</v>
      </c>
      <c r="X568" s="121">
        <v>0</v>
      </c>
      <c r="Y568" s="121">
        <v>0</v>
      </c>
      <c r="Z568" s="121"/>
      <c r="AA568" s="121">
        <v>0</v>
      </c>
      <c r="AB568" s="121">
        <v>0</v>
      </c>
      <c r="AC568" s="121">
        <v>0</v>
      </c>
      <c r="AD568" s="121">
        <v>0</v>
      </c>
      <c r="AE568" s="121">
        <v>0</v>
      </c>
      <c r="AF568" s="121">
        <v>0</v>
      </c>
      <c r="AG568" s="121">
        <v>0</v>
      </c>
      <c r="AH568" s="121">
        <v>0</v>
      </c>
      <c r="AI568" s="121">
        <v>0</v>
      </c>
      <c r="AJ568" s="121">
        <v>0</v>
      </c>
      <c r="AK568" s="121">
        <v>0</v>
      </c>
      <c r="AL568" s="121">
        <v>0</v>
      </c>
      <c r="AM568" s="26"/>
      <c r="AN568" s="26"/>
      <c r="AO568" s="26"/>
      <c r="AP568" s="26"/>
      <c r="AQ568" s="26"/>
      <c r="AR568" s="26"/>
      <c r="AS568" s="26"/>
      <c r="AT568" s="26"/>
      <c r="AU568" s="26"/>
      <c r="AV568" s="26"/>
      <c r="AW568" s="26"/>
      <c r="AX568" s="26"/>
      <c r="AY568" s="26"/>
      <c r="AZ568" s="26"/>
      <c r="BA568" s="26"/>
      <c r="BB568" s="26"/>
      <c r="BC568" s="26"/>
      <c r="BD568" s="26"/>
      <c r="BE568" s="26"/>
      <c r="BF568" s="26"/>
      <c r="BG568" s="26"/>
      <c r="BH568" s="26"/>
      <c r="BI568" s="26"/>
      <c r="BJ568" s="26"/>
      <c r="BK568" s="26"/>
      <c r="BL568" s="26"/>
      <c r="BM568" s="26"/>
      <c r="BN568" s="26"/>
      <c r="BO568" s="26"/>
      <c r="BP568" s="26"/>
      <c r="BQ568" s="26"/>
      <c r="BR568" s="26"/>
      <c r="BS568" s="26"/>
      <c r="BT568" s="26"/>
      <c r="BU568" s="26"/>
      <c r="BV568" s="26"/>
      <c r="BW568" s="26"/>
      <c r="BX568" s="26"/>
      <c r="BY568" s="26"/>
      <c r="BZ568" s="26"/>
      <c r="CA568" s="26"/>
      <c r="CB568" s="26"/>
      <c r="CC568" s="26"/>
      <c r="CD568" s="26"/>
      <c r="CE568" s="26"/>
      <c r="CF568" s="26"/>
      <c r="CG568" s="26"/>
      <c r="CH568" s="26"/>
      <c r="CI568" s="26"/>
      <c r="CJ568" s="26"/>
      <c r="CK568" s="26"/>
      <c r="CL568" s="26"/>
      <c r="CM568" s="26"/>
      <c r="CN568" s="26"/>
      <c r="CO568" s="26"/>
      <c r="CP568" s="26"/>
      <c r="CQ568" s="26"/>
      <c r="CR568" s="26"/>
      <c r="CS568" s="26"/>
      <c r="CT568" s="26"/>
      <c r="CU568" s="26"/>
      <c r="CV568" s="26"/>
      <c r="CW568" s="26"/>
      <c r="CX568" s="7"/>
      <c r="CY568" s="7"/>
      <c r="CZ568" s="7"/>
      <c r="DA568" s="7"/>
      <c r="DB568" s="7"/>
      <c r="DC568" s="7"/>
      <c r="DD568" s="7"/>
      <c r="DE568" s="7"/>
      <c r="DF568" s="7"/>
      <c r="DG568" s="7"/>
      <c r="DH568" s="7"/>
      <c r="DI568" s="7"/>
      <c r="DJ568" s="7"/>
      <c r="DK568" s="7"/>
      <c r="DL568" s="7"/>
      <c r="DM568" s="7"/>
      <c r="DN568" s="7"/>
      <c r="DO568" s="7"/>
      <c r="DP568" s="7"/>
      <c r="DQ568" s="7"/>
      <c r="DR568" s="7"/>
      <c r="DS568" s="7"/>
      <c r="DT568" s="7"/>
      <c r="DU568" s="7"/>
      <c r="DV568" s="7"/>
      <c r="DW568" s="7"/>
      <c r="DX568" s="7"/>
      <c r="DY568" s="7"/>
      <c r="DZ568" s="7"/>
      <c r="EA568" s="7"/>
    </row>
    <row r="569" spans="1:131">
      <c r="A569" s="7"/>
      <c r="B569" s="7" t="s">
        <v>84</v>
      </c>
      <c r="C569" s="121">
        <v>0</v>
      </c>
      <c r="D569" s="121">
        <v>0</v>
      </c>
      <c r="E569" s="121">
        <v>0</v>
      </c>
      <c r="F569" s="121">
        <v>0</v>
      </c>
      <c r="G569" s="121">
        <v>0</v>
      </c>
      <c r="H569" s="121">
        <v>0</v>
      </c>
      <c r="I569" s="121">
        <v>0</v>
      </c>
      <c r="J569" s="121">
        <v>0</v>
      </c>
      <c r="K569" s="121">
        <v>0</v>
      </c>
      <c r="L569" s="122">
        <v>0</v>
      </c>
      <c r="M569" s="121">
        <v>0</v>
      </c>
      <c r="N569" s="121">
        <v>0</v>
      </c>
      <c r="O569" s="121">
        <v>0</v>
      </c>
      <c r="P569" s="121">
        <v>0</v>
      </c>
      <c r="Q569" s="121">
        <v>0</v>
      </c>
      <c r="R569" s="121">
        <v>0</v>
      </c>
      <c r="S569" s="121">
        <v>0</v>
      </c>
      <c r="T569" s="121">
        <v>0</v>
      </c>
      <c r="U569" s="121">
        <v>0</v>
      </c>
      <c r="V569" s="121">
        <v>0</v>
      </c>
      <c r="W569" s="121">
        <v>0</v>
      </c>
      <c r="X569" s="121">
        <v>0</v>
      </c>
      <c r="Y569" s="121">
        <v>0</v>
      </c>
      <c r="Z569" s="121"/>
      <c r="AA569" s="121">
        <v>0</v>
      </c>
      <c r="AB569" s="121">
        <v>0</v>
      </c>
      <c r="AC569" s="121">
        <v>0</v>
      </c>
      <c r="AD569" s="121">
        <v>0</v>
      </c>
      <c r="AE569" s="121">
        <v>0</v>
      </c>
      <c r="AF569" s="121">
        <v>0</v>
      </c>
      <c r="AG569" s="121">
        <v>0</v>
      </c>
      <c r="AH569" s="121">
        <v>0</v>
      </c>
      <c r="AI569" s="121">
        <v>0</v>
      </c>
      <c r="AJ569" s="121">
        <v>0</v>
      </c>
      <c r="AK569" s="121">
        <v>0</v>
      </c>
      <c r="AL569" s="121">
        <v>0</v>
      </c>
      <c r="AM569" s="26"/>
      <c r="AN569" s="26"/>
      <c r="AO569" s="26"/>
      <c r="AP569" s="26"/>
      <c r="AQ569" s="26"/>
      <c r="AR569" s="26"/>
      <c r="AS569" s="26"/>
      <c r="AT569" s="26"/>
      <c r="AU569" s="26"/>
      <c r="AV569" s="26"/>
      <c r="AW569" s="26"/>
      <c r="AX569" s="26"/>
      <c r="AY569" s="26"/>
      <c r="AZ569" s="26"/>
      <c r="BA569" s="26"/>
      <c r="BB569" s="26"/>
      <c r="BC569" s="26"/>
      <c r="BD569" s="26"/>
      <c r="BE569" s="26"/>
      <c r="BF569" s="26"/>
      <c r="BG569" s="26"/>
      <c r="BH569" s="26"/>
      <c r="BI569" s="26"/>
      <c r="BJ569" s="26"/>
      <c r="BK569" s="26"/>
      <c r="BL569" s="26"/>
      <c r="BM569" s="26"/>
      <c r="BN569" s="26"/>
      <c r="BO569" s="26"/>
      <c r="BP569" s="26"/>
      <c r="BQ569" s="26"/>
      <c r="BR569" s="26"/>
      <c r="BS569" s="26"/>
      <c r="BT569" s="26"/>
      <c r="BU569" s="26"/>
      <c r="BV569" s="26"/>
      <c r="BW569" s="26"/>
      <c r="BX569" s="26"/>
      <c r="BY569" s="26"/>
      <c r="BZ569" s="26"/>
      <c r="CA569" s="26"/>
      <c r="CB569" s="26"/>
      <c r="CC569" s="26"/>
      <c r="CD569" s="26"/>
      <c r="CE569" s="26"/>
      <c r="CF569" s="26"/>
      <c r="CG569" s="26"/>
      <c r="CH569" s="26"/>
      <c r="CI569" s="26"/>
      <c r="CJ569" s="26"/>
      <c r="CK569" s="26"/>
      <c r="CL569" s="26"/>
      <c r="CM569" s="26"/>
      <c r="CN569" s="26"/>
      <c r="CO569" s="26"/>
      <c r="CP569" s="26"/>
      <c r="CQ569" s="26"/>
      <c r="CR569" s="26"/>
      <c r="CS569" s="26"/>
      <c r="CT569" s="26"/>
      <c r="CU569" s="26"/>
      <c r="CV569" s="26"/>
      <c r="CW569" s="26"/>
      <c r="CX569" s="7"/>
      <c r="CY569" s="7"/>
      <c r="CZ569" s="7"/>
      <c r="DA569" s="7"/>
      <c r="DB569" s="7"/>
      <c r="DC569" s="7"/>
      <c r="DD569" s="7"/>
      <c r="DE569" s="7"/>
      <c r="DF569" s="7"/>
      <c r="DG569" s="7"/>
      <c r="DH569" s="7"/>
      <c r="DI569" s="7"/>
      <c r="DJ569" s="7"/>
      <c r="DK569" s="7"/>
      <c r="DL569" s="7"/>
      <c r="DM569" s="7"/>
      <c r="DN569" s="7"/>
      <c r="DO569" s="7"/>
      <c r="DP569" s="7"/>
      <c r="DQ569" s="7"/>
      <c r="DR569" s="7"/>
      <c r="DS569" s="7"/>
      <c r="DT569" s="7"/>
      <c r="DU569" s="7"/>
      <c r="DV569" s="7"/>
      <c r="DW569" s="7"/>
      <c r="DX569" s="7"/>
      <c r="DY569" s="7"/>
      <c r="DZ569" s="7"/>
      <c r="EA569" s="7"/>
    </row>
    <row r="570" spans="1:131">
      <c r="A570" s="7"/>
      <c r="B570" s="7" t="s">
        <v>87</v>
      </c>
      <c r="C570" s="121">
        <v>0</v>
      </c>
      <c r="D570" s="121">
        <v>0</v>
      </c>
      <c r="E570" s="121">
        <v>0</v>
      </c>
      <c r="F570" s="121">
        <v>0</v>
      </c>
      <c r="G570" s="121">
        <v>0</v>
      </c>
      <c r="H570" s="121">
        <v>0</v>
      </c>
      <c r="I570" s="121">
        <v>0</v>
      </c>
      <c r="J570" s="121">
        <v>0</v>
      </c>
      <c r="K570" s="121">
        <v>0</v>
      </c>
      <c r="L570" s="122">
        <v>0</v>
      </c>
      <c r="M570" s="121">
        <v>0</v>
      </c>
      <c r="N570" s="121">
        <v>0</v>
      </c>
      <c r="O570" s="121">
        <v>0</v>
      </c>
      <c r="P570" s="121">
        <v>0</v>
      </c>
      <c r="Q570" s="121">
        <v>0</v>
      </c>
      <c r="R570" s="121">
        <v>0</v>
      </c>
      <c r="S570" s="121">
        <v>0</v>
      </c>
      <c r="T570" s="121">
        <v>0</v>
      </c>
      <c r="U570" s="121">
        <v>0</v>
      </c>
      <c r="V570" s="121">
        <v>0</v>
      </c>
      <c r="W570" s="121">
        <v>0</v>
      </c>
      <c r="X570" s="121">
        <v>0</v>
      </c>
      <c r="Y570" s="121">
        <v>0</v>
      </c>
      <c r="Z570" s="121"/>
      <c r="AA570" s="121">
        <v>0</v>
      </c>
      <c r="AB570" s="121">
        <v>0</v>
      </c>
      <c r="AC570" s="121">
        <v>0</v>
      </c>
      <c r="AD570" s="121">
        <v>0</v>
      </c>
      <c r="AE570" s="121">
        <v>0</v>
      </c>
      <c r="AF570" s="121">
        <v>0</v>
      </c>
      <c r="AG570" s="121">
        <v>0</v>
      </c>
      <c r="AH570" s="121">
        <v>0</v>
      </c>
      <c r="AI570" s="121">
        <v>0</v>
      </c>
      <c r="AJ570" s="121">
        <v>0</v>
      </c>
      <c r="AK570" s="121">
        <v>0</v>
      </c>
      <c r="AL570" s="121">
        <v>0</v>
      </c>
      <c r="AM570" s="26"/>
      <c r="AN570" s="26"/>
      <c r="AO570" s="26"/>
      <c r="AP570" s="26"/>
      <c r="AQ570" s="26"/>
      <c r="AR570" s="26"/>
      <c r="AS570" s="26"/>
      <c r="AT570" s="26"/>
      <c r="AU570" s="26"/>
      <c r="AV570" s="26"/>
      <c r="AW570" s="26"/>
      <c r="AX570" s="26"/>
      <c r="AY570" s="26"/>
      <c r="AZ570" s="26"/>
      <c r="BA570" s="26"/>
      <c r="BB570" s="26"/>
      <c r="BC570" s="26"/>
      <c r="BD570" s="26"/>
      <c r="BE570" s="26"/>
      <c r="BF570" s="26"/>
      <c r="BG570" s="26"/>
      <c r="BH570" s="26"/>
      <c r="BI570" s="26"/>
      <c r="BJ570" s="26"/>
      <c r="BK570" s="26"/>
      <c r="BL570" s="26"/>
      <c r="BM570" s="26"/>
      <c r="BN570" s="26"/>
      <c r="BO570" s="26"/>
      <c r="BP570" s="26"/>
      <c r="BQ570" s="26"/>
      <c r="BR570" s="26"/>
      <c r="BS570" s="26"/>
      <c r="BT570" s="26"/>
      <c r="BU570" s="26"/>
      <c r="BV570" s="26"/>
      <c r="BW570" s="26"/>
      <c r="BX570" s="26"/>
      <c r="BY570" s="26"/>
      <c r="BZ570" s="26"/>
      <c r="CA570" s="26"/>
      <c r="CB570" s="26"/>
      <c r="CC570" s="26"/>
      <c r="CD570" s="26"/>
      <c r="CE570" s="26"/>
      <c r="CF570" s="26"/>
      <c r="CG570" s="26"/>
      <c r="CH570" s="26"/>
      <c r="CI570" s="26"/>
      <c r="CJ570" s="26"/>
      <c r="CK570" s="26"/>
      <c r="CL570" s="26"/>
      <c r="CM570" s="26"/>
      <c r="CN570" s="26"/>
      <c r="CO570" s="26"/>
      <c r="CP570" s="26"/>
      <c r="CQ570" s="26"/>
      <c r="CR570" s="26"/>
      <c r="CS570" s="26"/>
      <c r="CT570" s="26"/>
      <c r="CU570" s="26"/>
      <c r="CV570" s="26"/>
      <c r="CW570" s="26"/>
      <c r="CX570" s="7"/>
      <c r="CY570" s="7"/>
      <c r="CZ570" s="7"/>
      <c r="DA570" s="7"/>
      <c r="DB570" s="7"/>
      <c r="DC570" s="7"/>
      <c r="DD570" s="7"/>
      <c r="DE570" s="7"/>
      <c r="DF570" s="7"/>
      <c r="DG570" s="7"/>
      <c r="DH570" s="7"/>
      <c r="DI570" s="7"/>
      <c r="DJ570" s="7"/>
      <c r="DK570" s="7"/>
      <c r="DL570" s="7"/>
      <c r="DM570" s="7"/>
      <c r="DN570" s="7"/>
      <c r="DO570" s="7"/>
      <c r="DP570" s="7"/>
      <c r="DQ570" s="7"/>
      <c r="DR570" s="7"/>
      <c r="DS570" s="7"/>
      <c r="DT570" s="7"/>
      <c r="DU570" s="7"/>
      <c r="DV570" s="7"/>
      <c r="DW570" s="7"/>
      <c r="DX570" s="7"/>
      <c r="DY570" s="7"/>
      <c r="DZ570" s="7"/>
      <c r="EA570" s="7"/>
    </row>
    <row r="571" spans="1:131">
      <c r="A571" s="7"/>
      <c r="B571" s="7" t="s">
        <v>90</v>
      </c>
      <c r="C571" s="121">
        <v>0</v>
      </c>
      <c r="D571" s="121">
        <v>0</v>
      </c>
      <c r="E571" s="121">
        <v>0</v>
      </c>
      <c r="F571" s="121">
        <v>0</v>
      </c>
      <c r="G571" s="121">
        <v>0</v>
      </c>
      <c r="H571" s="121">
        <v>0</v>
      </c>
      <c r="I571" s="121">
        <v>0</v>
      </c>
      <c r="J571" s="121">
        <v>0</v>
      </c>
      <c r="K571" s="121">
        <v>0</v>
      </c>
      <c r="L571" s="122">
        <v>0</v>
      </c>
      <c r="M571" s="121">
        <v>0</v>
      </c>
      <c r="N571" s="121">
        <v>0</v>
      </c>
      <c r="O571" s="121">
        <v>0</v>
      </c>
      <c r="P571" s="121">
        <v>0</v>
      </c>
      <c r="Q571" s="121">
        <v>0</v>
      </c>
      <c r="R571" s="121">
        <v>0</v>
      </c>
      <c r="S571" s="121">
        <v>0</v>
      </c>
      <c r="T571" s="121">
        <v>0</v>
      </c>
      <c r="U571" s="121">
        <v>0</v>
      </c>
      <c r="V571" s="121">
        <v>0</v>
      </c>
      <c r="W571" s="121">
        <v>0</v>
      </c>
      <c r="X571" s="121">
        <v>0</v>
      </c>
      <c r="Y571" s="121">
        <v>0</v>
      </c>
      <c r="Z571" s="121"/>
      <c r="AA571" s="121">
        <v>0</v>
      </c>
      <c r="AB571" s="121">
        <v>0</v>
      </c>
      <c r="AC571" s="121">
        <v>0</v>
      </c>
      <c r="AD571" s="121">
        <v>0</v>
      </c>
      <c r="AE571" s="121">
        <v>0</v>
      </c>
      <c r="AF571" s="121">
        <v>0</v>
      </c>
      <c r="AG571" s="121">
        <v>0</v>
      </c>
      <c r="AH571" s="121">
        <v>0</v>
      </c>
      <c r="AI571" s="121">
        <v>0</v>
      </c>
      <c r="AJ571" s="121">
        <v>0</v>
      </c>
      <c r="AK571" s="121">
        <v>0</v>
      </c>
      <c r="AL571" s="121">
        <v>0</v>
      </c>
      <c r="AM571" s="26"/>
      <c r="AN571" s="26"/>
      <c r="AO571" s="26"/>
      <c r="AP571" s="26"/>
      <c r="AQ571" s="26"/>
      <c r="AR571" s="26"/>
      <c r="AS571" s="26"/>
      <c r="AT571" s="26"/>
      <c r="AU571" s="26"/>
      <c r="AV571" s="26"/>
      <c r="AW571" s="26"/>
      <c r="AX571" s="26"/>
      <c r="AY571" s="26"/>
      <c r="AZ571" s="26"/>
      <c r="BA571" s="26"/>
      <c r="BB571" s="26"/>
      <c r="BC571" s="26"/>
      <c r="BD571" s="26"/>
      <c r="BE571" s="26"/>
      <c r="BF571" s="26"/>
      <c r="BG571" s="26"/>
      <c r="BH571" s="26"/>
      <c r="BI571" s="26"/>
      <c r="BJ571" s="26"/>
      <c r="BK571" s="26"/>
      <c r="BL571" s="26"/>
      <c r="BM571" s="26"/>
      <c r="BN571" s="26"/>
      <c r="BO571" s="26"/>
      <c r="BP571" s="26"/>
      <c r="BQ571" s="26"/>
      <c r="BR571" s="26"/>
      <c r="BS571" s="26"/>
      <c r="BT571" s="26"/>
      <c r="BU571" s="26"/>
      <c r="BV571" s="26"/>
      <c r="BW571" s="26"/>
      <c r="BX571" s="26"/>
      <c r="BY571" s="26"/>
      <c r="BZ571" s="26"/>
      <c r="CA571" s="26"/>
      <c r="CB571" s="26"/>
      <c r="CC571" s="26"/>
      <c r="CD571" s="26"/>
      <c r="CE571" s="26"/>
      <c r="CF571" s="26"/>
      <c r="CG571" s="26"/>
      <c r="CH571" s="26"/>
      <c r="CI571" s="26"/>
      <c r="CJ571" s="26"/>
      <c r="CK571" s="26"/>
      <c r="CL571" s="26"/>
      <c r="CM571" s="26"/>
      <c r="CN571" s="26"/>
      <c r="CO571" s="26"/>
      <c r="CP571" s="26"/>
      <c r="CQ571" s="26"/>
      <c r="CR571" s="26"/>
      <c r="CS571" s="26"/>
      <c r="CT571" s="26"/>
      <c r="CU571" s="26"/>
      <c r="CV571" s="26"/>
      <c r="CW571" s="26"/>
      <c r="CX571" s="7"/>
      <c r="CY571" s="7"/>
      <c r="CZ571" s="7"/>
      <c r="DA571" s="7"/>
      <c r="DB571" s="7"/>
      <c r="DC571" s="7"/>
      <c r="DD571" s="7"/>
      <c r="DE571" s="7"/>
      <c r="DF571" s="7"/>
      <c r="DG571" s="7"/>
      <c r="DH571" s="7"/>
      <c r="DI571" s="7"/>
      <c r="DJ571" s="7"/>
      <c r="DK571" s="7"/>
      <c r="DL571" s="7"/>
      <c r="DM571" s="7"/>
      <c r="DN571" s="7"/>
      <c r="DO571" s="7"/>
      <c r="DP571" s="7"/>
      <c r="DQ571" s="7"/>
      <c r="DR571" s="7"/>
      <c r="DS571" s="7"/>
      <c r="DT571" s="7"/>
      <c r="DU571" s="7"/>
      <c r="DV571" s="7"/>
      <c r="DW571" s="7"/>
      <c r="DX571" s="7"/>
      <c r="DY571" s="7"/>
      <c r="DZ571" s="7"/>
      <c r="EA571" s="7"/>
    </row>
    <row r="572" spans="1:131">
      <c r="A572" s="7"/>
      <c r="B572" s="7" t="s">
        <v>93</v>
      </c>
      <c r="C572" s="121">
        <v>0</v>
      </c>
      <c r="D572" s="121">
        <v>0</v>
      </c>
      <c r="E572" s="121">
        <v>0</v>
      </c>
      <c r="F572" s="121">
        <v>0</v>
      </c>
      <c r="G572" s="121">
        <v>0</v>
      </c>
      <c r="H572" s="121">
        <v>0</v>
      </c>
      <c r="I572" s="121">
        <v>0</v>
      </c>
      <c r="J572" s="121">
        <v>0</v>
      </c>
      <c r="K572" s="121">
        <v>0</v>
      </c>
      <c r="L572" s="122">
        <v>0</v>
      </c>
      <c r="M572" s="121">
        <v>0</v>
      </c>
      <c r="N572" s="121">
        <v>0</v>
      </c>
      <c r="O572" s="121">
        <v>0</v>
      </c>
      <c r="P572" s="121">
        <v>0</v>
      </c>
      <c r="Q572" s="121">
        <v>0</v>
      </c>
      <c r="R572" s="121">
        <v>0</v>
      </c>
      <c r="S572" s="121">
        <v>0</v>
      </c>
      <c r="T572" s="121">
        <v>0</v>
      </c>
      <c r="U572" s="121">
        <v>0</v>
      </c>
      <c r="V572" s="121">
        <v>0</v>
      </c>
      <c r="W572" s="121">
        <v>0</v>
      </c>
      <c r="X572" s="121">
        <v>0</v>
      </c>
      <c r="Y572" s="121">
        <v>0</v>
      </c>
      <c r="Z572" s="121"/>
      <c r="AA572" s="121">
        <v>0</v>
      </c>
      <c r="AB572" s="121">
        <v>0</v>
      </c>
      <c r="AC572" s="121">
        <v>0</v>
      </c>
      <c r="AD572" s="121">
        <v>0</v>
      </c>
      <c r="AE572" s="121">
        <v>0</v>
      </c>
      <c r="AF572" s="121">
        <v>0</v>
      </c>
      <c r="AG572" s="121">
        <v>0</v>
      </c>
      <c r="AH572" s="121">
        <v>0</v>
      </c>
      <c r="AI572" s="121">
        <v>0</v>
      </c>
      <c r="AJ572" s="121">
        <v>0</v>
      </c>
      <c r="AK572" s="121">
        <v>0</v>
      </c>
      <c r="AL572" s="121">
        <v>0</v>
      </c>
      <c r="AM572" s="26"/>
      <c r="AN572" s="26"/>
      <c r="AO572" s="26"/>
      <c r="AP572" s="26"/>
      <c r="AQ572" s="26"/>
      <c r="AR572" s="26"/>
      <c r="AS572" s="26"/>
      <c r="AT572" s="26"/>
      <c r="AU572" s="26"/>
      <c r="AV572" s="26"/>
      <c r="AW572" s="26"/>
      <c r="AX572" s="26"/>
      <c r="AY572" s="26"/>
      <c r="AZ572" s="26"/>
      <c r="BA572" s="26"/>
      <c r="BB572" s="26"/>
      <c r="BC572" s="26"/>
      <c r="BD572" s="26"/>
      <c r="BE572" s="26"/>
      <c r="BF572" s="26"/>
      <c r="BG572" s="26"/>
      <c r="BH572" s="26"/>
      <c r="BI572" s="26"/>
      <c r="BJ572" s="26"/>
      <c r="BK572" s="26"/>
      <c r="BL572" s="26"/>
      <c r="BM572" s="26"/>
      <c r="BN572" s="26"/>
      <c r="BO572" s="26"/>
      <c r="BP572" s="26"/>
      <c r="BQ572" s="26"/>
      <c r="BR572" s="26"/>
      <c r="BS572" s="26"/>
      <c r="BT572" s="26"/>
      <c r="BU572" s="26"/>
      <c r="BV572" s="26"/>
      <c r="BW572" s="26"/>
      <c r="BX572" s="26"/>
      <c r="BY572" s="26"/>
      <c r="BZ572" s="26"/>
      <c r="CA572" s="26"/>
      <c r="CB572" s="26"/>
      <c r="CC572" s="26"/>
      <c r="CD572" s="26"/>
      <c r="CE572" s="26"/>
      <c r="CF572" s="26"/>
      <c r="CG572" s="26"/>
      <c r="CH572" s="26"/>
      <c r="CI572" s="26"/>
      <c r="CJ572" s="26"/>
      <c r="CK572" s="26"/>
      <c r="CL572" s="26"/>
      <c r="CM572" s="26"/>
      <c r="CN572" s="26"/>
      <c r="CO572" s="26"/>
      <c r="CP572" s="26"/>
      <c r="CQ572" s="26"/>
      <c r="CR572" s="26"/>
      <c r="CS572" s="26"/>
      <c r="CT572" s="26"/>
      <c r="CU572" s="26"/>
      <c r="CV572" s="26"/>
      <c r="CW572" s="26"/>
      <c r="CX572" s="7"/>
      <c r="CY572" s="7"/>
      <c r="CZ572" s="7"/>
      <c r="DA572" s="7"/>
      <c r="DB572" s="7"/>
      <c r="DC572" s="7"/>
      <c r="DD572" s="7"/>
      <c r="DE572" s="7"/>
      <c r="DF572" s="7"/>
      <c r="DG572" s="7"/>
      <c r="DH572" s="7"/>
      <c r="DI572" s="7"/>
      <c r="DJ572" s="7"/>
      <c r="DK572" s="7"/>
      <c r="DL572" s="7"/>
      <c r="DM572" s="7"/>
      <c r="DN572" s="7"/>
      <c r="DO572" s="7"/>
      <c r="DP572" s="7"/>
      <c r="DQ572" s="7"/>
      <c r="DR572" s="7"/>
      <c r="DS572" s="7"/>
      <c r="DT572" s="7"/>
      <c r="DU572" s="7"/>
      <c r="DV572" s="7"/>
      <c r="DW572" s="7"/>
      <c r="DX572" s="7"/>
      <c r="DY572" s="7"/>
      <c r="DZ572" s="7"/>
      <c r="EA572" s="7"/>
    </row>
    <row r="573" spans="1:131">
      <c r="A573" s="7"/>
      <c r="B573" s="7" t="s">
        <v>96</v>
      </c>
      <c r="C573" s="121">
        <v>0</v>
      </c>
      <c r="D573" s="121">
        <v>0</v>
      </c>
      <c r="E573" s="121">
        <v>0</v>
      </c>
      <c r="F573" s="121">
        <v>0</v>
      </c>
      <c r="G573" s="121">
        <v>0</v>
      </c>
      <c r="H573" s="121">
        <v>0</v>
      </c>
      <c r="I573" s="121">
        <v>0</v>
      </c>
      <c r="J573" s="121">
        <v>0</v>
      </c>
      <c r="K573" s="121">
        <v>0</v>
      </c>
      <c r="L573" s="122">
        <v>0</v>
      </c>
      <c r="M573" s="121">
        <v>0</v>
      </c>
      <c r="N573" s="121">
        <v>0</v>
      </c>
      <c r="O573" s="121">
        <v>0</v>
      </c>
      <c r="P573" s="121">
        <v>0</v>
      </c>
      <c r="Q573" s="121">
        <v>0</v>
      </c>
      <c r="R573" s="121">
        <v>0</v>
      </c>
      <c r="S573" s="121">
        <v>0</v>
      </c>
      <c r="T573" s="121">
        <v>0</v>
      </c>
      <c r="U573" s="121">
        <v>0</v>
      </c>
      <c r="V573" s="121">
        <v>0</v>
      </c>
      <c r="W573" s="121">
        <v>0</v>
      </c>
      <c r="X573" s="121">
        <v>0</v>
      </c>
      <c r="Y573" s="121">
        <v>0</v>
      </c>
      <c r="Z573" s="121"/>
      <c r="AA573" s="121">
        <v>0</v>
      </c>
      <c r="AB573" s="121">
        <v>0</v>
      </c>
      <c r="AC573" s="121">
        <v>0</v>
      </c>
      <c r="AD573" s="121">
        <v>0</v>
      </c>
      <c r="AE573" s="121">
        <v>0</v>
      </c>
      <c r="AF573" s="121">
        <v>0</v>
      </c>
      <c r="AG573" s="121">
        <v>0</v>
      </c>
      <c r="AH573" s="121">
        <v>0</v>
      </c>
      <c r="AI573" s="121">
        <v>0</v>
      </c>
      <c r="AJ573" s="121">
        <v>0</v>
      </c>
      <c r="AK573" s="121">
        <v>0</v>
      </c>
      <c r="AL573" s="121">
        <v>0</v>
      </c>
      <c r="AM573" s="26"/>
      <c r="AN573" s="26"/>
      <c r="AO573" s="26"/>
      <c r="AP573" s="26"/>
      <c r="AQ573" s="26"/>
      <c r="AR573" s="26"/>
      <c r="AS573" s="26"/>
      <c r="AT573" s="26"/>
      <c r="AU573" s="26"/>
      <c r="AV573" s="26"/>
      <c r="AW573" s="26"/>
      <c r="AX573" s="26"/>
      <c r="AY573" s="26"/>
      <c r="AZ573" s="26"/>
      <c r="BA573" s="26"/>
      <c r="BB573" s="26"/>
      <c r="BC573" s="26"/>
      <c r="BD573" s="26"/>
      <c r="BE573" s="26"/>
      <c r="BF573" s="26"/>
      <c r="BG573" s="26"/>
      <c r="BH573" s="26"/>
      <c r="BI573" s="26"/>
      <c r="BJ573" s="26"/>
      <c r="BK573" s="26"/>
      <c r="BL573" s="26"/>
      <c r="BM573" s="26"/>
      <c r="BN573" s="26"/>
      <c r="BO573" s="26"/>
      <c r="BP573" s="26"/>
      <c r="BQ573" s="26"/>
      <c r="BR573" s="26"/>
      <c r="BS573" s="26"/>
      <c r="BT573" s="26"/>
      <c r="BU573" s="26"/>
      <c r="BV573" s="26"/>
      <c r="BW573" s="26"/>
      <c r="BX573" s="26"/>
      <c r="BY573" s="26"/>
      <c r="BZ573" s="26"/>
      <c r="CA573" s="26"/>
      <c r="CB573" s="26"/>
      <c r="CC573" s="26"/>
      <c r="CD573" s="26"/>
      <c r="CE573" s="26"/>
      <c r="CF573" s="26"/>
      <c r="CG573" s="26"/>
      <c r="CH573" s="26"/>
      <c r="CI573" s="26"/>
      <c r="CJ573" s="26"/>
      <c r="CK573" s="26"/>
      <c r="CL573" s="26"/>
      <c r="CM573" s="26"/>
      <c r="CN573" s="26"/>
      <c r="CO573" s="26"/>
      <c r="CP573" s="26"/>
      <c r="CQ573" s="26"/>
      <c r="CR573" s="26"/>
      <c r="CS573" s="26"/>
      <c r="CT573" s="26"/>
      <c r="CU573" s="26"/>
      <c r="CV573" s="26"/>
      <c r="CW573" s="26"/>
      <c r="CX573" s="7"/>
      <c r="CY573" s="7"/>
      <c r="CZ573" s="7"/>
      <c r="DA573" s="7"/>
      <c r="DB573" s="7"/>
      <c r="DC573" s="7"/>
      <c r="DD573" s="7"/>
      <c r="DE573" s="7"/>
      <c r="DF573" s="7"/>
      <c r="DG573" s="7"/>
      <c r="DH573" s="7"/>
      <c r="DI573" s="7"/>
      <c r="DJ573" s="7"/>
      <c r="DK573" s="7"/>
      <c r="DL573" s="7"/>
      <c r="DM573" s="7"/>
      <c r="DN573" s="7"/>
      <c r="DO573" s="7"/>
      <c r="DP573" s="7"/>
      <c r="DQ573" s="7"/>
      <c r="DR573" s="7"/>
      <c r="DS573" s="7"/>
      <c r="DT573" s="7"/>
      <c r="DU573" s="7"/>
      <c r="DV573" s="7"/>
      <c r="DW573" s="7"/>
      <c r="DX573" s="7"/>
      <c r="DY573" s="7"/>
      <c r="DZ573" s="7"/>
      <c r="EA573" s="7"/>
    </row>
    <row r="574" spans="1:131">
      <c r="A574" s="7"/>
      <c r="B574" s="7" t="s">
        <v>99</v>
      </c>
      <c r="C574" s="121">
        <v>0</v>
      </c>
      <c r="D574" s="121">
        <v>0</v>
      </c>
      <c r="E574" s="121">
        <v>0</v>
      </c>
      <c r="F574" s="121">
        <v>0</v>
      </c>
      <c r="G574" s="121">
        <v>0</v>
      </c>
      <c r="H574" s="121">
        <v>0</v>
      </c>
      <c r="I574" s="121">
        <v>0</v>
      </c>
      <c r="J574" s="121">
        <v>0</v>
      </c>
      <c r="K574" s="121">
        <v>0</v>
      </c>
      <c r="L574" s="122">
        <v>0</v>
      </c>
      <c r="M574" s="121">
        <v>0</v>
      </c>
      <c r="N574" s="121">
        <v>0</v>
      </c>
      <c r="O574" s="121">
        <v>0</v>
      </c>
      <c r="P574" s="121">
        <v>0</v>
      </c>
      <c r="Q574" s="121">
        <v>0</v>
      </c>
      <c r="R574" s="121">
        <v>0</v>
      </c>
      <c r="S574" s="121">
        <v>0</v>
      </c>
      <c r="T574" s="121">
        <v>0</v>
      </c>
      <c r="U574" s="121">
        <v>0</v>
      </c>
      <c r="V574" s="121">
        <v>0</v>
      </c>
      <c r="W574" s="121">
        <v>0</v>
      </c>
      <c r="X574" s="121">
        <v>0</v>
      </c>
      <c r="Y574" s="121">
        <v>0</v>
      </c>
      <c r="Z574" s="121"/>
      <c r="AA574" s="121">
        <v>0</v>
      </c>
      <c r="AB574" s="121">
        <v>0</v>
      </c>
      <c r="AC574" s="121">
        <v>0</v>
      </c>
      <c r="AD574" s="121">
        <v>0</v>
      </c>
      <c r="AE574" s="121">
        <v>0</v>
      </c>
      <c r="AF574" s="121">
        <v>0</v>
      </c>
      <c r="AG574" s="121">
        <v>0</v>
      </c>
      <c r="AH574" s="121">
        <v>0</v>
      </c>
      <c r="AI574" s="121">
        <v>0</v>
      </c>
      <c r="AJ574" s="121">
        <v>0</v>
      </c>
      <c r="AK574" s="121">
        <v>0</v>
      </c>
      <c r="AL574" s="121">
        <v>0</v>
      </c>
      <c r="AM574" s="26"/>
      <c r="AN574" s="26"/>
      <c r="AO574" s="26"/>
      <c r="AP574" s="26"/>
      <c r="AQ574" s="26"/>
      <c r="AR574" s="26"/>
      <c r="AS574" s="26"/>
      <c r="AT574" s="26"/>
      <c r="AU574" s="26"/>
      <c r="AV574" s="26"/>
      <c r="AW574" s="26"/>
      <c r="AX574" s="26"/>
      <c r="AY574" s="26"/>
      <c r="AZ574" s="26"/>
      <c r="BA574" s="26"/>
      <c r="BB574" s="26"/>
      <c r="BC574" s="26"/>
      <c r="BD574" s="26"/>
      <c r="BE574" s="26"/>
      <c r="BF574" s="26"/>
      <c r="BG574" s="26"/>
      <c r="BH574" s="26"/>
      <c r="BI574" s="26"/>
      <c r="BJ574" s="26"/>
      <c r="BK574" s="26"/>
      <c r="BL574" s="26"/>
      <c r="BM574" s="26"/>
      <c r="BN574" s="26"/>
      <c r="BO574" s="26"/>
      <c r="BP574" s="26"/>
      <c r="BQ574" s="26"/>
      <c r="BR574" s="26"/>
      <c r="BS574" s="26"/>
      <c r="BT574" s="26"/>
      <c r="BU574" s="26"/>
      <c r="BV574" s="26"/>
      <c r="BW574" s="26"/>
      <c r="BX574" s="26"/>
      <c r="BY574" s="26"/>
      <c r="BZ574" s="26"/>
      <c r="CA574" s="26"/>
      <c r="CB574" s="26"/>
      <c r="CC574" s="26"/>
      <c r="CD574" s="26"/>
      <c r="CE574" s="26"/>
      <c r="CF574" s="26"/>
      <c r="CG574" s="26"/>
      <c r="CH574" s="26"/>
      <c r="CI574" s="26"/>
      <c r="CJ574" s="26"/>
      <c r="CK574" s="26"/>
      <c r="CL574" s="26"/>
      <c r="CM574" s="26"/>
      <c r="CN574" s="26"/>
      <c r="CO574" s="26"/>
      <c r="CP574" s="26"/>
      <c r="CQ574" s="26"/>
      <c r="CR574" s="26"/>
      <c r="CS574" s="26"/>
      <c r="CT574" s="26"/>
      <c r="CU574" s="26"/>
      <c r="CV574" s="26"/>
      <c r="CW574" s="26"/>
      <c r="CX574" s="7"/>
      <c r="CY574" s="7"/>
      <c r="CZ574" s="7"/>
      <c r="DA574" s="7"/>
      <c r="DB574" s="7"/>
      <c r="DC574" s="7"/>
      <c r="DD574" s="7"/>
      <c r="DE574" s="7"/>
      <c r="DF574" s="7"/>
      <c r="DG574" s="7"/>
      <c r="DH574" s="7"/>
      <c r="DI574" s="7"/>
      <c r="DJ574" s="7"/>
      <c r="DK574" s="7"/>
      <c r="DL574" s="7"/>
      <c r="DM574" s="7"/>
      <c r="DN574" s="7"/>
      <c r="DO574" s="7"/>
      <c r="DP574" s="7"/>
      <c r="DQ574" s="7"/>
      <c r="DR574" s="7"/>
      <c r="DS574" s="7"/>
      <c r="DT574" s="7"/>
      <c r="DU574" s="7"/>
      <c r="DV574" s="7"/>
      <c r="DW574" s="7"/>
      <c r="DX574" s="7"/>
      <c r="DY574" s="7"/>
      <c r="DZ574" s="7"/>
      <c r="EA574" s="7"/>
    </row>
    <row r="575" spans="1:131">
      <c r="A575" s="7"/>
      <c r="B575" s="7"/>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c r="AA575" s="26"/>
      <c r="AB575" s="26"/>
      <c r="AC575" s="26"/>
      <c r="AD575" s="26"/>
      <c r="AE575" s="26"/>
      <c r="AF575" s="26"/>
      <c r="AG575" s="26"/>
      <c r="AH575" s="26"/>
      <c r="AI575" s="26"/>
      <c r="AJ575" s="26"/>
      <c r="AK575" s="26"/>
      <c r="AL575" s="26"/>
      <c r="AM575" s="26"/>
      <c r="AN575" s="26"/>
      <c r="AO575" s="26"/>
      <c r="AP575" s="26"/>
      <c r="AQ575" s="26"/>
      <c r="AR575" s="26"/>
      <c r="AS575" s="26"/>
      <c r="AT575" s="26"/>
      <c r="AU575" s="26"/>
      <c r="AV575" s="26"/>
      <c r="AW575" s="26"/>
      <c r="AX575" s="26"/>
      <c r="AY575" s="26"/>
      <c r="AZ575" s="26"/>
      <c r="BA575" s="26"/>
      <c r="BB575" s="26"/>
      <c r="BC575" s="26"/>
      <c r="BD575" s="26"/>
      <c r="BE575" s="26"/>
      <c r="BF575" s="26"/>
      <c r="BG575" s="26"/>
      <c r="BH575" s="26"/>
      <c r="BI575" s="26"/>
      <c r="BJ575" s="26"/>
      <c r="BK575" s="26"/>
      <c r="BL575" s="26"/>
      <c r="BM575" s="26"/>
      <c r="BN575" s="26"/>
      <c r="BO575" s="26"/>
      <c r="BP575" s="26"/>
      <c r="BQ575" s="26"/>
      <c r="BR575" s="26"/>
      <c r="BS575" s="26"/>
      <c r="BT575" s="26"/>
      <c r="BU575" s="26"/>
      <c r="BV575" s="26"/>
      <c r="BW575" s="26"/>
      <c r="BX575" s="26"/>
      <c r="BY575" s="26"/>
      <c r="BZ575" s="26"/>
      <c r="CA575" s="26"/>
      <c r="CB575" s="26"/>
      <c r="CC575" s="26"/>
      <c r="CD575" s="26"/>
      <c r="CE575" s="26"/>
      <c r="CF575" s="26"/>
      <c r="CG575" s="26"/>
      <c r="CH575" s="26"/>
      <c r="CI575" s="26"/>
      <c r="CJ575" s="26"/>
      <c r="CK575" s="26"/>
      <c r="CL575" s="26"/>
      <c r="CM575" s="26"/>
      <c r="CN575" s="26"/>
      <c r="CO575" s="26"/>
      <c r="CP575" s="26"/>
      <c r="CQ575" s="26"/>
      <c r="CR575" s="26"/>
      <c r="CS575" s="26"/>
      <c r="CT575" s="26"/>
      <c r="CU575" s="26"/>
      <c r="CV575" s="26"/>
      <c r="CW575" s="26"/>
      <c r="CX575" s="7"/>
      <c r="CY575" s="7"/>
      <c r="CZ575" s="7"/>
      <c r="DA575" s="7"/>
      <c r="DB575" s="7"/>
      <c r="DC575" s="7"/>
      <c r="DD575" s="7"/>
      <c r="DE575" s="7"/>
      <c r="DF575" s="7"/>
      <c r="DG575" s="7"/>
      <c r="DH575" s="7"/>
      <c r="DI575" s="7"/>
      <c r="DJ575" s="7"/>
      <c r="DK575" s="7"/>
      <c r="DL575" s="7"/>
      <c r="DM575" s="7"/>
      <c r="DN575" s="7"/>
      <c r="DO575" s="7"/>
      <c r="DP575" s="7"/>
      <c r="DQ575" s="7"/>
      <c r="DR575" s="7"/>
      <c r="DS575" s="7"/>
      <c r="DT575" s="7"/>
      <c r="DU575" s="7"/>
      <c r="DV575" s="7"/>
      <c r="DW575" s="7"/>
      <c r="DX575" s="7"/>
      <c r="DY575" s="7"/>
      <c r="DZ575" s="7"/>
      <c r="EA575" s="7"/>
    </row>
    <row r="576" spans="1:131">
      <c r="A576" s="7"/>
      <c r="B576" s="7"/>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c r="AA576" s="26"/>
      <c r="AB576" s="26"/>
      <c r="AC576" s="26"/>
      <c r="AD576" s="26"/>
      <c r="AE576" s="26"/>
      <c r="AF576" s="26"/>
      <c r="AG576" s="26"/>
      <c r="AH576" s="26"/>
      <c r="AI576" s="26"/>
      <c r="AJ576" s="26"/>
      <c r="AK576" s="26"/>
      <c r="AL576" s="26"/>
      <c r="AM576" s="26"/>
      <c r="AN576" s="26"/>
      <c r="AO576" s="26"/>
      <c r="AP576" s="26"/>
      <c r="AQ576" s="26"/>
      <c r="AR576" s="26"/>
      <c r="AS576" s="26"/>
      <c r="AT576" s="26"/>
      <c r="AU576" s="26"/>
      <c r="AV576" s="26"/>
      <c r="AW576" s="26"/>
      <c r="AX576" s="26"/>
      <c r="AY576" s="26"/>
      <c r="AZ576" s="26"/>
      <c r="BA576" s="26"/>
      <c r="BB576" s="26"/>
      <c r="BC576" s="26"/>
      <c r="BD576" s="26"/>
      <c r="BE576" s="26"/>
      <c r="BF576" s="26"/>
      <c r="BG576" s="26"/>
      <c r="BH576" s="26"/>
      <c r="BI576" s="26"/>
      <c r="BJ576" s="26"/>
      <c r="BK576" s="26"/>
      <c r="BL576" s="26"/>
      <c r="BM576" s="26"/>
      <c r="BN576" s="26"/>
      <c r="BO576" s="26"/>
      <c r="BP576" s="26"/>
      <c r="BQ576" s="26"/>
      <c r="BR576" s="26"/>
      <c r="BS576" s="26"/>
      <c r="BT576" s="26"/>
      <c r="BU576" s="26"/>
      <c r="BV576" s="26"/>
      <c r="BW576" s="26"/>
      <c r="BX576" s="26"/>
      <c r="BY576" s="26"/>
      <c r="BZ576" s="26"/>
      <c r="CA576" s="26"/>
      <c r="CB576" s="26"/>
      <c r="CC576" s="26"/>
      <c r="CD576" s="26"/>
      <c r="CE576" s="26"/>
      <c r="CF576" s="26"/>
      <c r="CG576" s="26"/>
      <c r="CH576" s="26"/>
      <c r="CI576" s="26"/>
      <c r="CJ576" s="26"/>
      <c r="CK576" s="26"/>
      <c r="CL576" s="26"/>
      <c r="CM576" s="26"/>
      <c r="CN576" s="26"/>
      <c r="CO576" s="26"/>
      <c r="CP576" s="26"/>
      <c r="CQ576" s="26"/>
      <c r="CR576" s="26"/>
      <c r="CS576" s="26"/>
      <c r="CT576" s="26"/>
      <c r="CU576" s="26"/>
      <c r="CV576" s="26"/>
      <c r="CW576" s="26"/>
      <c r="CX576" s="7"/>
      <c r="CY576" s="7"/>
      <c r="CZ576" s="7"/>
      <c r="DA576" s="7"/>
      <c r="DB576" s="7"/>
      <c r="DC576" s="7"/>
      <c r="DD576" s="7"/>
      <c r="DE576" s="7"/>
      <c r="DF576" s="7"/>
      <c r="DG576" s="7"/>
      <c r="DH576" s="7"/>
      <c r="DI576" s="7"/>
      <c r="DJ576" s="7"/>
      <c r="DK576" s="7"/>
      <c r="DL576" s="7"/>
      <c r="DM576" s="7"/>
      <c r="DN576" s="7"/>
      <c r="DO576" s="7"/>
      <c r="DP576" s="7"/>
      <c r="DQ576" s="7"/>
      <c r="DR576" s="7"/>
      <c r="DS576" s="7"/>
      <c r="DT576" s="7"/>
      <c r="DU576" s="7"/>
      <c r="DV576" s="7"/>
      <c r="DW576" s="7"/>
      <c r="DX576" s="7"/>
      <c r="DY576" s="7"/>
      <c r="DZ576" s="7"/>
      <c r="EA576" s="7"/>
    </row>
    <row r="577" spans="1:131" ht="13.5" thickBot="1">
      <c r="A577" s="24" t="s">
        <v>339</v>
      </c>
      <c r="B577" s="25"/>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c r="AA577" s="26"/>
      <c r="AB577" s="26"/>
      <c r="AC577" s="26"/>
      <c r="AD577" s="26"/>
      <c r="AE577" s="26"/>
      <c r="AF577" s="26"/>
      <c r="AG577" s="26"/>
      <c r="AH577" s="26"/>
      <c r="AI577" s="26"/>
      <c r="AJ577" s="26"/>
      <c r="AK577" s="26"/>
      <c r="AL577" s="26"/>
      <c r="AM577" s="26"/>
      <c r="AN577" s="26"/>
      <c r="AO577" s="26"/>
      <c r="AP577" s="26"/>
      <c r="AQ577" s="26"/>
      <c r="AR577" s="26"/>
      <c r="AS577" s="26"/>
      <c r="AT577" s="26"/>
      <c r="AU577" s="26"/>
      <c r="AV577" s="26"/>
      <c r="AW577" s="26"/>
      <c r="AX577" s="26"/>
      <c r="AY577" s="26"/>
      <c r="AZ577" s="26"/>
      <c r="BA577" s="26"/>
      <c r="BB577" s="26"/>
      <c r="BC577" s="26"/>
      <c r="BD577" s="26"/>
      <c r="BE577" s="26"/>
      <c r="BF577" s="26"/>
      <c r="BG577" s="26"/>
      <c r="BH577" s="26"/>
      <c r="BI577" s="26"/>
      <c r="BJ577" s="26"/>
      <c r="BK577" s="26"/>
      <c r="BL577" s="26"/>
      <c r="BM577" s="26"/>
      <c r="BN577" s="26"/>
      <c r="BO577" s="26"/>
      <c r="BP577" s="26"/>
      <c r="BQ577" s="26"/>
      <c r="BR577" s="26"/>
      <c r="BS577" s="26"/>
      <c r="BT577" s="26"/>
      <c r="BU577" s="26"/>
      <c r="BV577" s="26"/>
      <c r="BW577" s="26"/>
      <c r="BX577" s="26"/>
      <c r="BY577" s="26"/>
      <c r="BZ577" s="26"/>
      <c r="CA577" s="26"/>
      <c r="CB577" s="26"/>
      <c r="CC577" s="26"/>
      <c r="CD577" s="26"/>
      <c r="CE577" s="26"/>
      <c r="CF577" s="26"/>
      <c r="CG577" s="26"/>
      <c r="CH577" s="26"/>
      <c r="CI577" s="26"/>
      <c r="CJ577" s="26"/>
      <c r="CK577" s="26"/>
      <c r="CL577" s="26"/>
      <c r="CM577" s="26"/>
      <c r="CN577" s="26"/>
      <c r="CO577" s="26"/>
      <c r="CP577" s="26"/>
      <c r="CQ577" s="26"/>
      <c r="CR577" s="26"/>
      <c r="CS577" s="26"/>
      <c r="CT577" s="26"/>
      <c r="CU577" s="26"/>
      <c r="CV577" s="26"/>
      <c r="CW577" s="26"/>
      <c r="CX577" s="7"/>
      <c r="CY577" s="7"/>
      <c r="CZ577" s="7"/>
      <c r="DA577" s="7"/>
      <c r="DB577" s="7"/>
      <c r="DC577" s="7"/>
      <c r="DD577" s="7"/>
      <c r="DE577" s="7"/>
      <c r="DF577" s="7"/>
      <c r="DG577" s="7"/>
      <c r="DH577" s="7"/>
      <c r="DI577" s="7"/>
      <c r="DJ577" s="7"/>
      <c r="DK577" s="7"/>
      <c r="DL577" s="7"/>
      <c r="DM577" s="7"/>
      <c r="DN577" s="7"/>
      <c r="DO577" s="7"/>
      <c r="DP577" s="7"/>
      <c r="DQ577" s="7"/>
      <c r="DR577" s="7"/>
      <c r="DS577" s="7"/>
      <c r="DT577" s="7"/>
      <c r="DU577" s="7"/>
      <c r="DV577" s="7"/>
      <c r="DW577" s="7"/>
      <c r="DX577" s="7"/>
      <c r="DY577" s="7"/>
      <c r="DZ577" s="7"/>
      <c r="EA577" s="7"/>
    </row>
    <row r="578" spans="1:131" ht="13.5" thickBot="1">
      <c r="A578" s="33"/>
      <c r="B578" s="34"/>
      <c r="C578" s="35"/>
      <c r="D578" s="35"/>
      <c r="E578" s="35"/>
      <c r="F578" s="35"/>
      <c r="G578" s="35"/>
      <c r="H578" s="35"/>
      <c r="I578" s="35"/>
      <c r="J578" s="35"/>
      <c r="K578" s="35"/>
      <c r="L578" s="35"/>
      <c r="M578" s="35"/>
      <c r="N578" s="35"/>
      <c r="O578" s="36" t="s">
        <v>611</v>
      </c>
      <c r="P578" s="37"/>
      <c r="Q578" s="37"/>
      <c r="R578" s="37"/>
      <c r="S578" s="37"/>
      <c r="T578" s="37"/>
      <c r="U578" s="37"/>
      <c r="V578" s="37"/>
      <c r="W578" s="37"/>
      <c r="X578" s="37"/>
      <c r="Y578" s="37"/>
      <c r="Z578" s="31"/>
      <c r="AA578" s="35"/>
      <c r="AB578" s="36" t="s">
        <v>612</v>
      </c>
      <c r="AC578" s="37"/>
      <c r="AD578" s="37"/>
      <c r="AE578" s="37"/>
      <c r="AF578" s="37"/>
      <c r="AG578" s="37"/>
      <c r="AH578" s="37"/>
      <c r="AI578" s="37"/>
      <c r="AJ578" s="37"/>
      <c r="AK578" s="37"/>
      <c r="AL578" s="37"/>
      <c r="AM578" s="31"/>
      <c r="AN578" s="26"/>
      <c r="AO578" s="26"/>
      <c r="AP578" s="26"/>
      <c r="AQ578" s="26"/>
      <c r="AR578" s="26"/>
      <c r="AS578" s="26"/>
      <c r="AT578" s="26"/>
      <c r="AU578" s="26"/>
      <c r="AV578" s="26"/>
      <c r="AW578" s="26"/>
      <c r="AX578" s="26"/>
      <c r="AY578" s="26"/>
      <c r="AZ578" s="26"/>
      <c r="BA578" s="26"/>
      <c r="BB578" s="26"/>
      <c r="BC578" s="26"/>
      <c r="BD578" s="26"/>
      <c r="BE578" s="26"/>
      <c r="BF578" s="26"/>
      <c r="BG578" s="26"/>
      <c r="BH578" s="26"/>
      <c r="BI578" s="26"/>
      <c r="BJ578" s="26"/>
      <c r="BK578" s="26"/>
      <c r="BL578" s="26"/>
      <c r="BM578" s="26"/>
      <c r="BN578" s="26"/>
      <c r="BO578" s="26"/>
      <c r="BP578" s="26"/>
      <c r="BQ578" s="26"/>
      <c r="BR578" s="26"/>
      <c r="BS578" s="26"/>
      <c r="BT578" s="26"/>
      <c r="BU578" s="26"/>
      <c r="BV578" s="26"/>
      <c r="BW578" s="26"/>
      <c r="BX578" s="26"/>
      <c r="BY578" s="26"/>
      <c r="BZ578" s="26"/>
      <c r="CA578" s="26"/>
      <c r="CB578" s="26"/>
      <c r="CC578" s="26"/>
      <c r="CD578" s="26"/>
      <c r="CE578" s="26"/>
      <c r="CF578" s="26"/>
      <c r="CG578" s="26"/>
      <c r="CH578" s="26"/>
      <c r="CI578" s="26"/>
      <c r="CJ578" s="26"/>
      <c r="CK578" s="26"/>
      <c r="CL578" s="26"/>
      <c r="CM578" s="26"/>
      <c r="CN578" s="26"/>
      <c r="CO578" s="26"/>
      <c r="CP578" s="26"/>
      <c r="CQ578" s="26"/>
      <c r="CR578" s="26"/>
      <c r="CS578" s="26"/>
      <c r="CT578" s="26"/>
      <c r="CU578" s="26"/>
      <c r="CV578" s="26"/>
      <c r="CW578" s="26"/>
      <c r="CX578" s="7"/>
      <c r="CY578" s="7"/>
      <c r="CZ578" s="7"/>
      <c r="DA578" s="7"/>
      <c r="DB578" s="7"/>
      <c r="DC578" s="7"/>
      <c r="DD578" s="7"/>
      <c r="DE578" s="7"/>
      <c r="DF578" s="7"/>
      <c r="DG578" s="7"/>
      <c r="DH578" s="7"/>
      <c r="DI578" s="7"/>
      <c r="DJ578" s="7"/>
      <c r="DK578" s="7"/>
      <c r="DL578" s="7"/>
      <c r="DM578" s="7"/>
      <c r="DN578" s="7"/>
      <c r="DO578" s="7"/>
      <c r="DP578" s="7"/>
      <c r="DQ578" s="7"/>
      <c r="DR578" s="7"/>
      <c r="DS578" s="7"/>
      <c r="DT578" s="7"/>
      <c r="DU578" s="7"/>
      <c r="DV578" s="7"/>
      <c r="DW578" s="7"/>
      <c r="DX578" s="7"/>
      <c r="DY578" s="7"/>
      <c r="DZ578" s="7"/>
      <c r="EA578" s="7"/>
    </row>
    <row r="579" spans="1:131" ht="204">
      <c r="A579" s="27" t="s">
        <v>230</v>
      </c>
      <c r="B579" s="28" t="s">
        <v>231</v>
      </c>
      <c r="C579" s="29" t="s">
        <v>22</v>
      </c>
      <c r="D579" s="29" t="s">
        <v>316</v>
      </c>
      <c r="E579" s="29" t="s">
        <v>317</v>
      </c>
      <c r="F579" s="29" t="s">
        <v>318</v>
      </c>
      <c r="G579" s="29" t="s">
        <v>319</v>
      </c>
      <c r="H579" s="29" t="s">
        <v>320</v>
      </c>
      <c r="I579" s="29" t="s">
        <v>321</v>
      </c>
      <c r="J579" s="29" t="s">
        <v>322</v>
      </c>
      <c r="K579" s="29" t="s">
        <v>21</v>
      </c>
      <c r="L579" s="29" t="s">
        <v>292</v>
      </c>
      <c r="M579" s="29" t="s">
        <v>323</v>
      </c>
      <c r="N579" s="29" t="s">
        <v>613</v>
      </c>
      <c r="O579" s="29" t="s">
        <v>324</v>
      </c>
      <c r="P579" s="29" t="s">
        <v>325</v>
      </c>
      <c r="Q579" s="29" t="s">
        <v>326</v>
      </c>
      <c r="R579" s="29" t="s">
        <v>327</v>
      </c>
      <c r="S579" s="29" t="s">
        <v>328</v>
      </c>
      <c r="T579" s="29" t="s">
        <v>329</v>
      </c>
      <c r="U579" s="29" t="s">
        <v>330</v>
      </c>
      <c r="V579" s="29" t="s">
        <v>331</v>
      </c>
      <c r="W579" s="29" t="s">
        <v>332</v>
      </c>
      <c r="X579" s="29" t="s">
        <v>333</v>
      </c>
      <c r="Y579" s="29" t="s">
        <v>334</v>
      </c>
      <c r="Z579" s="29" t="s">
        <v>335</v>
      </c>
      <c r="AA579" s="29"/>
      <c r="AB579" s="29" t="s">
        <v>324</v>
      </c>
      <c r="AC579" s="29" t="s">
        <v>325</v>
      </c>
      <c r="AD579" s="29" t="s">
        <v>326</v>
      </c>
      <c r="AE579" s="29" t="s">
        <v>327</v>
      </c>
      <c r="AF579" s="29" t="s">
        <v>328</v>
      </c>
      <c r="AG579" s="29" t="s">
        <v>329</v>
      </c>
      <c r="AH579" s="29" t="s">
        <v>330</v>
      </c>
      <c r="AI579" s="29" t="s">
        <v>331</v>
      </c>
      <c r="AJ579" s="29" t="s">
        <v>332</v>
      </c>
      <c r="AK579" s="29" t="s">
        <v>333</v>
      </c>
      <c r="AL579" s="29" t="s">
        <v>334</v>
      </c>
      <c r="AM579" s="29" t="s">
        <v>335</v>
      </c>
      <c r="AN579" s="26"/>
      <c r="AO579" s="26"/>
      <c r="AP579" s="26"/>
      <c r="AQ579" s="26"/>
      <c r="AR579" s="26"/>
      <c r="AS579" s="26"/>
      <c r="AT579" s="26"/>
      <c r="AU579" s="26"/>
      <c r="AV579" s="26"/>
      <c r="AW579" s="26"/>
      <c r="AX579" s="26"/>
      <c r="AY579" s="26"/>
      <c r="AZ579" s="26"/>
      <c r="BA579" s="26"/>
      <c r="BB579" s="26"/>
      <c r="BC579" s="26"/>
      <c r="BD579" s="26"/>
      <c r="BE579" s="26"/>
      <c r="BF579" s="26"/>
      <c r="BG579" s="26"/>
      <c r="BH579" s="26"/>
      <c r="BI579" s="26"/>
      <c r="BJ579" s="26"/>
      <c r="BK579" s="26"/>
      <c r="BL579" s="26"/>
      <c r="BM579" s="26"/>
      <c r="BN579" s="26"/>
      <c r="BO579" s="26"/>
      <c r="BP579" s="26"/>
      <c r="BQ579" s="26"/>
      <c r="BR579" s="26"/>
      <c r="BS579" s="26"/>
      <c r="BT579" s="26"/>
      <c r="BU579" s="26"/>
      <c r="BV579" s="26"/>
      <c r="BW579" s="26"/>
      <c r="BX579" s="26"/>
      <c r="BY579" s="26"/>
      <c r="BZ579" s="26"/>
      <c r="CA579" s="26"/>
      <c r="CB579" s="26"/>
      <c r="CC579" s="26"/>
      <c r="CD579" s="26"/>
      <c r="CE579" s="26"/>
      <c r="CF579" s="26"/>
      <c r="CG579" s="26"/>
      <c r="CH579" s="26"/>
      <c r="CI579" s="26"/>
      <c r="CJ579" s="26"/>
      <c r="CK579" s="26"/>
      <c r="CL579" s="26"/>
      <c r="CM579" s="26"/>
      <c r="CN579" s="26"/>
      <c r="CO579" s="26"/>
      <c r="CP579" s="26"/>
      <c r="CQ579" s="26"/>
      <c r="CR579" s="26"/>
      <c r="CS579" s="26"/>
      <c r="CT579" s="26"/>
      <c r="CU579" s="26"/>
      <c r="CV579" s="26"/>
      <c r="CW579" s="26"/>
      <c r="CX579" s="7"/>
      <c r="CY579" s="7"/>
      <c r="CZ579" s="7"/>
      <c r="DA579" s="7"/>
      <c r="DB579" s="7"/>
      <c r="DC579" s="7"/>
      <c r="DD579" s="7"/>
      <c r="DE579" s="7"/>
      <c r="DF579" s="7"/>
      <c r="DG579" s="7"/>
      <c r="DH579" s="7"/>
      <c r="DI579" s="7"/>
      <c r="DJ579" s="7"/>
      <c r="DK579" s="7"/>
      <c r="DL579" s="7"/>
      <c r="DM579" s="7"/>
      <c r="DN579" s="7"/>
      <c r="DO579" s="7"/>
      <c r="DP579" s="7"/>
      <c r="DQ579" s="7"/>
      <c r="DR579" s="7"/>
      <c r="DS579" s="7"/>
      <c r="DT579" s="7"/>
      <c r="DU579" s="7"/>
      <c r="DV579" s="7"/>
      <c r="DW579" s="7"/>
      <c r="DX579" s="7"/>
      <c r="DY579" s="7"/>
      <c r="DZ579" s="7"/>
      <c r="EA579" s="7"/>
    </row>
    <row r="580" spans="1:131">
      <c r="A580" s="7" t="s">
        <v>614</v>
      </c>
      <c r="B580" s="7"/>
      <c r="C580" s="32">
        <v>277.97692527768464</v>
      </c>
      <c r="D580" s="32">
        <v>10.46115</v>
      </c>
      <c r="E580" s="32">
        <v>2.0922300000000003</v>
      </c>
      <c r="F580" s="32">
        <v>12.553380000000001</v>
      </c>
      <c r="G580" s="32">
        <v>173.85067809764917</v>
      </c>
      <c r="H580" s="32">
        <v>215.81489445093493</v>
      </c>
      <c r="I580" s="32">
        <v>395.59977393860305</v>
      </c>
      <c r="J580" s="32">
        <v>2.2310522890177409</v>
      </c>
      <c r="K580" s="32">
        <v>24.28352105009159</v>
      </c>
      <c r="L580" s="30">
        <v>1.2413808034140374</v>
      </c>
      <c r="M580" s="32">
        <v>2.640816488175866</v>
      </c>
      <c r="N580" s="32">
        <v>7.3937023773280896E-4</v>
      </c>
      <c r="O580" s="32">
        <v>0</v>
      </c>
      <c r="P580" s="32">
        <v>9.7380405204514006E-3</v>
      </c>
      <c r="Q580" s="32">
        <v>0.53616818934155042</v>
      </c>
      <c r="R580" s="32">
        <v>6.4584344149323911</v>
      </c>
      <c r="S580" s="32">
        <v>25.581548938468938</v>
      </c>
      <c r="T580" s="32">
        <v>33.903994526027986</v>
      </c>
      <c r="U580" s="32">
        <v>32.823256355020931</v>
      </c>
      <c r="V580" s="32">
        <v>33.292954005113565</v>
      </c>
      <c r="W580" s="32">
        <v>15.651407224512067</v>
      </c>
      <c r="X580" s="32">
        <v>8.9999922078478338</v>
      </c>
      <c r="Y580" s="32">
        <v>2.5437022182328124</v>
      </c>
      <c r="Z580" s="32">
        <v>1.7430554775543023E-2</v>
      </c>
      <c r="AA580" s="32"/>
      <c r="AB580" s="32">
        <v>0</v>
      </c>
      <c r="AC580" s="32">
        <v>6.6596339156098864E-3</v>
      </c>
      <c r="AD580" s="32">
        <v>0.19770087942182116</v>
      </c>
      <c r="AE580" s="32">
        <v>4.2563978658101131</v>
      </c>
      <c r="AF580" s="32">
        <v>16.587739079880819</v>
      </c>
      <c r="AG580" s="32">
        <v>24.921988606602337</v>
      </c>
      <c r="AH580" s="32">
        <v>28.268830319341408</v>
      </c>
      <c r="AI580" s="32">
        <v>24.211375118136527</v>
      </c>
      <c r="AJ580" s="32">
        <v>12.527417883791104</v>
      </c>
      <c r="AK580" s="32">
        <v>5.9122075858957448</v>
      </c>
      <c r="AL580" s="32">
        <v>1.2551005098792121</v>
      </c>
      <c r="AM580" s="26">
        <v>1.2881120215841667E-2</v>
      </c>
      <c r="AN580" s="26"/>
      <c r="AO580" s="26"/>
      <c r="AP580" s="26"/>
      <c r="AQ580" s="26"/>
      <c r="AR580" s="26"/>
      <c r="AS580" s="26"/>
      <c r="AT580" s="26"/>
      <c r="AU580" s="26"/>
      <c r="AV580" s="26"/>
      <c r="AW580" s="26"/>
      <c r="AX580" s="26"/>
      <c r="AY580" s="26"/>
      <c r="AZ580" s="26"/>
      <c r="BA580" s="26"/>
      <c r="BB580" s="26"/>
      <c r="BC580" s="26"/>
      <c r="BD580" s="26"/>
      <c r="BE580" s="26"/>
      <c r="BF580" s="26"/>
      <c r="BG580" s="26"/>
      <c r="BH580" s="26"/>
      <c r="BI580" s="26"/>
      <c r="BJ580" s="26"/>
      <c r="BK580" s="26"/>
      <c r="BL580" s="26"/>
      <c r="BM580" s="26"/>
      <c r="BN580" s="26"/>
      <c r="BO580" s="26"/>
      <c r="BP580" s="26"/>
      <c r="BQ580" s="26"/>
      <c r="BR580" s="26"/>
      <c r="BS580" s="26"/>
      <c r="BT580" s="26"/>
      <c r="BU580" s="26"/>
      <c r="BV580" s="26"/>
      <c r="BW580" s="26"/>
      <c r="BX580" s="26"/>
      <c r="BY580" s="26"/>
      <c r="BZ580" s="26"/>
      <c r="CA580" s="26"/>
      <c r="CB580" s="26"/>
      <c r="CC580" s="26"/>
      <c r="CD580" s="26"/>
      <c r="CE580" s="26"/>
      <c r="CF580" s="26"/>
      <c r="CG580" s="26"/>
      <c r="CH580" s="26"/>
      <c r="CI580" s="26"/>
      <c r="CJ580" s="26"/>
      <c r="CK580" s="26"/>
      <c r="CL580" s="26"/>
      <c r="CM580" s="26"/>
      <c r="CN580" s="26"/>
      <c r="CO580" s="26"/>
      <c r="CP580" s="26"/>
      <c r="CQ580" s="26"/>
      <c r="CR580" s="26"/>
      <c r="CS580" s="26"/>
      <c r="CT580" s="26"/>
      <c r="CU580" s="26"/>
      <c r="CV580" s="26"/>
      <c r="CW580" s="26"/>
      <c r="CX580" s="7"/>
      <c r="CY580" s="7"/>
      <c r="CZ580" s="7"/>
      <c r="DA580" s="7"/>
      <c r="DB580" s="7"/>
      <c r="DC580" s="7"/>
      <c r="DD580" s="7"/>
      <c r="DE580" s="7"/>
      <c r="DF580" s="7"/>
      <c r="DG580" s="7"/>
      <c r="DH580" s="7"/>
      <c r="DI580" s="7"/>
      <c r="DJ580" s="7"/>
      <c r="DK580" s="7"/>
      <c r="DL580" s="7"/>
      <c r="DM580" s="7"/>
      <c r="DN580" s="7"/>
      <c r="DO580" s="7"/>
      <c r="DP580" s="7"/>
      <c r="DQ580" s="7"/>
      <c r="DR580" s="7"/>
      <c r="DS580" s="7"/>
      <c r="DT580" s="7"/>
      <c r="DU580" s="7"/>
      <c r="DV580" s="7"/>
      <c r="DW580" s="7"/>
      <c r="DX580" s="7"/>
      <c r="DY580" s="7"/>
      <c r="DZ580" s="7"/>
      <c r="EA580" s="7"/>
    </row>
    <row r="581" spans="1:131">
      <c r="A581" s="7" t="s">
        <v>449</v>
      </c>
      <c r="B581" s="7"/>
      <c r="C581" s="32">
        <v>277.19425913424675</v>
      </c>
      <c r="D581" s="32">
        <v>10.46115</v>
      </c>
      <c r="E581" s="32">
        <v>2.0922300000000003</v>
      </c>
      <c r="F581" s="32">
        <v>12.553380000000001</v>
      </c>
      <c r="G581" s="32">
        <v>173.85067809764917</v>
      </c>
      <c r="H581" s="32">
        <v>215.43683831846812</v>
      </c>
      <c r="I581" s="32">
        <v>396.71676153560622</v>
      </c>
      <c r="J581" s="32">
        <v>2.2377781259518046</v>
      </c>
      <c r="K581" s="32">
        <v>24.35251268117457</v>
      </c>
      <c r="L581" s="30">
        <v>1.2392062008378286</v>
      </c>
      <c r="M581" s="32">
        <v>2.6333810593025411</v>
      </c>
      <c r="N581" s="32">
        <v>7.3728848201887339E-4</v>
      </c>
      <c r="O581" s="32">
        <v>0</v>
      </c>
      <c r="P581" s="32">
        <v>9.7106222928011396E-3</v>
      </c>
      <c r="Q581" s="32">
        <v>0.53465856515757615</v>
      </c>
      <c r="R581" s="32">
        <v>6.4402501791324891</v>
      </c>
      <c r="S581" s="32">
        <v>25.509522052673159</v>
      </c>
      <c r="T581" s="32">
        <v>33.808535132712095</v>
      </c>
      <c r="U581" s="32">
        <v>32.730839865987555</v>
      </c>
      <c r="V581" s="32">
        <v>33.199215044986545</v>
      </c>
      <c r="W581" s="32">
        <v>15.607339442556615</v>
      </c>
      <c r="X581" s="32">
        <v>8.9746520139261623</v>
      </c>
      <c r="Y581" s="32">
        <v>2.5365402223109936</v>
      </c>
      <c r="Z581" s="32">
        <v>1.738147766214403E-2</v>
      </c>
      <c r="AA581" s="32"/>
      <c r="AB581" s="32">
        <v>0</v>
      </c>
      <c r="AC581" s="32">
        <v>6.6408831866123933E-3</v>
      </c>
      <c r="AD581" s="32">
        <v>0.19714423687065696</v>
      </c>
      <c r="AE581" s="32">
        <v>4.2444136390645193</v>
      </c>
      <c r="AF581" s="32">
        <v>16.541034981110624</v>
      </c>
      <c r="AG581" s="32">
        <v>24.851818765382436</v>
      </c>
      <c r="AH581" s="32">
        <v>28.189237179071092</v>
      </c>
      <c r="AI581" s="32">
        <v>24.143206065715685</v>
      </c>
      <c r="AJ581" s="32">
        <v>12.492145942306944</v>
      </c>
      <c r="AK581" s="32">
        <v>5.8955612951799434</v>
      </c>
      <c r="AL581" s="32">
        <v>1.2515666745627996</v>
      </c>
      <c r="AM581" s="26">
        <v>1.2844852397308093E-2</v>
      </c>
      <c r="AN581" s="26"/>
      <c r="AO581" s="26"/>
      <c r="AP581" s="26"/>
      <c r="AQ581" s="26"/>
      <c r="AR581" s="26"/>
      <c r="AS581" s="26"/>
      <c r="AT581" s="26"/>
      <c r="AU581" s="26"/>
      <c r="AV581" s="26"/>
      <c r="AW581" s="26"/>
      <c r="AX581" s="26"/>
      <c r="AY581" s="26"/>
      <c r="AZ581" s="26"/>
      <c r="BA581" s="26"/>
      <c r="BB581" s="26"/>
      <c r="BC581" s="26"/>
      <c r="BD581" s="26"/>
      <c r="BE581" s="26"/>
      <c r="BF581" s="26"/>
      <c r="BG581" s="26"/>
      <c r="BH581" s="26"/>
      <c r="BI581" s="26"/>
      <c r="BJ581" s="26"/>
      <c r="BK581" s="26"/>
      <c r="BL581" s="26"/>
      <c r="BM581" s="26"/>
      <c r="BN581" s="26"/>
      <c r="BO581" s="26"/>
      <c r="BP581" s="26"/>
      <c r="BQ581" s="26"/>
      <c r="BR581" s="26"/>
      <c r="BS581" s="26"/>
      <c r="BT581" s="26"/>
      <c r="BU581" s="26"/>
      <c r="BV581" s="26"/>
      <c r="BW581" s="26"/>
      <c r="BX581" s="26"/>
      <c r="BY581" s="26"/>
      <c r="BZ581" s="26"/>
      <c r="CA581" s="26"/>
      <c r="CB581" s="26"/>
      <c r="CC581" s="26"/>
      <c r="CD581" s="26"/>
      <c r="CE581" s="26"/>
      <c r="CF581" s="26"/>
      <c r="CG581" s="26"/>
      <c r="CH581" s="26"/>
      <c r="CI581" s="26"/>
      <c r="CJ581" s="26"/>
      <c r="CK581" s="26"/>
      <c r="CL581" s="26"/>
      <c r="CM581" s="26"/>
      <c r="CN581" s="26"/>
      <c r="CO581" s="26"/>
      <c r="CP581" s="26"/>
      <c r="CQ581" s="26"/>
      <c r="CR581" s="26"/>
      <c r="CS581" s="26"/>
      <c r="CT581" s="26"/>
      <c r="CU581" s="26"/>
      <c r="CV581" s="26"/>
      <c r="CW581" s="26"/>
      <c r="CX581" s="7"/>
      <c r="CY581" s="7"/>
      <c r="CZ581" s="7"/>
      <c r="DA581" s="7"/>
      <c r="DB581" s="7"/>
      <c r="DC581" s="7"/>
      <c r="DD581" s="7"/>
      <c r="DE581" s="7"/>
      <c r="DF581" s="7"/>
      <c r="DG581" s="7"/>
      <c r="DH581" s="7"/>
      <c r="DI581" s="7"/>
      <c r="DJ581" s="7"/>
      <c r="DK581" s="7"/>
      <c r="DL581" s="7"/>
      <c r="DM581" s="7"/>
      <c r="DN581" s="7"/>
      <c r="DO581" s="7"/>
      <c r="DP581" s="7"/>
      <c r="DQ581" s="7"/>
      <c r="DR581" s="7"/>
      <c r="DS581" s="7"/>
      <c r="DT581" s="7"/>
      <c r="DU581" s="7"/>
      <c r="DV581" s="7"/>
      <c r="DW581" s="7"/>
      <c r="DX581" s="7"/>
      <c r="DY581" s="7"/>
      <c r="DZ581" s="7"/>
      <c r="EA581" s="7"/>
    </row>
    <row r="582" spans="1:131">
      <c r="A582" s="7" t="s">
        <v>615</v>
      </c>
      <c r="B582" s="7"/>
      <c r="C582" s="32">
        <v>271.12859652260323</v>
      </c>
      <c r="D582" s="32">
        <v>10.46115</v>
      </c>
      <c r="E582" s="32">
        <v>2.0922300000000003</v>
      </c>
      <c r="F582" s="32">
        <v>12.553380000000001</v>
      </c>
      <c r="G582" s="32">
        <v>173.85067809764917</v>
      </c>
      <c r="H582" s="32">
        <v>212.50690329185022</v>
      </c>
      <c r="I582" s="32">
        <v>405.59207036957577</v>
      </c>
      <c r="J582" s="32">
        <v>2.291219972680282</v>
      </c>
      <c r="K582" s="32">
        <v>24.900703220141612</v>
      </c>
      <c r="L582" s="30">
        <v>1.222353030872209</v>
      </c>
      <c r="M582" s="32">
        <v>2.5757564855342747</v>
      </c>
      <c r="N582" s="32">
        <v>7.2115487523587217E-4</v>
      </c>
      <c r="O582" s="32">
        <v>0</v>
      </c>
      <c r="P582" s="32">
        <v>9.4981310285116097E-3</v>
      </c>
      <c r="Q582" s="32">
        <v>0.52295897773177513</v>
      </c>
      <c r="R582" s="32">
        <v>6.2993223516832364</v>
      </c>
      <c r="S582" s="32">
        <v>24.951313687755839</v>
      </c>
      <c r="T582" s="32">
        <v>33.06872483451393</v>
      </c>
      <c r="U582" s="32">
        <v>32.014612075978889</v>
      </c>
      <c r="V582" s="32">
        <v>32.472738104002133</v>
      </c>
      <c r="W582" s="32">
        <v>15.265814132401847</v>
      </c>
      <c r="X582" s="32">
        <v>8.7782655110331884</v>
      </c>
      <c r="Y582" s="32">
        <v>2.481034753916894</v>
      </c>
      <c r="Z582" s="32">
        <v>1.7001130033301819E-2</v>
      </c>
      <c r="AA582" s="32"/>
      <c r="AB582" s="32">
        <v>0</v>
      </c>
      <c r="AC582" s="32">
        <v>6.4955650368818162E-3</v>
      </c>
      <c r="AD582" s="32">
        <v>0.19283025709913437</v>
      </c>
      <c r="AE582" s="32">
        <v>4.1515358817861667</v>
      </c>
      <c r="AF582" s="32">
        <v>16.179078215641617</v>
      </c>
      <c r="AG582" s="32">
        <v>24.308002495928182</v>
      </c>
      <c r="AH582" s="32">
        <v>27.572390341976128</v>
      </c>
      <c r="AI582" s="32">
        <v>23.614895909454141</v>
      </c>
      <c r="AJ582" s="32">
        <v>12.218788395804699</v>
      </c>
      <c r="AK582" s="32">
        <v>5.7665525421324766</v>
      </c>
      <c r="AL582" s="32">
        <v>1.2241794508606019</v>
      </c>
      <c r="AM582" s="26">
        <v>1.256377680367288E-2</v>
      </c>
      <c r="AN582" s="26"/>
      <c r="AO582" s="26"/>
      <c r="AP582" s="26"/>
      <c r="AQ582" s="26"/>
      <c r="AR582" s="26"/>
      <c r="AS582" s="26"/>
      <c r="AT582" s="26"/>
      <c r="AU582" s="26"/>
      <c r="AV582" s="26"/>
      <c r="AW582" s="26"/>
      <c r="AX582" s="26"/>
      <c r="AY582" s="26"/>
      <c r="AZ582" s="26"/>
      <c r="BA582" s="26"/>
      <c r="BB582" s="26"/>
      <c r="BC582" s="26"/>
      <c r="BD582" s="26"/>
      <c r="BE582" s="26"/>
      <c r="BF582" s="26"/>
      <c r="BG582" s="26"/>
      <c r="BH582" s="26"/>
      <c r="BI582" s="26"/>
      <c r="BJ582" s="26"/>
      <c r="BK582" s="26"/>
      <c r="BL582" s="26"/>
      <c r="BM582" s="26"/>
      <c r="BN582" s="26"/>
      <c r="BO582" s="26"/>
      <c r="BP582" s="26"/>
      <c r="BQ582" s="26"/>
      <c r="BR582" s="26"/>
      <c r="BS582" s="26"/>
      <c r="BT582" s="26"/>
      <c r="BU582" s="26"/>
      <c r="BV582" s="26"/>
      <c r="BW582" s="26"/>
      <c r="BX582" s="26"/>
      <c r="BY582" s="26"/>
      <c r="BZ582" s="26"/>
      <c r="CA582" s="26"/>
      <c r="CB582" s="26"/>
      <c r="CC582" s="26"/>
      <c r="CD582" s="26"/>
      <c r="CE582" s="26"/>
      <c r="CF582" s="26"/>
      <c r="CG582" s="26"/>
      <c r="CH582" s="26"/>
      <c r="CI582" s="26"/>
      <c r="CJ582" s="26"/>
      <c r="CK582" s="26"/>
      <c r="CL582" s="26"/>
      <c r="CM582" s="26"/>
      <c r="CN582" s="26"/>
      <c r="CO582" s="26"/>
      <c r="CP582" s="26"/>
      <c r="CQ582" s="26"/>
      <c r="CR582" s="26"/>
      <c r="CS582" s="26"/>
      <c r="CT582" s="26"/>
      <c r="CU582" s="26"/>
      <c r="CV582" s="26"/>
      <c r="CW582" s="26"/>
      <c r="CX582" s="7"/>
      <c r="CY582" s="7"/>
      <c r="CZ582" s="7"/>
      <c r="DA582" s="7"/>
      <c r="DB582" s="7"/>
      <c r="DC582" s="7"/>
      <c r="DD582" s="7"/>
      <c r="DE582" s="7"/>
      <c r="DF582" s="7"/>
      <c r="DG582" s="7"/>
      <c r="DH582" s="7"/>
      <c r="DI582" s="7"/>
      <c r="DJ582" s="7"/>
      <c r="DK582" s="7"/>
      <c r="DL582" s="7"/>
      <c r="DM582" s="7"/>
      <c r="DN582" s="7"/>
      <c r="DO582" s="7"/>
      <c r="DP582" s="7"/>
      <c r="DQ582" s="7"/>
      <c r="DR582" s="7"/>
      <c r="DS582" s="7"/>
      <c r="DT582" s="7"/>
      <c r="DU582" s="7"/>
      <c r="DV582" s="7"/>
      <c r="DW582" s="7"/>
      <c r="DX582" s="7"/>
      <c r="DY582" s="7"/>
      <c r="DZ582" s="7"/>
      <c r="EA582" s="7"/>
    </row>
    <row r="583" spans="1:131">
      <c r="A583" s="7" t="s">
        <v>450</v>
      </c>
      <c r="B583" s="7"/>
      <c r="C583" s="32">
        <v>269.43281987848786</v>
      </c>
      <c r="D583" s="32">
        <v>10.46115</v>
      </c>
      <c r="E583" s="32">
        <v>2.0922300000000003</v>
      </c>
      <c r="F583" s="32">
        <v>12.553380000000001</v>
      </c>
      <c r="G583" s="32">
        <v>173.85067809764917</v>
      </c>
      <c r="H583" s="32">
        <v>211.68778167150555</v>
      </c>
      <c r="I583" s="32">
        <v>408.14481639465657</v>
      </c>
      <c r="J583" s="32">
        <v>2.3065910954616013</v>
      </c>
      <c r="K583" s="32">
        <v>25.05837561729572</v>
      </c>
      <c r="L583" s="30">
        <v>1.2176413919570903</v>
      </c>
      <c r="M583" s="32">
        <v>2.5596463896420705</v>
      </c>
      <c r="N583" s="32">
        <v>7.1664440452234499E-4</v>
      </c>
      <c r="O583" s="32">
        <v>0</v>
      </c>
      <c r="P583" s="32">
        <v>9.4387248686027079E-3</v>
      </c>
      <c r="Q583" s="32">
        <v>0.51968812533316411</v>
      </c>
      <c r="R583" s="32">
        <v>6.2599231741167793</v>
      </c>
      <c r="S583" s="32">
        <v>24.79525543519831</v>
      </c>
      <c r="T583" s="32">
        <v>32.861896148996159</v>
      </c>
      <c r="U583" s="32">
        <v>31.814376349739906</v>
      </c>
      <c r="V583" s="32">
        <v>32.269637023726929</v>
      </c>
      <c r="W583" s="32">
        <v>15.170333938165031</v>
      </c>
      <c r="X583" s="32">
        <v>8.7233617575362299</v>
      </c>
      <c r="Y583" s="32">
        <v>2.4655170960862858</v>
      </c>
      <c r="Z583" s="32">
        <v>1.6894796287603996E-2</v>
      </c>
      <c r="AA583" s="32"/>
      <c r="AB583" s="32">
        <v>0</v>
      </c>
      <c r="AC583" s="32">
        <v>6.4549384573872465E-3</v>
      </c>
      <c r="AD583" s="32">
        <v>0.19162419823827859</v>
      </c>
      <c r="AE583" s="32">
        <v>4.1255700571707132</v>
      </c>
      <c r="AF583" s="32">
        <v>16.077886001639527</v>
      </c>
      <c r="AG583" s="32">
        <v>24.155967839951728</v>
      </c>
      <c r="AH583" s="32">
        <v>27.399938538057103</v>
      </c>
      <c r="AI583" s="32">
        <v>23.467196295875645</v>
      </c>
      <c r="AJ583" s="32">
        <v>12.142365855922352</v>
      </c>
      <c r="AK583" s="32">
        <v>5.7304855789149052</v>
      </c>
      <c r="AL583" s="32">
        <v>1.2165228076750412</v>
      </c>
      <c r="AM583" s="26">
        <v>1.2485196530183467E-2</v>
      </c>
      <c r="AN583" s="26"/>
      <c r="AO583" s="26"/>
      <c r="AP583" s="26"/>
      <c r="AQ583" s="26"/>
      <c r="AR583" s="26"/>
      <c r="AS583" s="26"/>
      <c r="AT583" s="26"/>
      <c r="AU583" s="26"/>
      <c r="AV583" s="26"/>
      <c r="AW583" s="26"/>
      <c r="AX583" s="26"/>
      <c r="AY583" s="26"/>
      <c r="AZ583" s="26"/>
      <c r="BA583" s="26"/>
      <c r="BB583" s="26"/>
      <c r="BC583" s="26"/>
      <c r="BD583" s="26"/>
      <c r="BE583" s="26"/>
      <c r="BF583" s="26"/>
      <c r="BG583" s="26"/>
      <c r="BH583" s="26"/>
      <c r="BI583" s="26"/>
      <c r="BJ583" s="26"/>
      <c r="BK583" s="26"/>
      <c r="BL583" s="26"/>
      <c r="BM583" s="26"/>
      <c r="BN583" s="26"/>
      <c r="BO583" s="26"/>
      <c r="BP583" s="26"/>
      <c r="BQ583" s="26"/>
      <c r="BR583" s="26"/>
      <c r="BS583" s="26"/>
      <c r="BT583" s="26"/>
      <c r="BU583" s="26"/>
      <c r="BV583" s="26"/>
      <c r="BW583" s="26"/>
      <c r="BX583" s="26"/>
      <c r="BY583" s="26"/>
      <c r="BZ583" s="26"/>
      <c r="CA583" s="26"/>
      <c r="CB583" s="26"/>
      <c r="CC583" s="26"/>
      <c r="CD583" s="26"/>
      <c r="CE583" s="26"/>
      <c r="CF583" s="26"/>
      <c r="CG583" s="26"/>
      <c r="CH583" s="26"/>
      <c r="CI583" s="26"/>
      <c r="CJ583" s="26"/>
      <c r="CK583" s="26"/>
      <c r="CL583" s="26"/>
      <c r="CM583" s="26"/>
      <c r="CN583" s="26"/>
      <c r="CO583" s="26"/>
      <c r="CP583" s="26"/>
      <c r="CQ583" s="26"/>
      <c r="CR583" s="26"/>
      <c r="CS583" s="26"/>
      <c r="CT583" s="26"/>
      <c r="CU583" s="26"/>
      <c r="CV583" s="26"/>
      <c r="CW583" s="26"/>
      <c r="CX583" s="7"/>
      <c r="CY583" s="7"/>
      <c r="CZ583" s="7"/>
      <c r="DA583" s="7"/>
      <c r="DB583" s="7"/>
      <c r="DC583" s="7"/>
      <c r="DD583" s="7"/>
      <c r="DE583" s="7"/>
      <c r="DF583" s="7"/>
      <c r="DG583" s="7"/>
      <c r="DH583" s="7"/>
      <c r="DI583" s="7"/>
      <c r="DJ583" s="7"/>
      <c r="DK583" s="7"/>
      <c r="DL583" s="7"/>
      <c r="DM583" s="7"/>
      <c r="DN583" s="7"/>
      <c r="DO583" s="7"/>
      <c r="DP583" s="7"/>
      <c r="DQ583" s="7"/>
      <c r="DR583" s="7"/>
      <c r="DS583" s="7"/>
      <c r="DT583" s="7"/>
      <c r="DU583" s="7"/>
      <c r="DV583" s="7"/>
      <c r="DW583" s="7"/>
      <c r="DX583" s="7"/>
      <c r="DY583" s="7"/>
      <c r="DZ583" s="7"/>
      <c r="EA583" s="7"/>
    </row>
    <row r="584" spans="1:131">
      <c r="A584" s="7" t="s">
        <v>616</v>
      </c>
      <c r="B584" s="7"/>
      <c r="C584" s="32">
        <v>267.0848214481743</v>
      </c>
      <c r="D584" s="32">
        <v>10.46115</v>
      </c>
      <c r="E584" s="32">
        <v>2.0922300000000003</v>
      </c>
      <c r="F584" s="32">
        <v>12.553380000000001</v>
      </c>
      <c r="G584" s="32">
        <v>173.85067809764917</v>
      </c>
      <c r="H584" s="32">
        <v>210.55361327410506</v>
      </c>
      <c r="I584" s="32">
        <v>411.73290269263151</v>
      </c>
      <c r="J584" s="32">
        <v>2.3281964234081678</v>
      </c>
      <c r="K584" s="32">
        <v>25.279996633346318</v>
      </c>
      <c r="L584" s="30">
        <v>1.2111175842284632</v>
      </c>
      <c r="M584" s="32">
        <v>2.537340103022101</v>
      </c>
      <c r="N584" s="32">
        <v>7.1039913738053817E-4</v>
      </c>
      <c r="O584" s="32">
        <v>0</v>
      </c>
      <c r="P584" s="32">
        <v>9.3564701856519231E-3</v>
      </c>
      <c r="Q584" s="32">
        <v>0.51515925278124108</v>
      </c>
      <c r="R584" s="32">
        <v>6.2053704667170697</v>
      </c>
      <c r="S584" s="32">
        <v>24.579174777810966</v>
      </c>
      <c r="T584" s="32">
        <v>32.575517969048484</v>
      </c>
      <c r="U584" s="32">
        <v>31.537126882639779</v>
      </c>
      <c r="V584" s="32">
        <v>31.988420143345866</v>
      </c>
      <c r="W584" s="32">
        <v>15.038130592298671</v>
      </c>
      <c r="X584" s="32">
        <v>8.6473411757712082</v>
      </c>
      <c r="Y584" s="32">
        <v>2.4440311083208281</v>
      </c>
      <c r="Z584" s="32">
        <v>1.6747564947407013E-2</v>
      </c>
      <c r="AA584" s="32"/>
      <c r="AB584" s="32">
        <v>0</v>
      </c>
      <c r="AC584" s="32">
        <v>6.3986862703947663E-3</v>
      </c>
      <c r="AD584" s="32">
        <v>0.18995427058478598</v>
      </c>
      <c r="AE584" s="32">
        <v>4.0896173769339317</v>
      </c>
      <c r="AF584" s="32">
        <v>15.937773705328945</v>
      </c>
      <c r="AG584" s="32">
        <v>23.945458316292022</v>
      </c>
      <c r="AH584" s="32">
        <v>27.161159117246154</v>
      </c>
      <c r="AI584" s="32">
        <v>23.262689138613116</v>
      </c>
      <c r="AJ584" s="32">
        <v>12.03655003146987</v>
      </c>
      <c r="AK584" s="32">
        <v>5.6805467067674993</v>
      </c>
      <c r="AL584" s="32">
        <v>1.2059213017258035</v>
      </c>
      <c r="AM584" s="26">
        <v>1.237639307458274E-2</v>
      </c>
      <c r="AN584" s="26"/>
      <c r="AO584" s="26"/>
      <c r="AP584" s="26"/>
      <c r="AQ584" s="26"/>
      <c r="AR584" s="26"/>
      <c r="AS584" s="26"/>
      <c r="AT584" s="26"/>
      <c r="AU584" s="26"/>
      <c r="AV584" s="26"/>
      <c r="AW584" s="26"/>
      <c r="AX584" s="26"/>
      <c r="AY584" s="26"/>
      <c r="AZ584" s="26"/>
      <c r="BA584" s="26"/>
      <c r="BB584" s="26"/>
      <c r="BC584" s="26"/>
      <c r="BD584" s="26"/>
      <c r="BE584" s="26"/>
      <c r="BF584" s="26"/>
      <c r="BG584" s="26"/>
      <c r="BH584" s="26"/>
      <c r="BI584" s="26"/>
      <c r="BJ584" s="26"/>
      <c r="BK584" s="26"/>
      <c r="BL584" s="26"/>
      <c r="BM584" s="26"/>
      <c r="BN584" s="26"/>
      <c r="BO584" s="26"/>
      <c r="BP584" s="26"/>
      <c r="BQ584" s="26"/>
      <c r="BR584" s="26"/>
      <c r="BS584" s="26"/>
      <c r="BT584" s="26"/>
      <c r="BU584" s="26"/>
      <c r="BV584" s="26"/>
      <c r="BW584" s="26"/>
      <c r="BX584" s="26"/>
      <c r="BY584" s="26"/>
      <c r="BZ584" s="26"/>
      <c r="CA584" s="26"/>
      <c r="CB584" s="26"/>
      <c r="CC584" s="26"/>
      <c r="CD584" s="26"/>
      <c r="CE584" s="26"/>
      <c r="CF584" s="26"/>
      <c r="CG584" s="26"/>
      <c r="CH584" s="26"/>
      <c r="CI584" s="26"/>
      <c r="CJ584" s="26"/>
      <c r="CK584" s="26"/>
      <c r="CL584" s="26"/>
      <c r="CM584" s="26"/>
      <c r="CN584" s="26"/>
      <c r="CO584" s="26"/>
      <c r="CP584" s="26"/>
      <c r="CQ584" s="26"/>
      <c r="CR584" s="26"/>
      <c r="CS584" s="26"/>
      <c r="CT584" s="26"/>
      <c r="CU584" s="26"/>
      <c r="CV584" s="26"/>
      <c r="CW584" s="26"/>
      <c r="CX584" s="7"/>
      <c r="CY584" s="7"/>
      <c r="CZ584" s="7"/>
      <c r="DA584" s="7"/>
      <c r="DB584" s="7"/>
      <c r="DC584" s="7"/>
      <c r="DD584" s="7"/>
      <c r="DE584" s="7"/>
      <c r="DF584" s="7"/>
      <c r="DG584" s="7"/>
      <c r="DH584" s="7"/>
      <c r="DI584" s="7"/>
      <c r="DJ584" s="7"/>
      <c r="DK584" s="7"/>
      <c r="DL584" s="7"/>
      <c r="DM584" s="7"/>
      <c r="DN584" s="7"/>
      <c r="DO584" s="7"/>
      <c r="DP584" s="7"/>
      <c r="DQ584" s="7"/>
      <c r="DR584" s="7"/>
      <c r="DS584" s="7"/>
      <c r="DT584" s="7"/>
      <c r="DU584" s="7"/>
      <c r="DV584" s="7"/>
      <c r="DW584" s="7"/>
      <c r="DX584" s="7"/>
      <c r="DY584" s="7"/>
      <c r="DZ584" s="7"/>
      <c r="EA584" s="7"/>
    </row>
    <row r="585" spans="1:131">
      <c r="A585" s="7" t="s">
        <v>451</v>
      </c>
      <c r="B585" s="7"/>
      <c r="C585" s="32">
        <v>265.91082223301748</v>
      </c>
      <c r="D585" s="32">
        <v>10.46115</v>
      </c>
      <c r="E585" s="32">
        <v>2.0922300000000003</v>
      </c>
      <c r="F585" s="32">
        <v>12.553380000000001</v>
      </c>
      <c r="G585" s="32">
        <v>173.85067809764917</v>
      </c>
      <c r="H585" s="32">
        <v>209.98652907540483</v>
      </c>
      <c r="I585" s="32">
        <v>413.55070800253276</v>
      </c>
      <c r="J585" s="32">
        <v>2.3391421690234857</v>
      </c>
      <c r="K585" s="32">
        <v>25.392274830219641</v>
      </c>
      <c r="L585" s="30">
        <v>1.2078556803641498</v>
      </c>
      <c r="M585" s="32">
        <v>2.5261869597121112</v>
      </c>
      <c r="N585" s="32">
        <v>7.072765038096347E-4</v>
      </c>
      <c r="O585" s="32">
        <v>0</v>
      </c>
      <c r="P585" s="32">
        <v>9.3153428441765315E-3</v>
      </c>
      <c r="Q585" s="32">
        <v>0.51289481650527968</v>
      </c>
      <c r="R585" s="32">
        <v>6.1780941130172149</v>
      </c>
      <c r="S585" s="32">
        <v>24.471134449117294</v>
      </c>
      <c r="T585" s="32">
        <v>32.432328879074646</v>
      </c>
      <c r="U585" s="32">
        <v>31.398502149089719</v>
      </c>
      <c r="V585" s="32">
        <v>31.847811703155337</v>
      </c>
      <c r="W585" s="32">
        <v>14.97202891936549</v>
      </c>
      <c r="X585" s="32">
        <v>8.6093308848886991</v>
      </c>
      <c r="Y585" s="32">
        <v>2.4332881144380996</v>
      </c>
      <c r="Z585" s="32">
        <v>1.6673949277308524E-2</v>
      </c>
      <c r="AA585" s="32"/>
      <c r="AB585" s="32">
        <v>0</v>
      </c>
      <c r="AC585" s="32">
        <v>6.3705601768985253E-3</v>
      </c>
      <c r="AD585" s="32">
        <v>0.1891193067580397</v>
      </c>
      <c r="AE585" s="32">
        <v>4.0716410368155413</v>
      </c>
      <c r="AF585" s="32">
        <v>15.867717557173656</v>
      </c>
      <c r="AG585" s="32">
        <v>23.840203554462168</v>
      </c>
      <c r="AH585" s="32">
        <v>27.041769406840679</v>
      </c>
      <c r="AI585" s="32">
        <v>23.160435559981849</v>
      </c>
      <c r="AJ585" s="32">
        <v>11.98364211924363</v>
      </c>
      <c r="AK585" s="32">
        <v>5.6555772706937963</v>
      </c>
      <c r="AL585" s="32">
        <v>1.2006205487511847</v>
      </c>
      <c r="AM585" s="26">
        <v>1.2321991346782378E-2</v>
      </c>
      <c r="AN585" s="26"/>
      <c r="AO585" s="26"/>
      <c r="AP585" s="26"/>
      <c r="AQ585" s="26"/>
      <c r="AR585" s="26"/>
      <c r="AS585" s="26"/>
      <c r="AT585" s="26"/>
      <c r="AU585" s="26"/>
      <c r="AV585" s="26"/>
      <c r="AW585" s="26"/>
      <c r="AX585" s="26"/>
      <c r="AY585" s="26"/>
      <c r="AZ585" s="26"/>
      <c r="BA585" s="26"/>
      <c r="BB585" s="26"/>
      <c r="BC585" s="26"/>
      <c r="BD585" s="26"/>
      <c r="BE585" s="26"/>
      <c r="BF585" s="26"/>
      <c r="BG585" s="26"/>
      <c r="BH585" s="26"/>
      <c r="BI585" s="26"/>
      <c r="BJ585" s="26"/>
      <c r="BK585" s="26"/>
      <c r="BL585" s="26"/>
      <c r="BM585" s="26"/>
      <c r="BN585" s="26"/>
      <c r="BO585" s="26"/>
      <c r="BP585" s="26"/>
      <c r="BQ585" s="26"/>
      <c r="BR585" s="26"/>
      <c r="BS585" s="26"/>
      <c r="BT585" s="26"/>
      <c r="BU585" s="26"/>
      <c r="BV585" s="26"/>
      <c r="BW585" s="26"/>
      <c r="BX585" s="26"/>
      <c r="BY585" s="26"/>
      <c r="BZ585" s="26"/>
      <c r="CA585" s="26"/>
      <c r="CB585" s="26"/>
      <c r="CC585" s="26"/>
      <c r="CD585" s="26"/>
      <c r="CE585" s="26"/>
      <c r="CF585" s="26"/>
      <c r="CG585" s="26"/>
      <c r="CH585" s="26"/>
      <c r="CI585" s="26"/>
      <c r="CJ585" s="26"/>
      <c r="CK585" s="26"/>
      <c r="CL585" s="26"/>
      <c r="CM585" s="26"/>
      <c r="CN585" s="26"/>
      <c r="CO585" s="26"/>
      <c r="CP585" s="26"/>
      <c r="CQ585" s="26"/>
      <c r="CR585" s="26"/>
      <c r="CS585" s="26"/>
      <c r="CT585" s="26"/>
      <c r="CU585" s="26"/>
      <c r="CV585" s="26"/>
      <c r="CW585" s="26"/>
      <c r="CX585" s="7"/>
      <c r="CY585" s="7"/>
      <c r="CZ585" s="7"/>
      <c r="DA585" s="7"/>
      <c r="DB585" s="7"/>
      <c r="DC585" s="7"/>
      <c r="DD585" s="7"/>
      <c r="DE585" s="7"/>
      <c r="DF585" s="7"/>
      <c r="DG585" s="7"/>
      <c r="DH585" s="7"/>
      <c r="DI585" s="7"/>
      <c r="DJ585" s="7"/>
      <c r="DK585" s="7"/>
      <c r="DL585" s="7"/>
      <c r="DM585" s="7"/>
      <c r="DN585" s="7"/>
      <c r="DO585" s="7"/>
      <c r="DP585" s="7"/>
      <c r="DQ585" s="7"/>
      <c r="DR585" s="7"/>
      <c r="DS585" s="7"/>
      <c r="DT585" s="7"/>
      <c r="DU585" s="7"/>
      <c r="DV585" s="7"/>
      <c r="DW585" s="7"/>
      <c r="DX585" s="7"/>
      <c r="DY585" s="7"/>
      <c r="DZ585" s="7"/>
      <c r="EA585" s="7"/>
    </row>
    <row r="586" spans="1:131">
      <c r="A586" s="7" t="s">
        <v>617</v>
      </c>
      <c r="B586" s="7"/>
      <c r="C586" s="32">
        <v>257.04060594072155</v>
      </c>
      <c r="D586" s="32">
        <v>10.46115</v>
      </c>
      <c r="E586" s="32">
        <v>2.0922300000000003</v>
      </c>
      <c r="F586" s="32">
        <v>12.553380000000001</v>
      </c>
      <c r="G586" s="32">
        <v>173.85067809764917</v>
      </c>
      <c r="H586" s="32">
        <v>205.70189290744764</v>
      </c>
      <c r="I586" s="32">
        <v>427.82193263799195</v>
      </c>
      <c r="J586" s="32">
        <v>2.4250750209234417</v>
      </c>
      <c r="K586" s="32">
        <v>26.273748418461313</v>
      </c>
      <c r="L586" s="30">
        <v>1.183210184500449</v>
      </c>
      <c r="M586" s="32">
        <v>2.4419187658144361</v>
      </c>
      <c r="N586" s="32">
        <v>6.8368327238503058E-4</v>
      </c>
      <c r="O586" s="32">
        <v>0</v>
      </c>
      <c r="P586" s="32">
        <v>9.0046029308068921E-3</v>
      </c>
      <c r="Q586" s="32">
        <v>0.49578574242023704</v>
      </c>
      <c r="R586" s="32">
        <v>5.9720061072849733</v>
      </c>
      <c r="S586" s="32">
        <v>23.654829743431744</v>
      </c>
      <c r="T586" s="32">
        <v>31.350455754827852</v>
      </c>
      <c r="U586" s="32">
        <v>30.351115273378106</v>
      </c>
      <c r="V586" s="32">
        <v>30.785436821715759</v>
      </c>
      <c r="W586" s="32">
        <v>14.472594057203674</v>
      </c>
      <c r="X586" s="32">
        <v>8.3221420204430583</v>
      </c>
      <c r="Y586" s="32">
        <v>2.3521188273241469</v>
      </c>
      <c r="Z586" s="32">
        <v>1.6117741992119908E-2</v>
      </c>
      <c r="AA586" s="32"/>
      <c r="AB586" s="32">
        <v>0</v>
      </c>
      <c r="AC586" s="32">
        <v>6.1580519149269271E-3</v>
      </c>
      <c r="AD586" s="32">
        <v>0.18281069117817861</v>
      </c>
      <c r="AE586" s="32">
        <v>3.9358198003654752</v>
      </c>
      <c r="AF586" s="32">
        <v>15.338404437778109</v>
      </c>
      <c r="AG586" s="32">
        <v>23.044945353969922</v>
      </c>
      <c r="AH586" s="32">
        <v>26.139713817110394</v>
      </c>
      <c r="AI586" s="32">
        <v>22.387852965878942</v>
      </c>
      <c r="AJ586" s="32">
        <v>11.583893449089803</v>
      </c>
      <c r="AK586" s="32">
        <v>5.4669193092480359</v>
      </c>
      <c r="AL586" s="32">
        <v>1.1605704151651748</v>
      </c>
      <c r="AM586" s="26">
        <v>1.1910956070068516E-2</v>
      </c>
      <c r="AN586" s="26"/>
      <c r="AO586" s="26"/>
      <c r="AP586" s="26"/>
      <c r="AQ586" s="26"/>
      <c r="AR586" s="26"/>
      <c r="AS586" s="26"/>
      <c r="AT586" s="26"/>
      <c r="AU586" s="26"/>
      <c r="AV586" s="26"/>
      <c r="AW586" s="26"/>
      <c r="AX586" s="26"/>
      <c r="AY586" s="26"/>
      <c r="AZ586" s="26"/>
      <c r="BA586" s="26"/>
      <c r="BB586" s="26"/>
      <c r="BC586" s="26"/>
      <c r="BD586" s="26"/>
      <c r="BE586" s="26"/>
      <c r="BF586" s="26"/>
      <c r="BG586" s="26"/>
      <c r="BH586" s="26"/>
      <c r="BI586" s="26"/>
      <c r="BJ586" s="26"/>
      <c r="BK586" s="26"/>
      <c r="BL586" s="26"/>
      <c r="BM586" s="26"/>
      <c r="BN586" s="26"/>
      <c r="BO586" s="26"/>
      <c r="BP586" s="26"/>
      <c r="BQ586" s="26"/>
      <c r="BR586" s="26"/>
      <c r="BS586" s="26"/>
      <c r="BT586" s="26"/>
      <c r="BU586" s="26"/>
      <c r="BV586" s="26"/>
      <c r="BW586" s="26"/>
      <c r="BX586" s="26"/>
      <c r="BY586" s="26"/>
      <c r="BZ586" s="26"/>
      <c r="CA586" s="26"/>
      <c r="CB586" s="26"/>
      <c r="CC586" s="26"/>
      <c r="CD586" s="26"/>
      <c r="CE586" s="26"/>
      <c r="CF586" s="26"/>
      <c r="CG586" s="26"/>
      <c r="CH586" s="26"/>
      <c r="CI586" s="26"/>
      <c r="CJ586" s="26"/>
      <c r="CK586" s="26"/>
      <c r="CL586" s="26"/>
      <c r="CM586" s="26"/>
      <c r="CN586" s="26"/>
      <c r="CO586" s="26"/>
      <c r="CP586" s="26"/>
      <c r="CQ586" s="26"/>
      <c r="CR586" s="26"/>
      <c r="CS586" s="26"/>
      <c r="CT586" s="26"/>
      <c r="CU586" s="26"/>
      <c r="CV586" s="26"/>
      <c r="CW586" s="26"/>
      <c r="CX586" s="7"/>
      <c r="CY586" s="7"/>
      <c r="CZ586" s="7"/>
      <c r="DA586" s="7"/>
      <c r="DB586" s="7"/>
      <c r="DC586" s="7"/>
      <c r="DD586" s="7"/>
      <c r="DE586" s="7"/>
      <c r="DF586" s="7"/>
      <c r="DG586" s="7"/>
      <c r="DH586" s="7"/>
      <c r="DI586" s="7"/>
      <c r="DJ586" s="7"/>
      <c r="DK586" s="7"/>
      <c r="DL586" s="7"/>
      <c r="DM586" s="7"/>
      <c r="DN586" s="7"/>
      <c r="DO586" s="7"/>
      <c r="DP586" s="7"/>
      <c r="DQ586" s="7"/>
      <c r="DR586" s="7"/>
      <c r="DS586" s="7"/>
      <c r="DT586" s="7"/>
      <c r="DU586" s="7"/>
      <c r="DV586" s="7"/>
      <c r="DW586" s="7"/>
      <c r="DX586" s="7"/>
      <c r="DY586" s="7"/>
      <c r="DZ586" s="7"/>
      <c r="EA586" s="7"/>
    </row>
    <row r="587" spans="1:131">
      <c r="A587" s="7" t="s">
        <v>452</v>
      </c>
      <c r="B587" s="7"/>
      <c r="C587" s="32">
        <v>255.60571801108543</v>
      </c>
      <c r="D587" s="32">
        <v>10.46115</v>
      </c>
      <c r="E587" s="32">
        <v>2.0922300000000003</v>
      </c>
      <c r="F587" s="32">
        <v>12.553380000000001</v>
      </c>
      <c r="G587" s="32">
        <v>173.85067809764917</v>
      </c>
      <c r="H587" s="32">
        <v>205.00878999792505</v>
      </c>
      <c r="I587" s="32">
        <v>430.22358676354332</v>
      </c>
      <c r="J587" s="32">
        <v>2.439536357883497</v>
      </c>
      <c r="K587" s="32">
        <v>26.422088503761714</v>
      </c>
      <c r="L587" s="30">
        <v>1.1792234131107322</v>
      </c>
      <c r="M587" s="32">
        <v>2.4282871462133309</v>
      </c>
      <c r="N587" s="32">
        <v>6.7986672024281526E-4</v>
      </c>
      <c r="O587" s="32">
        <v>0</v>
      </c>
      <c r="P587" s="32">
        <v>8.9543361801147445E-3</v>
      </c>
      <c r="Q587" s="32">
        <v>0.49301809808295083</v>
      </c>
      <c r="R587" s="32">
        <v>5.9386683416518169</v>
      </c>
      <c r="S587" s="32">
        <v>23.522780452806142</v>
      </c>
      <c r="T587" s="32">
        <v>31.175446867082048</v>
      </c>
      <c r="U587" s="32">
        <v>30.181685043483583</v>
      </c>
      <c r="V587" s="32">
        <v>30.613582061482891</v>
      </c>
      <c r="W587" s="32">
        <v>14.391803123618676</v>
      </c>
      <c r="X587" s="32">
        <v>8.2756849982533236</v>
      </c>
      <c r="Y587" s="32">
        <v>2.3389885014674783</v>
      </c>
      <c r="Z587" s="32">
        <v>1.6027767284221752E-2</v>
      </c>
      <c r="AA587" s="32"/>
      <c r="AB587" s="32">
        <v>0</v>
      </c>
      <c r="AC587" s="32">
        <v>6.1236755784315217E-3</v>
      </c>
      <c r="AD587" s="32">
        <v>0.18179017983437756</v>
      </c>
      <c r="AE587" s="32">
        <v>3.9138487179985533</v>
      </c>
      <c r="AF587" s="32">
        <v>15.25278025669942</v>
      </c>
      <c r="AG587" s="32">
        <v>22.916300645066766</v>
      </c>
      <c r="AH587" s="32">
        <v>25.993793059948146</v>
      </c>
      <c r="AI587" s="32">
        <v>22.262876369774062</v>
      </c>
      <c r="AJ587" s="32">
        <v>11.51922822303551</v>
      </c>
      <c r="AK587" s="32">
        <v>5.4364011096023992</v>
      </c>
      <c r="AL587" s="32">
        <v>1.1540917170850851</v>
      </c>
      <c r="AM587" s="26">
        <v>1.1844465069423627E-2</v>
      </c>
      <c r="AN587" s="26"/>
      <c r="AO587" s="26"/>
      <c r="AP587" s="26"/>
      <c r="AQ587" s="26"/>
      <c r="AR587" s="26"/>
      <c r="AS587" s="26"/>
      <c r="AT587" s="26"/>
      <c r="AU587" s="26"/>
      <c r="AV587" s="26"/>
      <c r="AW587" s="26"/>
      <c r="AX587" s="26"/>
      <c r="AY587" s="26"/>
      <c r="AZ587" s="26"/>
      <c r="BA587" s="26"/>
      <c r="BB587" s="26"/>
      <c r="BC587" s="26"/>
      <c r="BD587" s="26"/>
      <c r="BE587" s="26"/>
      <c r="BF587" s="26"/>
      <c r="BG587" s="26"/>
      <c r="BH587" s="26"/>
      <c r="BI587" s="26"/>
      <c r="BJ587" s="26"/>
      <c r="BK587" s="26"/>
      <c r="BL587" s="26"/>
      <c r="BM587" s="26"/>
      <c r="BN587" s="26"/>
      <c r="BO587" s="26"/>
      <c r="BP587" s="26"/>
      <c r="BQ587" s="26"/>
      <c r="BR587" s="26"/>
      <c r="BS587" s="26"/>
      <c r="BT587" s="26"/>
      <c r="BU587" s="26"/>
      <c r="BV587" s="26"/>
      <c r="BW587" s="26"/>
      <c r="BX587" s="26"/>
      <c r="BY587" s="26"/>
      <c r="BZ587" s="26"/>
      <c r="CA587" s="26"/>
      <c r="CB587" s="26"/>
      <c r="CC587" s="26"/>
      <c r="CD587" s="26"/>
      <c r="CE587" s="26"/>
      <c r="CF587" s="26"/>
      <c r="CG587" s="26"/>
      <c r="CH587" s="26"/>
      <c r="CI587" s="26"/>
      <c r="CJ587" s="26"/>
      <c r="CK587" s="26"/>
      <c r="CL587" s="26"/>
      <c r="CM587" s="26"/>
      <c r="CN587" s="26"/>
      <c r="CO587" s="26"/>
      <c r="CP587" s="26"/>
      <c r="CQ587" s="26"/>
      <c r="CR587" s="26"/>
      <c r="CS587" s="26"/>
      <c r="CT587" s="26"/>
      <c r="CU587" s="26"/>
      <c r="CV587" s="26"/>
      <c r="CW587" s="26"/>
      <c r="CX587" s="7"/>
      <c r="CY587" s="7"/>
      <c r="CZ587" s="7"/>
      <c r="DA587" s="7"/>
      <c r="DB587" s="7"/>
      <c r="DC587" s="7"/>
      <c r="DD587" s="7"/>
      <c r="DE587" s="7"/>
      <c r="DF587" s="7"/>
      <c r="DG587" s="7"/>
      <c r="DH587" s="7"/>
      <c r="DI587" s="7"/>
      <c r="DJ587" s="7"/>
      <c r="DK587" s="7"/>
      <c r="DL587" s="7"/>
      <c r="DM587" s="7"/>
      <c r="DN587" s="7"/>
      <c r="DO587" s="7"/>
      <c r="DP587" s="7"/>
      <c r="DQ587" s="7"/>
      <c r="DR587" s="7"/>
      <c r="DS587" s="7"/>
      <c r="DT587" s="7"/>
      <c r="DU587" s="7"/>
      <c r="DV587" s="7"/>
      <c r="DW587" s="7"/>
      <c r="DX587" s="7"/>
      <c r="DY587" s="7"/>
      <c r="DZ587" s="7"/>
      <c r="EA587" s="7"/>
    </row>
    <row r="588" spans="1:131">
      <c r="A588" s="7" t="s">
        <v>461</v>
      </c>
      <c r="B588" s="7"/>
      <c r="C588" s="32">
        <v>251.49672075803662</v>
      </c>
      <c r="D588" s="32">
        <v>10.46115</v>
      </c>
      <c r="E588" s="32">
        <v>2.0922300000000003</v>
      </c>
      <c r="F588" s="32">
        <v>12.553380000000001</v>
      </c>
      <c r="G588" s="32">
        <v>173.85067809764917</v>
      </c>
      <c r="H588" s="32">
        <v>203.02399530247445</v>
      </c>
      <c r="I588" s="32">
        <v>437.25265470081075</v>
      </c>
      <c r="J588" s="32">
        <v>2.4818612367552917</v>
      </c>
      <c r="K588" s="32">
        <v>26.856244499124777</v>
      </c>
      <c r="L588" s="30">
        <v>1.1678067495856364</v>
      </c>
      <c r="M588" s="32">
        <v>2.3892511446283802</v>
      </c>
      <c r="N588" s="32">
        <v>6.6893750274465318E-4</v>
      </c>
      <c r="O588" s="32">
        <v>0</v>
      </c>
      <c r="P588" s="32">
        <v>8.8103904849508707E-3</v>
      </c>
      <c r="Q588" s="32">
        <v>0.48509257111708559</v>
      </c>
      <c r="R588" s="32">
        <v>5.8432011037023237</v>
      </c>
      <c r="S588" s="32">
        <v>23.144639302378284</v>
      </c>
      <c r="T588" s="32">
        <v>30.674285052173612</v>
      </c>
      <c r="U588" s="32">
        <v>29.696498476058359</v>
      </c>
      <c r="V588" s="32">
        <v>30.121452520816032</v>
      </c>
      <c r="W588" s="32">
        <v>14.160447268352543</v>
      </c>
      <c r="X588" s="32">
        <v>8.1426489801645374</v>
      </c>
      <c r="Y588" s="32">
        <v>2.3013880228779273</v>
      </c>
      <c r="Z588" s="32">
        <v>1.5770112438877031E-2</v>
      </c>
      <c r="AA588" s="32"/>
      <c r="AB588" s="32">
        <v>0</v>
      </c>
      <c r="AC588" s="32">
        <v>6.0252342511946796E-3</v>
      </c>
      <c r="AD588" s="32">
        <v>0.1788678064407655</v>
      </c>
      <c r="AE588" s="32">
        <v>3.8509315275841853</v>
      </c>
      <c r="AF588" s="32">
        <v>15.007583738155899</v>
      </c>
      <c r="AG588" s="32">
        <v>22.547908978662274</v>
      </c>
      <c r="AH588" s="32">
        <v>25.575929073528975</v>
      </c>
      <c r="AI588" s="32">
        <v>21.904988844564631</v>
      </c>
      <c r="AJ588" s="32">
        <v>11.334050530243665</v>
      </c>
      <c r="AK588" s="32">
        <v>5.3490080833444384</v>
      </c>
      <c r="AL588" s="32">
        <v>1.1355390816739188</v>
      </c>
      <c r="AM588" s="26">
        <v>1.1654059022122354E-2</v>
      </c>
      <c r="AN588" s="26"/>
      <c r="AO588" s="26"/>
      <c r="AP588" s="26"/>
      <c r="AQ588" s="26"/>
      <c r="AR588" s="26"/>
      <c r="AS588" s="26"/>
      <c r="AT588" s="26"/>
      <c r="AU588" s="26"/>
      <c r="AV588" s="26"/>
      <c r="AW588" s="26"/>
      <c r="AX588" s="26"/>
      <c r="AY588" s="26"/>
      <c r="AZ588" s="26"/>
      <c r="BA588" s="26"/>
      <c r="BB588" s="26"/>
      <c r="BC588" s="26"/>
      <c r="BD588" s="26"/>
      <c r="BE588" s="26"/>
      <c r="BF588" s="26"/>
      <c r="BG588" s="26"/>
      <c r="BH588" s="26"/>
      <c r="BI588" s="26"/>
      <c r="BJ588" s="26"/>
      <c r="BK588" s="26"/>
      <c r="BL588" s="26"/>
      <c r="BM588" s="26"/>
      <c r="BN588" s="26"/>
      <c r="BO588" s="26"/>
      <c r="BP588" s="26"/>
      <c r="BQ588" s="26"/>
      <c r="BR588" s="26"/>
      <c r="BS588" s="26"/>
      <c r="BT588" s="26"/>
      <c r="BU588" s="26"/>
      <c r="BV588" s="26"/>
      <c r="BW588" s="26"/>
      <c r="BX588" s="26"/>
      <c r="BY588" s="26"/>
      <c r="BZ588" s="26"/>
      <c r="CA588" s="26"/>
      <c r="CB588" s="26"/>
      <c r="CC588" s="26"/>
      <c r="CD588" s="26"/>
      <c r="CE588" s="26"/>
      <c r="CF588" s="26"/>
      <c r="CG588" s="26"/>
      <c r="CH588" s="26"/>
      <c r="CI588" s="26"/>
      <c r="CJ588" s="26"/>
      <c r="CK588" s="26"/>
      <c r="CL588" s="26"/>
      <c r="CM588" s="26"/>
      <c r="CN588" s="26"/>
      <c r="CO588" s="26"/>
      <c r="CP588" s="26"/>
      <c r="CQ588" s="26"/>
      <c r="CR588" s="26"/>
      <c r="CS588" s="26"/>
      <c r="CT588" s="26"/>
      <c r="CU588" s="26"/>
      <c r="CV588" s="26"/>
      <c r="CW588" s="26"/>
      <c r="CX588" s="7"/>
      <c r="CY588" s="7"/>
      <c r="CZ588" s="7"/>
      <c r="DA588" s="7"/>
      <c r="DB588" s="7"/>
      <c r="DC588" s="7"/>
      <c r="DD588" s="7"/>
      <c r="DE588" s="7"/>
      <c r="DF588" s="7"/>
      <c r="DG588" s="7"/>
      <c r="DH588" s="7"/>
      <c r="DI588" s="7"/>
      <c r="DJ588" s="7"/>
      <c r="DK588" s="7"/>
      <c r="DL588" s="7"/>
      <c r="DM588" s="7"/>
      <c r="DN588" s="7"/>
      <c r="DO588" s="7"/>
      <c r="DP588" s="7"/>
      <c r="DQ588" s="7"/>
      <c r="DR588" s="7"/>
      <c r="DS588" s="7"/>
      <c r="DT588" s="7"/>
      <c r="DU588" s="7"/>
      <c r="DV588" s="7"/>
      <c r="DW588" s="7"/>
      <c r="DX588" s="7"/>
      <c r="DY588" s="7"/>
      <c r="DZ588" s="7"/>
      <c r="EA588" s="7"/>
    </row>
    <row r="589" spans="1:131">
      <c r="A589" s="7" t="s">
        <v>618</v>
      </c>
      <c r="B589" s="7"/>
      <c r="C589" s="32">
        <v>250.84449897183836</v>
      </c>
      <c r="D589" s="32">
        <v>10.46115</v>
      </c>
      <c r="E589" s="32">
        <v>2.0922300000000003</v>
      </c>
      <c r="F589" s="32">
        <v>12.553380000000001</v>
      </c>
      <c r="G589" s="32">
        <v>173.85067809764917</v>
      </c>
      <c r="H589" s="32">
        <v>202.70894852541878</v>
      </c>
      <c r="I589" s="32">
        <v>438.389557079128</v>
      </c>
      <c r="J589" s="32">
        <v>2.4887069886929294</v>
      </c>
      <c r="K589" s="32">
        <v>26.926466182581841</v>
      </c>
      <c r="L589" s="30">
        <v>1.165994580772129</v>
      </c>
      <c r="M589" s="32">
        <v>2.3830549539006038</v>
      </c>
      <c r="N589" s="32">
        <v>6.6720270631637343E-4</v>
      </c>
      <c r="O589" s="32">
        <v>0</v>
      </c>
      <c r="P589" s="32">
        <v>8.7875419619089842E-3</v>
      </c>
      <c r="Q589" s="32">
        <v>0.48383455096377359</v>
      </c>
      <c r="R589" s="32">
        <v>5.8280475738690711</v>
      </c>
      <c r="S589" s="32">
        <v>23.084616897548464</v>
      </c>
      <c r="T589" s="32">
        <v>30.5947355577437</v>
      </c>
      <c r="U589" s="32">
        <v>29.619484735197208</v>
      </c>
      <c r="V589" s="32">
        <v>30.04333672071018</v>
      </c>
      <c r="W589" s="32">
        <v>14.123724116722997</v>
      </c>
      <c r="X589" s="32">
        <v>8.1215321518964743</v>
      </c>
      <c r="Y589" s="32">
        <v>2.2954196929430779</v>
      </c>
      <c r="Z589" s="32">
        <v>1.5729214844377868E-2</v>
      </c>
      <c r="AA589" s="32"/>
      <c r="AB589" s="32">
        <v>0</v>
      </c>
      <c r="AC589" s="32">
        <v>6.0096086436967682E-3</v>
      </c>
      <c r="AD589" s="32">
        <v>0.17840393764812865</v>
      </c>
      <c r="AE589" s="32">
        <v>3.8409446719628568</v>
      </c>
      <c r="AF589" s="32">
        <v>14.968663655847402</v>
      </c>
      <c r="AG589" s="32">
        <v>22.489434110979023</v>
      </c>
      <c r="AH589" s="32">
        <v>25.509601456637043</v>
      </c>
      <c r="AI589" s="32">
        <v>21.848181300880594</v>
      </c>
      <c r="AJ589" s="32">
        <v>11.304657245673532</v>
      </c>
      <c r="AK589" s="32">
        <v>5.3351361744146022</v>
      </c>
      <c r="AL589" s="32">
        <v>1.1325942189102416</v>
      </c>
      <c r="AM589" s="26">
        <v>1.1623835840011041E-2</v>
      </c>
      <c r="AN589" s="26"/>
      <c r="AO589" s="26"/>
      <c r="AP589" s="26"/>
      <c r="AQ589" s="26"/>
      <c r="AR589" s="26"/>
      <c r="AS589" s="26"/>
      <c r="AT589" s="26"/>
      <c r="AU589" s="26"/>
      <c r="AV589" s="26"/>
      <c r="AW589" s="26"/>
      <c r="AX589" s="26"/>
      <c r="AY589" s="26"/>
      <c r="AZ589" s="26"/>
      <c r="BA589" s="26"/>
      <c r="BB589" s="26"/>
      <c r="BC589" s="26"/>
      <c r="BD589" s="26"/>
      <c r="BE589" s="26"/>
      <c r="BF589" s="26"/>
      <c r="BG589" s="26"/>
      <c r="BH589" s="26"/>
      <c r="BI589" s="26"/>
      <c r="BJ589" s="26"/>
      <c r="BK589" s="26"/>
      <c r="BL589" s="26"/>
      <c r="BM589" s="26"/>
      <c r="BN589" s="26"/>
      <c r="BO589" s="26"/>
      <c r="BP589" s="26"/>
      <c r="BQ589" s="26"/>
      <c r="BR589" s="26"/>
      <c r="BS589" s="26"/>
      <c r="BT589" s="26"/>
      <c r="BU589" s="26"/>
      <c r="BV589" s="26"/>
      <c r="BW589" s="26"/>
      <c r="BX589" s="26"/>
      <c r="BY589" s="26"/>
      <c r="BZ589" s="26"/>
      <c r="CA589" s="26"/>
      <c r="CB589" s="26"/>
      <c r="CC589" s="26"/>
      <c r="CD589" s="26"/>
      <c r="CE589" s="26"/>
      <c r="CF589" s="26"/>
      <c r="CG589" s="26"/>
      <c r="CH589" s="26"/>
      <c r="CI589" s="26"/>
      <c r="CJ589" s="26"/>
      <c r="CK589" s="26"/>
      <c r="CL589" s="26"/>
      <c r="CM589" s="26"/>
      <c r="CN589" s="26"/>
      <c r="CO589" s="26"/>
      <c r="CP589" s="26"/>
      <c r="CQ589" s="26"/>
      <c r="CR589" s="26"/>
      <c r="CS589" s="26"/>
      <c r="CT589" s="26"/>
      <c r="CU589" s="26"/>
      <c r="CV589" s="26"/>
      <c r="CW589" s="26"/>
      <c r="CX589" s="7"/>
      <c r="CY589" s="7"/>
      <c r="CZ589" s="7"/>
      <c r="DA589" s="7"/>
      <c r="DB589" s="7"/>
      <c r="DC589" s="7"/>
      <c r="DD589" s="7"/>
      <c r="DE589" s="7"/>
      <c r="DF589" s="7"/>
      <c r="DG589" s="7"/>
      <c r="DH589" s="7"/>
      <c r="DI589" s="7"/>
      <c r="DJ589" s="7"/>
      <c r="DK589" s="7"/>
      <c r="DL589" s="7"/>
      <c r="DM589" s="7"/>
      <c r="DN589" s="7"/>
      <c r="DO589" s="7"/>
      <c r="DP589" s="7"/>
      <c r="DQ589" s="7"/>
      <c r="DR589" s="7"/>
      <c r="DS589" s="7"/>
      <c r="DT589" s="7"/>
      <c r="DU589" s="7"/>
      <c r="DV589" s="7"/>
      <c r="DW589" s="7"/>
      <c r="DX589" s="7"/>
      <c r="DY589" s="7"/>
      <c r="DZ589" s="7"/>
      <c r="EA589" s="7"/>
    </row>
    <row r="590" spans="1:131">
      <c r="A590" s="7" t="s">
        <v>453</v>
      </c>
      <c r="B590" s="7"/>
      <c r="C590" s="32">
        <v>249.08350014910317</v>
      </c>
      <c r="D590" s="32">
        <v>10.46115</v>
      </c>
      <c r="E590" s="32">
        <v>2.0922300000000003</v>
      </c>
      <c r="F590" s="32">
        <v>12.553380000000001</v>
      </c>
      <c r="G590" s="32">
        <v>173.85067809764917</v>
      </c>
      <c r="H590" s="32">
        <v>201.8583222273684</v>
      </c>
      <c r="I590" s="32">
        <v>441.48893336641169</v>
      </c>
      <c r="J590" s="32">
        <v>2.5073695947607781</v>
      </c>
      <c r="K590" s="32">
        <v>27.117901634482362</v>
      </c>
      <c r="L590" s="30">
        <v>1.1611017249756586</v>
      </c>
      <c r="M590" s="32">
        <v>2.3663252389356275</v>
      </c>
      <c r="N590" s="32">
        <v>6.6251875596001818E-4</v>
      </c>
      <c r="O590" s="32">
        <v>0</v>
      </c>
      <c r="P590" s="32">
        <v>8.7258509496958951E-3</v>
      </c>
      <c r="Q590" s="32">
        <v>0.48043789654983138</v>
      </c>
      <c r="R590" s="32">
        <v>5.7871330433192885</v>
      </c>
      <c r="S590" s="32">
        <v>22.922556404507951</v>
      </c>
      <c r="T590" s="32">
        <v>30.37995192278294</v>
      </c>
      <c r="U590" s="32">
        <v>29.411547634872115</v>
      </c>
      <c r="V590" s="32">
        <v>29.832424060424383</v>
      </c>
      <c r="W590" s="32">
        <v>14.024571607323226</v>
      </c>
      <c r="X590" s="32">
        <v>8.064516715572708</v>
      </c>
      <c r="Y590" s="32">
        <v>2.2793052021189846</v>
      </c>
      <c r="Z590" s="32">
        <v>1.5618791339230128E-2</v>
      </c>
      <c r="AA590" s="32"/>
      <c r="AB590" s="32">
        <v>0</v>
      </c>
      <c r="AC590" s="32">
        <v>5.9674195034524072E-3</v>
      </c>
      <c r="AD590" s="32">
        <v>0.17715149190800916</v>
      </c>
      <c r="AE590" s="32">
        <v>3.8139801617852709</v>
      </c>
      <c r="AF590" s="32">
        <v>14.863579433614465</v>
      </c>
      <c r="AG590" s="32">
        <v>22.33155196823424</v>
      </c>
      <c r="AH590" s="32">
        <v>25.330516891028825</v>
      </c>
      <c r="AI590" s="32">
        <v>21.694800932933692</v>
      </c>
      <c r="AJ590" s="32">
        <v>11.22529537733417</v>
      </c>
      <c r="AK590" s="32">
        <v>5.2976820203040482</v>
      </c>
      <c r="AL590" s="32">
        <v>1.1246430894483133</v>
      </c>
      <c r="AM590" s="26">
        <v>1.1542233248310494E-2</v>
      </c>
      <c r="AN590" s="26"/>
      <c r="AO590" s="26"/>
      <c r="AP590" s="26"/>
      <c r="AQ590" s="26"/>
      <c r="AR590" s="26"/>
      <c r="AS590" s="26"/>
      <c r="AT590" s="26"/>
      <c r="AU590" s="26"/>
      <c r="AV590" s="26"/>
      <c r="AW590" s="26"/>
      <c r="AX590" s="26"/>
      <c r="AY590" s="26"/>
      <c r="AZ590" s="26"/>
      <c r="BA590" s="26"/>
      <c r="BB590" s="26"/>
      <c r="BC590" s="26"/>
      <c r="BD590" s="26"/>
      <c r="BE590" s="26"/>
      <c r="BF590" s="26"/>
      <c r="BG590" s="26"/>
      <c r="BH590" s="26"/>
      <c r="BI590" s="26"/>
      <c r="BJ590" s="26"/>
      <c r="BK590" s="26"/>
      <c r="BL590" s="26"/>
      <c r="BM590" s="26"/>
      <c r="BN590" s="26"/>
      <c r="BO590" s="26"/>
      <c r="BP590" s="26"/>
      <c r="BQ590" s="26"/>
      <c r="BR590" s="26"/>
      <c r="BS590" s="26"/>
      <c r="BT590" s="26"/>
      <c r="BU590" s="26"/>
      <c r="BV590" s="26"/>
      <c r="BW590" s="26"/>
      <c r="BX590" s="26"/>
      <c r="BY590" s="26"/>
      <c r="BZ590" s="26"/>
      <c r="CA590" s="26"/>
      <c r="CB590" s="26"/>
      <c r="CC590" s="26"/>
      <c r="CD590" s="26"/>
      <c r="CE590" s="26"/>
      <c r="CF590" s="26"/>
      <c r="CG590" s="26"/>
      <c r="CH590" s="26"/>
      <c r="CI590" s="26"/>
      <c r="CJ590" s="26"/>
      <c r="CK590" s="26"/>
      <c r="CL590" s="26"/>
      <c r="CM590" s="26"/>
      <c r="CN590" s="26"/>
      <c r="CO590" s="26"/>
      <c r="CP590" s="26"/>
      <c r="CQ590" s="26"/>
      <c r="CR590" s="26"/>
      <c r="CS590" s="26"/>
      <c r="CT590" s="26"/>
      <c r="CU590" s="26"/>
      <c r="CV590" s="26"/>
      <c r="CW590" s="26"/>
      <c r="CX590" s="7"/>
      <c r="CY590" s="7"/>
      <c r="CZ590" s="7"/>
      <c r="DA590" s="7"/>
      <c r="DB590" s="7"/>
      <c r="DC590" s="7"/>
      <c r="DD590" s="7"/>
      <c r="DE590" s="7"/>
      <c r="DF590" s="7"/>
      <c r="DG590" s="7"/>
      <c r="DH590" s="7"/>
      <c r="DI590" s="7"/>
      <c r="DJ590" s="7"/>
      <c r="DK590" s="7"/>
      <c r="DL590" s="7"/>
      <c r="DM590" s="7"/>
      <c r="DN590" s="7"/>
      <c r="DO590" s="7"/>
      <c r="DP590" s="7"/>
      <c r="DQ590" s="7"/>
      <c r="DR590" s="7"/>
      <c r="DS590" s="7"/>
      <c r="DT590" s="7"/>
      <c r="DU590" s="7"/>
      <c r="DV590" s="7"/>
      <c r="DW590" s="7"/>
      <c r="DX590" s="7"/>
      <c r="DY590" s="7"/>
      <c r="DZ590" s="7"/>
      <c r="EA590" s="7"/>
    </row>
    <row r="591" spans="1:131">
      <c r="A591" s="7" t="s">
        <v>619</v>
      </c>
      <c r="B591" s="7"/>
      <c r="C591" s="32">
        <v>248.88783361324369</v>
      </c>
      <c r="D591" s="32">
        <v>10.46115</v>
      </c>
      <c r="E591" s="32">
        <v>2.0922300000000003</v>
      </c>
      <c r="F591" s="32">
        <v>12.553380000000001</v>
      </c>
      <c r="G591" s="32">
        <v>173.85067809764917</v>
      </c>
      <c r="H591" s="32">
        <v>201.76380819425174</v>
      </c>
      <c r="I591" s="32">
        <v>441.83601586119664</v>
      </c>
      <c r="J591" s="32">
        <v>2.5094595197240048</v>
      </c>
      <c r="K591" s="32">
        <v>27.139339461992545</v>
      </c>
      <c r="L591" s="30">
        <v>1.1605580743316066</v>
      </c>
      <c r="M591" s="32">
        <v>2.3644663817172971</v>
      </c>
      <c r="N591" s="32">
        <v>6.6199831703153428E-4</v>
      </c>
      <c r="O591" s="32">
        <v>0</v>
      </c>
      <c r="P591" s="32">
        <v>8.7189963927833281E-3</v>
      </c>
      <c r="Q591" s="32">
        <v>0.48006049050383776</v>
      </c>
      <c r="R591" s="32">
        <v>5.7825869843693116</v>
      </c>
      <c r="S591" s="32">
        <v>22.904549683059003</v>
      </c>
      <c r="T591" s="32">
        <v>30.356087074453963</v>
      </c>
      <c r="U591" s="32">
        <v>29.388443512613765</v>
      </c>
      <c r="V591" s="32">
        <v>29.808989320392627</v>
      </c>
      <c r="W591" s="32">
        <v>14.013554661834362</v>
      </c>
      <c r="X591" s="32">
        <v>8.0581816670922901</v>
      </c>
      <c r="Y591" s="32">
        <v>2.2775147031385297</v>
      </c>
      <c r="Z591" s="32">
        <v>1.5606522060880378E-2</v>
      </c>
      <c r="AA591" s="32"/>
      <c r="AB591" s="32">
        <v>0</v>
      </c>
      <c r="AC591" s="32">
        <v>5.9627318212030333E-3</v>
      </c>
      <c r="AD591" s="32">
        <v>0.17701233127021809</v>
      </c>
      <c r="AE591" s="32">
        <v>3.8109841050988718</v>
      </c>
      <c r="AF591" s="32">
        <v>14.851903408921915</v>
      </c>
      <c r="AG591" s="32">
        <v>22.314009507929264</v>
      </c>
      <c r="AH591" s="32">
        <v>25.310618605961245</v>
      </c>
      <c r="AI591" s="32">
        <v>21.677758669828481</v>
      </c>
      <c r="AJ591" s="32">
        <v>11.216477391963128</v>
      </c>
      <c r="AK591" s="32">
        <v>5.293520447625097</v>
      </c>
      <c r="AL591" s="32">
        <v>1.1237596306192101</v>
      </c>
      <c r="AM591" s="26">
        <v>1.1533166293677101E-2</v>
      </c>
      <c r="AN591" s="26"/>
      <c r="AO591" s="26"/>
      <c r="AP591" s="26"/>
      <c r="AQ591" s="26"/>
      <c r="AR591" s="26"/>
      <c r="AS591" s="26"/>
      <c r="AT591" s="26"/>
      <c r="AU591" s="26"/>
      <c r="AV591" s="26"/>
      <c r="AW591" s="26"/>
      <c r="AX591" s="26"/>
      <c r="AY591" s="26"/>
      <c r="AZ591" s="26"/>
      <c r="BA591" s="26"/>
      <c r="BB591" s="26"/>
      <c r="BC591" s="26"/>
      <c r="BD591" s="26"/>
      <c r="BE591" s="26"/>
      <c r="BF591" s="26"/>
      <c r="BG591" s="26"/>
      <c r="BH591" s="26"/>
      <c r="BI591" s="26"/>
      <c r="BJ591" s="26"/>
      <c r="BK591" s="26"/>
      <c r="BL591" s="26"/>
      <c r="BM591" s="26"/>
      <c r="BN591" s="26"/>
      <c r="BO591" s="26"/>
      <c r="BP591" s="26"/>
      <c r="BQ591" s="26"/>
      <c r="BR591" s="26"/>
      <c r="BS591" s="26"/>
      <c r="BT591" s="26"/>
      <c r="BU591" s="26"/>
      <c r="BV591" s="26"/>
      <c r="BW591" s="26"/>
      <c r="BX591" s="26"/>
      <c r="BY591" s="26"/>
      <c r="BZ591" s="26"/>
      <c r="CA591" s="26"/>
      <c r="CB591" s="26"/>
      <c r="CC591" s="26"/>
      <c r="CD591" s="26"/>
      <c r="CE591" s="26"/>
      <c r="CF591" s="26"/>
      <c r="CG591" s="26"/>
      <c r="CH591" s="26"/>
      <c r="CI591" s="26"/>
      <c r="CJ591" s="26"/>
      <c r="CK591" s="26"/>
      <c r="CL591" s="26"/>
      <c r="CM591" s="26"/>
      <c r="CN591" s="26"/>
      <c r="CO591" s="26"/>
      <c r="CP591" s="26"/>
      <c r="CQ591" s="26"/>
      <c r="CR591" s="26"/>
      <c r="CS591" s="26"/>
      <c r="CT591" s="26"/>
      <c r="CU591" s="26"/>
      <c r="CV591" s="26"/>
      <c r="CW591" s="26"/>
      <c r="CX591" s="7"/>
      <c r="CY591" s="7"/>
      <c r="CZ591" s="7"/>
      <c r="DA591" s="7"/>
      <c r="DB591" s="7"/>
      <c r="DC591" s="7"/>
      <c r="DD591" s="7"/>
      <c r="DE591" s="7"/>
      <c r="DF591" s="7"/>
      <c r="DG591" s="7"/>
      <c r="DH591" s="7"/>
      <c r="DI591" s="7"/>
      <c r="DJ591" s="7"/>
      <c r="DK591" s="7"/>
      <c r="DL591" s="7"/>
      <c r="DM591" s="7"/>
      <c r="DN591" s="7"/>
      <c r="DO591" s="7"/>
      <c r="DP591" s="7"/>
      <c r="DQ591" s="7"/>
      <c r="DR591" s="7"/>
      <c r="DS591" s="7"/>
      <c r="DT591" s="7"/>
      <c r="DU591" s="7"/>
      <c r="DV591" s="7"/>
      <c r="DW591" s="7"/>
      <c r="DX591" s="7"/>
      <c r="DY591" s="7"/>
      <c r="DZ591" s="7"/>
      <c r="EA591" s="7"/>
    </row>
    <row r="592" spans="1:131">
      <c r="A592" s="7" t="s">
        <v>454</v>
      </c>
      <c r="B592" s="7"/>
      <c r="C592" s="32">
        <v>248.4965005415248</v>
      </c>
      <c r="D592" s="32">
        <v>10.46115</v>
      </c>
      <c r="E592" s="32">
        <v>2.0922300000000003</v>
      </c>
      <c r="F592" s="32">
        <v>12.553380000000001</v>
      </c>
      <c r="G592" s="32">
        <v>173.85067809764917</v>
      </c>
      <c r="H592" s="32">
        <v>201.57478012801829</v>
      </c>
      <c r="I592" s="32">
        <v>442.53182061058425</v>
      </c>
      <c r="J592" s="32">
        <v>2.5136492433116961</v>
      </c>
      <c r="K592" s="32">
        <v>27.182316398087735</v>
      </c>
      <c r="L592" s="30">
        <v>1.1594707730435019</v>
      </c>
      <c r="M592" s="32">
        <v>2.3607486672806339</v>
      </c>
      <c r="N592" s="32">
        <v>6.6095743917456661E-4</v>
      </c>
      <c r="O592" s="32">
        <v>0</v>
      </c>
      <c r="P592" s="32">
        <v>8.7052872789581993E-3</v>
      </c>
      <c r="Q592" s="32">
        <v>0.47930567841185068</v>
      </c>
      <c r="R592" s="32">
        <v>5.7734948664693615</v>
      </c>
      <c r="S592" s="32">
        <v>22.868536240161117</v>
      </c>
      <c r="T592" s="32">
        <v>30.308357377796025</v>
      </c>
      <c r="U592" s="32">
        <v>29.342235268097085</v>
      </c>
      <c r="V592" s="32">
        <v>29.76211984032912</v>
      </c>
      <c r="W592" s="32">
        <v>13.991520770856637</v>
      </c>
      <c r="X592" s="32">
        <v>8.0455115701314543</v>
      </c>
      <c r="Y592" s="32">
        <v>2.2739337051776203</v>
      </c>
      <c r="Z592" s="32">
        <v>1.5581983504180883E-2</v>
      </c>
      <c r="AA592" s="32"/>
      <c r="AB592" s="32">
        <v>0</v>
      </c>
      <c r="AC592" s="32">
        <v>5.9533564567042872E-3</v>
      </c>
      <c r="AD592" s="32">
        <v>0.17673400999463604</v>
      </c>
      <c r="AE592" s="32">
        <v>3.8049919917260757</v>
      </c>
      <c r="AF592" s="32">
        <v>14.828551359536821</v>
      </c>
      <c r="AG592" s="32">
        <v>22.278924587319313</v>
      </c>
      <c r="AH592" s="32">
        <v>25.27082203582609</v>
      </c>
      <c r="AI592" s="32">
        <v>21.64367414361806</v>
      </c>
      <c r="AJ592" s="32">
        <v>11.198841421221051</v>
      </c>
      <c r="AK592" s="32">
        <v>5.2851973022671963</v>
      </c>
      <c r="AL592" s="32">
        <v>1.1219927129610039</v>
      </c>
      <c r="AM592" s="26">
        <v>1.1515032384410314E-2</v>
      </c>
      <c r="AN592" s="26"/>
      <c r="AO592" s="26"/>
      <c r="AP592" s="26"/>
      <c r="AQ592" s="26"/>
      <c r="AR592" s="26"/>
      <c r="AS592" s="26"/>
      <c r="AT592" s="26"/>
      <c r="AU592" s="26"/>
      <c r="AV592" s="26"/>
      <c r="AW592" s="26"/>
      <c r="AX592" s="26"/>
      <c r="AY592" s="26"/>
      <c r="AZ592" s="26"/>
      <c r="BA592" s="26"/>
      <c r="BB592" s="26"/>
      <c r="BC592" s="26"/>
      <c r="BD592" s="26"/>
      <c r="BE592" s="26"/>
      <c r="BF592" s="26"/>
      <c r="BG592" s="26"/>
      <c r="BH592" s="26"/>
      <c r="BI592" s="26"/>
      <c r="BJ592" s="26"/>
      <c r="BK592" s="26"/>
      <c r="BL592" s="26"/>
      <c r="BM592" s="26"/>
      <c r="BN592" s="26"/>
      <c r="BO592" s="26"/>
      <c r="BP592" s="26"/>
      <c r="BQ592" s="26"/>
      <c r="BR592" s="26"/>
      <c r="BS592" s="26"/>
      <c r="BT592" s="26"/>
      <c r="BU592" s="26"/>
      <c r="BV592" s="26"/>
      <c r="BW592" s="26"/>
      <c r="BX592" s="26"/>
      <c r="BY592" s="26"/>
      <c r="BZ592" s="26"/>
      <c r="CA592" s="26"/>
      <c r="CB592" s="26"/>
      <c r="CC592" s="26"/>
      <c r="CD592" s="26"/>
      <c r="CE592" s="26"/>
      <c r="CF592" s="26"/>
      <c r="CG592" s="26"/>
      <c r="CH592" s="26"/>
      <c r="CI592" s="26"/>
      <c r="CJ592" s="26"/>
      <c r="CK592" s="26"/>
      <c r="CL592" s="26"/>
      <c r="CM592" s="26"/>
      <c r="CN592" s="26"/>
      <c r="CO592" s="26"/>
      <c r="CP592" s="26"/>
      <c r="CQ592" s="26"/>
      <c r="CR592" s="26"/>
      <c r="CS592" s="26"/>
      <c r="CT592" s="26"/>
      <c r="CU592" s="26"/>
      <c r="CV592" s="26"/>
      <c r="CW592" s="26"/>
      <c r="CX592" s="7"/>
      <c r="CY592" s="7"/>
      <c r="CZ592" s="7"/>
      <c r="DA592" s="7"/>
      <c r="DB592" s="7"/>
      <c r="DC592" s="7"/>
      <c r="DD592" s="7"/>
      <c r="DE592" s="7"/>
      <c r="DF592" s="7"/>
      <c r="DG592" s="7"/>
      <c r="DH592" s="7"/>
      <c r="DI592" s="7"/>
      <c r="DJ592" s="7"/>
      <c r="DK592" s="7"/>
      <c r="DL592" s="7"/>
      <c r="DM592" s="7"/>
      <c r="DN592" s="7"/>
      <c r="DO592" s="7"/>
      <c r="DP592" s="7"/>
      <c r="DQ592" s="7"/>
      <c r="DR592" s="7"/>
      <c r="DS592" s="7"/>
      <c r="DT592" s="7"/>
      <c r="DU592" s="7"/>
      <c r="DV592" s="7"/>
      <c r="DW592" s="7"/>
      <c r="DX592" s="7"/>
      <c r="DY592" s="7"/>
      <c r="DZ592" s="7"/>
      <c r="EA592" s="7"/>
    </row>
    <row r="593" spans="1:131">
      <c r="A593" s="7" t="s">
        <v>620</v>
      </c>
      <c r="B593" s="7"/>
      <c r="C593" s="32">
        <v>246.67027954016973</v>
      </c>
      <c r="D593" s="32">
        <v>10.46115</v>
      </c>
      <c r="E593" s="32">
        <v>2.0922300000000003</v>
      </c>
      <c r="F593" s="32">
        <v>12.553380000000001</v>
      </c>
      <c r="G593" s="32">
        <v>173.85067809764917</v>
      </c>
      <c r="H593" s="32">
        <v>200.69264915226248</v>
      </c>
      <c r="I593" s="32">
        <v>445.80810061510476</v>
      </c>
      <c r="J593" s="32">
        <v>2.5333770586606117</v>
      </c>
      <c r="K593" s="32">
        <v>27.384678449378942</v>
      </c>
      <c r="L593" s="30">
        <v>1.1543967003656816</v>
      </c>
      <c r="M593" s="32">
        <v>2.3433993332428771</v>
      </c>
      <c r="N593" s="32">
        <v>6.5610000917538328E-4</v>
      </c>
      <c r="O593" s="32">
        <v>0</v>
      </c>
      <c r="P593" s="32">
        <v>8.6413114144409196E-3</v>
      </c>
      <c r="Q593" s="32">
        <v>0.47578322198257716</v>
      </c>
      <c r="R593" s="32">
        <v>5.7310649829362523</v>
      </c>
      <c r="S593" s="32">
        <v>22.700473506637621</v>
      </c>
      <c r="T593" s="32">
        <v>30.085618793392271</v>
      </c>
      <c r="U593" s="32">
        <v>29.126596793685867</v>
      </c>
      <c r="V593" s="32">
        <v>29.543395600032735</v>
      </c>
      <c r="W593" s="32">
        <v>13.888695946293909</v>
      </c>
      <c r="X593" s="32">
        <v>7.9863844509808803</v>
      </c>
      <c r="Y593" s="32">
        <v>2.2572223813600418</v>
      </c>
      <c r="Z593" s="32">
        <v>1.5467470239583227E-2</v>
      </c>
      <c r="AA593" s="32"/>
      <c r="AB593" s="32">
        <v>0</v>
      </c>
      <c r="AC593" s="32">
        <v>5.909604755710134E-3</v>
      </c>
      <c r="AD593" s="32">
        <v>0.17543517737525285</v>
      </c>
      <c r="AE593" s="32">
        <v>3.777028795986356</v>
      </c>
      <c r="AF593" s="32">
        <v>14.71957512907303</v>
      </c>
      <c r="AG593" s="32">
        <v>22.115194957806203</v>
      </c>
      <c r="AH593" s="32">
        <v>25.085104708528675</v>
      </c>
      <c r="AI593" s="32">
        <v>21.484613021302756</v>
      </c>
      <c r="AJ593" s="32">
        <v>11.116540224424673</v>
      </c>
      <c r="AK593" s="32">
        <v>5.246355957263658</v>
      </c>
      <c r="AL593" s="32">
        <v>1.1137470972227077</v>
      </c>
      <c r="AM593" s="26">
        <v>1.1430407474498637E-2</v>
      </c>
      <c r="AN593" s="26"/>
      <c r="AO593" s="26"/>
      <c r="AP593" s="26"/>
      <c r="AQ593" s="26"/>
      <c r="AR593" s="26"/>
      <c r="AS593" s="26"/>
      <c r="AT593" s="26"/>
      <c r="AU593" s="26"/>
      <c r="AV593" s="26"/>
      <c r="AW593" s="26"/>
      <c r="AX593" s="26"/>
      <c r="AY593" s="26"/>
      <c r="AZ593" s="26"/>
      <c r="BA593" s="26"/>
      <c r="BB593" s="26"/>
      <c r="BC593" s="26"/>
      <c r="BD593" s="26"/>
      <c r="BE593" s="26"/>
      <c r="BF593" s="26"/>
      <c r="BG593" s="26"/>
      <c r="BH593" s="26"/>
      <c r="BI593" s="26"/>
      <c r="BJ593" s="26"/>
      <c r="BK593" s="26"/>
      <c r="BL593" s="26"/>
      <c r="BM593" s="26"/>
      <c r="BN593" s="26"/>
      <c r="BO593" s="26"/>
      <c r="BP593" s="26"/>
      <c r="BQ593" s="26"/>
      <c r="BR593" s="26"/>
      <c r="BS593" s="26"/>
      <c r="BT593" s="26"/>
      <c r="BU593" s="26"/>
      <c r="BV593" s="26"/>
      <c r="BW593" s="26"/>
      <c r="BX593" s="26"/>
      <c r="BY593" s="26"/>
      <c r="BZ593" s="26"/>
      <c r="CA593" s="26"/>
      <c r="CB593" s="26"/>
      <c r="CC593" s="26"/>
      <c r="CD593" s="26"/>
      <c r="CE593" s="26"/>
      <c r="CF593" s="26"/>
      <c r="CG593" s="26"/>
      <c r="CH593" s="26"/>
      <c r="CI593" s="26"/>
      <c r="CJ593" s="26"/>
      <c r="CK593" s="26"/>
      <c r="CL593" s="26"/>
      <c r="CM593" s="26"/>
      <c r="CN593" s="26"/>
      <c r="CO593" s="26"/>
      <c r="CP593" s="26"/>
      <c r="CQ593" s="26"/>
      <c r="CR593" s="26"/>
      <c r="CS593" s="26"/>
      <c r="CT593" s="26"/>
      <c r="CU593" s="26"/>
      <c r="CV593" s="26"/>
      <c r="CW593" s="26"/>
      <c r="CX593" s="7"/>
      <c r="CY593" s="7"/>
      <c r="CZ593" s="7"/>
      <c r="DA593" s="7"/>
      <c r="DB593" s="7"/>
      <c r="DC593" s="7"/>
      <c r="DD593" s="7"/>
      <c r="DE593" s="7"/>
      <c r="DF593" s="7"/>
      <c r="DG593" s="7"/>
      <c r="DH593" s="7"/>
      <c r="DI593" s="7"/>
      <c r="DJ593" s="7"/>
      <c r="DK593" s="7"/>
      <c r="DL593" s="7"/>
      <c r="DM593" s="7"/>
      <c r="DN593" s="7"/>
      <c r="DO593" s="7"/>
      <c r="DP593" s="7"/>
      <c r="DQ593" s="7"/>
      <c r="DR593" s="7"/>
      <c r="DS593" s="7"/>
      <c r="DT593" s="7"/>
      <c r="DU593" s="7"/>
      <c r="DV593" s="7"/>
      <c r="DW593" s="7"/>
      <c r="DX593" s="7"/>
      <c r="DY593" s="7"/>
      <c r="DZ593" s="7"/>
      <c r="EA593" s="7"/>
    </row>
    <row r="594" spans="1:131">
      <c r="A594" s="7" t="s">
        <v>455</v>
      </c>
      <c r="B594" s="7"/>
      <c r="C594" s="32">
        <v>245.36583596777325</v>
      </c>
      <c r="D594" s="32">
        <v>10.46115</v>
      </c>
      <c r="E594" s="32">
        <v>2.0922300000000003</v>
      </c>
      <c r="F594" s="32">
        <v>12.553380000000001</v>
      </c>
      <c r="G594" s="32">
        <v>173.85067809764917</v>
      </c>
      <c r="H594" s="32">
        <v>200.06255559815096</v>
      </c>
      <c r="I594" s="32">
        <v>448.17815962953915</v>
      </c>
      <c r="J594" s="32">
        <v>2.5476481485974571</v>
      </c>
      <c r="K594" s="32">
        <v>27.531067037405734</v>
      </c>
      <c r="L594" s="30">
        <v>1.1507723627386659</v>
      </c>
      <c r="M594" s="32">
        <v>2.331006951787336</v>
      </c>
      <c r="N594" s="32">
        <v>6.5263041631882389E-4</v>
      </c>
      <c r="O594" s="32">
        <v>0</v>
      </c>
      <c r="P594" s="32">
        <v>8.59561436835715E-3</v>
      </c>
      <c r="Q594" s="32">
        <v>0.47326718167595327</v>
      </c>
      <c r="R594" s="32">
        <v>5.7007579232697463</v>
      </c>
      <c r="S594" s="32">
        <v>22.580428696977982</v>
      </c>
      <c r="T594" s="32">
        <v>29.92651980453245</v>
      </c>
      <c r="U594" s="32">
        <v>28.972569311963575</v>
      </c>
      <c r="V594" s="32">
        <v>29.387163999821034</v>
      </c>
      <c r="W594" s="32">
        <v>13.81524964303482</v>
      </c>
      <c r="X594" s="32">
        <v>7.9441507944447576</v>
      </c>
      <c r="Y594" s="32">
        <v>2.245285721490343</v>
      </c>
      <c r="Z594" s="32">
        <v>1.5385675050584902E-2</v>
      </c>
      <c r="AA594" s="32"/>
      <c r="AB594" s="32">
        <v>0</v>
      </c>
      <c r="AC594" s="32">
        <v>5.8783535407143112E-3</v>
      </c>
      <c r="AD594" s="32">
        <v>0.17450743978997918</v>
      </c>
      <c r="AE594" s="32">
        <v>3.7570550847436994</v>
      </c>
      <c r="AF594" s="32">
        <v>14.64173496445604</v>
      </c>
      <c r="AG594" s="32">
        <v>21.998245222439699</v>
      </c>
      <c r="AH594" s="32">
        <v>24.952449474744814</v>
      </c>
      <c r="AI594" s="32">
        <v>21.370997933934682</v>
      </c>
      <c r="AJ594" s="32">
        <v>11.057753655284406</v>
      </c>
      <c r="AK594" s="32">
        <v>5.2186121394039873</v>
      </c>
      <c r="AL594" s="32">
        <v>1.1078573716953535</v>
      </c>
      <c r="AM594" s="26">
        <v>1.136996111027601E-2</v>
      </c>
      <c r="AN594" s="26"/>
      <c r="AO594" s="26"/>
      <c r="AP594" s="26"/>
      <c r="AQ594" s="26"/>
      <c r="AR594" s="26"/>
      <c r="AS594" s="26"/>
      <c r="AT594" s="26"/>
      <c r="AU594" s="26"/>
      <c r="AV594" s="26"/>
      <c r="AW594" s="26"/>
      <c r="AX594" s="26"/>
      <c r="AY594" s="26"/>
      <c r="AZ594" s="26"/>
      <c r="BA594" s="26"/>
      <c r="BB594" s="26"/>
      <c r="BC594" s="26"/>
      <c r="BD594" s="26"/>
      <c r="BE594" s="26"/>
      <c r="BF594" s="26"/>
      <c r="BG594" s="26"/>
      <c r="BH594" s="26"/>
      <c r="BI594" s="26"/>
      <c r="BJ594" s="26"/>
      <c r="BK594" s="26"/>
      <c r="BL594" s="26"/>
      <c r="BM594" s="26"/>
      <c r="BN594" s="26"/>
      <c r="BO594" s="26"/>
      <c r="BP594" s="26"/>
      <c r="BQ594" s="26"/>
      <c r="BR594" s="26"/>
      <c r="BS594" s="26"/>
      <c r="BT594" s="26"/>
      <c r="BU594" s="26"/>
      <c r="BV594" s="26"/>
      <c r="BW594" s="26"/>
      <c r="BX594" s="26"/>
      <c r="BY594" s="26"/>
      <c r="BZ594" s="26"/>
      <c r="CA594" s="26"/>
      <c r="CB594" s="26"/>
      <c r="CC594" s="26"/>
      <c r="CD594" s="26"/>
      <c r="CE594" s="26"/>
      <c r="CF594" s="26"/>
      <c r="CG594" s="26"/>
      <c r="CH594" s="26"/>
      <c r="CI594" s="26"/>
      <c r="CJ594" s="26"/>
      <c r="CK594" s="26"/>
      <c r="CL594" s="26"/>
      <c r="CM594" s="26"/>
      <c r="CN594" s="26"/>
      <c r="CO594" s="26"/>
      <c r="CP594" s="26"/>
      <c r="CQ594" s="26"/>
      <c r="CR594" s="26"/>
      <c r="CS594" s="26"/>
      <c r="CT594" s="26"/>
      <c r="CU594" s="26"/>
      <c r="CV594" s="26"/>
      <c r="CW594" s="26"/>
      <c r="CX594" s="7"/>
      <c r="CY594" s="7"/>
      <c r="CZ594" s="7"/>
      <c r="DA594" s="7"/>
      <c r="DB594" s="7"/>
      <c r="DC594" s="7"/>
      <c r="DD594" s="7"/>
      <c r="DE594" s="7"/>
      <c r="DF594" s="7"/>
      <c r="DG594" s="7"/>
      <c r="DH594" s="7"/>
      <c r="DI594" s="7"/>
      <c r="DJ594" s="7"/>
      <c r="DK594" s="7"/>
      <c r="DL594" s="7"/>
      <c r="DM594" s="7"/>
      <c r="DN594" s="7"/>
      <c r="DO594" s="7"/>
      <c r="DP594" s="7"/>
      <c r="DQ594" s="7"/>
      <c r="DR594" s="7"/>
      <c r="DS594" s="7"/>
      <c r="DT594" s="7"/>
      <c r="DU594" s="7"/>
      <c r="DV594" s="7"/>
      <c r="DW594" s="7"/>
      <c r="DX594" s="7"/>
      <c r="DY594" s="7"/>
      <c r="DZ594" s="7"/>
      <c r="EA594" s="7"/>
    </row>
    <row r="595" spans="1:131">
      <c r="A595" s="7" t="s">
        <v>473</v>
      </c>
      <c r="B595" s="7"/>
      <c r="C595" s="32">
        <v>244.64839200295523</v>
      </c>
      <c r="D595" s="32">
        <v>10.46115</v>
      </c>
      <c r="E595" s="32">
        <v>2.0922300000000003</v>
      </c>
      <c r="F595" s="32">
        <v>12.553380000000001</v>
      </c>
      <c r="G595" s="32">
        <v>173.85067809764917</v>
      </c>
      <c r="H595" s="32">
        <v>199.71600414338991</v>
      </c>
      <c r="I595" s="32">
        <v>449.49246508299814</v>
      </c>
      <c r="J595" s="32">
        <v>2.5555621166533484</v>
      </c>
      <c r="K595" s="32">
        <v>27.612246163493317</v>
      </c>
      <c r="L595" s="30">
        <v>1.1487789770438088</v>
      </c>
      <c r="M595" s="32">
        <v>2.3241911419867844</v>
      </c>
      <c r="N595" s="32">
        <v>6.5072214024771628E-4</v>
      </c>
      <c r="O595" s="32">
        <v>0</v>
      </c>
      <c r="P595" s="32">
        <v>8.5704809930110763E-3</v>
      </c>
      <c r="Q595" s="32">
        <v>0.4718833595073102</v>
      </c>
      <c r="R595" s="32">
        <v>5.6840890404531681</v>
      </c>
      <c r="S595" s="32">
        <v>22.514404051665181</v>
      </c>
      <c r="T595" s="32">
        <v>29.839015360659548</v>
      </c>
      <c r="U595" s="32">
        <v>28.887854197016313</v>
      </c>
      <c r="V595" s="32">
        <v>29.3012366197046</v>
      </c>
      <c r="W595" s="32">
        <v>13.774854176242322</v>
      </c>
      <c r="X595" s="32">
        <v>7.9209222833498902</v>
      </c>
      <c r="Y595" s="32">
        <v>2.2387205585620085</v>
      </c>
      <c r="Z595" s="32">
        <v>1.5340687696635824E-2</v>
      </c>
      <c r="AA595" s="32"/>
      <c r="AB595" s="32">
        <v>0</v>
      </c>
      <c r="AC595" s="32">
        <v>5.8611653724666085E-3</v>
      </c>
      <c r="AD595" s="32">
        <v>0.17399718411807866</v>
      </c>
      <c r="AE595" s="32">
        <v>3.7460695435602385</v>
      </c>
      <c r="AF595" s="32">
        <v>14.598922873916695</v>
      </c>
      <c r="AG595" s="32">
        <v>21.933922867988123</v>
      </c>
      <c r="AH595" s="32">
        <v>24.879489096163688</v>
      </c>
      <c r="AI595" s="32">
        <v>21.308509635882242</v>
      </c>
      <c r="AJ595" s="32">
        <v>11.025421042257259</v>
      </c>
      <c r="AK595" s="32">
        <v>5.2033530395811685</v>
      </c>
      <c r="AL595" s="32">
        <v>1.1046180226553086</v>
      </c>
      <c r="AM595" s="26">
        <v>1.1336715609953566E-2</v>
      </c>
      <c r="AN595" s="26"/>
      <c r="AO595" s="26"/>
      <c r="AP595" s="26"/>
      <c r="AQ595" s="26"/>
      <c r="AR595" s="26"/>
      <c r="AS595" s="26"/>
      <c r="AT595" s="26"/>
      <c r="AU595" s="26"/>
      <c r="AV595" s="26"/>
      <c r="AW595" s="26"/>
      <c r="AX595" s="26"/>
      <c r="AY595" s="26"/>
      <c r="AZ595" s="26"/>
      <c r="BA595" s="26"/>
      <c r="BB595" s="26"/>
      <c r="BC595" s="26"/>
      <c r="BD595" s="26"/>
      <c r="BE595" s="26"/>
      <c r="BF595" s="26"/>
      <c r="BG595" s="26"/>
      <c r="BH595" s="26"/>
      <c r="BI595" s="26"/>
      <c r="BJ595" s="26"/>
      <c r="BK595" s="26"/>
      <c r="BL595" s="26"/>
      <c r="BM595" s="26"/>
      <c r="BN595" s="26"/>
      <c r="BO595" s="26"/>
      <c r="BP595" s="26"/>
      <c r="BQ595" s="26"/>
      <c r="BR595" s="26"/>
      <c r="BS595" s="26"/>
      <c r="BT595" s="26"/>
      <c r="BU595" s="26"/>
      <c r="BV595" s="26"/>
      <c r="BW595" s="26"/>
      <c r="BX595" s="26"/>
      <c r="BY595" s="26"/>
      <c r="BZ595" s="26"/>
      <c r="CA595" s="26"/>
      <c r="CB595" s="26"/>
      <c r="CC595" s="26"/>
      <c r="CD595" s="26"/>
      <c r="CE595" s="26"/>
      <c r="CF595" s="26"/>
      <c r="CG595" s="26"/>
      <c r="CH595" s="26"/>
      <c r="CI595" s="26"/>
      <c r="CJ595" s="26"/>
      <c r="CK595" s="26"/>
      <c r="CL595" s="26"/>
      <c r="CM595" s="26"/>
      <c r="CN595" s="26"/>
      <c r="CO595" s="26"/>
      <c r="CP595" s="26"/>
      <c r="CQ595" s="26"/>
      <c r="CR595" s="26"/>
      <c r="CS595" s="26"/>
      <c r="CT595" s="26"/>
      <c r="CU595" s="26"/>
      <c r="CV595" s="26"/>
      <c r="CW595" s="26"/>
      <c r="CX595" s="7"/>
      <c r="CY595" s="7"/>
      <c r="CZ595" s="7"/>
      <c r="DA595" s="7"/>
      <c r="DB595" s="7"/>
      <c r="DC595" s="7"/>
      <c r="DD595" s="7"/>
      <c r="DE595" s="7"/>
      <c r="DF595" s="7"/>
      <c r="DG595" s="7"/>
      <c r="DH595" s="7"/>
      <c r="DI595" s="7"/>
      <c r="DJ595" s="7"/>
      <c r="DK595" s="7"/>
      <c r="DL595" s="7"/>
      <c r="DM595" s="7"/>
      <c r="DN595" s="7"/>
      <c r="DO595" s="7"/>
      <c r="DP595" s="7"/>
      <c r="DQ595" s="7"/>
      <c r="DR595" s="7"/>
      <c r="DS595" s="7"/>
      <c r="DT595" s="7"/>
      <c r="DU595" s="7"/>
      <c r="DV595" s="7"/>
      <c r="DW595" s="7"/>
      <c r="DX595" s="7"/>
      <c r="DY595" s="7"/>
      <c r="DZ595" s="7"/>
      <c r="EA595" s="7"/>
    </row>
    <row r="596" spans="1:131">
      <c r="A596" s="7" t="s">
        <v>462</v>
      </c>
      <c r="B596" s="7"/>
      <c r="C596" s="32">
        <v>244.32228110985614</v>
      </c>
      <c r="D596" s="32">
        <v>10.46115</v>
      </c>
      <c r="E596" s="32">
        <v>2.0922300000000003</v>
      </c>
      <c r="F596" s="32">
        <v>12.553380000000001</v>
      </c>
      <c r="G596" s="32">
        <v>173.85067809764917</v>
      </c>
      <c r="H596" s="32">
        <v>199.55848075486205</v>
      </c>
      <c r="I596" s="32">
        <v>450.09242833057289</v>
      </c>
      <c r="J596" s="32">
        <v>2.5591747395512567</v>
      </c>
      <c r="K596" s="32">
        <v>27.649303372679054</v>
      </c>
      <c r="L596" s="30">
        <v>1.1478728926370549</v>
      </c>
      <c r="M596" s="32">
        <v>2.3210930466229018</v>
      </c>
      <c r="N596" s="32">
        <v>6.4985474203357646E-4</v>
      </c>
      <c r="O596" s="32">
        <v>0</v>
      </c>
      <c r="P596" s="32">
        <v>8.5590567314901347E-3</v>
      </c>
      <c r="Q596" s="32">
        <v>0.47125434943065425</v>
      </c>
      <c r="R596" s="32">
        <v>5.6765122755365427</v>
      </c>
      <c r="S596" s="32">
        <v>22.484392849250273</v>
      </c>
      <c r="T596" s="32">
        <v>29.799240613444596</v>
      </c>
      <c r="U596" s="32">
        <v>28.849347326585743</v>
      </c>
      <c r="V596" s="32">
        <v>29.262178719651676</v>
      </c>
      <c r="W596" s="32">
        <v>13.756492600427549</v>
      </c>
      <c r="X596" s="32">
        <v>7.9103638692158604</v>
      </c>
      <c r="Y596" s="32">
        <v>2.2357363935945842</v>
      </c>
      <c r="Z596" s="32">
        <v>1.5320238899386244E-2</v>
      </c>
      <c r="AA596" s="32"/>
      <c r="AB596" s="32">
        <v>0</v>
      </c>
      <c r="AC596" s="32">
        <v>5.8533525687176537E-3</v>
      </c>
      <c r="AD596" s="32">
        <v>0.17376524972176027</v>
      </c>
      <c r="AE596" s="32">
        <v>3.7410761157495749</v>
      </c>
      <c r="AF596" s="32">
        <v>14.579462832762449</v>
      </c>
      <c r="AG596" s="32">
        <v>21.904685434146497</v>
      </c>
      <c r="AH596" s="32">
        <v>24.846325287717725</v>
      </c>
      <c r="AI596" s="32">
        <v>21.280105864040227</v>
      </c>
      <c r="AJ596" s="32">
        <v>11.010724399972194</v>
      </c>
      <c r="AK596" s="32">
        <v>5.1964170851162521</v>
      </c>
      <c r="AL596" s="32">
        <v>1.10314559127347</v>
      </c>
      <c r="AM596" s="26">
        <v>1.132160401889791E-2</v>
      </c>
      <c r="AN596" s="26"/>
      <c r="AO596" s="26"/>
      <c r="AP596" s="26"/>
      <c r="AQ596" s="26"/>
      <c r="AR596" s="26"/>
      <c r="AS596" s="26"/>
      <c r="AT596" s="26"/>
      <c r="AU596" s="26"/>
      <c r="AV596" s="26"/>
      <c r="AW596" s="26"/>
      <c r="AX596" s="26"/>
      <c r="AY596" s="26"/>
      <c r="AZ596" s="26"/>
      <c r="BA596" s="26"/>
      <c r="BB596" s="26"/>
      <c r="BC596" s="26"/>
      <c r="BD596" s="26"/>
      <c r="BE596" s="26"/>
      <c r="BF596" s="26"/>
      <c r="BG596" s="26"/>
      <c r="BH596" s="26"/>
      <c r="BI596" s="26"/>
      <c r="BJ596" s="26"/>
      <c r="BK596" s="26"/>
      <c r="BL596" s="26"/>
      <c r="BM596" s="26"/>
      <c r="BN596" s="26"/>
      <c r="BO596" s="26"/>
      <c r="BP596" s="26"/>
      <c r="BQ596" s="26"/>
      <c r="BR596" s="26"/>
      <c r="BS596" s="26"/>
      <c r="BT596" s="26"/>
      <c r="BU596" s="26"/>
      <c r="BV596" s="26"/>
      <c r="BW596" s="26"/>
      <c r="BX596" s="26"/>
      <c r="BY596" s="26"/>
      <c r="BZ596" s="26"/>
      <c r="CA596" s="26"/>
      <c r="CB596" s="26"/>
      <c r="CC596" s="26"/>
      <c r="CD596" s="26"/>
      <c r="CE596" s="26"/>
      <c r="CF596" s="26"/>
      <c r="CG596" s="26"/>
      <c r="CH596" s="26"/>
      <c r="CI596" s="26"/>
      <c r="CJ596" s="26"/>
      <c r="CK596" s="26"/>
      <c r="CL596" s="26"/>
      <c r="CM596" s="26"/>
      <c r="CN596" s="26"/>
      <c r="CO596" s="26"/>
      <c r="CP596" s="26"/>
      <c r="CQ596" s="26"/>
      <c r="CR596" s="26"/>
      <c r="CS596" s="26"/>
      <c r="CT596" s="26"/>
      <c r="CU596" s="26"/>
      <c r="CV596" s="26"/>
      <c r="CW596" s="26"/>
      <c r="CX596" s="7"/>
      <c r="CY596" s="7"/>
      <c r="CZ596" s="7"/>
      <c r="DA596" s="7"/>
      <c r="DB596" s="7"/>
      <c r="DC596" s="7"/>
      <c r="DD596" s="7"/>
      <c r="DE596" s="7"/>
      <c r="DF596" s="7"/>
      <c r="DG596" s="7"/>
      <c r="DH596" s="7"/>
      <c r="DI596" s="7"/>
      <c r="DJ596" s="7"/>
      <c r="DK596" s="7"/>
      <c r="DL596" s="7"/>
      <c r="DM596" s="7"/>
      <c r="DN596" s="7"/>
      <c r="DO596" s="7"/>
      <c r="DP596" s="7"/>
      <c r="DQ596" s="7"/>
      <c r="DR596" s="7"/>
      <c r="DS596" s="7"/>
      <c r="DT596" s="7"/>
      <c r="DU596" s="7"/>
      <c r="DV596" s="7"/>
      <c r="DW596" s="7"/>
      <c r="DX596" s="7"/>
      <c r="DY596" s="7"/>
      <c r="DZ596" s="7"/>
      <c r="EA596" s="7"/>
    </row>
    <row r="597" spans="1:131">
      <c r="A597" s="7" t="s">
        <v>463</v>
      </c>
      <c r="B597" s="7"/>
      <c r="C597" s="32">
        <v>241.38728307196408</v>
      </c>
      <c r="D597" s="32">
        <v>10.46115</v>
      </c>
      <c r="E597" s="32">
        <v>2.0922300000000003</v>
      </c>
      <c r="F597" s="32">
        <v>12.553380000000001</v>
      </c>
      <c r="G597" s="32">
        <v>173.85067809764917</v>
      </c>
      <c r="H597" s="32">
        <v>198.14077025811156</v>
      </c>
      <c r="I597" s="32">
        <v>455.56504634594063</v>
      </c>
      <c r="J597" s="32">
        <v>2.5921275999702025</v>
      </c>
      <c r="K597" s="32">
        <v>27.987323995457032</v>
      </c>
      <c r="L597" s="30">
        <v>1.139718132976272</v>
      </c>
      <c r="M597" s="32">
        <v>2.2932101883479299</v>
      </c>
      <c r="N597" s="32">
        <v>6.4204815810631774E-4</v>
      </c>
      <c r="O597" s="32">
        <v>0</v>
      </c>
      <c r="P597" s="32">
        <v>8.4562383778016507E-3</v>
      </c>
      <c r="Q597" s="32">
        <v>0.46559325874075042</v>
      </c>
      <c r="R597" s="32">
        <v>5.6083213912869034</v>
      </c>
      <c r="S597" s="32">
        <v>22.214292027516084</v>
      </c>
      <c r="T597" s="32">
        <v>29.441267888509994</v>
      </c>
      <c r="U597" s="32">
        <v>28.502785492710576</v>
      </c>
      <c r="V597" s="32">
        <v>28.910657619175343</v>
      </c>
      <c r="W597" s="32">
        <v>13.591238418094596</v>
      </c>
      <c r="X597" s="32">
        <v>7.8153381420095824</v>
      </c>
      <c r="Y597" s="32">
        <v>2.2088789088877614</v>
      </c>
      <c r="Z597" s="32">
        <v>1.5136199724140011E-2</v>
      </c>
      <c r="AA597" s="32"/>
      <c r="AB597" s="32">
        <v>0</v>
      </c>
      <c r="AC597" s="32">
        <v>5.7830373349770509E-3</v>
      </c>
      <c r="AD597" s="32">
        <v>0.17167784015489446</v>
      </c>
      <c r="AE597" s="32">
        <v>3.6961352654535968</v>
      </c>
      <c r="AF597" s="32">
        <v>14.404322462374216</v>
      </c>
      <c r="AG597" s="32">
        <v>21.641548529571857</v>
      </c>
      <c r="AH597" s="32">
        <v>24.547851011704026</v>
      </c>
      <c r="AI597" s="32">
        <v>21.024471917462058</v>
      </c>
      <c r="AJ597" s="32">
        <v>10.878454619406588</v>
      </c>
      <c r="AK597" s="32">
        <v>5.1339934949319925</v>
      </c>
      <c r="AL597" s="32">
        <v>1.0898937088369225</v>
      </c>
      <c r="AM597" s="26">
        <v>1.1185599699397E-2</v>
      </c>
      <c r="AN597" s="26"/>
      <c r="AO597" s="26"/>
      <c r="AP597" s="26"/>
      <c r="AQ597" s="26"/>
      <c r="AR597" s="26"/>
      <c r="AS597" s="26"/>
      <c r="AT597" s="26"/>
      <c r="AU597" s="26"/>
      <c r="AV597" s="26"/>
      <c r="AW597" s="26"/>
      <c r="AX597" s="26"/>
      <c r="AY597" s="26"/>
      <c r="AZ597" s="26"/>
      <c r="BA597" s="26"/>
      <c r="BB597" s="26"/>
      <c r="BC597" s="26"/>
      <c r="BD597" s="26"/>
      <c r="BE597" s="26"/>
      <c r="BF597" s="26"/>
      <c r="BG597" s="26"/>
      <c r="BH597" s="26"/>
      <c r="BI597" s="26"/>
      <c r="BJ597" s="26"/>
      <c r="BK597" s="26"/>
      <c r="BL597" s="26"/>
      <c r="BM597" s="26"/>
      <c r="BN597" s="26"/>
      <c r="BO597" s="26"/>
      <c r="BP597" s="26"/>
      <c r="BQ597" s="26"/>
      <c r="BR597" s="26"/>
      <c r="BS597" s="26"/>
      <c r="BT597" s="26"/>
      <c r="BU597" s="26"/>
      <c r="BV597" s="26"/>
      <c r="BW597" s="26"/>
      <c r="BX597" s="26"/>
      <c r="BY597" s="26"/>
      <c r="BZ597" s="26"/>
      <c r="CA597" s="26"/>
      <c r="CB597" s="26"/>
      <c r="CC597" s="26"/>
      <c r="CD597" s="26"/>
      <c r="CE597" s="26"/>
      <c r="CF597" s="26"/>
      <c r="CG597" s="26"/>
      <c r="CH597" s="26"/>
      <c r="CI597" s="26"/>
      <c r="CJ597" s="26"/>
      <c r="CK597" s="26"/>
      <c r="CL597" s="26"/>
      <c r="CM597" s="26"/>
      <c r="CN597" s="26"/>
      <c r="CO597" s="26"/>
      <c r="CP597" s="26"/>
      <c r="CQ597" s="26"/>
      <c r="CR597" s="26"/>
      <c r="CS597" s="26"/>
      <c r="CT597" s="26"/>
      <c r="CU597" s="26"/>
      <c r="CV597" s="26"/>
      <c r="CW597" s="26"/>
      <c r="CX597" s="7"/>
      <c r="CY597" s="7"/>
      <c r="CZ597" s="7"/>
      <c r="DA597" s="7"/>
      <c r="DB597" s="7"/>
      <c r="DC597" s="7"/>
      <c r="DD597" s="7"/>
      <c r="DE597" s="7"/>
      <c r="DF597" s="7"/>
      <c r="DG597" s="7"/>
      <c r="DH597" s="7"/>
      <c r="DI597" s="7"/>
      <c r="DJ597" s="7"/>
      <c r="DK597" s="7"/>
      <c r="DL597" s="7"/>
      <c r="DM597" s="7"/>
      <c r="DN597" s="7"/>
      <c r="DO597" s="7"/>
      <c r="DP597" s="7"/>
      <c r="DQ597" s="7"/>
      <c r="DR597" s="7"/>
      <c r="DS597" s="7"/>
      <c r="DT597" s="7"/>
      <c r="DU597" s="7"/>
      <c r="DV597" s="7"/>
      <c r="DW597" s="7"/>
      <c r="DX597" s="7"/>
      <c r="DY597" s="7"/>
      <c r="DZ597" s="7"/>
      <c r="EA597" s="7"/>
    </row>
    <row r="598" spans="1:131">
      <c r="A598" s="7" t="s">
        <v>621</v>
      </c>
      <c r="B598" s="7"/>
      <c r="C598" s="32">
        <v>241.25683871472444</v>
      </c>
      <c r="D598" s="32">
        <v>10.46115</v>
      </c>
      <c r="E598" s="32">
        <v>2.0922300000000003</v>
      </c>
      <c r="F598" s="32">
        <v>12.553380000000001</v>
      </c>
      <c r="G598" s="32">
        <v>173.85067809764917</v>
      </c>
      <c r="H598" s="32">
        <v>198.07776090270033</v>
      </c>
      <c r="I598" s="32">
        <v>455.81136429476243</v>
      </c>
      <c r="J598" s="32">
        <v>2.5936107805911406</v>
      </c>
      <c r="K598" s="32">
        <v>28.002538020303692</v>
      </c>
      <c r="L598" s="30">
        <v>1.1393556992135698</v>
      </c>
      <c r="M598" s="32">
        <v>2.2919709502023786</v>
      </c>
      <c r="N598" s="32">
        <v>6.4170119882066181E-4</v>
      </c>
      <c r="O598" s="32">
        <v>0</v>
      </c>
      <c r="P598" s="32">
        <v>8.4516686731932744E-3</v>
      </c>
      <c r="Q598" s="32">
        <v>0.46534165471008809</v>
      </c>
      <c r="R598" s="32">
        <v>5.6052906853202531</v>
      </c>
      <c r="S598" s="32">
        <v>22.202287546550121</v>
      </c>
      <c r="T598" s="32">
        <v>29.425357989624011</v>
      </c>
      <c r="U598" s="32">
        <v>28.487382744538348</v>
      </c>
      <c r="V598" s="32">
        <v>28.895034459154175</v>
      </c>
      <c r="W598" s="32">
        <v>13.583893787768687</v>
      </c>
      <c r="X598" s="32">
        <v>7.8111147763559705</v>
      </c>
      <c r="Y598" s="32">
        <v>2.2076852429007916</v>
      </c>
      <c r="Z598" s="32">
        <v>1.512802020524018E-2</v>
      </c>
      <c r="AA598" s="32"/>
      <c r="AB598" s="32">
        <v>0</v>
      </c>
      <c r="AC598" s="32">
        <v>5.7799122134774691E-3</v>
      </c>
      <c r="AD598" s="32">
        <v>0.17158506639636711</v>
      </c>
      <c r="AE598" s="32">
        <v>3.6941378943293315</v>
      </c>
      <c r="AF598" s="32">
        <v>14.396538445912519</v>
      </c>
      <c r="AG598" s="32">
        <v>21.629853556035208</v>
      </c>
      <c r="AH598" s="32">
        <v>24.534585488325643</v>
      </c>
      <c r="AI598" s="32">
        <v>21.01311040872525</v>
      </c>
      <c r="AJ598" s="32">
        <v>10.872575962492563</v>
      </c>
      <c r="AK598" s="32">
        <v>5.1312191131460265</v>
      </c>
      <c r="AL598" s="32">
        <v>1.0893047362841872</v>
      </c>
      <c r="AM598" s="26">
        <v>1.1179555062974737E-2</v>
      </c>
      <c r="AN598" s="26"/>
      <c r="AO598" s="26"/>
      <c r="AP598" s="26"/>
      <c r="AQ598" s="26"/>
      <c r="AR598" s="26"/>
      <c r="AS598" s="26"/>
      <c r="AT598" s="26"/>
      <c r="AU598" s="26"/>
      <c r="AV598" s="26"/>
      <c r="AW598" s="26"/>
      <c r="AX598" s="26"/>
      <c r="AY598" s="26"/>
      <c r="AZ598" s="26"/>
      <c r="BA598" s="26"/>
      <c r="BB598" s="26"/>
      <c r="BC598" s="26"/>
      <c r="BD598" s="26"/>
      <c r="BE598" s="26"/>
      <c r="BF598" s="26"/>
      <c r="BG598" s="26"/>
      <c r="BH598" s="26"/>
      <c r="BI598" s="26"/>
      <c r="BJ598" s="26"/>
      <c r="BK598" s="26"/>
      <c r="BL598" s="26"/>
      <c r="BM598" s="26"/>
      <c r="BN598" s="26"/>
      <c r="BO598" s="26"/>
      <c r="BP598" s="26"/>
      <c r="BQ598" s="26"/>
      <c r="BR598" s="26"/>
      <c r="BS598" s="26"/>
      <c r="BT598" s="26"/>
      <c r="BU598" s="26"/>
      <c r="BV598" s="26"/>
      <c r="BW598" s="26"/>
      <c r="BX598" s="26"/>
      <c r="BY598" s="26"/>
      <c r="BZ598" s="26"/>
      <c r="CA598" s="26"/>
      <c r="CB598" s="26"/>
      <c r="CC598" s="26"/>
      <c r="CD598" s="26"/>
      <c r="CE598" s="26"/>
      <c r="CF598" s="26"/>
      <c r="CG598" s="26"/>
      <c r="CH598" s="26"/>
      <c r="CI598" s="26"/>
      <c r="CJ598" s="26"/>
      <c r="CK598" s="26"/>
      <c r="CL598" s="26"/>
      <c r="CM598" s="26"/>
      <c r="CN598" s="26"/>
      <c r="CO598" s="26"/>
      <c r="CP598" s="26"/>
      <c r="CQ598" s="26"/>
      <c r="CR598" s="26"/>
      <c r="CS598" s="26"/>
      <c r="CT598" s="26"/>
      <c r="CU598" s="26"/>
      <c r="CV598" s="26"/>
      <c r="CW598" s="26"/>
      <c r="CX598" s="7"/>
      <c r="CY598" s="7"/>
      <c r="CZ598" s="7"/>
      <c r="DA598" s="7"/>
      <c r="DB598" s="7"/>
      <c r="DC598" s="7"/>
      <c r="DD598" s="7"/>
      <c r="DE598" s="7"/>
      <c r="DF598" s="7"/>
      <c r="DG598" s="7"/>
      <c r="DH598" s="7"/>
      <c r="DI598" s="7"/>
      <c r="DJ598" s="7"/>
      <c r="DK598" s="7"/>
      <c r="DL598" s="7"/>
      <c r="DM598" s="7"/>
      <c r="DN598" s="7"/>
      <c r="DO598" s="7"/>
      <c r="DP598" s="7"/>
      <c r="DQ598" s="7"/>
      <c r="DR598" s="7"/>
      <c r="DS598" s="7"/>
      <c r="DT598" s="7"/>
      <c r="DU598" s="7"/>
      <c r="DV598" s="7"/>
      <c r="DW598" s="7"/>
      <c r="DX598" s="7"/>
      <c r="DY598" s="7"/>
      <c r="DZ598" s="7"/>
      <c r="EA598" s="7"/>
    </row>
    <row r="599" spans="1:131">
      <c r="A599" s="7" t="s">
        <v>456</v>
      </c>
      <c r="B599" s="7"/>
      <c r="C599" s="32">
        <v>240.53939474990642</v>
      </c>
      <c r="D599" s="32">
        <v>10.46115</v>
      </c>
      <c r="E599" s="32">
        <v>2.0922300000000003</v>
      </c>
      <c r="F599" s="32">
        <v>12.553380000000001</v>
      </c>
      <c r="G599" s="32">
        <v>173.85067809764917</v>
      </c>
      <c r="H599" s="32">
        <v>197.73120944793914</v>
      </c>
      <c r="I599" s="32">
        <v>457.17088842904718</v>
      </c>
      <c r="J599" s="32">
        <v>2.6017970287282246</v>
      </c>
      <c r="K599" s="32">
        <v>28.086510114329293</v>
      </c>
      <c r="L599" s="30">
        <v>1.1373623135187121</v>
      </c>
      <c r="M599" s="32">
        <v>2.2851551404018329</v>
      </c>
      <c r="N599" s="32">
        <v>6.3979292274955421E-4</v>
      </c>
      <c r="O599" s="32">
        <v>0</v>
      </c>
      <c r="P599" s="32">
        <v>8.4265352978472024E-3</v>
      </c>
      <c r="Q599" s="32">
        <v>0.46395783254144501</v>
      </c>
      <c r="R599" s="32">
        <v>5.5886218025036758</v>
      </c>
      <c r="S599" s="32">
        <v>22.136262901237323</v>
      </c>
      <c r="T599" s="32">
        <v>29.337853545751116</v>
      </c>
      <c r="U599" s="32">
        <v>28.40266762959109</v>
      </c>
      <c r="V599" s="32">
        <v>28.809107079037744</v>
      </c>
      <c r="W599" s="32">
        <v>13.543498320976189</v>
      </c>
      <c r="X599" s="32">
        <v>7.7878862652611041</v>
      </c>
      <c r="Y599" s="32">
        <v>2.201120079972458</v>
      </c>
      <c r="Z599" s="32">
        <v>1.5083032851291103E-2</v>
      </c>
      <c r="AA599" s="32"/>
      <c r="AB599" s="32">
        <v>0</v>
      </c>
      <c r="AC599" s="32">
        <v>5.7627240452297673E-3</v>
      </c>
      <c r="AD599" s="32">
        <v>0.17107481072446659</v>
      </c>
      <c r="AE599" s="32">
        <v>3.683152353145871</v>
      </c>
      <c r="AF599" s="32">
        <v>14.353726355373176</v>
      </c>
      <c r="AG599" s="32">
        <v>21.565531201583632</v>
      </c>
      <c r="AH599" s="32">
        <v>24.461625109744521</v>
      </c>
      <c r="AI599" s="32">
        <v>20.950622110672814</v>
      </c>
      <c r="AJ599" s="32">
        <v>10.840243349465418</v>
      </c>
      <c r="AK599" s="32">
        <v>5.1159600133232086</v>
      </c>
      <c r="AL599" s="32">
        <v>1.0860653872441426</v>
      </c>
      <c r="AM599" s="26">
        <v>1.1146309562652295E-2</v>
      </c>
      <c r="AN599" s="26"/>
      <c r="AO599" s="26"/>
      <c r="AP599" s="26"/>
      <c r="AQ599" s="26"/>
      <c r="AR599" s="26"/>
      <c r="AS599" s="26"/>
      <c r="AT599" s="26"/>
      <c r="AU599" s="26"/>
      <c r="AV599" s="26"/>
      <c r="AW599" s="26"/>
      <c r="AX599" s="26"/>
      <c r="AY599" s="26"/>
      <c r="AZ599" s="26"/>
      <c r="BA599" s="26"/>
      <c r="BB599" s="26"/>
      <c r="BC599" s="26"/>
      <c r="BD599" s="26"/>
      <c r="BE599" s="26"/>
      <c r="BF599" s="26"/>
      <c r="BG599" s="26"/>
      <c r="BH599" s="26"/>
      <c r="BI599" s="26"/>
      <c r="BJ599" s="26"/>
      <c r="BK599" s="26"/>
      <c r="BL599" s="26"/>
      <c r="BM599" s="26"/>
      <c r="BN599" s="26"/>
      <c r="BO599" s="26"/>
      <c r="BP599" s="26"/>
      <c r="BQ599" s="26"/>
      <c r="BR599" s="26"/>
      <c r="BS599" s="26"/>
      <c r="BT599" s="26"/>
      <c r="BU599" s="26"/>
      <c r="BV599" s="26"/>
      <c r="BW599" s="26"/>
      <c r="BX599" s="26"/>
      <c r="BY599" s="26"/>
      <c r="BZ599" s="26"/>
      <c r="CA599" s="26"/>
      <c r="CB599" s="26"/>
      <c r="CC599" s="26"/>
      <c r="CD599" s="26"/>
      <c r="CE599" s="26"/>
      <c r="CF599" s="26"/>
      <c r="CG599" s="26"/>
      <c r="CH599" s="26"/>
      <c r="CI599" s="26"/>
      <c r="CJ599" s="26"/>
      <c r="CK599" s="26"/>
      <c r="CL599" s="26"/>
      <c r="CM599" s="26"/>
      <c r="CN599" s="26"/>
      <c r="CO599" s="26"/>
      <c r="CP599" s="26"/>
      <c r="CQ599" s="26"/>
      <c r="CR599" s="26"/>
      <c r="CS599" s="26"/>
      <c r="CT599" s="26"/>
      <c r="CU599" s="26"/>
      <c r="CV599" s="26"/>
      <c r="CW599" s="26"/>
      <c r="CX599" s="7"/>
      <c r="CY599" s="7"/>
      <c r="CZ599" s="7"/>
      <c r="DA599" s="7"/>
      <c r="DB599" s="7"/>
      <c r="DC599" s="7"/>
      <c r="DD599" s="7"/>
      <c r="DE599" s="7"/>
      <c r="DF599" s="7"/>
      <c r="DG599" s="7"/>
      <c r="DH599" s="7"/>
      <c r="DI599" s="7"/>
      <c r="DJ599" s="7"/>
      <c r="DK599" s="7"/>
      <c r="DL599" s="7"/>
      <c r="DM599" s="7"/>
      <c r="DN599" s="7"/>
      <c r="DO599" s="7"/>
      <c r="DP599" s="7"/>
      <c r="DQ599" s="7"/>
      <c r="DR599" s="7"/>
      <c r="DS599" s="7"/>
      <c r="DT599" s="7"/>
      <c r="DU599" s="7"/>
      <c r="DV599" s="7"/>
      <c r="DW599" s="7"/>
      <c r="DX599" s="7"/>
      <c r="DY599" s="7"/>
      <c r="DZ599" s="7"/>
      <c r="EA599" s="7"/>
    </row>
    <row r="600" spans="1:131">
      <c r="A600" s="7" t="s">
        <v>622</v>
      </c>
      <c r="B600" s="7"/>
      <c r="C600" s="32">
        <v>240.21328385680724</v>
      </c>
      <c r="D600" s="32">
        <v>10.46115</v>
      </c>
      <c r="E600" s="32">
        <v>2.0922300000000003</v>
      </c>
      <c r="F600" s="32">
        <v>12.553380000000001</v>
      </c>
      <c r="G600" s="32">
        <v>173.85067809764917</v>
      </c>
      <c r="H600" s="32">
        <v>197.57368605941122</v>
      </c>
      <c r="I600" s="32">
        <v>457.79153856267351</v>
      </c>
      <c r="J600" s="32">
        <v>2.6055342157865851</v>
      </c>
      <c r="K600" s="32">
        <v>28.124845065554915</v>
      </c>
      <c r="L600" s="30">
        <v>1.1364562291119578</v>
      </c>
      <c r="M600" s="32">
        <v>2.2820570450379445</v>
      </c>
      <c r="N600" s="32">
        <v>6.3892552453541417E-4</v>
      </c>
      <c r="O600" s="32">
        <v>0</v>
      </c>
      <c r="P600" s="32">
        <v>8.4151110363262574E-3</v>
      </c>
      <c r="Q600" s="32">
        <v>0.4633288224647889</v>
      </c>
      <c r="R600" s="32">
        <v>5.5810450375870477</v>
      </c>
      <c r="S600" s="32">
        <v>22.106251698822408</v>
      </c>
      <c r="T600" s="32">
        <v>29.298078798536153</v>
      </c>
      <c r="U600" s="32">
        <v>28.364160759160509</v>
      </c>
      <c r="V600" s="32">
        <v>28.770049178984809</v>
      </c>
      <c r="W600" s="32">
        <v>13.525136745161413</v>
      </c>
      <c r="X600" s="32">
        <v>7.7773278511270707</v>
      </c>
      <c r="Y600" s="32">
        <v>2.1981359150050324</v>
      </c>
      <c r="Z600" s="32">
        <v>1.5062584054041518E-2</v>
      </c>
      <c r="AA600" s="32"/>
      <c r="AB600" s="32">
        <v>0</v>
      </c>
      <c r="AC600" s="32">
        <v>5.7549112414808099E-3</v>
      </c>
      <c r="AD600" s="32">
        <v>0.17084287632814812</v>
      </c>
      <c r="AE600" s="32">
        <v>3.6781589253352056</v>
      </c>
      <c r="AF600" s="32">
        <v>14.334266314218924</v>
      </c>
      <c r="AG600" s="32">
        <v>21.536293767741999</v>
      </c>
      <c r="AH600" s="32">
        <v>24.428461301298547</v>
      </c>
      <c r="AI600" s="32">
        <v>20.922218338830788</v>
      </c>
      <c r="AJ600" s="32">
        <v>10.825546707180347</v>
      </c>
      <c r="AK600" s="32">
        <v>5.1090240588582896</v>
      </c>
      <c r="AL600" s="32">
        <v>1.0845929558623035</v>
      </c>
      <c r="AM600" s="26">
        <v>1.1131197971596635E-2</v>
      </c>
      <c r="AN600" s="26"/>
      <c r="AO600" s="26"/>
      <c r="AP600" s="26"/>
      <c r="AQ600" s="26"/>
      <c r="AR600" s="26"/>
      <c r="AS600" s="26"/>
      <c r="AT600" s="26"/>
      <c r="AU600" s="26"/>
      <c r="AV600" s="26"/>
      <c r="AW600" s="26"/>
      <c r="AX600" s="26"/>
      <c r="AY600" s="26"/>
      <c r="AZ600" s="26"/>
      <c r="BA600" s="26"/>
      <c r="BB600" s="26"/>
      <c r="BC600" s="26"/>
      <c r="BD600" s="26"/>
      <c r="BE600" s="26"/>
      <c r="BF600" s="26"/>
      <c r="BG600" s="26"/>
      <c r="BH600" s="26"/>
      <c r="BI600" s="26"/>
      <c r="BJ600" s="26"/>
      <c r="BK600" s="26"/>
      <c r="BL600" s="26"/>
      <c r="BM600" s="26"/>
      <c r="BN600" s="26"/>
      <c r="BO600" s="26"/>
      <c r="BP600" s="26"/>
      <c r="BQ600" s="26"/>
      <c r="BR600" s="26"/>
      <c r="BS600" s="26"/>
      <c r="BT600" s="26"/>
      <c r="BU600" s="26"/>
      <c r="BV600" s="26"/>
      <c r="BW600" s="26"/>
      <c r="BX600" s="26"/>
      <c r="BY600" s="26"/>
      <c r="BZ600" s="26"/>
      <c r="CA600" s="26"/>
      <c r="CB600" s="26"/>
      <c r="CC600" s="26"/>
      <c r="CD600" s="26"/>
      <c r="CE600" s="26"/>
      <c r="CF600" s="26"/>
      <c r="CG600" s="26"/>
      <c r="CH600" s="26"/>
      <c r="CI600" s="26"/>
      <c r="CJ600" s="26"/>
      <c r="CK600" s="26"/>
      <c r="CL600" s="26"/>
      <c r="CM600" s="26"/>
      <c r="CN600" s="26"/>
      <c r="CO600" s="26"/>
      <c r="CP600" s="26"/>
      <c r="CQ600" s="26"/>
      <c r="CR600" s="26"/>
      <c r="CS600" s="26"/>
      <c r="CT600" s="26"/>
      <c r="CU600" s="26"/>
      <c r="CV600" s="26"/>
      <c r="CW600" s="26"/>
      <c r="CX600" s="7"/>
      <c r="CY600" s="7"/>
      <c r="CZ600" s="7"/>
      <c r="DA600" s="7"/>
      <c r="DB600" s="7"/>
      <c r="DC600" s="7"/>
      <c r="DD600" s="7"/>
      <c r="DE600" s="7"/>
      <c r="DF600" s="7"/>
      <c r="DG600" s="7"/>
      <c r="DH600" s="7"/>
      <c r="DI600" s="7"/>
      <c r="DJ600" s="7"/>
      <c r="DK600" s="7"/>
      <c r="DL600" s="7"/>
      <c r="DM600" s="7"/>
      <c r="DN600" s="7"/>
      <c r="DO600" s="7"/>
      <c r="DP600" s="7"/>
      <c r="DQ600" s="7"/>
      <c r="DR600" s="7"/>
      <c r="DS600" s="7"/>
      <c r="DT600" s="7"/>
      <c r="DU600" s="7"/>
      <c r="DV600" s="7"/>
      <c r="DW600" s="7"/>
      <c r="DX600" s="7"/>
      <c r="DY600" s="7"/>
      <c r="DZ600" s="7"/>
      <c r="EA600" s="7"/>
    </row>
    <row r="601" spans="1:131">
      <c r="A601" s="7" t="s">
        <v>623</v>
      </c>
      <c r="B601" s="7"/>
      <c r="C601" s="32">
        <v>240.21328385680724</v>
      </c>
      <c r="D601" s="32">
        <v>10.46115</v>
      </c>
      <c r="E601" s="32">
        <v>2.0922300000000003</v>
      </c>
      <c r="F601" s="32">
        <v>12.553380000000001</v>
      </c>
      <c r="G601" s="32">
        <v>173.85067809764917</v>
      </c>
      <c r="H601" s="32">
        <v>197.57368605941122</v>
      </c>
      <c r="I601" s="32">
        <v>457.79153856267351</v>
      </c>
      <c r="J601" s="32">
        <v>2.6055342157865851</v>
      </c>
      <c r="K601" s="32">
        <v>28.124845065554915</v>
      </c>
      <c r="L601" s="30">
        <v>1.1364562291119578</v>
      </c>
      <c r="M601" s="32">
        <v>2.2820570450379445</v>
      </c>
      <c r="N601" s="32">
        <v>6.3892552453541417E-4</v>
      </c>
      <c r="O601" s="32">
        <v>0</v>
      </c>
      <c r="P601" s="32">
        <v>8.4151110363262574E-3</v>
      </c>
      <c r="Q601" s="32">
        <v>0.4633288224647889</v>
      </c>
      <c r="R601" s="32">
        <v>5.5810450375870477</v>
      </c>
      <c r="S601" s="32">
        <v>22.106251698822408</v>
      </c>
      <c r="T601" s="32">
        <v>29.298078798536153</v>
      </c>
      <c r="U601" s="32">
        <v>28.364160759160509</v>
      </c>
      <c r="V601" s="32">
        <v>28.770049178984809</v>
      </c>
      <c r="W601" s="32">
        <v>13.525136745161413</v>
      </c>
      <c r="X601" s="32">
        <v>7.7773278511270707</v>
      </c>
      <c r="Y601" s="32">
        <v>2.1981359150050324</v>
      </c>
      <c r="Z601" s="32">
        <v>1.5062584054041518E-2</v>
      </c>
      <c r="AA601" s="32"/>
      <c r="AB601" s="32">
        <v>0</v>
      </c>
      <c r="AC601" s="32">
        <v>5.7549112414808099E-3</v>
      </c>
      <c r="AD601" s="32">
        <v>0.17084287632814812</v>
      </c>
      <c r="AE601" s="32">
        <v>3.6781589253352056</v>
      </c>
      <c r="AF601" s="32">
        <v>14.334266314218924</v>
      </c>
      <c r="AG601" s="32">
        <v>21.536293767741999</v>
      </c>
      <c r="AH601" s="32">
        <v>24.428461301298547</v>
      </c>
      <c r="AI601" s="32">
        <v>20.922218338830788</v>
      </c>
      <c r="AJ601" s="32">
        <v>10.825546707180347</v>
      </c>
      <c r="AK601" s="32">
        <v>5.1090240588582896</v>
      </c>
      <c r="AL601" s="32">
        <v>1.0845929558623035</v>
      </c>
      <c r="AM601" s="26">
        <v>1.1131197971596635E-2</v>
      </c>
      <c r="AN601" s="26"/>
      <c r="AO601" s="26"/>
      <c r="AP601" s="26"/>
      <c r="AQ601" s="26"/>
      <c r="AR601" s="26"/>
      <c r="AS601" s="26"/>
      <c r="AT601" s="26"/>
      <c r="AU601" s="26"/>
      <c r="AV601" s="26"/>
      <c r="AW601" s="26"/>
      <c r="AX601" s="26"/>
      <c r="AY601" s="26"/>
      <c r="AZ601" s="26"/>
      <c r="BA601" s="26"/>
      <c r="BB601" s="26"/>
      <c r="BC601" s="26"/>
      <c r="BD601" s="26"/>
      <c r="BE601" s="26"/>
      <c r="BF601" s="26"/>
      <c r="BG601" s="26"/>
      <c r="BH601" s="26"/>
      <c r="BI601" s="26"/>
      <c r="BJ601" s="26"/>
      <c r="BK601" s="26"/>
      <c r="BL601" s="26"/>
      <c r="BM601" s="26"/>
      <c r="BN601" s="26"/>
      <c r="BO601" s="26"/>
      <c r="BP601" s="26"/>
      <c r="BQ601" s="26"/>
      <c r="BR601" s="26"/>
      <c r="BS601" s="26"/>
      <c r="BT601" s="26"/>
      <c r="BU601" s="26"/>
      <c r="BV601" s="26"/>
      <c r="BW601" s="26"/>
      <c r="BX601" s="26"/>
      <c r="BY601" s="26"/>
      <c r="BZ601" s="26"/>
      <c r="CA601" s="26"/>
      <c r="CB601" s="26"/>
      <c r="CC601" s="26"/>
      <c r="CD601" s="26"/>
      <c r="CE601" s="26"/>
      <c r="CF601" s="26"/>
      <c r="CG601" s="26"/>
      <c r="CH601" s="26"/>
      <c r="CI601" s="26"/>
      <c r="CJ601" s="26"/>
      <c r="CK601" s="26"/>
      <c r="CL601" s="26"/>
      <c r="CM601" s="26"/>
      <c r="CN601" s="26"/>
      <c r="CO601" s="26"/>
      <c r="CP601" s="26"/>
      <c r="CQ601" s="26"/>
      <c r="CR601" s="26"/>
      <c r="CS601" s="26"/>
      <c r="CT601" s="26"/>
      <c r="CU601" s="26"/>
      <c r="CV601" s="26"/>
      <c r="CW601" s="26"/>
      <c r="CX601" s="7"/>
      <c r="CY601" s="7"/>
      <c r="CZ601" s="7"/>
      <c r="DA601" s="7"/>
      <c r="DB601" s="7"/>
      <c r="DC601" s="7"/>
      <c r="DD601" s="7"/>
      <c r="DE601" s="7"/>
      <c r="DF601" s="7"/>
      <c r="DG601" s="7"/>
      <c r="DH601" s="7"/>
      <c r="DI601" s="7"/>
      <c r="DJ601" s="7"/>
      <c r="DK601" s="7"/>
      <c r="DL601" s="7"/>
      <c r="DM601" s="7"/>
      <c r="DN601" s="7"/>
      <c r="DO601" s="7"/>
      <c r="DP601" s="7"/>
      <c r="DQ601" s="7"/>
      <c r="DR601" s="7"/>
      <c r="DS601" s="7"/>
      <c r="DT601" s="7"/>
      <c r="DU601" s="7"/>
      <c r="DV601" s="7"/>
      <c r="DW601" s="7"/>
      <c r="DX601" s="7"/>
      <c r="DY601" s="7"/>
      <c r="DZ601" s="7"/>
      <c r="EA601" s="7"/>
    </row>
    <row r="602" spans="1:131">
      <c r="A602" s="7" t="s">
        <v>458</v>
      </c>
      <c r="B602" s="7"/>
      <c r="C602" s="32">
        <v>239.03928464165045</v>
      </c>
      <c r="D602" s="32">
        <v>10.46115</v>
      </c>
      <c r="E602" s="32">
        <v>2.0922300000000003</v>
      </c>
      <c r="F602" s="32">
        <v>12.553380000000001</v>
      </c>
      <c r="G602" s="32">
        <v>173.85067809764917</v>
      </c>
      <c r="H602" s="32">
        <v>197.00660186071093</v>
      </c>
      <c r="I602" s="32">
        <v>460.03990082573705</v>
      </c>
      <c r="J602" s="32">
        <v>2.6190725200530052</v>
      </c>
      <c r="K602" s="32">
        <v>28.263716956532335</v>
      </c>
      <c r="L602" s="30">
        <v>1.1331943252476442</v>
      </c>
      <c r="M602" s="32">
        <v>2.2709039017279613</v>
      </c>
      <c r="N602" s="32">
        <v>6.3580289096451081E-4</v>
      </c>
      <c r="O602" s="32">
        <v>0</v>
      </c>
      <c r="P602" s="32">
        <v>8.3739836948508659E-3</v>
      </c>
      <c r="Q602" s="32">
        <v>0.46106438618882745</v>
      </c>
      <c r="R602" s="32">
        <v>5.5537686838871929</v>
      </c>
      <c r="S602" s="32">
        <v>21.998211370128736</v>
      </c>
      <c r="T602" s="32">
        <v>29.154889708562315</v>
      </c>
      <c r="U602" s="32">
        <v>28.225536025610445</v>
      </c>
      <c r="V602" s="32">
        <v>28.62944073879428</v>
      </c>
      <c r="W602" s="32">
        <v>13.459035072228234</v>
      </c>
      <c r="X602" s="32">
        <v>7.7393175602445607</v>
      </c>
      <c r="Y602" s="32">
        <v>2.1873929211223038</v>
      </c>
      <c r="Z602" s="32">
        <v>1.4988968383943027E-2</v>
      </c>
      <c r="AA602" s="32"/>
      <c r="AB602" s="32">
        <v>0</v>
      </c>
      <c r="AC602" s="32">
        <v>5.7267851479845698E-3</v>
      </c>
      <c r="AD602" s="32">
        <v>0.17000791250140185</v>
      </c>
      <c r="AE602" s="32">
        <v>3.6601825852168153</v>
      </c>
      <c r="AF602" s="32">
        <v>14.264210166063632</v>
      </c>
      <c r="AG602" s="32">
        <v>21.431039005912147</v>
      </c>
      <c r="AH602" s="32">
        <v>24.309071590893073</v>
      </c>
      <c r="AI602" s="32">
        <v>20.819964760199525</v>
      </c>
      <c r="AJ602" s="32">
        <v>10.772638794954107</v>
      </c>
      <c r="AK602" s="32">
        <v>5.0840546227845866</v>
      </c>
      <c r="AL602" s="32">
        <v>1.0792922028876848</v>
      </c>
      <c r="AM602" s="26">
        <v>1.1076796243796273E-2</v>
      </c>
      <c r="AN602" s="26"/>
      <c r="AO602" s="26"/>
      <c r="AP602" s="26"/>
      <c r="AQ602" s="26"/>
      <c r="AR602" s="26"/>
      <c r="AS602" s="26"/>
      <c r="AT602" s="26"/>
      <c r="AU602" s="26"/>
      <c r="AV602" s="26"/>
      <c r="AW602" s="26"/>
      <c r="AX602" s="26"/>
      <c r="AY602" s="26"/>
      <c r="AZ602" s="26"/>
      <c r="BA602" s="26"/>
      <c r="BB602" s="26"/>
      <c r="BC602" s="26"/>
      <c r="BD602" s="26"/>
      <c r="BE602" s="26"/>
      <c r="BF602" s="26"/>
      <c r="BG602" s="26"/>
      <c r="BH602" s="26"/>
      <c r="BI602" s="26"/>
      <c r="BJ602" s="26"/>
      <c r="BK602" s="26"/>
      <c r="BL602" s="26"/>
      <c r="BM602" s="26"/>
      <c r="BN602" s="26"/>
      <c r="BO602" s="26"/>
      <c r="BP602" s="26"/>
      <c r="BQ602" s="26"/>
      <c r="BR602" s="26"/>
      <c r="BS602" s="26"/>
      <c r="BT602" s="26"/>
      <c r="BU602" s="26"/>
      <c r="BV602" s="26"/>
      <c r="BW602" s="26"/>
      <c r="BX602" s="26"/>
      <c r="BY602" s="26"/>
      <c r="BZ602" s="26"/>
      <c r="CA602" s="26"/>
      <c r="CB602" s="26"/>
      <c r="CC602" s="26"/>
      <c r="CD602" s="26"/>
      <c r="CE602" s="26"/>
      <c r="CF602" s="26"/>
      <c r="CG602" s="26"/>
      <c r="CH602" s="26"/>
      <c r="CI602" s="26"/>
      <c r="CJ602" s="26"/>
      <c r="CK602" s="26"/>
      <c r="CL602" s="26"/>
      <c r="CM602" s="26"/>
      <c r="CN602" s="26"/>
      <c r="CO602" s="26"/>
      <c r="CP602" s="26"/>
      <c r="CQ602" s="26"/>
      <c r="CR602" s="26"/>
      <c r="CS602" s="26"/>
      <c r="CT602" s="26"/>
      <c r="CU602" s="26"/>
      <c r="CV602" s="26"/>
      <c r="CW602" s="26"/>
      <c r="CX602" s="7"/>
      <c r="CY602" s="7"/>
      <c r="CZ602" s="7"/>
      <c r="DA602" s="7"/>
      <c r="DB602" s="7"/>
      <c r="DC602" s="7"/>
      <c r="DD602" s="7"/>
      <c r="DE602" s="7"/>
      <c r="DF602" s="7"/>
      <c r="DG602" s="7"/>
      <c r="DH602" s="7"/>
      <c r="DI602" s="7"/>
      <c r="DJ602" s="7"/>
      <c r="DK602" s="7"/>
      <c r="DL602" s="7"/>
      <c r="DM602" s="7"/>
      <c r="DN602" s="7"/>
      <c r="DO602" s="7"/>
      <c r="DP602" s="7"/>
      <c r="DQ602" s="7"/>
      <c r="DR602" s="7"/>
      <c r="DS602" s="7"/>
      <c r="DT602" s="7"/>
      <c r="DU602" s="7"/>
      <c r="DV602" s="7"/>
      <c r="DW602" s="7"/>
      <c r="DX602" s="7"/>
      <c r="DY602" s="7"/>
      <c r="DZ602" s="7"/>
      <c r="EA602" s="7"/>
    </row>
    <row r="603" spans="1:131">
      <c r="A603" s="7" t="s">
        <v>474</v>
      </c>
      <c r="B603" s="7"/>
      <c r="C603" s="32">
        <v>238.12617414097292</v>
      </c>
      <c r="D603" s="32">
        <v>10.46115</v>
      </c>
      <c r="E603" s="32">
        <v>2.0922300000000003</v>
      </c>
      <c r="F603" s="32">
        <v>12.553380000000001</v>
      </c>
      <c r="G603" s="32">
        <v>173.85067809764917</v>
      </c>
      <c r="H603" s="32">
        <v>196.56553637283315</v>
      </c>
      <c r="I603" s="32">
        <v>461.80395412936906</v>
      </c>
      <c r="J603" s="32">
        <v>2.629694602961572</v>
      </c>
      <c r="K603" s="32">
        <v>28.372675117805933</v>
      </c>
      <c r="L603" s="30">
        <v>1.1306572889087347</v>
      </c>
      <c r="M603" s="32">
        <v>2.2622292347090811</v>
      </c>
      <c r="N603" s="32">
        <v>6.333741759649192E-4</v>
      </c>
      <c r="O603" s="32">
        <v>0</v>
      </c>
      <c r="P603" s="32">
        <v>8.3419957625922251E-3</v>
      </c>
      <c r="Q603" s="32">
        <v>0.45930315797419069</v>
      </c>
      <c r="R603" s="32">
        <v>5.5325537421206388</v>
      </c>
      <c r="S603" s="32">
        <v>21.914180003366987</v>
      </c>
      <c r="T603" s="32">
        <v>29.043520416360437</v>
      </c>
      <c r="U603" s="32">
        <v>28.117716788404838</v>
      </c>
      <c r="V603" s="32">
        <v>28.520078618646089</v>
      </c>
      <c r="W603" s="32">
        <v>13.40762265994687</v>
      </c>
      <c r="X603" s="32">
        <v>7.7097540006692737</v>
      </c>
      <c r="Y603" s="32">
        <v>2.1790372592135143</v>
      </c>
      <c r="Z603" s="32">
        <v>1.4931711751644199E-2</v>
      </c>
      <c r="AA603" s="32"/>
      <c r="AB603" s="32">
        <v>0</v>
      </c>
      <c r="AC603" s="32">
        <v>5.7049092974874932E-3</v>
      </c>
      <c r="AD603" s="32">
        <v>0.16935849619171026</v>
      </c>
      <c r="AE603" s="32">
        <v>3.6462009873469552</v>
      </c>
      <c r="AF603" s="32">
        <v>14.209722050831738</v>
      </c>
      <c r="AG603" s="32">
        <v>21.349174191155591</v>
      </c>
      <c r="AH603" s="32">
        <v>24.216212927244367</v>
      </c>
      <c r="AI603" s="32">
        <v>20.740434199041871</v>
      </c>
      <c r="AJ603" s="32">
        <v>10.731488196555919</v>
      </c>
      <c r="AK603" s="32">
        <v>5.0646339502828166</v>
      </c>
      <c r="AL603" s="32">
        <v>1.0751693950185366</v>
      </c>
      <c r="AM603" s="26">
        <v>1.1034483788840433E-2</v>
      </c>
      <c r="AN603" s="26"/>
      <c r="AO603" s="26"/>
      <c r="AP603" s="26"/>
      <c r="AQ603" s="26"/>
      <c r="AR603" s="26"/>
      <c r="AS603" s="26"/>
      <c r="AT603" s="26"/>
      <c r="AU603" s="26"/>
      <c r="AV603" s="26"/>
      <c r="AW603" s="26"/>
      <c r="AX603" s="26"/>
      <c r="AY603" s="26"/>
      <c r="AZ603" s="26"/>
      <c r="BA603" s="26"/>
      <c r="BB603" s="26"/>
      <c r="BC603" s="26"/>
      <c r="BD603" s="26"/>
      <c r="BE603" s="26"/>
      <c r="BF603" s="26"/>
      <c r="BG603" s="26"/>
      <c r="BH603" s="26"/>
      <c r="BI603" s="26"/>
      <c r="BJ603" s="26"/>
      <c r="BK603" s="26"/>
      <c r="BL603" s="26"/>
      <c r="BM603" s="26"/>
      <c r="BN603" s="26"/>
      <c r="BO603" s="26"/>
      <c r="BP603" s="26"/>
      <c r="BQ603" s="26"/>
      <c r="BR603" s="26"/>
      <c r="BS603" s="26"/>
      <c r="BT603" s="26"/>
      <c r="BU603" s="26"/>
      <c r="BV603" s="26"/>
      <c r="BW603" s="26"/>
      <c r="BX603" s="26"/>
      <c r="BY603" s="26"/>
      <c r="BZ603" s="26"/>
      <c r="CA603" s="26"/>
      <c r="CB603" s="26"/>
      <c r="CC603" s="26"/>
      <c r="CD603" s="26"/>
      <c r="CE603" s="26"/>
      <c r="CF603" s="26"/>
      <c r="CG603" s="26"/>
      <c r="CH603" s="26"/>
      <c r="CI603" s="26"/>
      <c r="CJ603" s="26"/>
      <c r="CK603" s="26"/>
      <c r="CL603" s="26"/>
      <c r="CM603" s="26"/>
      <c r="CN603" s="26"/>
      <c r="CO603" s="26"/>
      <c r="CP603" s="26"/>
      <c r="CQ603" s="26"/>
      <c r="CR603" s="26"/>
      <c r="CS603" s="26"/>
      <c r="CT603" s="26"/>
      <c r="CU603" s="26"/>
      <c r="CV603" s="26"/>
      <c r="CW603" s="26"/>
      <c r="CX603" s="7"/>
      <c r="CY603" s="7"/>
      <c r="CZ603" s="7"/>
      <c r="DA603" s="7"/>
      <c r="DB603" s="7"/>
      <c r="DC603" s="7"/>
      <c r="DD603" s="7"/>
      <c r="DE603" s="7"/>
      <c r="DF603" s="7"/>
      <c r="DG603" s="7"/>
      <c r="DH603" s="7"/>
      <c r="DI603" s="7"/>
      <c r="DJ603" s="7"/>
      <c r="DK603" s="7"/>
      <c r="DL603" s="7"/>
      <c r="DM603" s="7"/>
      <c r="DN603" s="7"/>
      <c r="DO603" s="7"/>
      <c r="DP603" s="7"/>
      <c r="DQ603" s="7"/>
      <c r="DR603" s="7"/>
      <c r="DS603" s="7"/>
      <c r="DT603" s="7"/>
      <c r="DU603" s="7"/>
      <c r="DV603" s="7"/>
      <c r="DW603" s="7"/>
      <c r="DX603" s="7"/>
      <c r="DY603" s="7"/>
      <c r="DZ603" s="7"/>
      <c r="EA603" s="7"/>
    </row>
    <row r="604" spans="1:131">
      <c r="A604" s="7" t="s">
        <v>457</v>
      </c>
      <c r="B604" s="7"/>
      <c r="C604" s="32">
        <v>237.08261928305578</v>
      </c>
      <c r="D604" s="32">
        <v>10.46115</v>
      </c>
      <c r="E604" s="32">
        <v>2.0922300000000003</v>
      </c>
      <c r="F604" s="32">
        <v>12.553380000000001</v>
      </c>
      <c r="G604" s="32">
        <v>173.85067809764917</v>
      </c>
      <c r="H604" s="32">
        <v>196.06146152954403</v>
      </c>
      <c r="I604" s="32">
        <v>463.83665378991094</v>
      </c>
      <c r="J604" s="32">
        <v>2.6419343149238173</v>
      </c>
      <c r="K604" s="32">
        <v>28.498226435885776</v>
      </c>
      <c r="L604" s="30">
        <v>1.1277578188071227</v>
      </c>
      <c r="M604" s="32">
        <v>2.252315329544647</v>
      </c>
      <c r="N604" s="32">
        <v>6.3059850167967177E-4</v>
      </c>
      <c r="O604" s="32">
        <v>0</v>
      </c>
      <c r="P604" s="32">
        <v>8.3054381257252115E-3</v>
      </c>
      <c r="Q604" s="32">
        <v>0.45729032572889167</v>
      </c>
      <c r="R604" s="32">
        <v>5.5083080943874352</v>
      </c>
      <c r="S604" s="32">
        <v>21.818144155639281</v>
      </c>
      <c r="T604" s="32">
        <v>28.916241225272582</v>
      </c>
      <c r="U604" s="32">
        <v>27.994494803027006</v>
      </c>
      <c r="V604" s="32">
        <v>28.39509333847673</v>
      </c>
      <c r="W604" s="32">
        <v>13.3488656173396</v>
      </c>
      <c r="X604" s="32">
        <v>7.6759670754403766</v>
      </c>
      <c r="Y604" s="32">
        <v>2.1694879313177555</v>
      </c>
      <c r="Z604" s="32">
        <v>1.486627560044554E-2</v>
      </c>
      <c r="AA604" s="32"/>
      <c r="AB604" s="32">
        <v>0</v>
      </c>
      <c r="AC604" s="32">
        <v>5.6799083254908357E-3</v>
      </c>
      <c r="AD604" s="32">
        <v>0.16861630612349132</v>
      </c>
      <c r="AE604" s="32">
        <v>3.6302220183528306</v>
      </c>
      <c r="AF604" s="32">
        <v>14.147449919138147</v>
      </c>
      <c r="AG604" s="32">
        <v>21.255614402862388</v>
      </c>
      <c r="AH604" s="32">
        <v>24.110088740217279</v>
      </c>
      <c r="AI604" s="32">
        <v>20.649542129147417</v>
      </c>
      <c r="AJ604" s="32">
        <v>10.684458941243705</v>
      </c>
      <c r="AK604" s="32">
        <v>5.0424388959950814</v>
      </c>
      <c r="AL604" s="32">
        <v>1.0704576145966533</v>
      </c>
      <c r="AM604" s="26">
        <v>1.0986126697462333E-2</v>
      </c>
      <c r="AN604" s="26"/>
      <c r="AO604" s="26"/>
      <c r="AP604" s="26"/>
      <c r="AQ604" s="26"/>
      <c r="AR604" s="26"/>
      <c r="AS604" s="26"/>
      <c r="AT604" s="26"/>
      <c r="AU604" s="26"/>
      <c r="AV604" s="26"/>
      <c r="AW604" s="26"/>
      <c r="AX604" s="26"/>
      <c r="AY604" s="26"/>
      <c r="AZ604" s="26"/>
      <c r="BA604" s="26"/>
      <c r="BB604" s="26"/>
      <c r="BC604" s="26"/>
      <c r="BD604" s="26"/>
      <c r="BE604" s="26"/>
      <c r="BF604" s="26"/>
      <c r="BG604" s="26"/>
      <c r="BH604" s="26"/>
      <c r="BI604" s="26"/>
      <c r="BJ604" s="26"/>
      <c r="BK604" s="26"/>
      <c r="BL604" s="26"/>
      <c r="BM604" s="26"/>
      <c r="BN604" s="26"/>
      <c r="BO604" s="26"/>
      <c r="BP604" s="26"/>
      <c r="BQ604" s="26"/>
      <c r="BR604" s="26"/>
      <c r="BS604" s="26"/>
      <c r="BT604" s="26"/>
      <c r="BU604" s="26"/>
      <c r="BV604" s="26"/>
      <c r="BW604" s="26"/>
      <c r="BX604" s="26"/>
      <c r="BY604" s="26"/>
      <c r="BZ604" s="26"/>
      <c r="CA604" s="26"/>
      <c r="CB604" s="26"/>
      <c r="CC604" s="26"/>
      <c r="CD604" s="26"/>
      <c r="CE604" s="26"/>
      <c r="CF604" s="26"/>
      <c r="CG604" s="26"/>
      <c r="CH604" s="26"/>
      <c r="CI604" s="26"/>
      <c r="CJ604" s="26"/>
      <c r="CK604" s="26"/>
      <c r="CL604" s="26"/>
      <c r="CM604" s="26"/>
      <c r="CN604" s="26"/>
      <c r="CO604" s="26"/>
      <c r="CP604" s="26"/>
      <c r="CQ604" s="26"/>
      <c r="CR604" s="26"/>
      <c r="CS604" s="26"/>
      <c r="CT604" s="26"/>
      <c r="CU604" s="26"/>
      <c r="CV604" s="26"/>
      <c r="CW604" s="26"/>
      <c r="CX604" s="7"/>
      <c r="CY604" s="7"/>
      <c r="CZ604" s="7"/>
      <c r="DA604" s="7"/>
      <c r="DB604" s="7"/>
      <c r="DC604" s="7"/>
      <c r="DD604" s="7"/>
      <c r="DE604" s="7"/>
      <c r="DF604" s="7"/>
      <c r="DG604" s="7"/>
      <c r="DH604" s="7"/>
      <c r="DI604" s="7"/>
      <c r="DJ604" s="7"/>
      <c r="DK604" s="7"/>
      <c r="DL604" s="7"/>
      <c r="DM604" s="7"/>
      <c r="DN604" s="7"/>
      <c r="DO604" s="7"/>
      <c r="DP604" s="7"/>
      <c r="DQ604" s="7"/>
      <c r="DR604" s="7"/>
      <c r="DS604" s="7"/>
      <c r="DT604" s="7"/>
      <c r="DU604" s="7"/>
      <c r="DV604" s="7"/>
      <c r="DW604" s="7"/>
      <c r="DX604" s="7"/>
      <c r="DY604" s="7"/>
      <c r="DZ604" s="7"/>
      <c r="EA604" s="7"/>
    </row>
    <row r="605" spans="1:131">
      <c r="A605" s="7" t="s">
        <v>475</v>
      </c>
      <c r="B605" s="7"/>
      <c r="C605" s="32">
        <v>234.03022132364811</v>
      </c>
      <c r="D605" s="32">
        <v>10.46115</v>
      </c>
      <c r="E605" s="32">
        <v>2.0922300000000003</v>
      </c>
      <c r="F605" s="32">
        <v>12.553380000000001</v>
      </c>
      <c r="G605" s="32">
        <v>173.85067809764917</v>
      </c>
      <c r="H605" s="32">
        <v>194.58704261292343</v>
      </c>
      <c r="I605" s="32">
        <v>469.88635988136838</v>
      </c>
      <c r="J605" s="32">
        <v>2.6783620575229912</v>
      </c>
      <c r="K605" s="32">
        <v>28.871891364611987</v>
      </c>
      <c r="L605" s="30">
        <v>1.1192768687599077</v>
      </c>
      <c r="M605" s="32">
        <v>2.2233171569386783</v>
      </c>
      <c r="N605" s="32">
        <v>6.2247965439532276E-4</v>
      </c>
      <c r="O605" s="32">
        <v>0</v>
      </c>
      <c r="P605" s="32">
        <v>8.198507037889189E-3</v>
      </c>
      <c r="Q605" s="32">
        <v>0.45140279141139178</v>
      </c>
      <c r="R605" s="32">
        <v>5.4373895747678116</v>
      </c>
      <c r="S605" s="32">
        <v>21.537239301035729</v>
      </c>
      <c r="T605" s="32">
        <v>28.543949591340603</v>
      </c>
      <c r="U605" s="32">
        <v>27.634070495796838</v>
      </c>
      <c r="V605" s="32">
        <v>28.029511393981352</v>
      </c>
      <c r="W605" s="32">
        <v>13.177001267713329</v>
      </c>
      <c r="X605" s="32">
        <v>7.5771403191458493</v>
      </c>
      <c r="Y605" s="32">
        <v>2.1415561472226607</v>
      </c>
      <c r="Z605" s="32">
        <v>1.4674874858189461E-2</v>
      </c>
      <c r="AA605" s="32"/>
      <c r="AB605" s="32">
        <v>0</v>
      </c>
      <c r="AC605" s="32">
        <v>5.6067804824006104E-3</v>
      </c>
      <c r="AD605" s="32">
        <v>0.16644540017395093</v>
      </c>
      <c r="AE605" s="32">
        <v>3.5834835340450146</v>
      </c>
      <c r="AF605" s="32">
        <v>13.965303933934388</v>
      </c>
      <c r="AG605" s="32">
        <v>20.981952022104768</v>
      </c>
      <c r="AH605" s="32">
        <v>23.79967549316304</v>
      </c>
      <c r="AI605" s="32">
        <v>20.383682824706124</v>
      </c>
      <c r="AJ605" s="32">
        <v>10.546898369455478</v>
      </c>
      <c r="AK605" s="32">
        <v>4.9775183622034529</v>
      </c>
      <c r="AL605" s="32">
        <v>1.0566756568626443</v>
      </c>
      <c r="AM605" s="26">
        <v>1.0844682205181389E-2</v>
      </c>
      <c r="AN605" s="26"/>
      <c r="AO605" s="26"/>
      <c r="AP605" s="26"/>
      <c r="AQ605" s="26"/>
      <c r="AR605" s="26"/>
      <c r="AS605" s="26"/>
      <c r="AT605" s="26"/>
      <c r="AU605" s="26"/>
      <c r="AV605" s="26"/>
      <c r="AW605" s="26"/>
      <c r="AX605" s="26"/>
      <c r="AY605" s="26"/>
      <c r="AZ605" s="26"/>
      <c r="BA605" s="26"/>
      <c r="BB605" s="26"/>
      <c r="BC605" s="26"/>
      <c r="BD605" s="26"/>
      <c r="BE605" s="26"/>
      <c r="BF605" s="26"/>
      <c r="BG605" s="26"/>
      <c r="BH605" s="26"/>
      <c r="BI605" s="26"/>
      <c r="BJ605" s="26"/>
      <c r="BK605" s="26"/>
      <c r="BL605" s="26"/>
      <c r="BM605" s="26"/>
      <c r="BN605" s="26"/>
      <c r="BO605" s="26"/>
      <c r="BP605" s="26"/>
      <c r="BQ605" s="26"/>
      <c r="BR605" s="26"/>
      <c r="BS605" s="26"/>
      <c r="BT605" s="26"/>
      <c r="BU605" s="26"/>
      <c r="BV605" s="26"/>
      <c r="BW605" s="26"/>
      <c r="BX605" s="26"/>
      <c r="BY605" s="26"/>
      <c r="BZ605" s="26"/>
      <c r="CA605" s="26"/>
      <c r="CB605" s="26"/>
      <c r="CC605" s="26"/>
      <c r="CD605" s="26"/>
      <c r="CE605" s="26"/>
      <c r="CF605" s="26"/>
      <c r="CG605" s="26"/>
      <c r="CH605" s="26"/>
      <c r="CI605" s="26"/>
      <c r="CJ605" s="26"/>
      <c r="CK605" s="26"/>
      <c r="CL605" s="26"/>
      <c r="CM605" s="26"/>
      <c r="CN605" s="26"/>
      <c r="CO605" s="26"/>
      <c r="CP605" s="26"/>
      <c r="CQ605" s="26"/>
      <c r="CR605" s="26"/>
      <c r="CS605" s="26"/>
      <c r="CT605" s="26"/>
      <c r="CU605" s="26"/>
      <c r="CV605" s="26"/>
      <c r="CW605" s="26"/>
      <c r="CX605" s="7"/>
      <c r="CY605" s="7"/>
      <c r="CZ605" s="7"/>
      <c r="DA605" s="7"/>
      <c r="DB605" s="7"/>
      <c r="DC605" s="7"/>
      <c r="DD605" s="7"/>
      <c r="DE605" s="7"/>
      <c r="DF605" s="7"/>
      <c r="DG605" s="7"/>
      <c r="DH605" s="7"/>
      <c r="DI605" s="7"/>
      <c r="DJ605" s="7"/>
      <c r="DK605" s="7"/>
      <c r="DL605" s="7"/>
      <c r="DM605" s="7"/>
      <c r="DN605" s="7"/>
      <c r="DO605" s="7"/>
      <c r="DP605" s="7"/>
      <c r="DQ605" s="7"/>
      <c r="DR605" s="7"/>
      <c r="DS605" s="7"/>
      <c r="DT605" s="7"/>
      <c r="DU605" s="7"/>
      <c r="DV605" s="7"/>
      <c r="DW605" s="7"/>
      <c r="DX605" s="7"/>
      <c r="DY605" s="7"/>
      <c r="DZ605" s="7"/>
      <c r="EA605" s="7"/>
    </row>
    <row r="606" spans="1:131">
      <c r="A606" s="7" t="s">
        <v>464</v>
      </c>
      <c r="B606" s="7"/>
      <c r="C606" s="32">
        <v>234.01717688792414</v>
      </c>
      <c r="D606" s="32">
        <v>10.46115</v>
      </c>
      <c r="E606" s="32">
        <v>2.0922300000000003</v>
      </c>
      <c r="F606" s="32">
        <v>12.553380000000001</v>
      </c>
      <c r="G606" s="32">
        <v>173.85067809764917</v>
      </c>
      <c r="H606" s="32">
        <v>194.58074167738243</v>
      </c>
      <c r="I606" s="32">
        <v>469.91255198615551</v>
      </c>
      <c r="J606" s="32">
        <v>2.6785197708460644</v>
      </c>
      <c r="K606" s="32">
        <v>28.873509140884178</v>
      </c>
      <c r="L606" s="30">
        <v>1.1192406253836382</v>
      </c>
      <c r="M606" s="32">
        <v>2.2231932331241229</v>
      </c>
      <c r="N606" s="32">
        <v>6.2244495846675713E-4</v>
      </c>
      <c r="O606" s="32">
        <v>0</v>
      </c>
      <c r="P606" s="32">
        <v>8.1980500674283512E-3</v>
      </c>
      <c r="Q606" s="32">
        <v>0.45137763100832551</v>
      </c>
      <c r="R606" s="32">
        <v>5.4370865041711465</v>
      </c>
      <c r="S606" s="32">
        <v>21.536038852939132</v>
      </c>
      <c r="T606" s="32">
        <v>28.542358601452005</v>
      </c>
      <c r="U606" s="32">
        <v>27.632530220979614</v>
      </c>
      <c r="V606" s="32">
        <v>28.027949077979233</v>
      </c>
      <c r="W606" s="32">
        <v>13.176266804680738</v>
      </c>
      <c r="X606" s="32">
        <v>7.5767179825804876</v>
      </c>
      <c r="Y606" s="32">
        <v>2.1414367806239638</v>
      </c>
      <c r="Z606" s="32">
        <v>1.4674056906299478E-2</v>
      </c>
      <c r="AA606" s="32"/>
      <c r="AB606" s="32">
        <v>0</v>
      </c>
      <c r="AC606" s="32">
        <v>5.6064679702506519E-3</v>
      </c>
      <c r="AD606" s="32">
        <v>0.16643612279809819</v>
      </c>
      <c r="AE606" s="32">
        <v>3.5832837969325877</v>
      </c>
      <c r="AF606" s="32">
        <v>13.964525532288219</v>
      </c>
      <c r="AG606" s="32">
        <v>20.980782524751103</v>
      </c>
      <c r="AH606" s="32">
        <v>23.7983489408252</v>
      </c>
      <c r="AI606" s="32">
        <v>20.382546673832444</v>
      </c>
      <c r="AJ606" s="32">
        <v>10.546310503764076</v>
      </c>
      <c r="AK606" s="32">
        <v>4.9772409240248559</v>
      </c>
      <c r="AL606" s="32">
        <v>1.0566167596073706</v>
      </c>
      <c r="AM606" s="26">
        <v>1.0844077741539162E-2</v>
      </c>
      <c r="AN606" s="26"/>
      <c r="AO606" s="26"/>
      <c r="AP606" s="26"/>
      <c r="AQ606" s="26"/>
      <c r="AR606" s="26"/>
      <c r="AS606" s="26"/>
      <c r="AT606" s="26"/>
      <c r="AU606" s="26"/>
      <c r="AV606" s="26"/>
      <c r="AW606" s="26"/>
      <c r="AX606" s="26"/>
      <c r="AY606" s="26"/>
      <c r="AZ606" s="26"/>
      <c r="BA606" s="26"/>
      <c r="BB606" s="26"/>
      <c r="BC606" s="26"/>
      <c r="BD606" s="26"/>
      <c r="BE606" s="26"/>
      <c r="BF606" s="26"/>
      <c r="BG606" s="26"/>
      <c r="BH606" s="26"/>
      <c r="BI606" s="26"/>
      <c r="BJ606" s="26"/>
      <c r="BK606" s="26"/>
      <c r="BL606" s="26"/>
      <c r="BM606" s="26"/>
      <c r="BN606" s="26"/>
      <c r="BO606" s="26"/>
      <c r="BP606" s="26"/>
      <c r="BQ606" s="26"/>
      <c r="BR606" s="26"/>
      <c r="BS606" s="26"/>
      <c r="BT606" s="26"/>
      <c r="BU606" s="26"/>
      <c r="BV606" s="26"/>
      <c r="BW606" s="26"/>
      <c r="BX606" s="26"/>
      <c r="BY606" s="26"/>
      <c r="BZ606" s="26"/>
      <c r="CA606" s="26"/>
      <c r="CB606" s="26"/>
      <c r="CC606" s="26"/>
      <c r="CD606" s="26"/>
      <c r="CE606" s="26"/>
      <c r="CF606" s="26"/>
      <c r="CG606" s="26"/>
      <c r="CH606" s="26"/>
      <c r="CI606" s="26"/>
      <c r="CJ606" s="26"/>
      <c r="CK606" s="26"/>
      <c r="CL606" s="26"/>
      <c r="CM606" s="26"/>
      <c r="CN606" s="26"/>
      <c r="CO606" s="26"/>
      <c r="CP606" s="26"/>
      <c r="CQ606" s="26"/>
      <c r="CR606" s="26"/>
      <c r="CS606" s="26"/>
      <c r="CT606" s="26"/>
      <c r="CU606" s="26"/>
      <c r="CV606" s="26"/>
      <c r="CW606" s="26"/>
      <c r="CX606" s="7"/>
      <c r="CY606" s="7"/>
      <c r="CZ606" s="7"/>
      <c r="DA606" s="7"/>
      <c r="DB606" s="7"/>
      <c r="DC606" s="7"/>
      <c r="DD606" s="7"/>
      <c r="DE606" s="7"/>
      <c r="DF606" s="7"/>
      <c r="DG606" s="7"/>
      <c r="DH606" s="7"/>
      <c r="DI606" s="7"/>
      <c r="DJ606" s="7"/>
      <c r="DK606" s="7"/>
      <c r="DL606" s="7"/>
      <c r="DM606" s="7"/>
      <c r="DN606" s="7"/>
      <c r="DO606" s="7"/>
      <c r="DP606" s="7"/>
      <c r="DQ606" s="7"/>
      <c r="DR606" s="7"/>
      <c r="DS606" s="7"/>
      <c r="DT606" s="7"/>
      <c r="DU606" s="7"/>
      <c r="DV606" s="7"/>
      <c r="DW606" s="7"/>
      <c r="DX606" s="7"/>
      <c r="DY606" s="7"/>
      <c r="DZ606" s="7"/>
      <c r="EA606" s="7"/>
    </row>
    <row r="607" spans="1:131">
      <c r="A607" s="7" t="s">
        <v>465</v>
      </c>
      <c r="B607" s="7"/>
      <c r="C607" s="32">
        <v>227.1688481328427</v>
      </c>
      <c r="D607" s="32">
        <v>10.46115</v>
      </c>
      <c r="E607" s="32">
        <v>2.0922300000000003</v>
      </c>
      <c r="F607" s="32">
        <v>12.553380000000001</v>
      </c>
      <c r="G607" s="32">
        <v>173.85067809764917</v>
      </c>
      <c r="H607" s="32">
        <v>191.2727505182977</v>
      </c>
      <c r="I607" s="32">
        <v>484.07873572389502</v>
      </c>
      <c r="J607" s="32">
        <v>2.7638201287493498</v>
      </c>
      <c r="K607" s="32">
        <v>29.748494794180516</v>
      </c>
      <c r="L607" s="30">
        <v>1.1002128528418096</v>
      </c>
      <c r="M607" s="32">
        <v>2.1581332304825325</v>
      </c>
      <c r="N607" s="32">
        <v>6.0422959596982022E-4</v>
      </c>
      <c r="O607" s="32">
        <v>0</v>
      </c>
      <c r="P607" s="32">
        <v>7.9581405754885568E-3</v>
      </c>
      <c r="Q607" s="32">
        <v>0.43816841939855006</v>
      </c>
      <c r="R607" s="32">
        <v>5.27797444092199</v>
      </c>
      <c r="S607" s="32">
        <v>20.905803602226026</v>
      </c>
      <c r="T607" s="32">
        <v>27.707088909937937</v>
      </c>
      <c r="U607" s="32">
        <v>26.823885941937565</v>
      </c>
      <c r="V607" s="32">
        <v>27.207733176867798</v>
      </c>
      <c r="W607" s="32">
        <v>12.790673712570515</v>
      </c>
      <c r="X607" s="32">
        <v>7.3549912857658404</v>
      </c>
      <c r="Y607" s="32">
        <v>2.0787693163080445</v>
      </c>
      <c r="Z607" s="32">
        <v>1.4244632164058271E-2</v>
      </c>
      <c r="AA607" s="32"/>
      <c r="AB607" s="32">
        <v>0</v>
      </c>
      <c r="AC607" s="32">
        <v>5.44239909152258E-3</v>
      </c>
      <c r="AD607" s="32">
        <v>0.16156550047541135</v>
      </c>
      <c r="AE607" s="32">
        <v>3.4784218129086404</v>
      </c>
      <c r="AF607" s="32">
        <v>13.555864668049013</v>
      </c>
      <c r="AG607" s="32">
        <v>20.366796414076944</v>
      </c>
      <c r="AH607" s="32">
        <v>23.101908963459909</v>
      </c>
      <c r="AI607" s="32">
        <v>19.786067465150051</v>
      </c>
      <c r="AJ607" s="32">
        <v>10.237681015777667</v>
      </c>
      <c r="AK607" s="32">
        <v>4.8315858802615859</v>
      </c>
      <c r="AL607" s="32">
        <v>1.0256957005887601</v>
      </c>
      <c r="AM607" s="26">
        <v>1.0526734329370372E-2</v>
      </c>
      <c r="AN607" s="26"/>
      <c r="AO607" s="26"/>
      <c r="AP607" s="26"/>
      <c r="AQ607" s="26"/>
      <c r="AR607" s="26"/>
      <c r="AS607" s="26"/>
      <c r="AT607" s="26"/>
      <c r="AU607" s="26"/>
      <c r="AV607" s="26"/>
      <c r="AW607" s="26"/>
      <c r="AX607" s="26"/>
      <c r="AY607" s="26"/>
      <c r="AZ607" s="26"/>
      <c r="BA607" s="26"/>
      <c r="BB607" s="26"/>
      <c r="BC607" s="26"/>
      <c r="BD607" s="26"/>
      <c r="BE607" s="26"/>
      <c r="BF607" s="26"/>
      <c r="BG607" s="26"/>
      <c r="BH607" s="26"/>
      <c r="BI607" s="26"/>
      <c r="BJ607" s="26"/>
      <c r="BK607" s="26"/>
      <c r="BL607" s="26"/>
      <c r="BM607" s="26"/>
      <c r="BN607" s="26"/>
      <c r="BO607" s="26"/>
      <c r="BP607" s="26"/>
      <c r="BQ607" s="26"/>
      <c r="BR607" s="26"/>
      <c r="BS607" s="26"/>
      <c r="BT607" s="26"/>
      <c r="BU607" s="26"/>
      <c r="BV607" s="26"/>
      <c r="BW607" s="26"/>
      <c r="BX607" s="26"/>
      <c r="BY607" s="26"/>
      <c r="BZ607" s="26"/>
      <c r="CA607" s="26"/>
      <c r="CB607" s="26"/>
      <c r="CC607" s="26"/>
      <c r="CD607" s="26"/>
      <c r="CE607" s="26"/>
      <c r="CF607" s="26"/>
      <c r="CG607" s="26"/>
      <c r="CH607" s="26"/>
      <c r="CI607" s="26"/>
      <c r="CJ607" s="26"/>
      <c r="CK607" s="26"/>
      <c r="CL607" s="26"/>
      <c r="CM607" s="26"/>
      <c r="CN607" s="26"/>
      <c r="CO607" s="26"/>
      <c r="CP607" s="26"/>
      <c r="CQ607" s="26"/>
      <c r="CR607" s="26"/>
      <c r="CS607" s="26"/>
      <c r="CT607" s="26"/>
      <c r="CU607" s="26"/>
      <c r="CV607" s="26"/>
      <c r="CW607" s="26"/>
      <c r="CX607" s="7"/>
      <c r="CY607" s="7"/>
      <c r="CZ607" s="7"/>
      <c r="DA607" s="7"/>
      <c r="DB607" s="7"/>
      <c r="DC607" s="7"/>
      <c r="DD607" s="7"/>
      <c r="DE607" s="7"/>
      <c r="DF607" s="7"/>
      <c r="DG607" s="7"/>
      <c r="DH607" s="7"/>
      <c r="DI607" s="7"/>
      <c r="DJ607" s="7"/>
      <c r="DK607" s="7"/>
      <c r="DL607" s="7"/>
      <c r="DM607" s="7"/>
      <c r="DN607" s="7"/>
      <c r="DO607" s="7"/>
      <c r="DP607" s="7"/>
      <c r="DQ607" s="7"/>
      <c r="DR607" s="7"/>
      <c r="DS607" s="7"/>
      <c r="DT607" s="7"/>
      <c r="DU607" s="7"/>
      <c r="DV607" s="7"/>
      <c r="DW607" s="7"/>
      <c r="DX607" s="7"/>
      <c r="DY607" s="7"/>
      <c r="DZ607" s="7"/>
      <c r="EA607" s="7"/>
    </row>
    <row r="608" spans="1:131">
      <c r="A608" s="7" t="s">
        <v>466</v>
      </c>
      <c r="B608" s="7"/>
      <c r="C608" s="32">
        <v>227.03840377560309</v>
      </c>
      <c r="D608" s="32">
        <v>10.46115</v>
      </c>
      <c r="E608" s="32">
        <v>2.0922300000000003</v>
      </c>
      <c r="F608" s="32">
        <v>12.553380000000001</v>
      </c>
      <c r="G608" s="32">
        <v>173.85067809764917</v>
      </c>
      <c r="H608" s="32">
        <v>191.20974116288662</v>
      </c>
      <c r="I608" s="32">
        <v>484.35686197251539</v>
      </c>
      <c r="J608" s="32">
        <v>2.7654948400893162</v>
      </c>
      <c r="K608" s="32">
        <v>29.765673484069989</v>
      </c>
      <c r="L608" s="30">
        <v>1.0998504190791085</v>
      </c>
      <c r="M608" s="32">
        <v>2.156893992336979</v>
      </c>
      <c r="N608" s="32">
        <v>6.038826366841643E-4</v>
      </c>
      <c r="O608" s="32">
        <v>0</v>
      </c>
      <c r="P608" s="32">
        <v>7.9535708708801806E-3</v>
      </c>
      <c r="Q608" s="32">
        <v>0.43791681536788768</v>
      </c>
      <c r="R608" s="32">
        <v>5.2749437349553396</v>
      </c>
      <c r="S608" s="32">
        <v>20.893799121260063</v>
      </c>
      <c r="T608" s="32">
        <v>27.691179011051958</v>
      </c>
      <c r="U608" s="32">
        <v>26.808483193765337</v>
      </c>
      <c r="V608" s="32">
        <v>27.19211001684663</v>
      </c>
      <c r="W608" s="32">
        <v>12.783329082244606</v>
      </c>
      <c r="X608" s="32">
        <v>7.3507679201122285</v>
      </c>
      <c r="Y608" s="32">
        <v>2.0775756503210752</v>
      </c>
      <c r="Z608" s="32">
        <v>1.4236452645158439E-2</v>
      </c>
      <c r="AA608" s="32"/>
      <c r="AB608" s="32">
        <v>0</v>
      </c>
      <c r="AC608" s="32">
        <v>5.4392739700229982E-3</v>
      </c>
      <c r="AD608" s="32">
        <v>0.16147272671688398</v>
      </c>
      <c r="AE608" s="32">
        <v>3.476424441784375</v>
      </c>
      <c r="AF608" s="32">
        <v>13.548080651587314</v>
      </c>
      <c r="AG608" s="32">
        <v>20.355101440540295</v>
      </c>
      <c r="AH608" s="32">
        <v>23.088643440081526</v>
      </c>
      <c r="AI608" s="32">
        <v>19.774705956413246</v>
      </c>
      <c r="AJ608" s="32">
        <v>10.231802358863641</v>
      </c>
      <c r="AK608" s="32">
        <v>4.8288114984756199</v>
      </c>
      <c r="AL608" s="32">
        <v>1.0251067280360249</v>
      </c>
      <c r="AM608" s="26">
        <v>1.052068969294811E-2</v>
      </c>
      <c r="AN608" s="26"/>
      <c r="AO608" s="26"/>
      <c r="AP608" s="26"/>
      <c r="AQ608" s="26"/>
      <c r="AR608" s="26"/>
      <c r="AS608" s="26"/>
      <c r="AT608" s="26"/>
      <c r="AU608" s="26"/>
      <c r="AV608" s="26"/>
      <c r="AW608" s="26"/>
      <c r="AX608" s="26"/>
      <c r="AY608" s="26"/>
      <c r="AZ608" s="26"/>
      <c r="BA608" s="26"/>
      <c r="BB608" s="26"/>
      <c r="BC608" s="26"/>
      <c r="BD608" s="26"/>
      <c r="BE608" s="26"/>
      <c r="BF608" s="26"/>
      <c r="BG608" s="26"/>
      <c r="BH608" s="26"/>
      <c r="BI608" s="26"/>
      <c r="BJ608" s="26"/>
      <c r="BK608" s="26"/>
      <c r="BL608" s="26"/>
      <c r="BM608" s="26"/>
      <c r="BN608" s="26"/>
      <c r="BO608" s="26"/>
      <c r="BP608" s="26"/>
      <c r="BQ608" s="26"/>
      <c r="BR608" s="26"/>
      <c r="BS608" s="26"/>
      <c r="BT608" s="26"/>
      <c r="BU608" s="26"/>
      <c r="BV608" s="26"/>
      <c r="BW608" s="26"/>
      <c r="BX608" s="26"/>
      <c r="BY608" s="26"/>
      <c r="BZ608" s="26"/>
      <c r="CA608" s="26"/>
      <c r="CB608" s="26"/>
      <c r="CC608" s="26"/>
      <c r="CD608" s="26"/>
      <c r="CE608" s="26"/>
      <c r="CF608" s="26"/>
      <c r="CG608" s="26"/>
      <c r="CH608" s="26"/>
      <c r="CI608" s="26"/>
      <c r="CJ608" s="26"/>
      <c r="CK608" s="26"/>
      <c r="CL608" s="26"/>
      <c r="CM608" s="26"/>
      <c r="CN608" s="26"/>
      <c r="CO608" s="26"/>
      <c r="CP608" s="26"/>
      <c r="CQ608" s="26"/>
      <c r="CR608" s="26"/>
      <c r="CS608" s="26"/>
      <c r="CT608" s="26"/>
      <c r="CU608" s="26"/>
      <c r="CV608" s="26"/>
      <c r="CW608" s="26"/>
      <c r="CX608" s="7"/>
      <c r="CY608" s="7"/>
      <c r="CZ608" s="7"/>
      <c r="DA608" s="7"/>
      <c r="DB608" s="7"/>
      <c r="DC608" s="7"/>
      <c r="DD608" s="7"/>
      <c r="DE608" s="7"/>
      <c r="DF608" s="7"/>
      <c r="DG608" s="7"/>
      <c r="DH608" s="7"/>
      <c r="DI608" s="7"/>
      <c r="DJ608" s="7"/>
      <c r="DK608" s="7"/>
      <c r="DL608" s="7"/>
      <c r="DM608" s="7"/>
      <c r="DN608" s="7"/>
      <c r="DO608" s="7"/>
      <c r="DP608" s="7"/>
      <c r="DQ608" s="7"/>
      <c r="DR608" s="7"/>
      <c r="DS608" s="7"/>
      <c r="DT608" s="7"/>
      <c r="DU608" s="7"/>
      <c r="DV608" s="7"/>
      <c r="DW608" s="7"/>
      <c r="DX608" s="7"/>
      <c r="DY608" s="7"/>
      <c r="DZ608" s="7"/>
      <c r="EA608" s="7"/>
    </row>
    <row r="609" spans="1:131">
      <c r="A609" s="7" t="s">
        <v>476</v>
      </c>
      <c r="B609" s="7"/>
      <c r="C609" s="32">
        <v>225.59047141024303</v>
      </c>
      <c r="D609" s="32">
        <v>10.46115</v>
      </c>
      <c r="E609" s="32">
        <v>2.0922300000000003</v>
      </c>
      <c r="F609" s="32">
        <v>12.553380000000001</v>
      </c>
      <c r="G609" s="32">
        <v>173.85067809764917</v>
      </c>
      <c r="H609" s="32">
        <v>190.51033731782297</v>
      </c>
      <c r="I609" s="32">
        <v>487.46566338797447</v>
      </c>
      <c r="J609" s="32">
        <v>2.7842141986899307</v>
      </c>
      <c r="K609" s="32">
        <v>29.957691086540258</v>
      </c>
      <c r="L609" s="30">
        <v>1.0958274043131218</v>
      </c>
      <c r="M609" s="32">
        <v>2.1431384489213303</v>
      </c>
      <c r="N609" s="32">
        <v>6.0003138861338345E-4</v>
      </c>
      <c r="O609" s="32">
        <v>0</v>
      </c>
      <c r="P609" s="32">
        <v>7.902847149727197E-3</v>
      </c>
      <c r="Q609" s="32">
        <v>0.4351240106275352</v>
      </c>
      <c r="R609" s="32">
        <v>5.2413028987255181</v>
      </c>
      <c r="S609" s="32">
        <v>20.760549382537867</v>
      </c>
      <c r="T609" s="32">
        <v>27.514579133417556</v>
      </c>
      <c r="U609" s="32">
        <v>26.637512689053594</v>
      </c>
      <c r="V609" s="32">
        <v>27.018692940611643</v>
      </c>
      <c r="W609" s="32">
        <v>12.701803685627018</v>
      </c>
      <c r="X609" s="32">
        <v>7.303888561357132</v>
      </c>
      <c r="Y609" s="32">
        <v>2.0643259578657092</v>
      </c>
      <c r="Z609" s="32">
        <v>1.4145659985370299E-2</v>
      </c>
      <c r="AA609" s="32"/>
      <c r="AB609" s="32">
        <v>0</v>
      </c>
      <c r="AC609" s="32">
        <v>5.4045851213776345E-3</v>
      </c>
      <c r="AD609" s="32">
        <v>0.16044293799723022</v>
      </c>
      <c r="AE609" s="32">
        <v>3.4542536223050262</v>
      </c>
      <c r="AF609" s="32">
        <v>13.461678068862454</v>
      </c>
      <c r="AG609" s="32">
        <v>20.225287234283474</v>
      </c>
      <c r="AH609" s="32">
        <v>22.941396130581438</v>
      </c>
      <c r="AI609" s="32">
        <v>19.648593209434686</v>
      </c>
      <c r="AJ609" s="32">
        <v>10.166549267117944</v>
      </c>
      <c r="AK609" s="32">
        <v>4.7980158606513861</v>
      </c>
      <c r="AL609" s="32">
        <v>1.0185691327006614</v>
      </c>
      <c r="AM609" s="26">
        <v>1.0453594228660996E-2</v>
      </c>
      <c r="AN609" s="26"/>
      <c r="AO609" s="26"/>
      <c r="AP609" s="26"/>
      <c r="AQ609" s="26"/>
      <c r="AR609" s="26"/>
      <c r="AS609" s="26"/>
      <c r="AT609" s="26"/>
      <c r="AU609" s="26"/>
      <c r="AV609" s="26"/>
      <c r="AW609" s="26"/>
      <c r="AX609" s="26"/>
      <c r="AY609" s="26"/>
      <c r="AZ609" s="26"/>
      <c r="BA609" s="26"/>
      <c r="BB609" s="26"/>
      <c r="BC609" s="26"/>
      <c r="BD609" s="26"/>
      <c r="BE609" s="26"/>
      <c r="BF609" s="26"/>
      <c r="BG609" s="26"/>
      <c r="BH609" s="26"/>
      <c r="BI609" s="26"/>
      <c r="BJ609" s="26"/>
      <c r="BK609" s="26"/>
      <c r="BL609" s="26"/>
      <c r="BM609" s="26"/>
      <c r="BN609" s="26"/>
      <c r="BO609" s="26"/>
      <c r="BP609" s="26"/>
      <c r="BQ609" s="26"/>
      <c r="BR609" s="26"/>
      <c r="BS609" s="26"/>
      <c r="BT609" s="26"/>
      <c r="BU609" s="26"/>
      <c r="BV609" s="26"/>
      <c r="BW609" s="26"/>
      <c r="BX609" s="26"/>
      <c r="BY609" s="26"/>
      <c r="BZ609" s="26"/>
      <c r="CA609" s="26"/>
      <c r="CB609" s="26"/>
      <c r="CC609" s="26"/>
      <c r="CD609" s="26"/>
      <c r="CE609" s="26"/>
      <c r="CF609" s="26"/>
      <c r="CG609" s="26"/>
      <c r="CH609" s="26"/>
      <c r="CI609" s="26"/>
      <c r="CJ609" s="26"/>
      <c r="CK609" s="26"/>
      <c r="CL609" s="26"/>
      <c r="CM609" s="26"/>
      <c r="CN609" s="26"/>
      <c r="CO609" s="26"/>
      <c r="CP609" s="26"/>
      <c r="CQ609" s="26"/>
      <c r="CR609" s="26"/>
      <c r="CS609" s="26"/>
      <c r="CT609" s="26"/>
      <c r="CU609" s="26"/>
      <c r="CV609" s="26"/>
      <c r="CW609" s="26"/>
      <c r="CX609" s="7"/>
      <c r="CY609" s="7"/>
      <c r="CZ609" s="7"/>
      <c r="DA609" s="7"/>
      <c r="DB609" s="7"/>
      <c r="DC609" s="7"/>
      <c r="DD609" s="7"/>
      <c r="DE609" s="7"/>
      <c r="DF609" s="7"/>
      <c r="DG609" s="7"/>
      <c r="DH609" s="7"/>
      <c r="DI609" s="7"/>
      <c r="DJ609" s="7"/>
      <c r="DK609" s="7"/>
      <c r="DL609" s="7"/>
      <c r="DM609" s="7"/>
      <c r="DN609" s="7"/>
      <c r="DO609" s="7"/>
      <c r="DP609" s="7"/>
      <c r="DQ609" s="7"/>
      <c r="DR609" s="7"/>
      <c r="DS609" s="7"/>
      <c r="DT609" s="7"/>
      <c r="DU609" s="7"/>
      <c r="DV609" s="7"/>
      <c r="DW609" s="7"/>
      <c r="DX609" s="7"/>
      <c r="DY609" s="7"/>
      <c r="DZ609" s="7"/>
      <c r="EA609" s="7"/>
    </row>
    <row r="610" spans="1:131">
      <c r="A610" s="7" t="s">
        <v>467</v>
      </c>
      <c r="B610" s="7"/>
      <c r="C610" s="32">
        <v>224.49473880943</v>
      </c>
      <c r="D610" s="32">
        <v>10.46115</v>
      </c>
      <c r="E610" s="32">
        <v>2.0922300000000003</v>
      </c>
      <c r="F610" s="32">
        <v>12.553380000000001</v>
      </c>
      <c r="G610" s="32">
        <v>173.85067809764917</v>
      </c>
      <c r="H610" s="32">
        <v>189.98105873236946</v>
      </c>
      <c r="I610" s="32">
        <v>489.84492635860721</v>
      </c>
      <c r="J610" s="32">
        <v>2.7985407093930443</v>
      </c>
      <c r="K610" s="32">
        <v>30.104648164272977</v>
      </c>
      <c r="L610" s="30">
        <v>1.0927829607064294</v>
      </c>
      <c r="M610" s="32">
        <v>2.1327288484986711</v>
      </c>
      <c r="N610" s="32">
        <v>5.9711693061387347E-4</v>
      </c>
      <c r="O610" s="32">
        <v>0</v>
      </c>
      <c r="P610" s="32">
        <v>7.8644616310168305E-3</v>
      </c>
      <c r="Q610" s="32">
        <v>0.43301053676997114</v>
      </c>
      <c r="R610" s="32">
        <v>5.2158449686056541</v>
      </c>
      <c r="S610" s="32">
        <v>20.65971174242377</v>
      </c>
      <c r="T610" s="32">
        <v>27.380935982775306</v>
      </c>
      <c r="U610" s="32">
        <v>26.508129604406864</v>
      </c>
      <c r="V610" s="32">
        <v>26.887458396433814</v>
      </c>
      <c r="W610" s="32">
        <v>12.640108790889382</v>
      </c>
      <c r="X610" s="32">
        <v>7.268412289866788</v>
      </c>
      <c r="Y610" s="32">
        <v>2.0542991635751622</v>
      </c>
      <c r="Z610" s="32">
        <v>1.4076952026611706E-2</v>
      </c>
      <c r="AA610" s="32"/>
      <c r="AB610" s="32">
        <v>0</v>
      </c>
      <c r="AC610" s="32">
        <v>5.3783341007811432E-3</v>
      </c>
      <c r="AD610" s="32">
        <v>0.15966363842560033</v>
      </c>
      <c r="AE610" s="32">
        <v>3.4374757048611948</v>
      </c>
      <c r="AF610" s="32">
        <v>13.396292330584183</v>
      </c>
      <c r="AG610" s="32">
        <v>20.127049456575612</v>
      </c>
      <c r="AH610" s="32">
        <v>22.829965734202993</v>
      </c>
      <c r="AI610" s="32">
        <v>19.553156536045503</v>
      </c>
      <c r="AJ610" s="32">
        <v>10.11716854904012</v>
      </c>
      <c r="AK610" s="32">
        <v>4.7747110536492627</v>
      </c>
      <c r="AL610" s="32">
        <v>1.0136217632576838</v>
      </c>
      <c r="AM610" s="26">
        <v>1.040281928271399E-2</v>
      </c>
      <c r="AN610" s="26"/>
      <c r="AO610" s="26"/>
      <c r="AP610" s="26"/>
      <c r="AQ610" s="26"/>
      <c r="AR610" s="26"/>
      <c r="AS610" s="26"/>
      <c r="AT610" s="26"/>
      <c r="AU610" s="26"/>
      <c r="AV610" s="26"/>
      <c r="AW610" s="26"/>
      <c r="AX610" s="26"/>
      <c r="AY610" s="26"/>
      <c r="AZ610" s="26"/>
      <c r="BA610" s="26"/>
      <c r="BB610" s="26"/>
      <c r="BC610" s="26"/>
      <c r="BD610" s="26"/>
      <c r="BE610" s="26"/>
      <c r="BF610" s="26"/>
      <c r="BG610" s="26"/>
      <c r="BH610" s="26"/>
      <c r="BI610" s="26"/>
      <c r="BJ610" s="26"/>
      <c r="BK610" s="26"/>
      <c r="BL610" s="26"/>
      <c r="BM610" s="26"/>
      <c r="BN610" s="26"/>
      <c r="BO610" s="26"/>
      <c r="BP610" s="26"/>
      <c r="BQ610" s="26"/>
      <c r="BR610" s="26"/>
      <c r="BS610" s="26"/>
      <c r="BT610" s="26"/>
      <c r="BU610" s="26"/>
      <c r="BV610" s="26"/>
      <c r="BW610" s="26"/>
      <c r="BX610" s="26"/>
      <c r="BY610" s="26"/>
      <c r="BZ610" s="26"/>
      <c r="CA610" s="26"/>
      <c r="CB610" s="26"/>
      <c r="CC610" s="26"/>
      <c r="CD610" s="26"/>
      <c r="CE610" s="26"/>
      <c r="CF610" s="26"/>
      <c r="CG610" s="26"/>
      <c r="CH610" s="26"/>
      <c r="CI610" s="26"/>
      <c r="CJ610" s="26"/>
      <c r="CK610" s="26"/>
      <c r="CL610" s="26"/>
      <c r="CM610" s="26"/>
      <c r="CN610" s="26"/>
      <c r="CO610" s="26"/>
      <c r="CP610" s="26"/>
      <c r="CQ610" s="26"/>
      <c r="CR610" s="26"/>
      <c r="CS610" s="26"/>
      <c r="CT610" s="26"/>
      <c r="CU610" s="26"/>
      <c r="CV610" s="26"/>
      <c r="CW610" s="26"/>
      <c r="CX610" s="7"/>
      <c r="CY610" s="7"/>
      <c r="CZ610" s="7"/>
      <c r="DA610" s="7"/>
      <c r="DB610" s="7"/>
      <c r="DC610" s="7"/>
      <c r="DD610" s="7"/>
      <c r="DE610" s="7"/>
      <c r="DF610" s="7"/>
      <c r="DG610" s="7"/>
      <c r="DH610" s="7"/>
      <c r="DI610" s="7"/>
      <c r="DJ610" s="7"/>
      <c r="DK610" s="7"/>
      <c r="DL610" s="7"/>
      <c r="DM610" s="7"/>
      <c r="DN610" s="7"/>
      <c r="DO610" s="7"/>
      <c r="DP610" s="7"/>
      <c r="DQ610" s="7"/>
      <c r="DR610" s="7"/>
      <c r="DS610" s="7"/>
      <c r="DT610" s="7"/>
      <c r="DU610" s="7"/>
      <c r="DV610" s="7"/>
      <c r="DW610" s="7"/>
      <c r="DX610" s="7"/>
      <c r="DY610" s="7"/>
      <c r="DZ610" s="7"/>
      <c r="EA610" s="7"/>
    </row>
    <row r="611" spans="1:131">
      <c r="A611" s="7" t="s">
        <v>477</v>
      </c>
      <c r="B611" s="7"/>
      <c r="C611" s="32">
        <v>219.42045331280775</v>
      </c>
      <c r="D611" s="32">
        <v>10.46115</v>
      </c>
      <c r="E611" s="32">
        <v>2.0922300000000003</v>
      </c>
      <c r="F611" s="32">
        <v>12.553380000000001</v>
      </c>
      <c r="G611" s="32">
        <v>173.85067809764917</v>
      </c>
      <c r="H611" s="32">
        <v>187.5299948068764</v>
      </c>
      <c r="I611" s="32">
        <v>501.17300889552536</v>
      </c>
      <c r="J611" s="32">
        <v>2.8667517048626836</v>
      </c>
      <c r="K611" s="32">
        <v>30.804336230068301</v>
      </c>
      <c r="L611" s="30">
        <v>1.0786842873373423</v>
      </c>
      <c r="M611" s="32">
        <v>2.0845224846366155</v>
      </c>
      <c r="N611" s="32">
        <v>5.8362021440185735E-4</v>
      </c>
      <c r="O611" s="32">
        <v>0</v>
      </c>
      <c r="P611" s="32">
        <v>7.6867001217509629E-3</v>
      </c>
      <c r="Q611" s="32">
        <v>0.42322313997720412</v>
      </c>
      <c r="R611" s="32">
        <v>5.0979505065029453</v>
      </c>
      <c r="S611" s="32">
        <v>20.192737432847775</v>
      </c>
      <c r="T611" s="32">
        <v>26.762040916110596</v>
      </c>
      <c r="U611" s="32">
        <v>25.908962700507136</v>
      </c>
      <c r="V611" s="32">
        <v>26.27971747161029</v>
      </c>
      <c r="W611" s="32">
        <v>12.35440267121152</v>
      </c>
      <c r="X611" s="32">
        <v>7.1041233659412688</v>
      </c>
      <c r="Y611" s="32">
        <v>2.0078655566820336</v>
      </c>
      <c r="Z611" s="32">
        <v>1.3758768741408221E-2</v>
      </c>
      <c r="AA611" s="32"/>
      <c r="AB611" s="32">
        <v>0</v>
      </c>
      <c r="AC611" s="32">
        <v>5.2567668744473908E-3</v>
      </c>
      <c r="AD611" s="32">
        <v>0.15605473921888569</v>
      </c>
      <c r="AE611" s="32">
        <v>3.3597779681272604</v>
      </c>
      <c r="AF611" s="32">
        <v>13.093494090224084</v>
      </c>
      <c r="AG611" s="32">
        <v>19.672114985999901</v>
      </c>
      <c r="AH611" s="32">
        <v>22.313936874783757</v>
      </c>
      <c r="AI611" s="32">
        <v>19.111193846183692</v>
      </c>
      <c r="AJ611" s="32">
        <v>9.8884887950844753</v>
      </c>
      <c r="AK611" s="32">
        <v>4.6667876021751447</v>
      </c>
      <c r="AL611" s="32">
        <v>0.99071073095627527</v>
      </c>
      <c r="AM611" s="26">
        <v>1.0167682925887971E-2</v>
      </c>
      <c r="AN611" s="26"/>
      <c r="AO611" s="26"/>
      <c r="AP611" s="26"/>
      <c r="AQ611" s="26"/>
      <c r="AR611" s="26"/>
      <c r="AS611" s="26"/>
      <c r="AT611" s="26"/>
      <c r="AU611" s="26"/>
      <c r="AV611" s="26"/>
      <c r="AW611" s="26"/>
      <c r="AX611" s="26"/>
      <c r="AY611" s="26"/>
      <c r="AZ611" s="26"/>
      <c r="BA611" s="26"/>
      <c r="BB611" s="26"/>
      <c r="BC611" s="26"/>
      <c r="BD611" s="26"/>
      <c r="BE611" s="26"/>
      <c r="BF611" s="26"/>
      <c r="BG611" s="26"/>
      <c r="BH611" s="26"/>
      <c r="BI611" s="26"/>
      <c r="BJ611" s="26"/>
      <c r="BK611" s="26"/>
      <c r="BL611" s="26"/>
      <c r="BM611" s="26"/>
      <c r="BN611" s="26"/>
      <c r="BO611" s="26"/>
      <c r="BP611" s="26"/>
      <c r="BQ611" s="26"/>
      <c r="BR611" s="26"/>
      <c r="BS611" s="26"/>
      <c r="BT611" s="26"/>
      <c r="BU611" s="26"/>
      <c r="BV611" s="26"/>
      <c r="BW611" s="26"/>
      <c r="BX611" s="26"/>
      <c r="BY611" s="26"/>
      <c r="BZ611" s="26"/>
      <c r="CA611" s="26"/>
      <c r="CB611" s="26"/>
      <c r="CC611" s="26"/>
      <c r="CD611" s="26"/>
      <c r="CE611" s="26"/>
      <c r="CF611" s="26"/>
      <c r="CG611" s="26"/>
      <c r="CH611" s="26"/>
      <c r="CI611" s="26"/>
      <c r="CJ611" s="26"/>
      <c r="CK611" s="26"/>
      <c r="CL611" s="26"/>
      <c r="CM611" s="26"/>
      <c r="CN611" s="26"/>
      <c r="CO611" s="26"/>
      <c r="CP611" s="26"/>
      <c r="CQ611" s="26"/>
      <c r="CR611" s="26"/>
      <c r="CS611" s="26"/>
      <c r="CT611" s="26"/>
      <c r="CU611" s="26"/>
      <c r="CV611" s="26"/>
      <c r="CW611" s="26"/>
      <c r="CX611" s="7"/>
      <c r="CY611" s="7"/>
      <c r="CZ611" s="7"/>
      <c r="DA611" s="7"/>
      <c r="DB611" s="7"/>
      <c r="DC611" s="7"/>
      <c r="DD611" s="7"/>
      <c r="DE611" s="7"/>
      <c r="DF611" s="7"/>
      <c r="DG611" s="7"/>
      <c r="DH611" s="7"/>
      <c r="DI611" s="7"/>
      <c r="DJ611" s="7"/>
      <c r="DK611" s="7"/>
      <c r="DL611" s="7"/>
      <c r="DM611" s="7"/>
      <c r="DN611" s="7"/>
      <c r="DO611" s="7"/>
      <c r="DP611" s="7"/>
      <c r="DQ611" s="7"/>
      <c r="DR611" s="7"/>
      <c r="DS611" s="7"/>
      <c r="DT611" s="7"/>
      <c r="DU611" s="7"/>
      <c r="DV611" s="7"/>
      <c r="DW611" s="7"/>
      <c r="DX611" s="7"/>
      <c r="DY611" s="7"/>
      <c r="DZ611" s="7"/>
      <c r="EA611" s="7"/>
    </row>
    <row r="612" spans="1:131">
      <c r="A612" s="7" t="s">
        <v>468</v>
      </c>
      <c r="B612" s="7"/>
      <c r="C612" s="32">
        <v>219.34218669846402</v>
      </c>
      <c r="D612" s="32">
        <v>10.46115</v>
      </c>
      <c r="E612" s="32">
        <v>2.0922300000000003</v>
      </c>
      <c r="F612" s="32">
        <v>12.553380000000001</v>
      </c>
      <c r="G612" s="32">
        <v>173.85067809764917</v>
      </c>
      <c r="H612" s="32">
        <v>187.49218919362971</v>
      </c>
      <c r="I612" s="32">
        <v>501.35183958558605</v>
      </c>
      <c r="J612" s="32">
        <v>2.8678285172313962</v>
      </c>
      <c r="K612" s="32">
        <v>30.815381850474541</v>
      </c>
      <c r="L612" s="30">
        <v>1.0784668270797213</v>
      </c>
      <c r="M612" s="32">
        <v>2.0837789417492831</v>
      </c>
      <c r="N612" s="32">
        <v>5.8341203883046386E-4</v>
      </c>
      <c r="O612" s="32">
        <v>0</v>
      </c>
      <c r="P612" s="32">
        <v>7.6839582989859387E-3</v>
      </c>
      <c r="Q612" s="32">
        <v>0.42307217755880677</v>
      </c>
      <c r="R612" s="32">
        <v>5.0961320829229555</v>
      </c>
      <c r="S612" s="32">
        <v>20.1855347442682</v>
      </c>
      <c r="T612" s="32">
        <v>26.752494976779012</v>
      </c>
      <c r="U612" s="32">
        <v>25.899721051603805</v>
      </c>
      <c r="V612" s="32">
        <v>26.270343575597593</v>
      </c>
      <c r="W612" s="32">
        <v>12.349995893015977</v>
      </c>
      <c r="X612" s="32">
        <v>7.1015893465491029</v>
      </c>
      <c r="Y612" s="32">
        <v>2.0071493570898524</v>
      </c>
      <c r="Z612" s="32">
        <v>1.3753861030068324E-2</v>
      </c>
      <c r="AA612" s="32"/>
      <c r="AB612" s="32">
        <v>0</v>
      </c>
      <c r="AC612" s="32">
        <v>5.2548918015476427E-3</v>
      </c>
      <c r="AD612" s="32">
        <v>0.1559990749637693</v>
      </c>
      <c r="AE612" s="32">
        <v>3.3585795454527014</v>
      </c>
      <c r="AF612" s="32">
        <v>13.088823680347067</v>
      </c>
      <c r="AG612" s="32">
        <v>19.665098001877915</v>
      </c>
      <c r="AH612" s="32">
        <v>22.30597756075673</v>
      </c>
      <c r="AI612" s="32">
        <v>19.104376940941613</v>
      </c>
      <c r="AJ612" s="32">
        <v>9.8849616009360606</v>
      </c>
      <c r="AK612" s="32">
        <v>4.6651229731035651</v>
      </c>
      <c r="AL612" s="32">
        <v>0.99035734742463422</v>
      </c>
      <c r="AM612" s="26">
        <v>1.0164056144034617E-2</v>
      </c>
      <c r="AN612" s="26"/>
      <c r="AO612" s="26"/>
      <c r="AP612" s="26"/>
      <c r="AQ612" s="26"/>
      <c r="AR612" s="26"/>
      <c r="AS612" s="26"/>
      <c r="AT612" s="26"/>
      <c r="AU612" s="26"/>
      <c r="AV612" s="26"/>
      <c r="AW612" s="26"/>
      <c r="AX612" s="26"/>
      <c r="AY612" s="26"/>
      <c r="AZ612" s="26"/>
      <c r="BA612" s="26"/>
      <c r="BB612" s="26"/>
      <c r="BC612" s="26"/>
      <c r="BD612" s="26"/>
      <c r="BE612" s="26"/>
      <c r="BF612" s="26"/>
      <c r="BG612" s="26"/>
      <c r="BH612" s="26"/>
      <c r="BI612" s="26"/>
      <c r="BJ612" s="26"/>
      <c r="BK612" s="26"/>
      <c r="BL612" s="26"/>
      <c r="BM612" s="26"/>
      <c r="BN612" s="26"/>
      <c r="BO612" s="26"/>
      <c r="BP612" s="26"/>
      <c r="BQ612" s="26"/>
      <c r="BR612" s="26"/>
      <c r="BS612" s="26"/>
      <c r="BT612" s="26"/>
      <c r="BU612" s="26"/>
      <c r="BV612" s="26"/>
      <c r="BW612" s="26"/>
      <c r="BX612" s="26"/>
      <c r="BY612" s="26"/>
      <c r="BZ612" s="26"/>
      <c r="CA612" s="26"/>
      <c r="CB612" s="26"/>
      <c r="CC612" s="26"/>
      <c r="CD612" s="26"/>
      <c r="CE612" s="26"/>
      <c r="CF612" s="26"/>
      <c r="CG612" s="26"/>
      <c r="CH612" s="26"/>
      <c r="CI612" s="26"/>
      <c r="CJ612" s="26"/>
      <c r="CK612" s="26"/>
      <c r="CL612" s="26"/>
      <c r="CM612" s="26"/>
      <c r="CN612" s="26"/>
      <c r="CO612" s="26"/>
      <c r="CP612" s="26"/>
      <c r="CQ612" s="26"/>
      <c r="CR612" s="26"/>
      <c r="CS612" s="26"/>
      <c r="CT612" s="26"/>
      <c r="CU612" s="26"/>
      <c r="CV612" s="26"/>
      <c r="CW612" s="26"/>
      <c r="CX612" s="7"/>
      <c r="CY612" s="7"/>
      <c r="CZ612" s="7"/>
      <c r="DA612" s="7"/>
      <c r="DB612" s="7"/>
      <c r="DC612" s="7"/>
      <c r="DD612" s="7"/>
      <c r="DE612" s="7"/>
      <c r="DF612" s="7"/>
      <c r="DG612" s="7"/>
      <c r="DH612" s="7"/>
      <c r="DI612" s="7"/>
      <c r="DJ612" s="7"/>
      <c r="DK612" s="7"/>
      <c r="DL612" s="7"/>
      <c r="DM612" s="7"/>
      <c r="DN612" s="7"/>
      <c r="DO612" s="7"/>
      <c r="DP612" s="7"/>
      <c r="DQ612" s="7"/>
      <c r="DR612" s="7"/>
      <c r="DS612" s="7"/>
      <c r="DT612" s="7"/>
      <c r="DU612" s="7"/>
      <c r="DV612" s="7"/>
      <c r="DW612" s="7"/>
      <c r="DX612" s="7"/>
      <c r="DY612" s="7"/>
      <c r="DZ612" s="7"/>
      <c r="EA612" s="7"/>
    </row>
    <row r="613" spans="1:131">
      <c r="A613" s="7" t="s">
        <v>470</v>
      </c>
      <c r="B613" s="7"/>
      <c r="C613" s="32">
        <v>219.27696451984414</v>
      </c>
      <c r="D613" s="32">
        <v>10.46115</v>
      </c>
      <c r="E613" s="32">
        <v>2.0922300000000003</v>
      </c>
      <c r="F613" s="32">
        <v>12.553380000000001</v>
      </c>
      <c r="G613" s="32">
        <v>173.85067809764917</v>
      </c>
      <c r="H613" s="32">
        <v>187.46068451592407</v>
      </c>
      <c r="I613" s="32">
        <v>501.50096267885971</v>
      </c>
      <c r="J613" s="32">
        <v>2.8687264480689021</v>
      </c>
      <c r="K613" s="32">
        <v>30.824592557437363</v>
      </c>
      <c r="L613" s="30">
        <v>1.0782856101983702</v>
      </c>
      <c r="M613" s="32">
        <v>2.0831593226765066</v>
      </c>
      <c r="N613" s="32">
        <v>5.8323855918763579E-4</v>
      </c>
      <c r="O613" s="32">
        <v>0</v>
      </c>
      <c r="P613" s="32">
        <v>7.6816734466817489E-3</v>
      </c>
      <c r="Q613" s="32">
        <v>0.42294637554347553</v>
      </c>
      <c r="R613" s="32">
        <v>5.0946167299396299</v>
      </c>
      <c r="S613" s="32">
        <v>20.179532503785214</v>
      </c>
      <c r="T613" s="32">
        <v>26.744540027336015</v>
      </c>
      <c r="U613" s="32">
        <v>25.892019677517684</v>
      </c>
      <c r="V613" s="32">
        <v>26.262531995587004</v>
      </c>
      <c r="W613" s="32">
        <v>12.34632357785302</v>
      </c>
      <c r="X613" s="32">
        <v>7.0994776637222952</v>
      </c>
      <c r="Y613" s="32">
        <v>2.0065525240963669</v>
      </c>
      <c r="Z613" s="32">
        <v>1.3749771270618405E-2</v>
      </c>
      <c r="AA613" s="32"/>
      <c r="AB613" s="32">
        <v>0</v>
      </c>
      <c r="AC613" s="32">
        <v>5.2533292407978506E-3</v>
      </c>
      <c r="AD613" s="32">
        <v>0.15595268808450558</v>
      </c>
      <c r="AE613" s="32">
        <v>3.3575808598905681</v>
      </c>
      <c r="AF613" s="32">
        <v>13.084931672116216</v>
      </c>
      <c r="AG613" s="32">
        <v>19.659250515109587</v>
      </c>
      <c r="AH613" s="32">
        <v>22.299344799067534</v>
      </c>
      <c r="AI613" s="32">
        <v>19.098696186573207</v>
      </c>
      <c r="AJ613" s="32">
        <v>9.8820222724790465</v>
      </c>
      <c r="AK613" s="32">
        <v>4.6637357822105807</v>
      </c>
      <c r="AL613" s="32">
        <v>0.99006286114826636</v>
      </c>
      <c r="AM613" s="26">
        <v>1.0161033825823484E-2</v>
      </c>
      <c r="AN613" s="26"/>
      <c r="AO613" s="26"/>
      <c r="AP613" s="26"/>
      <c r="AQ613" s="26"/>
      <c r="AR613" s="26"/>
      <c r="AS613" s="26"/>
      <c r="AT613" s="26"/>
      <c r="AU613" s="26"/>
      <c r="AV613" s="26"/>
      <c r="AW613" s="26"/>
      <c r="AX613" s="26"/>
      <c r="AY613" s="26"/>
      <c r="AZ613" s="26"/>
      <c r="BA613" s="26"/>
      <c r="BB613" s="26"/>
      <c r="BC613" s="26"/>
      <c r="BD613" s="26"/>
      <c r="BE613" s="26"/>
      <c r="BF613" s="26"/>
      <c r="BG613" s="26"/>
      <c r="BH613" s="26"/>
      <c r="BI613" s="26"/>
      <c r="BJ613" s="26"/>
      <c r="BK613" s="26"/>
      <c r="BL613" s="26"/>
      <c r="BM613" s="26"/>
      <c r="BN613" s="26"/>
      <c r="BO613" s="26"/>
      <c r="BP613" s="26"/>
      <c r="BQ613" s="26"/>
      <c r="BR613" s="26"/>
      <c r="BS613" s="26"/>
      <c r="BT613" s="26"/>
      <c r="BU613" s="26"/>
      <c r="BV613" s="26"/>
      <c r="BW613" s="26"/>
      <c r="BX613" s="26"/>
      <c r="BY613" s="26"/>
      <c r="BZ613" s="26"/>
      <c r="CA613" s="26"/>
      <c r="CB613" s="26"/>
      <c r="CC613" s="26"/>
      <c r="CD613" s="26"/>
      <c r="CE613" s="26"/>
      <c r="CF613" s="26"/>
      <c r="CG613" s="26"/>
      <c r="CH613" s="26"/>
      <c r="CI613" s="26"/>
      <c r="CJ613" s="26"/>
      <c r="CK613" s="26"/>
      <c r="CL613" s="26"/>
      <c r="CM613" s="26"/>
      <c r="CN613" s="26"/>
      <c r="CO613" s="26"/>
      <c r="CP613" s="26"/>
      <c r="CQ613" s="26"/>
      <c r="CR613" s="26"/>
      <c r="CS613" s="26"/>
      <c r="CT613" s="26"/>
      <c r="CU613" s="26"/>
      <c r="CV613" s="26"/>
      <c r="CW613" s="26"/>
      <c r="CX613" s="7"/>
      <c r="CY613" s="7"/>
      <c r="CZ613" s="7"/>
      <c r="DA613" s="7"/>
      <c r="DB613" s="7"/>
      <c r="DC613" s="7"/>
      <c r="DD613" s="7"/>
      <c r="DE613" s="7"/>
      <c r="DF613" s="7"/>
      <c r="DG613" s="7"/>
      <c r="DH613" s="7"/>
      <c r="DI613" s="7"/>
      <c r="DJ613" s="7"/>
      <c r="DK613" s="7"/>
      <c r="DL613" s="7"/>
      <c r="DM613" s="7"/>
      <c r="DN613" s="7"/>
      <c r="DO613" s="7"/>
      <c r="DP613" s="7"/>
      <c r="DQ613" s="7"/>
      <c r="DR613" s="7"/>
      <c r="DS613" s="7"/>
      <c r="DT613" s="7"/>
      <c r="DU613" s="7"/>
      <c r="DV613" s="7"/>
      <c r="DW613" s="7"/>
      <c r="DX613" s="7"/>
      <c r="DY613" s="7"/>
      <c r="DZ613" s="7"/>
      <c r="EA613" s="7"/>
    </row>
    <row r="614" spans="1:131">
      <c r="A614" s="7" t="s">
        <v>497</v>
      </c>
      <c r="B614" s="7"/>
      <c r="C614" s="32">
        <v>218.233409661927</v>
      </c>
      <c r="D614" s="32">
        <v>10.46115</v>
      </c>
      <c r="E614" s="32">
        <v>2.0922300000000003</v>
      </c>
      <c r="F614" s="32">
        <v>12.553380000000001</v>
      </c>
      <c r="G614" s="32">
        <v>173.85067809764917</v>
      </c>
      <c r="H614" s="32">
        <v>186.95660967263501</v>
      </c>
      <c r="I614" s="32">
        <v>503.89905455060557</v>
      </c>
      <c r="J614" s="32">
        <v>2.8831663352489616</v>
      </c>
      <c r="K614" s="32">
        <v>30.972712617286238</v>
      </c>
      <c r="L614" s="30">
        <v>1.0753861400967586</v>
      </c>
      <c r="M614" s="32">
        <v>2.0732454175120756</v>
      </c>
      <c r="N614" s="32">
        <v>5.8046288490238825E-4</v>
      </c>
      <c r="O614" s="32">
        <v>0</v>
      </c>
      <c r="P614" s="32">
        <v>7.6451158098147327E-3</v>
      </c>
      <c r="Q614" s="32">
        <v>0.42093354329817639</v>
      </c>
      <c r="R614" s="32">
        <v>5.0703710822064254</v>
      </c>
      <c r="S614" s="32">
        <v>20.083496656057502</v>
      </c>
      <c r="T614" s="32">
        <v>26.617260836248157</v>
      </c>
      <c r="U614" s="32">
        <v>25.768797692139849</v>
      </c>
      <c r="V614" s="32">
        <v>26.137546715417642</v>
      </c>
      <c r="W614" s="32">
        <v>12.287566535245748</v>
      </c>
      <c r="X614" s="32">
        <v>7.0656907384933971</v>
      </c>
      <c r="Y614" s="32">
        <v>1.9970031962006081</v>
      </c>
      <c r="Z614" s="32">
        <v>1.3684335119419746E-2</v>
      </c>
      <c r="AA614" s="32"/>
      <c r="AB614" s="32">
        <v>0</v>
      </c>
      <c r="AC614" s="32">
        <v>5.2283282688011922E-3</v>
      </c>
      <c r="AD614" s="32">
        <v>0.15521049801628664</v>
      </c>
      <c r="AE614" s="32">
        <v>3.3416018908964427</v>
      </c>
      <c r="AF614" s="32">
        <v>13.022659540422623</v>
      </c>
      <c r="AG614" s="32">
        <v>19.565690726816381</v>
      </c>
      <c r="AH614" s="32">
        <v>22.193220612040442</v>
      </c>
      <c r="AI614" s="32">
        <v>19.007804116678749</v>
      </c>
      <c r="AJ614" s="32">
        <v>9.8349930171668323</v>
      </c>
      <c r="AK614" s="32">
        <v>4.6415407279228447</v>
      </c>
      <c r="AL614" s="32">
        <v>0.98535108072638289</v>
      </c>
      <c r="AM614" s="26">
        <v>1.0112676734445382E-2</v>
      </c>
      <c r="AN614" s="26"/>
      <c r="AO614" s="26"/>
      <c r="AP614" s="26"/>
      <c r="AQ614" s="26"/>
      <c r="AR614" s="26"/>
      <c r="AS614" s="26"/>
      <c r="AT614" s="26"/>
      <c r="AU614" s="26"/>
      <c r="AV614" s="26"/>
      <c r="AW614" s="26"/>
      <c r="AX614" s="26"/>
      <c r="AY614" s="26"/>
      <c r="AZ614" s="26"/>
      <c r="BA614" s="26"/>
      <c r="BB614" s="26"/>
      <c r="BC614" s="26"/>
      <c r="BD614" s="26"/>
      <c r="BE614" s="26"/>
      <c r="BF614" s="26"/>
      <c r="BG614" s="26"/>
      <c r="BH614" s="26"/>
      <c r="BI614" s="26"/>
      <c r="BJ614" s="26"/>
      <c r="BK614" s="26"/>
      <c r="BL614" s="26"/>
      <c r="BM614" s="26"/>
      <c r="BN614" s="26"/>
      <c r="BO614" s="26"/>
      <c r="BP614" s="26"/>
      <c r="BQ614" s="26"/>
      <c r="BR614" s="26"/>
      <c r="BS614" s="26"/>
      <c r="BT614" s="26"/>
      <c r="BU614" s="26"/>
      <c r="BV614" s="26"/>
      <c r="BW614" s="26"/>
      <c r="BX614" s="26"/>
      <c r="BY614" s="26"/>
      <c r="BZ614" s="26"/>
      <c r="CA614" s="26"/>
      <c r="CB614" s="26"/>
      <c r="CC614" s="26"/>
      <c r="CD614" s="26"/>
      <c r="CE614" s="26"/>
      <c r="CF614" s="26"/>
      <c r="CG614" s="26"/>
      <c r="CH614" s="26"/>
      <c r="CI614" s="26"/>
      <c r="CJ614" s="26"/>
      <c r="CK614" s="26"/>
      <c r="CL614" s="26"/>
      <c r="CM614" s="26"/>
      <c r="CN614" s="26"/>
      <c r="CO614" s="26"/>
      <c r="CP614" s="26"/>
      <c r="CQ614" s="26"/>
      <c r="CR614" s="26"/>
      <c r="CS614" s="26"/>
      <c r="CT614" s="26"/>
      <c r="CU614" s="26"/>
      <c r="CV614" s="26"/>
      <c r="CW614" s="26"/>
      <c r="CX614" s="7"/>
      <c r="CY614" s="7"/>
      <c r="CZ614" s="7"/>
      <c r="DA614" s="7"/>
      <c r="DB614" s="7"/>
      <c r="DC614" s="7"/>
      <c r="DD614" s="7"/>
      <c r="DE614" s="7"/>
      <c r="DF614" s="7"/>
      <c r="DG614" s="7"/>
      <c r="DH614" s="7"/>
      <c r="DI614" s="7"/>
      <c r="DJ614" s="7"/>
      <c r="DK614" s="7"/>
      <c r="DL614" s="7"/>
      <c r="DM614" s="7"/>
      <c r="DN614" s="7"/>
      <c r="DO614" s="7"/>
      <c r="DP614" s="7"/>
      <c r="DQ614" s="7"/>
      <c r="DR614" s="7"/>
      <c r="DS614" s="7"/>
      <c r="DT614" s="7"/>
      <c r="DU614" s="7"/>
      <c r="DV614" s="7"/>
      <c r="DW614" s="7"/>
      <c r="DX614" s="7"/>
      <c r="DY614" s="7"/>
      <c r="DZ614" s="7"/>
      <c r="EA614" s="7"/>
    </row>
    <row r="615" spans="1:131">
      <c r="A615" s="7" t="s">
        <v>478</v>
      </c>
      <c r="B615" s="7"/>
      <c r="C615" s="32">
        <v>217.99860981889563</v>
      </c>
      <c r="D615" s="32">
        <v>10.46115</v>
      </c>
      <c r="E615" s="32">
        <v>2.0922300000000003</v>
      </c>
      <c r="F615" s="32">
        <v>12.553380000000001</v>
      </c>
      <c r="G615" s="32">
        <v>173.85067809764917</v>
      </c>
      <c r="H615" s="32">
        <v>186.843192832895</v>
      </c>
      <c r="I615" s="32">
        <v>504.44178929102628</v>
      </c>
      <c r="J615" s="32">
        <v>2.8864343620133632</v>
      </c>
      <c r="K615" s="32">
        <v>31.006235062018376</v>
      </c>
      <c r="L615" s="30">
        <v>1.0747337593238959</v>
      </c>
      <c r="M615" s="32">
        <v>2.0710147888500758</v>
      </c>
      <c r="N615" s="32">
        <v>5.7983835818820766E-4</v>
      </c>
      <c r="O615" s="32">
        <v>0</v>
      </c>
      <c r="P615" s="32">
        <v>7.6368903415196549E-3</v>
      </c>
      <c r="Q615" s="32">
        <v>0.42048065604298412</v>
      </c>
      <c r="R615" s="32">
        <v>5.0649158114664541</v>
      </c>
      <c r="S615" s="32">
        <v>20.06188859031877</v>
      </c>
      <c r="T615" s="32">
        <v>26.588623018253394</v>
      </c>
      <c r="U615" s="32">
        <v>25.74107274542984</v>
      </c>
      <c r="V615" s="32">
        <v>26.10942502737954</v>
      </c>
      <c r="W615" s="32">
        <v>12.274346200659114</v>
      </c>
      <c r="X615" s="32">
        <v>7.058088680316895</v>
      </c>
      <c r="Y615" s="32">
        <v>1.9948545974240623</v>
      </c>
      <c r="Z615" s="32">
        <v>1.3669611985400048E-2</v>
      </c>
      <c r="AA615" s="32"/>
      <c r="AB615" s="32">
        <v>0</v>
      </c>
      <c r="AC615" s="32">
        <v>5.2227030501019447E-3</v>
      </c>
      <c r="AD615" s="32">
        <v>0.15504350525093738</v>
      </c>
      <c r="AE615" s="32">
        <v>3.338006622872765</v>
      </c>
      <c r="AF615" s="32">
        <v>13.008648310791566</v>
      </c>
      <c r="AG615" s="32">
        <v>19.544639774450413</v>
      </c>
      <c r="AH615" s="32">
        <v>22.169342669959349</v>
      </c>
      <c r="AI615" s="32">
        <v>18.987353400952497</v>
      </c>
      <c r="AJ615" s="32">
        <v>9.8244114347215845</v>
      </c>
      <c r="AK615" s="32">
        <v>4.6365468407081041</v>
      </c>
      <c r="AL615" s="32">
        <v>0.98429093013145919</v>
      </c>
      <c r="AM615" s="26">
        <v>1.0101796388885311E-2</v>
      </c>
      <c r="AN615" s="26"/>
      <c r="AO615" s="26"/>
      <c r="AP615" s="26"/>
      <c r="AQ615" s="26"/>
      <c r="AR615" s="26"/>
      <c r="AS615" s="26"/>
      <c r="AT615" s="26"/>
      <c r="AU615" s="26"/>
      <c r="AV615" s="26"/>
      <c r="AW615" s="26"/>
      <c r="AX615" s="26"/>
      <c r="AY615" s="26"/>
      <c r="AZ615" s="26"/>
      <c r="BA615" s="26"/>
      <c r="BB615" s="26"/>
      <c r="BC615" s="26"/>
      <c r="BD615" s="26"/>
      <c r="BE615" s="26"/>
      <c r="BF615" s="26"/>
      <c r="BG615" s="26"/>
      <c r="BH615" s="26"/>
      <c r="BI615" s="26"/>
      <c r="BJ615" s="26"/>
      <c r="BK615" s="26"/>
      <c r="BL615" s="26"/>
      <c r="BM615" s="26"/>
      <c r="BN615" s="26"/>
      <c r="BO615" s="26"/>
      <c r="BP615" s="26"/>
      <c r="BQ615" s="26"/>
      <c r="BR615" s="26"/>
      <c r="BS615" s="26"/>
      <c r="BT615" s="26"/>
      <c r="BU615" s="26"/>
      <c r="BV615" s="26"/>
      <c r="BW615" s="26"/>
      <c r="BX615" s="26"/>
      <c r="BY615" s="26"/>
      <c r="BZ615" s="26"/>
      <c r="CA615" s="26"/>
      <c r="CB615" s="26"/>
      <c r="CC615" s="26"/>
      <c r="CD615" s="26"/>
      <c r="CE615" s="26"/>
      <c r="CF615" s="26"/>
      <c r="CG615" s="26"/>
      <c r="CH615" s="26"/>
      <c r="CI615" s="26"/>
      <c r="CJ615" s="26"/>
      <c r="CK615" s="26"/>
      <c r="CL615" s="26"/>
      <c r="CM615" s="26"/>
      <c r="CN615" s="26"/>
      <c r="CO615" s="26"/>
      <c r="CP615" s="26"/>
      <c r="CQ615" s="26"/>
      <c r="CR615" s="26"/>
      <c r="CS615" s="26"/>
      <c r="CT615" s="26"/>
      <c r="CU615" s="26"/>
      <c r="CV615" s="26"/>
      <c r="CW615" s="26"/>
      <c r="CX615" s="7"/>
      <c r="CY615" s="7"/>
      <c r="CZ615" s="7"/>
      <c r="DA615" s="7"/>
      <c r="DB615" s="7"/>
      <c r="DC615" s="7"/>
      <c r="DD615" s="7"/>
      <c r="DE615" s="7"/>
      <c r="DF615" s="7"/>
      <c r="DG615" s="7"/>
      <c r="DH615" s="7"/>
      <c r="DI615" s="7"/>
      <c r="DJ615" s="7"/>
      <c r="DK615" s="7"/>
      <c r="DL615" s="7"/>
      <c r="DM615" s="7"/>
      <c r="DN615" s="7"/>
      <c r="DO615" s="7"/>
      <c r="DP615" s="7"/>
      <c r="DQ615" s="7"/>
      <c r="DR615" s="7"/>
      <c r="DS615" s="7"/>
      <c r="DT615" s="7"/>
      <c r="DU615" s="7"/>
      <c r="DV615" s="7"/>
      <c r="DW615" s="7"/>
      <c r="DX615" s="7"/>
      <c r="DY615" s="7"/>
      <c r="DZ615" s="7"/>
      <c r="EA615" s="7"/>
    </row>
    <row r="616" spans="1:131">
      <c r="A616" s="7" t="s">
        <v>485</v>
      </c>
      <c r="B616" s="7"/>
      <c r="C616" s="32">
        <v>217.97252094744772</v>
      </c>
      <c r="D616" s="32">
        <v>10.46115</v>
      </c>
      <c r="E616" s="32">
        <v>2.0922300000000003</v>
      </c>
      <c r="F616" s="32">
        <v>12.553380000000001</v>
      </c>
      <c r="G616" s="32">
        <v>173.85067809764917</v>
      </c>
      <c r="H616" s="32">
        <v>186.83059096181279</v>
      </c>
      <c r="I616" s="32">
        <v>504.5021653280449</v>
      </c>
      <c r="J616" s="32">
        <v>2.8867979107052246</v>
      </c>
      <c r="K616" s="32">
        <v>31.009964236168045</v>
      </c>
      <c r="L616" s="30">
        <v>1.0746612725713558</v>
      </c>
      <c r="M616" s="32">
        <v>2.0707669412209646</v>
      </c>
      <c r="N616" s="32">
        <v>5.797689663310765E-4</v>
      </c>
      <c r="O616" s="32">
        <v>0</v>
      </c>
      <c r="P616" s="32">
        <v>7.6359764005979793E-3</v>
      </c>
      <c r="Q616" s="32">
        <v>0.42043033523685169</v>
      </c>
      <c r="R616" s="32">
        <v>5.0643096702731247</v>
      </c>
      <c r="S616" s="32">
        <v>20.059487694125579</v>
      </c>
      <c r="T616" s="32">
        <v>26.585441038476198</v>
      </c>
      <c r="U616" s="32">
        <v>25.737992195795396</v>
      </c>
      <c r="V616" s="32">
        <v>26.106300395375307</v>
      </c>
      <c r="W616" s="32">
        <v>12.272877274593933</v>
      </c>
      <c r="X616" s="32">
        <v>7.0572440071861733</v>
      </c>
      <c r="Y616" s="32">
        <v>1.9946158642266685</v>
      </c>
      <c r="Z616" s="32">
        <v>1.3667976081620082E-2</v>
      </c>
      <c r="AA616" s="32"/>
      <c r="AB616" s="32">
        <v>0</v>
      </c>
      <c r="AC616" s="32">
        <v>5.2220780258020287E-3</v>
      </c>
      <c r="AD616" s="32">
        <v>0.15502495049923193</v>
      </c>
      <c r="AE616" s="32">
        <v>3.337607148647912</v>
      </c>
      <c r="AF616" s="32">
        <v>13.007091507499227</v>
      </c>
      <c r="AG616" s="32">
        <v>19.542300779743083</v>
      </c>
      <c r="AH616" s="32">
        <v>22.166689565283672</v>
      </c>
      <c r="AI616" s="32">
        <v>18.985081099205136</v>
      </c>
      <c r="AJ616" s="32">
        <v>9.8232357033387796</v>
      </c>
      <c r="AK616" s="32">
        <v>4.6359919643509109</v>
      </c>
      <c r="AL616" s="32">
        <v>0.98417313562091213</v>
      </c>
      <c r="AM616" s="26">
        <v>1.0100587461600859E-2</v>
      </c>
      <c r="AN616" s="26"/>
      <c r="AO616" s="26"/>
      <c r="AP616" s="26"/>
      <c r="AQ616" s="26"/>
      <c r="AR616" s="26"/>
      <c r="AS616" s="26"/>
      <c r="AT616" s="26"/>
      <c r="AU616" s="26"/>
      <c r="AV616" s="26"/>
      <c r="AW616" s="26"/>
      <c r="AX616" s="26"/>
      <c r="AY616" s="26"/>
      <c r="AZ616" s="26"/>
      <c r="BA616" s="26"/>
      <c r="BB616" s="26"/>
      <c r="BC616" s="26"/>
      <c r="BD616" s="26"/>
      <c r="BE616" s="26"/>
      <c r="BF616" s="26"/>
      <c r="BG616" s="26"/>
      <c r="BH616" s="26"/>
      <c r="BI616" s="26"/>
      <c r="BJ616" s="26"/>
      <c r="BK616" s="26"/>
      <c r="BL616" s="26"/>
      <c r="BM616" s="26"/>
      <c r="BN616" s="26"/>
      <c r="BO616" s="26"/>
      <c r="BP616" s="26"/>
      <c r="BQ616" s="26"/>
      <c r="BR616" s="26"/>
      <c r="BS616" s="26"/>
      <c r="BT616" s="26"/>
      <c r="BU616" s="26"/>
      <c r="BV616" s="26"/>
      <c r="BW616" s="26"/>
      <c r="BX616" s="26"/>
      <c r="BY616" s="26"/>
      <c r="BZ616" s="26"/>
      <c r="CA616" s="26"/>
      <c r="CB616" s="26"/>
      <c r="CC616" s="26"/>
      <c r="CD616" s="26"/>
      <c r="CE616" s="26"/>
      <c r="CF616" s="26"/>
      <c r="CG616" s="26"/>
      <c r="CH616" s="26"/>
      <c r="CI616" s="26"/>
      <c r="CJ616" s="26"/>
      <c r="CK616" s="26"/>
      <c r="CL616" s="26"/>
      <c r="CM616" s="26"/>
      <c r="CN616" s="26"/>
      <c r="CO616" s="26"/>
      <c r="CP616" s="26"/>
      <c r="CQ616" s="26"/>
      <c r="CR616" s="26"/>
      <c r="CS616" s="26"/>
      <c r="CT616" s="26"/>
      <c r="CU616" s="26"/>
      <c r="CV616" s="26"/>
      <c r="CW616" s="26"/>
      <c r="CX616" s="7"/>
      <c r="CY616" s="7"/>
      <c r="CZ616" s="7"/>
      <c r="DA616" s="7"/>
      <c r="DB616" s="7"/>
      <c r="DC616" s="7"/>
      <c r="DD616" s="7"/>
      <c r="DE616" s="7"/>
      <c r="DF616" s="7"/>
      <c r="DG616" s="7"/>
      <c r="DH616" s="7"/>
      <c r="DI616" s="7"/>
      <c r="DJ616" s="7"/>
      <c r="DK616" s="7"/>
      <c r="DL616" s="7"/>
      <c r="DM616" s="7"/>
      <c r="DN616" s="7"/>
      <c r="DO616" s="7"/>
      <c r="DP616" s="7"/>
      <c r="DQ616" s="7"/>
      <c r="DR616" s="7"/>
      <c r="DS616" s="7"/>
      <c r="DT616" s="7"/>
      <c r="DU616" s="7"/>
      <c r="DV616" s="7"/>
      <c r="DW616" s="7"/>
      <c r="DX616" s="7"/>
      <c r="DY616" s="7"/>
      <c r="DZ616" s="7"/>
      <c r="EA616" s="7"/>
    </row>
    <row r="617" spans="1:131">
      <c r="A617" s="7" t="s">
        <v>469</v>
      </c>
      <c r="B617" s="7"/>
      <c r="C617" s="32">
        <v>217.51596569710898</v>
      </c>
      <c r="D617" s="32">
        <v>10.46115</v>
      </c>
      <c r="E617" s="32">
        <v>2.0922300000000003</v>
      </c>
      <c r="F617" s="32">
        <v>12.553380000000001</v>
      </c>
      <c r="G617" s="32">
        <v>173.85067809764917</v>
      </c>
      <c r="H617" s="32">
        <v>186.61005821787387</v>
      </c>
      <c r="I617" s="32">
        <v>505.56109041269144</v>
      </c>
      <c r="J617" s="32">
        <v>2.8931741296210105</v>
      </c>
      <c r="K617" s="32">
        <v>31.075369589799937</v>
      </c>
      <c r="L617" s="30">
        <v>1.0733927544019009</v>
      </c>
      <c r="M617" s="32">
        <v>2.0664296077115276</v>
      </c>
      <c r="N617" s="32">
        <v>5.7855460883128075E-4</v>
      </c>
      <c r="O617" s="32">
        <v>0</v>
      </c>
      <c r="P617" s="32">
        <v>7.6199824344686607E-3</v>
      </c>
      <c r="Q617" s="32">
        <v>0.41954972112953337</v>
      </c>
      <c r="R617" s="32">
        <v>5.0537021993898481</v>
      </c>
      <c r="S617" s="32">
        <v>20.017472010744704</v>
      </c>
      <c r="T617" s="32">
        <v>26.529756392375262</v>
      </c>
      <c r="U617" s="32">
        <v>25.684082577192591</v>
      </c>
      <c r="V617" s="32">
        <v>26.051619335301211</v>
      </c>
      <c r="W617" s="32">
        <v>12.247171068453252</v>
      </c>
      <c r="X617" s="32">
        <v>7.0424622273985307</v>
      </c>
      <c r="Y617" s="32">
        <v>1.990438033272274</v>
      </c>
      <c r="Z617" s="32">
        <v>1.3639347765470669E-2</v>
      </c>
      <c r="AA617" s="32"/>
      <c r="AB617" s="32">
        <v>0</v>
      </c>
      <c r="AC617" s="32">
        <v>5.2111401005534904E-3</v>
      </c>
      <c r="AD617" s="32">
        <v>0.15470024234438615</v>
      </c>
      <c r="AE617" s="32">
        <v>3.3306163497129821</v>
      </c>
      <c r="AF617" s="32">
        <v>12.97984744988328</v>
      </c>
      <c r="AG617" s="32">
        <v>19.501368372364809</v>
      </c>
      <c r="AH617" s="32">
        <v>22.120260233459319</v>
      </c>
      <c r="AI617" s="32">
        <v>18.945315818626309</v>
      </c>
      <c r="AJ617" s="32">
        <v>9.8026604041396865</v>
      </c>
      <c r="AK617" s="32">
        <v>4.6262816281000267</v>
      </c>
      <c r="AL617" s="32">
        <v>0.98211173168633814</v>
      </c>
      <c r="AM617" s="26">
        <v>1.007943123412294E-2</v>
      </c>
      <c r="AN617" s="26"/>
      <c r="AO617" s="26"/>
      <c r="AP617" s="26"/>
      <c r="AQ617" s="26"/>
      <c r="AR617" s="26"/>
      <c r="AS617" s="26"/>
      <c r="AT617" s="26"/>
      <c r="AU617" s="26"/>
      <c r="AV617" s="26"/>
      <c r="AW617" s="26"/>
      <c r="AX617" s="26"/>
      <c r="AY617" s="26"/>
      <c r="AZ617" s="26"/>
      <c r="BA617" s="26"/>
      <c r="BB617" s="26"/>
      <c r="BC617" s="26"/>
      <c r="BD617" s="26"/>
      <c r="BE617" s="26"/>
      <c r="BF617" s="26"/>
      <c r="BG617" s="26"/>
      <c r="BH617" s="26"/>
      <c r="BI617" s="26"/>
      <c r="BJ617" s="26"/>
      <c r="BK617" s="26"/>
      <c r="BL617" s="26"/>
      <c r="BM617" s="26"/>
      <c r="BN617" s="26"/>
      <c r="BO617" s="26"/>
      <c r="BP617" s="26"/>
      <c r="BQ617" s="26"/>
      <c r="BR617" s="26"/>
      <c r="BS617" s="26"/>
      <c r="BT617" s="26"/>
      <c r="BU617" s="26"/>
      <c r="BV617" s="26"/>
      <c r="BW617" s="26"/>
      <c r="BX617" s="26"/>
      <c r="BY617" s="26"/>
      <c r="BZ617" s="26"/>
      <c r="CA617" s="26"/>
      <c r="CB617" s="26"/>
      <c r="CC617" s="26"/>
      <c r="CD617" s="26"/>
      <c r="CE617" s="26"/>
      <c r="CF617" s="26"/>
      <c r="CG617" s="26"/>
      <c r="CH617" s="26"/>
      <c r="CI617" s="26"/>
      <c r="CJ617" s="26"/>
      <c r="CK617" s="26"/>
      <c r="CL617" s="26"/>
      <c r="CM617" s="26"/>
      <c r="CN617" s="26"/>
      <c r="CO617" s="26"/>
      <c r="CP617" s="26"/>
      <c r="CQ617" s="26"/>
      <c r="CR617" s="26"/>
      <c r="CS617" s="26"/>
      <c r="CT617" s="26"/>
      <c r="CU617" s="26"/>
      <c r="CV617" s="26"/>
      <c r="CW617" s="26"/>
      <c r="CX617" s="7"/>
      <c r="CY617" s="7"/>
      <c r="CZ617" s="7"/>
      <c r="DA617" s="7"/>
      <c r="DB617" s="7"/>
      <c r="DC617" s="7"/>
      <c r="DD617" s="7"/>
      <c r="DE617" s="7"/>
      <c r="DF617" s="7"/>
      <c r="DG617" s="7"/>
      <c r="DH617" s="7"/>
      <c r="DI617" s="7"/>
      <c r="DJ617" s="7"/>
      <c r="DK617" s="7"/>
      <c r="DL617" s="7"/>
      <c r="DM617" s="7"/>
      <c r="DN617" s="7"/>
      <c r="DO617" s="7"/>
      <c r="DP617" s="7"/>
      <c r="DQ617" s="7"/>
      <c r="DR617" s="7"/>
      <c r="DS617" s="7"/>
      <c r="DT617" s="7"/>
      <c r="DU617" s="7"/>
      <c r="DV617" s="7"/>
      <c r="DW617" s="7"/>
      <c r="DX617" s="7"/>
      <c r="DY617" s="7"/>
      <c r="DZ617" s="7"/>
      <c r="EA617" s="7"/>
    </row>
    <row r="618" spans="1:131">
      <c r="A618" s="7" t="s">
        <v>479</v>
      </c>
      <c r="B618" s="7"/>
      <c r="C618" s="32">
        <v>215.97672228168116</v>
      </c>
      <c r="D618" s="32">
        <v>10.46115</v>
      </c>
      <c r="E618" s="32">
        <v>2.0922300000000003</v>
      </c>
      <c r="F618" s="32">
        <v>12.553380000000001</v>
      </c>
      <c r="G618" s="32">
        <v>173.85067809764917</v>
      </c>
      <c r="H618" s="32">
        <v>185.86654782402229</v>
      </c>
      <c r="I618" s="32">
        <v>509.16417120442287</v>
      </c>
      <c r="J618" s="32">
        <v>2.9148697455172248</v>
      </c>
      <c r="K618" s="32">
        <v>31.29791675273373</v>
      </c>
      <c r="L618" s="30">
        <v>1.0691160360020224</v>
      </c>
      <c r="M618" s="32">
        <v>2.0518065975939868</v>
      </c>
      <c r="N618" s="32">
        <v>5.7446048926054066E-4</v>
      </c>
      <c r="O618" s="32">
        <v>0</v>
      </c>
      <c r="P618" s="32">
        <v>7.5660599200898125E-3</v>
      </c>
      <c r="Q618" s="32">
        <v>0.41658079356771721</v>
      </c>
      <c r="R618" s="32">
        <v>5.0179398689833716</v>
      </c>
      <c r="S618" s="32">
        <v>19.875819135346333</v>
      </c>
      <c r="T618" s="32">
        <v>26.342019585520674</v>
      </c>
      <c r="U618" s="32">
        <v>25.502330148760286</v>
      </c>
      <c r="V618" s="32">
        <v>25.867266047051405</v>
      </c>
      <c r="W618" s="32">
        <v>12.160504430607526</v>
      </c>
      <c r="X618" s="32">
        <v>6.9926265126859057</v>
      </c>
      <c r="Y618" s="32">
        <v>1.9763527746260297</v>
      </c>
      <c r="Z618" s="32">
        <v>1.3542829442452647E-2</v>
      </c>
      <c r="AA618" s="32"/>
      <c r="AB618" s="32">
        <v>0</v>
      </c>
      <c r="AC618" s="32">
        <v>5.1742636668584202E-3</v>
      </c>
      <c r="AD618" s="32">
        <v>0.15360551199376321</v>
      </c>
      <c r="AE618" s="32">
        <v>3.3070473704466479</v>
      </c>
      <c r="AF618" s="32">
        <v>12.887996055635233</v>
      </c>
      <c r="AG618" s="32">
        <v>19.363367684632333</v>
      </c>
      <c r="AH618" s="32">
        <v>21.963727057594362</v>
      </c>
      <c r="AI618" s="32">
        <v>18.811250015531986</v>
      </c>
      <c r="AJ618" s="32">
        <v>9.7332922525541701</v>
      </c>
      <c r="AK618" s="32">
        <v>4.5935439230256163</v>
      </c>
      <c r="AL618" s="32">
        <v>0.9751618555640601</v>
      </c>
      <c r="AM618" s="26">
        <v>1.0008104524340242E-2</v>
      </c>
      <c r="AN618" s="26"/>
      <c r="AO618" s="26"/>
      <c r="AP618" s="26"/>
      <c r="AQ618" s="26"/>
      <c r="AR618" s="26"/>
      <c r="AS618" s="26"/>
      <c r="AT618" s="26"/>
      <c r="AU618" s="26"/>
      <c r="AV618" s="26"/>
      <c r="AW618" s="26"/>
      <c r="AX618" s="26"/>
      <c r="AY618" s="26"/>
      <c r="AZ618" s="26"/>
      <c r="BA618" s="26"/>
      <c r="BB618" s="26"/>
      <c r="BC618" s="26"/>
      <c r="BD618" s="26"/>
      <c r="BE618" s="26"/>
      <c r="BF618" s="26"/>
      <c r="BG618" s="26"/>
      <c r="BH618" s="26"/>
      <c r="BI618" s="26"/>
      <c r="BJ618" s="26"/>
      <c r="BK618" s="26"/>
      <c r="BL618" s="26"/>
      <c r="BM618" s="26"/>
      <c r="BN618" s="26"/>
      <c r="BO618" s="26"/>
      <c r="BP618" s="26"/>
      <c r="BQ618" s="26"/>
      <c r="BR618" s="26"/>
      <c r="BS618" s="26"/>
      <c r="BT618" s="26"/>
      <c r="BU618" s="26"/>
      <c r="BV618" s="26"/>
      <c r="BW618" s="26"/>
      <c r="BX618" s="26"/>
      <c r="BY618" s="26"/>
      <c r="BZ618" s="26"/>
      <c r="CA618" s="26"/>
      <c r="CB618" s="26"/>
      <c r="CC618" s="26"/>
      <c r="CD618" s="26"/>
      <c r="CE618" s="26"/>
      <c r="CF618" s="26"/>
      <c r="CG618" s="26"/>
      <c r="CH618" s="26"/>
      <c r="CI618" s="26"/>
      <c r="CJ618" s="26"/>
      <c r="CK618" s="26"/>
      <c r="CL618" s="26"/>
      <c r="CM618" s="26"/>
      <c r="CN618" s="26"/>
      <c r="CO618" s="26"/>
      <c r="CP618" s="26"/>
      <c r="CQ618" s="26"/>
      <c r="CR618" s="26"/>
      <c r="CS618" s="26"/>
      <c r="CT618" s="26"/>
      <c r="CU618" s="26"/>
      <c r="CV618" s="26"/>
      <c r="CW618" s="26"/>
      <c r="CX618" s="7"/>
      <c r="CY618" s="7"/>
      <c r="CZ618" s="7"/>
      <c r="DA618" s="7"/>
      <c r="DB618" s="7"/>
      <c r="DC618" s="7"/>
      <c r="DD618" s="7"/>
      <c r="DE618" s="7"/>
      <c r="DF618" s="7"/>
      <c r="DG618" s="7"/>
      <c r="DH618" s="7"/>
      <c r="DI618" s="7"/>
      <c r="DJ618" s="7"/>
      <c r="DK618" s="7"/>
      <c r="DL618" s="7"/>
      <c r="DM618" s="7"/>
      <c r="DN618" s="7"/>
      <c r="DO618" s="7"/>
      <c r="DP618" s="7"/>
      <c r="DQ618" s="7"/>
      <c r="DR618" s="7"/>
      <c r="DS618" s="7"/>
      <c r="DT618" s="7"/>
      <c r="DU618" s="7"/>
      <c r="DV618" s="7"/>
      <c r="DW618" s="7"/>
      <c r="DX618" s="7"/>
      <c r="DY618" s="7"/>
      <c r="DZ618" s="7"/>
      <c r="EA618" s="7"/>
    </row>
    <row r="619" spans="1:131">
      <c r="A619" s="7" t="s">
        <v>498</v>
      </c>
      <c r="B619" s="7"/>
      <c r="C619" s="32">
        <v>212.2329692289033</v>
      </c>
      <c r="D619" s="32">
        <v>10.46115</v>
      </c>
      <c r="E619" s="32">
        <v>2.0922300000000003</v>
      </c>
      <c r="F619" s="32">
        <v>12.553380000000001</v>
      </c>
      <c r="G619" s="32">
        <v>173.85067809764917</v>
      </c>
      <c r="H619" s="32">
        <v>184.05817932372281</v>
      </c>
      <c r="I619" s="32">
        <v>518.14573955941182</v>
      </c>
      <c r="J619" s="32">
        <v>2.9689514240692505</v>
      </c>
      <c r="K619" s="32">
        <v>31.852670495887544</v>
      </c>
      <c r="L619" s="30">
        <v>1.0587141870124903</v>
      </c>
      <c r="M619" s="32">
        <v>2.016240462816584</v>
      </c>
      <c r="N619" s="32">
        <v>5.645027577622151E-4</v>
      </c>
      <c r="O619" s="32">
        <v>0</v>
      </c>
      <c r="P619" s="32">
        <v>7.4349093978293909E-3</v>
      </c>
      <c r="Q619" s="32">
        <v>0.40935975788770657</v>
      </c>
      <c r="R619" s="32">
        <v>4.9309586077404983</v>
      </c>
      <c r="S619" s="32">
        <v>19.531290531623167</v>
      </c>
      <c r="T619" s="32">
        <v>25.885405487492978</v>
      </c>
      <c r="U619" s="32">
        <v>25.060271276217296</v>
      </c>
      <c r="V619" s="32">
        <v>25.418881354443819</v>
      </c>
      <c r="W619" s="32">
        <v>11.949713540253935</v>
      </c>
      <c r="X619" s="32">
        <v>6.871415918427231</v>
      </c>
      <c r="Y619" s="32">
        <v>1.9420945607999935</v>
      </c>
      <c r="Z619" s="32">
        <v>1.3308077250027452E-2</v>
      </c>
      <c r="AA619" s="32"/>
      <c r="AB619" s="32">
        <v>0</v>
      </c>
      <c r="AC619" s="32">
        <v>5.0845726798204064E-3</v>
      </c>
      <c r="AD619" s="32">
        <v>0.15094290512402772</v>
      </c>
      <c r="AE619" s="32">
        <v>3.2497228191802225</v>
      </c>
      <c r="AF619" s="32">
        <v>12.664594783184464</v>
      </c>
      <c r="AG619" s="32">
        <v>19.027721944130459</v>
      </c>
      <c r="AH619" s="32">
        <v>21.583006536634667</v>
      </c>
      <c r="AI619" s="32">
        <v>18.485174714785607</v>
      </c>
      <c r="AJ619" s="32">
        <v>9.5645747991215995</v>
      </c>
      <c r="AK619" s="32">
        <v>4.5139191657683613</v>
      </c>
      <c r="AL619" s="32">
        <v>0.95825834330055282</v>
      </c>
      <c r="AM619" s="26">
        <v>9.8346234590213008E-3</v>
      </c>
      <c r="AN619" s="26"/>
      <c r="AO619" s="26"/>
      <c r="AP619" s="26"/>
      <c r="AQ619" s="26"/>
      <c r="AR619" s="26"/>
      <c r="AS619" s="26"/>
      <c r="AT619" s="26"/>
      <c r="AU619" s="26"/>
      <c r="AV619" s="26"/>
      <c r="AW619" s="26"/>
      <c r="AX619" s="26"/>
      <c r="AY619" s="26"/>
      <c r="AZ619" s="26"/>
      <c r="BA619" s="26"/>
      <c r="BB619" s="26"/>
      <c r="BC619" s="26"/>
      <c r="BD619" s="26"/>
      <c r="BE619" s="26"/>
      <c r="BF619" s="26"/>
      <c r="BG619" s="26"/>
      <c r="BH619" s="26"/>
      <c r="BI619" s="26"/>
      <c r="BJ619" s="26"/>
      <c r="BK619" s="26"/>
      <c r="BL619" s="26"/>
      <c r="BM619" s="26"/>
      <c r="BN619" s="26"/>
      <c r="BO619" s="26"/>
      <c r="BP619" s="26"/>
      <c r="BQ619" s="26"/>
      <c r="BR619" s="26"/>
      <c r="BS619" s="26"/>
      <c r="BT619" s="26"/>
      <c r="BU619" s="26"/>
      <c r="BV619" s="26"/>
      <c r="BW619" s="26"/>
      <c r="BX619" s="26"/>
      <c r="BY619" s="26"/>
      <c r="BZ619" s="26"/>
      <c r="CA619" s="26"/>
      <c r="CB619" s="26"/>
      <c r="CC619" s="26"/>
      <c r="CD619" s="26"/>
      <c r="CE619" s="26"/>
      <c r="CF619" s="26"/>
      <c r="CG619" s="26"/>
      <c r="CH619" s="26"/>
      <c r="CI619" s="26"/>
      <c r="CJ619" s="26"/>
      <c r="CK619" s="26"/>
      <c r="CL619" s="26"/>
      <c r="CM619" s="26"/>
      <c r="CN619" s="26"/>
      <c r="CO619" s="26"/>
      <c r="CP619" s="26"/>
      <c r="CQ619" s="26"/>
      <c r="CR619" s="26"/>
      <c r="CS619" s="26"/>
      <c r="CT619" s="26"/>
      <c r="CU619" s="26"/>
      <c r="CV619" s="26"/>
      <c r="CW619" s="26"/>
      <c r="CX619" s="7"/>
      <c r="CY619" s="7"/>
      <c r="CZ619" s="7"/>
      <c r="DA619" s="7"/>
      <c r="DB619" s="7"/>
      <c r="DC619" s="7"/>
      <c r="DD619" s="7"/>
      <c r="DE619" s="7"/>
      <c r="DF619" s="7"/>
      <c r="DG619" s="7"/>
      <c r="DH619" s="7"/>
      <c r="DI619" s="7"/>
      <c r="DJ619" s="7"/>
      <c r="DK619" s="7"/>
      <c r="DL619" s="7"/>
      <c r="DM619" s="7"/>
      <c r="DN619" s="7"/>
      <c r="DO619" s="7"/>
      <c r="DP619" s="7"/>
      <c r="DQ619" s="7"/>
      <c r="DR619" s="7"/>
      <c r="DS619" s="7"/>
      <c r="DT619" s="7"/>
      <c r="DU619" s="7"/>
      <c r="DV619" s="7"/>
      <c r="DW619" s="7"/>
      <c r="DX619" s="7"/>
      <c r="DY619" s="7"/>
      <c r="DZ619" s="7"/>
      <c r="EA619" s="7"/>
    </row>
    <row r="620" spans="1:131">
      <c r="A620" s="7" t="s">
        <v>486</v>
      </c>
      <c r="B620" s="7"/>
      <c r="C620" s="32">
        <v>212.03730269304384</v>
      </c>
      <c r="D620" s="32">
        <v>10.46115</v>
      </c>
      <c r="E620" s="32">
        <v>2.0922300000000003</v>
      </c>
      <c r="F620" s="32">
        <v>12.553380000000001</v>
      </c>
      <c r="G620" s="32">
        <v>173.85067809764917</v>
      </c>
      <c r="H620" s="32">
        <v>183.96366529060612</v>
      </c>
      <c r="I620" s="32">
        <v>518.62388081400377</v>
      </c>
      <c r="J620" s="32">
        <v>2.9718305071660152</v>
      </c>
      <c r="K620" s="32">
        <v>31.882203272375712</v>
      </c>
      <c r="L620" s="30">
        <v>1.0581705363684382</v>
      </c>
      <c r="M620" s="32">
        <v>2.014381605598254</v>
      </c>
      <c r="N620" s="32">
        <v>5.6398231883373121E-4</v>
      </c>
      <c r="O620" s="32">
        <v>0</v>
      </c>
      <c r="P620" s="32">
        <v>7.4280548409168257E-3</v>
      </c>
      <c r="Q620" s="32">
        <v>0.408982351841713</v>
      </c>
      <c r="R620" s="32">
        <v>4.9264125487905224</v>
      </c>
      <c r="S620" s="32">
        <v>19.513283810174222</v>
      </c>
      <c r="T620" s="32">
        <v>25.861540639164009</v>
      </c>
      <c r="U620" s="32">
        <v>25.037167153958954</v>
      </c>
      <c r="V620" s="32">
        <v>25.395446614412062</v>
      </c>
      <c r="W620" s="32">
        <v>11.938696594765073</v>
      </c>
      <c r="X620" s="32">
        <v>6.8650808699468122</v>
      </c>
      <c r="Y620" s="32">
        <v>1.9403040618195389</v>
      </c>
      <c r="Z620" s="32">
        <v>1.3295807971677703E-2</v>
      </c>
      <c r="AA620" s="32"/>
      <c r="AB620" s="32">
        <v>0</v>
      </c>
      <c r="AC620" s="32">
        <v>5.0798849975710334E-3</v>
      </c>
      <c r="AD620" s="32">
        <v>0.15080374448623668</v>
      </c>
      <c r="AE620" s="32">
        <v>3.2467267624938243</v>
      </c>
      <c r="AF620" s="32">
        <v>12.652918758491916</v>
      </c>
      <c r="AG620" s="32">
        <v>19.010179483825482</v>
      </c>
      <c r="AH620" s="32">
        <v>21.56310825156709</v>
      </c>
      <c r="AI620" s="32">
        <v>18.468132451680397</v>
      </c>
      <c r="AJ620" s="32">
        <v>9.5557568137505591</v>
      </c>
      <c r="AK620" s="32">
        <v>4.5097575930894109</v>
      </c>
      <c r="AL620" s="32">
        <v>0.95737488447144981</v>
      </c>
      <c r="AM620" s="26">
        <v>9.8255565043879074E-3</v>
      </c>
      <c r="AN620" s="26"/>
      <c r="AO620" s="26"/>
      <c r="AP620" s="26"/>
      <c r="AQ620" s="26"/>
      <c r="AR620" s="26"/>
      <c r="AS620" s="26"/>
      <c r="AT620" s="26"/>
      <c r="AU620" s="26"/>
      <c r="AV620" s="26"/>
      <c r="AW620" s="26"/>
      <c r="AX620" s="26"/>
      <c r="AY620" s="26"/>
      <c r="AZ620" s="26"/>
      <c r="BA620" s="26"/>
      <c r="BB620" s="26"/>
      <c r="BC620" s="26"/>
      <c r="BD620" s="26"/>
      <c r="BE620" s="26"/>
      <c r="BF620" s="26"/>
      <c r="BG620" s="26"/>
      <c r="BH620" s="26"/>
      <c r="BI620" s="26"/>
      <c r="BJ620" s="26"/>
      <c r="BK620" s="26"/>
      <c r="BL620" s="26"/>
      <c r="BM620" s="26"/>
      <c r="BN620" s="26"/>
      <c r="BO620" s="26"/>
      <c r="BP620" s="26"/>
      <c r="BQ620" s="26"/>
      <c r="BR620" s="26"/>
      <c r="BS620" s="26"/>
      <c r="BT620" s="26"/>
      <c r="BU620" s="26"/>
      <c r="BV620" s="26"/>
      <c r="BW620" s="26"/>
      <c r="BX620" s="26"/>
      <c r="BY620" s="26"/>
      <c r="BZ620" s="26"/>
      <c r="CA620" s="26"/>
      <c r="CB620" s="26"/>
      <c r="CC620" s="26"/>
      <c r="CD620" s="26"/>
      <c r="CE620" s="26"/>
      <c r="CF620" s="26"/>
      <c r="CG620" s="26"/>
      <c r="CH620" s="26"/>
      <c r="CI620" s="26"/>
      <c r="CJ620" s="26"/>
      <c r="CK620" s="26"/>
      <c r="CL620" s="26"/>
      <c r="CM620" s="26"/>
      <c r="CN620" s="26"/>
      <c r="CO620" s="26"/>
      <c r="CP620" s="26"/>
      <c r="CQ620" s="26"/>
      <c r="CR620" s="26"/>
      <c r="CS620" s="26"/>
      <c r="CT620" s="26"/>
      <c r="CU620" s="26"/>
      <c r="CV620" s="26"/>
      <c r="CW620" s="26"/>
      <c r="CX620" s="7"/>
      <c r="CY620" s="7"/>
      <c r="CZ620" s="7"/>
      <c r="DA620" s="7"/>
      <c r="DB620" s="7"/>
      <c r="DC620" s="7"/>
      <c r="DD620" s="7"/>
      <c r="DE620" s="7"/>
      <c r="DF620" s="7"/>
      <c r="DG620" s="7"/>
      <c r="DH620" s="7"/>
      <c r="DI620" s="7"/>
      <c r="DJ620" s="7"/>
      <c r="DK620" s="7"/>
      <c r="DL620" s="7"/>
      <c r="DM620" s="7"/>
      <c r="DN620" s="7"/>
      <c r="DO620" s="7"/>
      <c r="DP620" s="7"/>
      <c r="DQ620" s="7"/>
      <c r="DR620" s="7"/>
      <c r="DS620" s="7"/>
      <c r="DT620" s="7"/>
      <c r="DU620" s="7"/>
      <c r="DV620" s="7"/>
      <c r="DW620" s="7"/>
      <c r="DX620" s="7"/>
      <c r="DY620" s="7"/>
      <c r="DZ620" s="7"/>
      <c r="EA620" s="7"/>
    </row>
    <row r="621" spans="1:131">
      <c r="A621" s="7" t="s">
        <v>487</v>
      </c>
      <c r="B621" s="7"/>
      <c r="C621" s="32">
        <v>211.18941437098616</v>
      </c>
      <c r="D621" s="32">
        <v>10.46115</v>
      </c>
      <c r="E621" s="32">
        <v>2.0922300000000003</v>
      </c>
      <c r="F621" s="32">
        <v>12.553380000000001</v>
      </c>
      <c r="G621" s="32">
        <v>173.85067809764917</v>
      </c>
      <c r="H621" s="32">
        <v>183.55410448043381</v>
      </c>
      <c r="I621" s="32">
        <v>520.70606439973005</v>
      </c>
      <c r="J621" s="32">
        <v>2.9843681819816821</v>
      </c>
      <c r="K621" s="32">
        <v>32.010811004618098</v>
      </c>
      <c r="L621" s="30">
        <v>1.0558147169108789</v>
      </c>
      <c r="M621" s="32">
        <v>2.006326557652153</v>
      </c>
      <c r="N621" s="32">
        <v>5.6172708347696756E-4</v>
      </c>
      <c r="O621" s="32">
        <v>0</v>
      </c>
      <c r="P621" s="32">
        <v>7.3983517609623756E-3</v>
      </c>
      <c r="Q621" s="32">
        <v>0.40734692564240749</v>
      </c>
      <c r="R621" s="32">
        <v>4.9067129600072947</v>
      </c>
      <c r="S621" s="32">
        <v>19.435254683895458</v>
      </c>
      <c r="T621" s="32">
        <v>25.758126296405127</v>
      </c>
      <c r="U621" s="32">
        <v>24.937049290839465</v>
      </c>
      <c r="V621" s="32">
        <v>25.293896074274461</v>
      </c>
      <c r="W621" s="32">
        <v>11.890956497646664</v>
      </c>
      <c r="X621" s="32">
        <v>6.8376289931983329</v>
      </c>
      <c r="Y621" s="32">
        <v>1.9325452329042347</v>
      </c>
      <c r="Z621" s="32">
        <v>1.3242641098828794E-2</v>
      </c>
      <c r="AA621" s="32"/>
      <c r="AB621" s="32">
        <v>0</v>
      </c>
      <c r="AC621" s="32">
        <v>5.059571707823749E-3</v>
      </c>
      <c r="AD621" s="32">
        <v>0.15020071505580879</v>
      </c>
      <c r="AE621" s="32">
        <v>3.233743850186098</v>
      </c>
      <c r="AF621" s="32">
        <v>12.602322651490873</v>
      </c>
      <c r="AG621" s="32">
        <v>18.934162155837257</v>
      </c>
      <c r="AH621" s="32">
        <v>21.476882349607582</v>
      </c>
      <c r="AI621" s="32">
        <v>18.394282644891153</v>
      </c>
      <c r="AJ621" s="32">
        <v>9.517545543809387</v>
      </c>
      <c r="AK621" s="32">
        <v>4.4917241114806252</v>
      </c>
      <c r="AL621" s="32">
        <v>0.95354656287866957</v>
      </c>
      <c r="AM621" s="26">
        <v>9.7862663676432024E-3</v>
      </c>
      <c r="AN621" s="26"/>
      <c r="AO621" s="26"/>
      <c r="AP621" s="26"/>
      <c r="AQ621" s="26"/>
      <c r="AR621" s="26"/>
      <c r="AS621" s="26"/>
      <c r="AT621" s="26"/>
      <c r="AU621" s="26"/>
      <c r="AV621" s="26"/>
      <c r="AW621" s="26"/>
      <c r="AX621" s="26"/>
      <c r="AY621" s="26"/>
      <c r="AZ621" s="26"/>
      <c r="BA621" s="26"/>
      <c r="BB621" s="26"/>
      <c r="BC621" s="26"/>
      <c r="BD621" s="26"/>
      <c r="BE621" s="26"/>
      <c r="BF621" s="26"/>
      <c r="BG621" s="26"/>
      <c r="BH621" s="26"/>
      <c r="BI621" s="26"/>
      <c r="BJ621" s="26"/>
      <c r="BK621" s="26"/>
      <c r="BL621" s="26"/>
      <c r="BM621" s="26"/>
      <c r="BN621" s="26"/>
      <c r="BO621" s="26"/>
      <c r="BP621" s="26"/>
      <c r="BQ621" s="26"/>
      <c r="BR621" s="26"/>
      <c r="BS621" s="26"/>
      <c r="BT621" s="26"/>
      <c r="BU621" s="26"/>
      <c r="BV621" s="26"/>
      <c r="BW621" s="26"/>
      <c r="BX621" s="26"/>
      <c r="BY621" s="26"/>
      <c r="BZ621" s="26"/>
      <c r="CA621" s="26"/>
      <c r="CB621" s="26"/>
      <c r="CC621" s="26"/>
      <c r="CD621" s="26"/>
      <c r="CE621" s="26"/>
      <c r="CF621" s="26"/>
      <c r="CG621" s="26"/>
      <c r="CH621" s="26"/>
      <c r="CI621" s="26"/>
      <c r="CJ621" s="26"/>
      <c r="CK621" s="26"/>
      <c r="CL621" s="26"/>
      <c r="CM621" s="26"/>
      <c r="CN621" s="26"/>
      <c r="CO621" s="26"/>
      <c r="CP621" s="26"/>
      <c r="CQ621" s="26"/>
      <c r="CR621" s="26"/>
      <c r="CS621" s="26"/>
      <c r="CT621" s="26"/>
      <c r="CU621" s="26"/>
      <c r="CV621" s="26"/>
      <c r="CW621" s="26"/>
      <c r="CX621" s="7"/>
      <c r="CY621" s="7"/>
      <c r="CZ621" s="7"/>
      <c r="DA621" s="7"/>
      <c r="DB621" s="7"/>
      <c r="DC621" s="7"/>
      <c r="DD621" s="7"/>
      <c r="DE621" s="7"/>
      <c r="DF621" s="7"/>
      <c r="DG621" s="7"/>
      <c r="DH621" s="7"/>
      <c r="DI621" s="7"/>
      <c r="DJ621" s="7"/>
      <c r="DK621" s="7"/>
      <c r="DL621" s="7"/>
      <c r="DM621" s="7"/>
      <c r="DN621" s="7"/>
      <c r="DO621" s="7"/>
      <c r="DP621" s="7"/>
      <c r="DQ621" s="7"/>
      <c r="DR621" s="7"/>
      <c r="DS621" s="7"/>
      <c r="DT621" s="7"/>
      <c r="DU621" s="7"/>
      <c r="DV621" s="7"/>
      <c r="DW621" s="7"/>
      <c r="DX621" s="7"/>
      <c r="DY621" s="7"/>
      <c r="DZ621" s="7"/>
      <c r="EA621" s="7"/>
    </row>
    <row r="622" spans="1:131">
      <c r="A622" s="7" t="s">
        <v>499</v>
      </c>
      <c r="B622" s="7"/>
      <c r="C622" s="32">
        <v>211.05897001374652</v>
      </c>
      <c r="D622" s="32">
        <v>10.46115</v>
      </c>
      <c r="E622" s="32">
        <v>2.0922300000000003</v>
      </c>
      <c r="F622" s="32">
        <v>12.553380000000001</v>
      </c>
      <c r="G622" s="32">
        <v>173.85067809764917</v>
      </c>
      <c r="H622" s="32">
        <v>183.4910951250227</v>
      </c>
      <c r="I622" s="32">
        <v>521.02788520591037</v>
      </c>
      <c r="J622" s="32">
        <v>2.9863059960363452</v>
      </c>
      <c r="K622" s="32">
        <v>32.030688523754733</v>
      </c>
      <c r="L622" s="30">
        <v>1.0554522831481776</v>
      </c>
      <c r="M622" s="32">
        <v>2.0050873195065968</v>
      </c>
      <c r="N622" s="32">
        <v>5.6138012419131164E-4</v>
      </c>
      <c r="O622" s="32">
        <v>0</v>
      </c>
      <c r="P622" s="32">
        <v>7.3937820563539976E-3</v>
      </c>
      <c r="Q622" s="32">
        <v>0.40709532161174505</v>
      </c>
      <c r="R622" s="32">
        <v>4.9036822540406435</v>
      </c>
      <c r="S622" s="32">
        <v>19.423250202929495</v>
      </c>
      <c r="T622" s="32">
        <v>25.742216397519144</v>
      </c>
      <c r="U622" s="32">
        <v>24.921646542667233</v>
      </c>
      <c r="V622" s="32">
        <v>25.278272914253289</v>
      </c>
      <c r="W622" s="32">
        <v>11.883611867320756</v>
      </c>
      <c r="X622" s="32">
        <v>6.8334056275447201</v>
      </c>
      <c r="Y622" s="32">
        <v>1.9313515669172647</v>
      </c>
      <c r="Z622" s="32">
        <v>1.323446157992896E-2</v>
      </c>
      <c r="AA622" s="32"/>
      <c r="AB622" s="32">
        <v>0</v>
      </c>
      <c r="AC622" s="32">
        <v>5.0564465863241663E-3</v>
      </c>
      <c r="AD622" s="32">
        <v>0.15010794129728142</v>
      </c>
      <c r="AE622" s="32">
        <v>3.2317464790618322</v>
      </c>
      <c r="AF622" s="32">
        <v>12.594538635029172</v>
      </c>
      <c r="AG622" s="32">
        <v>18.922467182300604</v>
      </c>
      <c r="AH622" s="32">
        <v>21.463616826229192</v>
      </c>
      <c r="AI622" s="32">
        <v>18.382921136154344</v>
      </c>
      <c r="AJ622" s="32">
        <v>9.5116668868953589</v>
      </c>
      <c r="AK622" s="32">
        <v>4.4889497296946583</v>
      </c>
      <c r="AL622" s="32">
        <v>0.95295759032593408</v>
      </c>
      <c r="AM622" s="26">
        <v>9.7802217312209384E-3</v>
      </c>
      <c r="AN622" s="26"/>
      <c r="AO622" s="26"/>
      <c r="AP622" s="26"/>
      <c r="AQ622" s="26"/>
      <c r="AR622" s="26"/>
      <c r="AS622" s="26"/>
      <c r="AT622" s="26"/>
      <c r="AU622" s="26"/>
      <c r="AV622" s="26"/>
      <c r="AW622" s="26"/>
      <c r="AX622" s="26"/>
      <c r="AY622" s="26"/>
      <c r="AZ622" s="26"/>
      <c r="BA622" s="26"/>
      <c r="BB622" s="26"/>
      <c r="BC622" s="26"/>
      <c r="BD622" s="26"/>
      <c r="BE622" s="26"/>
      <c r="BF622" s="26"/>
      <c r="BG622" s="26"/>
      <c r="BH622" s="26"/>
      <c r="BI622" s="26"/>
      <c r="BJ622" s="26"/>
      <c r="BK622" s="26"/>
      <c r="BL622" s="26"/>
      <c r="BM622" s="26"/>
      <c r="BN622" s="26"/>
      <c r="BO622" s="26"/>
      <c r="BP622" s="26"/>
      <c r="BQ622" s="26"/>
      <c r="BR622" s="26"/>
      <c r="BS622" s="26"/>
      <c r="BT622" s="26"/>
      <c r="BU622" s="26"/>
      <c r="BV622" s="26"/>
      <c r="BW622" s="26"/>
      <c r="BX622" s="26"/>
      <c r="BY622" s="26"/>
      <c r="BZ622" s="26"/>
      <c r="CA622" s="26"/>
      <c r="CB622" s="26"/>
      <c r="CC622" s="26"/>
      <c r="CD622" s="26"/>
      <c r="CE622" s="26"/>
      <c r="CF622" s="26"/>
      <c r="CG622" s="26"/>
      <c r="CH622" s="26"/>
      <c r="CI622" s="26"/>
      <c r="CJ622" s="26"/>
      <c r="CK622" s="26"/>
      <c r="CL622" s="26"/>
      <c r="CM622" s="26"/>
      <c r="CN622" s="26"/>
      <c r="CO622" s="26"/>
      <c r="CP622" s="26"/>
      <c r="CQ622" s="26"/>
      <c r="CR622" s="26"/>
      <c r="CS622" s="26"/>
      <c r="CT622" s="26"/>
      <c r="CU622" s="26"/>
      <c r="CV622" s="26"/>
      <c r="CW622" s="26"/>
      <c r="CX622" s="7"/>
      <c r="CY622" s="7"/>
      <c r="CZ622" s="7"/>
      <c r="DA622" s="7"/>
      <c r="DB622" s="7"/>
      <c r="DC622" s="7"/>
      <c r="DD622" s="7"/>
      <c r="DE622" s="7"/>
      <c r="DF622" s="7"/>
      <c r="DG622" s="7"/>
      <c r="DH622" s="7"/>
      <c r="DI622" s="7"/>
      <c r="DJ622" s="7"/>
      <c r="DK622" s="7"/>
      <c r="DL622" s="7"/>
      <c r="DM622" s="7"/>
      <c r="DN622" s="7"/>
      <c r="DO622" s="7"/>
      <c r="DP622" s="7"/>
      <c r="DQ622" s="7"/>
      <c r="DR622" s="7"/>
      <c r="DS622" s="7"/>
      <c r="DT622" s="7"/>
      <c r="DU622" s="7"/>
      <c r="DV622" s="7"/>
      <c r="DW622" s="7"/>
      <c r="DX622" s="7"/>
      <c r="DY622" s="7"/>
      <c r="DZ622" s="7"/>
      <c r="EA622" s="7"/>
    </row>
    <row r="623" spans="1:131">
      <c r="A623" s="7" t="s">
        <v>480</v>
      </c>
      <c r="B623" s="7"/>
      <c r="C623" s="32">
        <v>210.78503686354321</v>
      </c>
      <c r="D623" s="32">
        <v>10.46115</v>
      </c>
      <c r="E623" s="32">
        <v>2.0922300000000003</v>
      </c>
      <c r="F623" s="32">
        <v>12.553380000000001</v>
      </c>
      <c r="G623" s="32">
        <v>173.85067809764917</v>
      </c>
      <c r="H623" s="32">
        <v>183.3587754786592</v>
      </c>
      <c r="I623" s="32">
        <v>521.70500542308514</v>
      </c>
      <c r="J623" s="32">
        <v>2.9903832124510021</v>
      </c>
      <c r="K623" s="32">
        <v>32.072511394794198</v>
      </c>
      <c r="L623" s="30">
        <v>1.054691172246504</v>
      </c>
      <c r="M623" s="32">
        <v>2.0024849194009318</v>
      </c>
      <c r="N623" s="32">
        <v>5.6065150969143403E-4</v>
      </c>
      <c r="O623" s="32">
        <v>0</v>
      </c>
      <c r="P623" s="32">
        <v>7.3841856766764047E-3</v>
      </c>
      <c r="Q623" s="32">
        <v>0.40656695314735397</v>
      </c>
      <c r="R623" s="32">
        <v>4.8973177715106768</v>
      </c>
      <c r="S623" s="32">
        <v>19.398040792900968</v>
      </c>
      <c r="T623" s="32">
        <v>25.708805609858576</v>
      </c>
      <c r="U623" s="32">
        <v>24.889300771505546</v>
      </c>
      <c r="V623" s="32">
        <v>25.245464278208825</v>
      </c>
      <c r="W623" s="32">
        <v>11.868188143636344</v>
      </c>
      <c r="X623" s="32">
        <v>6.8245365596721328</v>
      </c>
      <c r="Y623" s="32">
        <v>1.9288448683446278</v>
      </c>
      <c r="Z623" s="32">
        <v>1.321728459023931E-2</v>
      </c>
      <c r="AA623" s="32"/>
      <c r="AB623" s="32">
        <v>0</v>
      </c>
      <c r="AC623" s="32">
        <v>5.0498838311750427E-3</v>
      </c>
      <c r="AD623" s="32">
        <v>0.14991311640437391</v>
      </c>
      <c r="AE623" s="32">
        <v>3.2275519997008737</v>
      </c>
      <c r="AF623" s="32">
        <v>12.578192200459602</v>
      </c>
      <c r="AG623" s="32">
        <v>18.897907737873634</v>
      </c>
      <c r="AH623" s="32">
        <v>21.435759227134579</v>
      </c>
      <c r="AI623" s="32">
        <v>18.359061967807044</v>
      </c>
      <c r="AJ623" s="32">
        <v>9.4993217073759002</v>
      </c>
      <c r="AK623" s="32">
        <v>4.4831235279441266</v>
      </c>
      <c r="AL623" s="32">
        <v>0.95172074796518946</v>
      </c>
      <c r="AM623" s="26">
        <v>9.7675279947341855E-3</v>
      </c>
      <c r="AN623" s="26"/>
      <c r="AO623" s="26"/>
      <c r="AP623" s="26"/>
      <c r="AQ623" s="26"/>
      <c r="AR623" s="26"/>
      <c r="AS623" s="26"/>
      <c r="AT623" s="26"/>
      <c r="AU623" s="26"/>
      <c r="AV623" s="26"/>
      <c r="AW623" s="26"/>
      <c r="AX623" s="26"/>
      <c r="AY623" s="26"/>
      <c r="AZ623" s="26"/>
      <c r="BA623" s="26"/>
      <c r="BB623" s="26"/>
      <c r="BC623" s="26"/>
      <c r="BD623" s="26"/>
      <c r="BE623" s="26"/>
      <c r="BF623" s="26"/>
      <c r="BG623" s="26"/>
      <c r="BH623" s="26"/>
      <c r="BI623" s="26"/>
      <c r="BJ623" s="26"/>
      <c r="BK623" s="26"/>
      <c r="BL623" s="26"/>
      <c r="BM623" s="26"/>
      <c r="BN623" s="26"/>
      <c r="BO623" s="26"/>
      <c r="BP623" s="26"/>
      <c r="BQ623" s="26"/>
      <c r="BR623" s="26"/>
      <c r="BS623" s="26"/>
      <c r="BT623" s="26"/>
      <c r="BU623" s="26"/>
      <c r="BV623" s="26"/>
      <c r="BW623" s="26"/>
      <c r="BX623" s="26"/>
      <c r="BY623" s="26"/>
      <c r="BZ623" s="26"/>
      <c r="CA623" s="26"/>
      <c r="CB623" s="26"/>
      <c r="CC623" s="26"/>
      <c r="CD623" s="26"/>
      <c r="CE623" s="26"/>
      <c r="CF623" s="26"/>
      <c r="CG623" s="26"/>
      <c r="CH623" s="26"/>
      <c r="CI623" s="26"/>
      <c r="CJ623" s="26"/>
      <c r="CK623" s="26"/>
      <c r="CL623" s="26"/>
      <c r="CM623" s="26"/>
      <c r="CN623" s="26"/>
      <c r="CO623" s="26"/>
      <c r="CP623" s="26"/>
      <c r="CQ623" s="26"/>
      <c r="CR623" s="26"/>
      <c r="CS623" s="26"/>
      <c r="CT623" s="26"/>
      <c r="CU623" s="26"/>
      <c r="CV623" s="26"/>
      <c r="CW623" s="26"/>
      <c r="CX623" s="7"/>
      <c r="CY623" s="7"/>
      <c r="CZ623" s="7"/>
      <c r="DA623" s="7"/>
      <c r="DB623" s="7"/>
      <c r="DC623" s="7"/>
      <c r="DD623" s="7"/>
      <c r="DE623" s="7"/>
      <c r="DF623" s="7"/>
      <c r="DG623" s="7"/>
      <c r="DH623" s="7"/>
      <c r="DI623" s="7"/>
      <c r="DJ623" s="7"/>
      <c r="DK623" s="7"/>
      <c r="DL623" s="7"/>
      <c r="DM623" s="7"/>
      <c r="DN623" s="7"/>
      <c r="DO623" s="7"/>
      <c r="DP623" s="7"/>
      <c r="DQ623" s="7"/>
      <c r="DR623" s="7"/>
      <c r="DS623" s="7"/>
      <c r="DT623" s="7"/>
      <c r="DU623" s="7"/>
      <c r="DV623" s="7"/>
      <c r="DW623" s="7"/>
      <c r="DX623" s="7"/>
      <c r="DY623" s="7"/>
      <c r="DZ623" s="7"/>
      <c r="EA623" s="7"/>
    </row>
    <row r="624" spans="1:131">
      <c r="A624" s="7" t="s">
        <v>482</v>
      </c>
      <c r="B624" s="7"/>
      <c r="C624" s="32">
        <v>210.21108169168878</v>
      </c>
      <c r="D624" s="32">
        <v>10.46115</v>
      </c>
      <c r="E624" s="32">
        <v>2.0922300000000003</v>
      </c>
      <c r="F624" s="32">
        <v>12.553380000000001</v>
      </c>
      <c r="G624" s="32">
        <v>173.85067809764917</v>
      </c>
      <c r="H624" s="32">
        <v>183.08153431485022</v>
      </c>
      <c r="I624" s="32">
        <v>523.12945594983751</v>
      </c>
      <c r="J624" s="32">
        <v>2.998960408822092</v>
      </c>
      <c r="K624" s="32">
        <v>32.160493719308214</v>
      </c>
      <c r="L624" s="30">
        <v>1.0530964636906175</v>
      </c>
      <c r="M624" s="32">
        <v>1.997032271560494</v>
      </c>
      <c r="N624" s="32">
        <v>5.5912488883454788E-4</v>
      </c>
      <c r="O624" s="32">
        <v>0</v>
      </c>
      <c r="P624" s="32">
        <v>7.3640789763995459E-3</v>
      </c>
      <c r="Q624" s="32">
        <v>0.40545989541243949</v>
      </c>
      <c r="R624" s="32">
        <v>4.8839826652574141</v>
      </c>
      <c r="S624" s="32">
        <v>19.345221076650727</v>
      </c>
      <c r="T624" s="32">
        <v>25.638802054760255</v>
      </c>
      <c r="U624" s="32">
        <v>24.821528679547736</v>
      </c>
      <c r="V624" s="32">
        <v>25.176722374115677</v>
      </c>
      <c r="W624" s="32">
        <v>11.835871770202345</v>
      </c>
      <c r="X624" s="32">
        <v>6.8059537507962391</v>
      </c>
      <c r="Y624" s="32">
        <v>1.9235927380019602</v>
      </c>
      <c r="Z624" s="32">
        <v>1.3181294707080047E-2</v>
      </c>
      <c r="AA624" s="32"/>
      <c r="AB624" s="32">
        <v>0</v>
      </c>
      <c r="AC624" s="32">
        <v>5.0361332965768802E-3</v>
      </c>
      <c r="AD624" s="32">
        <v>0.1495049118668535</v>
      </c>
      <c r="AE624" s="32">
        <v>3.2187635667541046</v>
      </c>
      <c r="AF624" s="32">
        <v>12.543942528028127</v>
      </c>
      <c r="AG624" s="32">
        <v>18.846449854312372</v>
      </c>
      <c r="AH624" s="32">
        <v>21.377390924269676</v>
      </c>
      <c r="AI624" s="32">
        <v>18.309071329365093</v>
      </c>
      <c r="AJ624" s="32">
        <v>9.4734556169541833</v>
      </c>
      <c r="AK624" s="32">
        <v>4.4709162480858717</v>
      </c>
      <c r="AL624" s="32">
        <v>0.94912926873315351</v>
      </c>
      <c r="AM624" s="26">
        <v>9.7409315944762299E-3</v>
      </c>
      <c r="AN624" s="26"/>
      <c r="AO624" s="26"/>
      <c r="AP624" s="26"/>
      <c r="AQ624" s="26"/>
      <c r="AR624" s="26"/>
      <c r="AS624" s="26"/>
      <c r="AT624" s="26"/>
      <c r="AU624" s="26"/>
      <c r="AV624" s="26"/>
      <c r="AW624" s="26"/>
      <c r="AX624" s="26"/>
      <c r="AY624" s="26"/>
      <c r="AZ624" s="26"/>
      <c r="BA624" s="26"/>
      <c r="BB624" s="26"/>
      <c r="BC624" s="26"/>
      <c r="BD624" s="26"/>
      <c r="BE624" s="26"/>
      <c r="BF624" s="26"/>
      <c r="BG624" s="26"/>
      <c r="BH624" s="26"/>
      <c r="BI624" s="26"/>
      <c r="BJ624" s="26"/>
      <c r="BK624" s="26"/>
      <c r="BL624" s="26"/>
      <c r="BM624" s="26"/>
      <c r="BN624" s="26"/>
      <c r="BO624" s="26"/>
      <c r="BP624" s="26"/>
      <c r="BQ624" s="26"/>
      <c r="BR624" s="26"/>
      <c r="BS624" s="26"/>
      <c r="BT624" s="26"/>
      <c r="BU624" s="26"/>
      <c r="BV624" s="26"/>
      <c r="BW624" s="26"/>
      <c r="BX624" s="26"/>
      <c r="BY624" s="26"/>
      <c r="BZ624" s="26"/>
      <c r="CA624" s="26"/>
      <c r="CB624" s="26"/>
      <c r="CC624" s="26"/>
      <c r="CD624" s="26"/>
      <c r="CE624" s="26"/>
      <c r="CF624" s="26"/>
      <c r="CG624" s="26"/>
      <c r="CH624" s="26"/>
      <c r="CI624" s="26"/>
      <c r="CJ624" s="26"/>
      <c r="CK624" s="26"/>
      <c r="CL624" s="26"/>
      <c r="CM624" s="26"/>
      <c r="CN624" s="26"/>
      <c r="CO624" s="26"/>
      <c r="CP624" s="26"/>
      <c r="CQ624" s="26"/>
      <c r="CR624" s="26"/>
      <c r="CS624" s="26"/>
      <c r="CT624" s="26"/>
      <c r="CU624" s="26"/>
      <c r="CV624" s="26"/>
      <c r="CW624" s="26"/>
      <c r="CX624" s="7"/>
      <c r="CY624" s="7"/>
      <c r="CZ624" s="7"/>
      <c r="DA624" s="7"/>
      <c r="DB624" s="7"/>
      <c r="DC624" s="7"/>
      <c r="DD624" s="7"/>
      <c r="DE624" s="7"/>
      <c r="DF624" s="7"/>
      <c r="DG624" s="7"/>
      <c r="DH624" s="7"/>
      <c r="DI624" s="7"/>
      <c r="DJ624" s="7"/>
      <c r="DK624" s="7"/>
      <c r="DL624" s="7"/>
      <c r="DM624" s="7"/>
      <c r="DN624" s="7"/>
      <c r="DO624" s="7"/>
      <c r="DP624" s="7"/>
      <c r="DQ624" s="7"/>
      <c r="DR624" s="7"/>
      <c r="DS624" s="7"/>
      <c r="DT624" s="7"/>
      <c r="DU624" s="7"/>
      <c r="DV624" s="7"/>
      <c r="DW624" s="7"/>
      <c r="DX624" s="7"/>
      <c r="DY624" s="7"/>
      <c r="DZ624" s="7"/>
      <c r="EA624" s="7"/>
    </row>
    <row r="625" spans="1:131">
      <c r="A625" s="7" t="s">
        <v>481</v>
      </c>
      <c r="B625" s="7"/>
      <c r="C625" s="32">
        <v>209.62408208411043</v>
      </c>
      <c r="D625" s="32">
        <v>10.46115</v>
      </c>
      <c r="E625" s="32">
        <v>2.0922300000000003</v>
      </c>
      <c r="F625" s="32">
        <v>12.553380000000001</v>
      </c>
      <c r="G625" s="32">
        <v>173.85067809764917</v>
      </c>
      <c r="H625" s="32">
        <v>182.79799221550002</v>
      </c>
      <c r="I625" s="32">
        <v>524.59434863918045</v>
      </c>
      <c r="J625" s="32">
        <v>3.0077811239140431</v>
      </c>
      <c r="K625" s="32">
        <v>32.250973986296344</v>
      </c>
      <c r="L625" s="30">
        <v>1.0514655117584601</v>
      </c>
      <c r="M625" s="32">
        <v>1.9914556999055009</v>
      </c>
      <c r="N625" s="32">
        <v>5.5756357204909631E-4</v>
      </c>
      <c r="O625" s="32">
        <v>0</v>
      </c>
      <c r="P625" s="32">
        <v>7.3435153056618518E-3</v>
      </c>
      <c r="Q625" s="32">
        <v>0.40432767727445884</v>
      </c>
      <c r="R625" s="32">
        <v>4.8703444884074871</v>
      </c>
      <c r="S625" s="32">
        <v>19.291200912303893</v>
      </c>
      <c r="T625" s="32">
        <v>25.56720750977334</v>
      </c>
      <c r="U625" s="32">
        <v>24.75221631277271</v>
      </c>
      <c r="V625" s="32">
        <v>25.106418154020417</v>
      </c>
      <c r="W625" s="32">
        <v>11.802820933735758</v>
      </c>
      <c r="X625" s="32">
        <v>6.7869486053549855</v>
      </c>
      <c r="Y625" s="32">
        <v>1.9182212410605963</v>
      </c>
      <c r="Z625" s="32">
        <v>1.3144486872030804E-2</v>
      </c>
      <c r="AA625" s="32"/>
      <c r="AB625" s="32">
        <v>0</v>
      </c>
      <c r="AC625" s="32">
        <v>5.022070249828761E-3</v>
      </c>
      <c r="AD625" s="32">
        <v>0.14908742995348037</v>
      </c>
      <c r="AE625" s="32">
        <v>3.2097753966949103</v>
      </c>
      <c r="AF625" s="32">
        <v>12.508914453950483</v>
      </c>
      <c r="AG625" s="32">
        <v>18.793822473397448</v>
      </c>
      <c r="AH625" s="32">
        <v>21.317696069066944</v>
      </c>
      <c r="AI625" s="32">
        <v>18.257944540049465</v>
      </c>
      <c r="AJ625" s="32">
        <v>9.4470016608410656</v>
      </c>
      <c r="AK625" s="32">
        <v>4.4584315300490216</v>
      </c>
      <c r="AL625" s="32">
        <v>0.94647889224584436</v>
      </c>
      <c r="AM625" s="26">
        <v>9.7137307305760513E-3</v>
      </c>
      <c r="AN625" s="26"/>
      <c r="AO625" s="26"/>
      <c r="AP625" s="26"/>
      <c r="AQ625" s="26"/>
      <c r="AR625" s="26"/>
      <c r="AS625" s="26"/>
      <c r="AT625" s="26"/>
      <c r="AU625" s="26"/>
      <c r="AV625" s="26"/>
      <c r="AW625" s="26"/>
      <c r="AX625" s="26"/>
      <c r="AY625" s="26"/>
      <c r="AZ625" s="26"/>
      <c r="BA625" s="26"/>
      <c r="BB625" s="26"/>
      <c r="BC625" s="26"/>
      <c r="BD625" s="26"/>
      <c r="BE625" s="26"/>
      <c r="BF625" s="26"/>
      <c r="BG625" s="26"/>
      <c r="BH625" s="26"/>
      <c r="BI625" s="26"/>
      <c r="BJ625" s="26"/>
      <c r="BK625" s="26"/>
      <c r="BL625" s="26"/>
      <c r="BM625" s="26"/>
      <c r="BN625" s="26"/>
      <c r="BO625" s="26"/>
      <c r="BP625" s="26"/>
      <c r="BQ625" s="26"/>
      <c r="BR625" s="26"/>
      <c r="BS625" s="26"/>
      <c r="BT625" s="26"/>
      <c r="BU625" s="26"/>
      <c r="BV625" s="26"/>
      <c r="BW625" s="26"/>
      <c r="BX625" s="26"/>
      <c r="BY625" s="26"/>
      <c r="BZ625" s="26"/>
      <c r="CA625" s="26"/>
      <c r="CB625" s="26"/>
      <c r="CC625" s="26"/>
      <c r="CD625" s="26"/>
      <c r="CE625" s="26"/>
      <c r="CF625" s="26"/>
      <c r="CG625" s="26"/>
      <c r="CH625" s="26"/>
      <c r="CI625" s="26"/>
      <c r="CJ625" s="26"/>
      <c r="CK625" s="26"/>
      <c r="CL625" s="26"/>
      <c r="CM625" s="26"/>
      <c r="CN625" s="26"/>
      <c r="CO625" s="26"/>
      <c r="CP625" s="26"/>
      <c r="CQ625" s="26"/>
      <c r="CR625" s="26"/>
      <c r="CS625" s="26"/>
      <c r="CT625" s="26"/>
      <c r="CU625" s="26"/>
      <c r="CV625" s="26"/>
      <c r="CW625" s="26"/>
      <c r="CX625" s="7"/>
      <c r="CY625" s="7"/>
      <c r="CZ625" s="7"/>
      <c r="DA625" s="7"/>
      <c r="DB625" s="7"/>
      <c r="DC625" s="7"/>
      <c r="DD625" s="7"/>
      <c r="DE625" s="7"/>
      <c r="DF625" s="7"/>
      <c r="DG625" s="7"/>
      <c r="DH625" s="7"/>
      <c r="DI625" s="7"/>
      <c r="DJ625" s="7"/>
      <c r="DK625" s="7"/>
      <c r="DL625" s="7"/>
      <c r="DM625" s="7"/>
      <c r="DN625" s="7"/>
      <c r="DO625" s="7"/>
      <c r="DP625" s="7"/>
      <c r="DQ625" s="7"/>
      <c r="DR625" s="7"/>
      <c r="DS625" s="7"/>
      <c r="DT625" s="7"/>
      <c r="DU625" s="7"/>
      <c r="DV625" s="7"/>
      <c r="DW625" s="7"/>
      <c r="DX625" s="7"/>
      <c r="DY625" s="7"/>
      <c r="DZ625" s="7"/>
      <c r="EA625" s="7"/>
    </row>
    <row r="626" spans="1:131">
      <c r="A626" s="7" t="s">
        <v>509</v>
      </c>
      <c r="B626" s="7"/>
      <c r="C626" s="32">
        <v>208.18919415447431</v>
      </c>
      <c r="D626" s="32">
        <v>10.46115</v>
      </c>
      <c r="E626" s="32">
        <v>2.0922300000000003</v>
      </c>
      <c r="F626" s="32">
        <v>12.553380000000001</v>
      </c>
      <c r="G626" s="32">
        <v>173.85067809764917</v>
      </c>
      <c r="H626" s="32">
        <v>182.10488930597768</v>
      </c>
      <c r="I626" s="32">
        <v>528.2099738490997</v>
      </c>
      <c r="J626" s="32">
        <v>3.0295522748577257</v>
      </c>
      <c r="K626" s="32">
        <v>32.474295965238909</v>
      </c>
      <c r="L626" s="30">
        <v>1.0474787403687449</v>
      </c>
      <c r="M626" s="32">
        <v>1.9778240803044029</v>
      </c>
      <c r="N626" s="32">
        <v>5.5374701990688099E-4</v>
      </c>
      <c r="O626" s="32">
        <v>0</v>
      </c>
      <c r="P626" s="32">
        <v>7.2932485549697043E-3</v>
      </c>
      <c r="Q626" s="32">
        <v>0.40156003293717252</v>
      </c>
      <c r="R626" s="32">
        <v>4.8370067227743307</v>
      </c>
      <c r="S626" s="32">
        <v>19.159151621678291</v>
      </c>
      <c r="T626" s="32">
        <v>25.392198622027536</v>
      </c>
      <c r="U626" s="32">
        <v>24.582786082878187</v>
      </c>
      <c r="V626" s="32">
        <v>24.934563393787545</v>
      </c>
      <c r="W626" s="32">
        <v>11.722030000150758</v>
      </c>
      <c r="X626" s="32">
        <v>6.7404915831652499</v>
      </c>
      <c r="Y626" s="32">
        <v>1.9050909152039275</v>
      </c>
      <c r="Z626" s="32">
        <v>1.3054512164132646E-2</v>
      </c>
      <c r="AA626" s="32"/>
      <c r="AB626" s="32">
        <v>0</v>
      </c>
      <c r="AC626" s="32">
        <v>4.9876939133333556E-3</v>
      </c>
      <c r="AD626" s="32">
        <v>0.14806691860967933</v>
      </c>
      <c r="AE626" s="32">
        <v>3.1878043143279875</v>
      </c>
      <c r="AF626" s="32">
        <v>12.423290272871792</v>
      </c>
      <c r="AG626" s="32">
        <v>18.665177764494292</v>
      </c>
      <c r="AH626" s="32">
        <v>21.171775311904693</v>
      </c>
      <c r="AI626" s="32">
        <v>18.132967943944582</v>
      </c>
      <c r="AJ626" s="32">
        <v>9.3823364347867688</v>
      </c>
      <c r="AK626" s="32">
        <v>4.427913330403384</v>
      </c>
      <c r="AL626" s="32">
        <v>0.94000019416575442</v>
      </c>
      <c r="AM626" s="26">
        <v>9.6472397299311608E-3</v>
      </c>
      <c r="AN626" s="26"/>
      <c r="AO626" s="26"/>
      <c r="AP626" s="26"/>
      <c r="AQ626" s="26"/>
      <c r="AR626" s="26"/>
      <c r="AS626" s="26"/>
      <c r="AT626" s="26"/>
      <c r="AU626" s="26"/>
      <c r="AV626" s="26"/>
      <c r="AW626" s="26"/>
      <c r="AX626" s="26"/>
      <c r="AY626" s="26"/>
      <c r="AZ626" s="26"/>
      <c r="BA626" s="26"/>
      <c r="BB626" s="26"/>
      <c r="BC626" s="26"/>
      <c r="BD626" s="26"/>
      <c r="BE626" s="26"/>
      <c r="BF626" s="26"/>
      <c r="BG626" s="26"/>
      <c r="BH626" s="26"/>
      <c r="BI626" s="26"/>
      <c r="BJ626" s="26"/>
      <c r="BK626" s="26"/>
      <c r="BL626" s="26"/>
      <c r="BM626" s="26"/>
      <c r="BN626" s="26"/>
      <c r="BO626" s="26"/>
      <c r="BP626" s="26"/>
      <c r="BQ626" s="26"/>
      <c r="BR626" s="26"/>
      <c r="BS626" s="26"/>
      <c r="BT626" s="26"/>
      <c r="BU626" s="26"/>
      <c r="BV626" s="26"/>
      <c r="BW626" s="26"/>
      <c r="BX626" s="26"/>
      <c r="BY626" s="26"/>
      <c r="BZ626" s="26"/>
      <c r="CA626" s="26"/>
      <c r="CB626" s="26"/>
      <c r="CC626" s="26"/>
      <c r="CD626" s="26"/>
      <c r="CE626" s="26"/>
      <c r="CF626" s="26"/>
      <c r="CG626" s="26"/>
      <c r="CH626" s="26"/>
      <c r="CI626" s="26"/>
      <c r="CJ626" s="26"/>
      <c r="CK626" s="26"/>
      <c r="CL626" s="26"/>
      <c r="CM626" s="26"/>
      <c r="CN626" s="26"/>
      <c r="CO626" s="26"/>
      <c r="CP626" s="26"/>
      <c r="CQ626" s="26"/>
      <c r="CR626" s="26"/>
      <c r="CS626" s="26"/>
      <c r="CT626" s="26"/>
      <c r="CU626" s="26"/>
      <c r="CV626" s="26"/>
      <c r="CW626" s="26"/>
      <c r="CX626" s="7"/>
      <c r="CY626" s="7"/>
      <c r="CZ626" s="7"/>
      <c r="DA626" s="7"/>
      <c r="DB626" s="7"/>
      <c r="DC626" s="7"/>
      <c r="DD626" s="7"/>
      <c r="DE626" s="7"/>
      <c r="DF626" s="7"/>
      <c r="DG626" s="7"/>
      <c r="DH626" s="7"/>
      <c r="DI626" s="7"/>
      <c r="DJ626" s="7"/>
      <c r="DK626" s="7"/>
      <c r="DL626" s="7"/>
      <c r="DM626" s="7"/>
      <c r="DN626" s="7"/>
      <c r="DO626" s="7"/>
      <c r="DP626" s="7"/>
      <c r="DQ626" s="7"/>
      <c r="DR626" s="7"/>
      <c r="DS626" s="7"/>
      <c r="DT626" s="7"/>
      <c r="DU626" s="7"/>
      <c r="DV626" s="7"/>
      <c r="DW626" s="7"/>
      <c r="DX626" s="7"/>
      <c r="DY626" s="7"/>
      <c r="DZ626" s="7"/>
      <c r="EA626" s="7"/>
    </row>
    <row r="627" spans="1:131">
      <c r="A627" s="7" t="s">
        <v>521</v>
      </c>
      <c r="B627" s="7"/>
      <c r="C627" s="32">
        <v>204.17437530872138</v>
      </c>
      <c r="D627" s="32">
        <v>10.46115</v>
      </c>
      <c r="E627" s="32">
        <v>2.0922300000000003</v>
      </c>
      <c r="F627" s="32">
        <v>12.553380000000001</v>
      </c>
      <c r="G627" s="32">
        <v>173.85067809764917</v>
      </c>
      <c r="H627" s="32">
        <v>180.16558619684719</v>
      </c>
      <c r="I627" s="32">
        <v>538.59652384744038</v>
      </c>
      <c r="J627" s="32">
        <v>3.0920939197100763</v>
      </c>
      <c r="K627" s="32">
        <v>33.115829521773414</v>
      </c>
      <c r="L627" s="30">
        <v>1.0363237473002609</v>
      </c>
      <c r="M627" s="32">
        <v>1.9396827856832335</v>
      </c>
      <c r="N627" s="32">
        <v>5.4306830057982466E-4</v>
      </c>
      <c r="O627" s="32">
        <v>0</v>
      </c>
      <c r="P627" s="32">
        <v>7.152602101804002E-3</v>
      </c>
      <c r="Q627" s="32">
        <v>0.39381615941633508</v>
      </c>
      <c r="R627" s="32">
        <v>4.7437275983389933</v>
      </c>
      <c r="S627" s="32">
        <v>18.789677483927044</v>
      </c>
      <c r="T627" s="32">
        <v>24.902523459121745</v>
      </c>
      <c r="U627" s="32">
        <v>24.108720014043602</v>
      </c>
      <c r="V627" s="32">
        <v>24.453713484979502</v>
      </c>
      <c r="W627" s="32">
        <v>11.495976831799632</v>
      </c>
      <c r="X627" s="32">
        <v>6.610504756770931</v>
      </c>
      <c r="Y627" s="32">
        <v>1.8683522413246376</v>
      </c>
      <c r="Z627" s="32">
        <v>1.2802762779773236E-2</v>
      </c>
      <c r="AA627" s="32"/>
      <c r="AB627" s="32">
        <v>0</v>
      </c>
      <c r="AC627" s="32">
        <v>4.8915088658748416E-3</v>
      </c>
      <c r="AD627" s="32">
        <v>0.14521152614956145</v>
      </c>
      <c r="AE627" s="32">
        <v>3.1263291888311278</v>
      </c>
      <c r="AF627" s="32">
        <v>12.183713669886451</v>
      </c>
      <c r="AG627" s="32">
        <v>18.305229652141172</v>
      </c>
      <c r="AH627" s="32">
        <v>20.763488787402313</v>
      </c>
      <c r="AI627" s="32">
        <v>17.783283217383964</v>
      </c>
      <c r="AJ627" s="32">
        <v>9.2014030232878685</v>
      </c>
      <c r="AK627" s="32">
        <v>4.3425233563537535</v>
      </c>
      <c r="AL627" s="32">
        <v>0.92187278601724199</v>
      </c>
      <c r="AM627" s="26">
        <v>9.4611977980502728E-3</v>
      </c>
      <c r="AN627" s="26"/>
      <c r="AO627" s="26"/>
      <c r="AP627" s="26"/>
      <c r="AQ627" s="26"/>
      <c r="AR627" s="26"/>
      <c r="AS627" s="26"/>
      <c r="AT627" s="26"/>
      <c r="AU627" s="26"/>
      <c r="AV627" s="26"/>
      <c r="AW627" s="26"/>
      <c r="AX627" s="26"/>
      <c r="AY627" s="26"/>
      <c r="AZ627" s="26"/>
      <c r="BA627" s="26"/>
      <c r="BB627" s="26"/>
      <c r="BC627" s="26"/>
      <c r="BD627" s="26"/>
      <c r="BE627" s="26"/>
      <c r="BF627" s="26"/>
      <c r="BG627" s="26"/>
      <c r="BH627" s="26"/>
      <c r="BI627" s="26"/>
      <c r="BJ627" s="26"/>
      <c r="BK627" s="26"/>
      <c r="BL627" s="26"/>
      <c r="BM627" s="26"/>
      <c r="BN627" s="26"/>
      <c r="BO627" s="26"/>
      <c r="BP627" s="26"/>
      <c r="BQ627" s="26"/>
      <c r="BR627" s="26"/>
      <c r="BS627" s="26"/>
      <c r="BT627" s="26"/>
      <c r="BU627" s="26"/>
      <c r="BV627" s="26"/>
      <c r="BW627" s="26"/>
      <c r="BX627" s="26"/>
      <c r="BY627" s="26"/>
      <c r="BZ627" s="26"/>
      <c r="CA627" s="26"/>
      <c r="CB627" s="26"/>
      <c r="CC627" s="26"/>
      <c r="CD627" s="26"/>
      <c r="CE627" s="26"/>
      <c r="CF627" s="26"/>
      <c r="CG627" s="26"/>
      <c r="CH627" s="26"/>
      <c r="CI627" s="26"/>
      <c r="CJ627" s="26"/>
      <c r="CK627" s="26"/>
      <c r="CL627" s="26"/>
      <c r="CM627" s="26"/>
      <c r="CN627" s="26"/>
      <c r="CO627" s="26"/>
      <c r="CP627" s="26"/>
      <c r="CQ627" s="26"/>
      <c r="CR627" s="26"/>
      <c r="CS627" s="26"/>
      <c r="CT627" s="26"/>
      <c r="CU627" s="26"/>
      <c r="CV627" s="26"/>
      <c r="CW627" s="26"/>
      <c r="CX627" s="7"/>
      <c r="CY627" s="7"/>
      <c r="CZ627" s="7"/>
      <c r="DA627" s="7"/>
      <c r="DB627" s="7"/>
      <c r="DC627" s="7"/>
      <c r="DD627" s="7"/>
      <c r="DE627" s="7"/>
      <c r="DF627" s="7"/>
      <c r="DG627" s="7"/>
      <c r="DH627" s="7"/>
      <c r="DI627" s="7"/>
      <c r="DJ627" s="7"/>
      <c r="DK627" s="7"/>
      <c r="DL627" s="7"/>
      <c r="DM627" s="7"/>
      <c r="DN627" s="7"/>
      <c r="DO627" s="7"/>
      <c r="DP627" s="7"/>
      <c r="DQ627" s="7"/>
      <c r="DR627" s="7"/>
      <c r="DS627" s="7"/>
      <c r="DT627" s="7"/>
      <c r="DU627" s="7"/>
      <c r="DV627" s="7"/>
      <c r="DW627" s="7"/>
      <c r="DX627" s="7"/>
      <c r="DY627" s="7"/>
      <c r="DZ627" s="7"/>
      <c r="EA627" s="7"/>
    </row>
    <row r="628" spans="1:131">
      <c r="A628" s="7" t="s">
        <v>510</v>
      </c>
      <c r="B628" s="7"/>
      <c r="C628" s="32">
        <v>202.97141986488845</v>
      </c>
      <c r="D628" s="32">
        <v>10.46115</v>
      </c>
      <c r="E628" s="32">
        <v>2.0922300000000003</v>
      </c>
      <c r="F628" s="32">
        <v>12.553380000000001</v>
      </c>
      <c r="G628" s="32">
        <v>173.85067809764917</v>
      </c>
      <c r="H628" s="32">
        <v>179.58451508953223</v>
      </c>
      <c r="I628" s="32">
        <v>541.78863641591465</v>
      </c>
      <c r="J628" s="32">
        <v>3.1113149286705228</v>
      </c>
      <c r="K628" s="32">
        <v>33.312992904151486</v>
      </c>
      <c r="L628" s="30">
        <v>1.0329813898606852</v>
      </c>
      <c r="M628" s="32">
        <v>1.9282545544822418</v>
      </c>
      <c r="N628" s="32">
        <v>5.398686484806433E-4</v>
      </c>
      <c r="O628" s="32">
        <v>0</v>
      </c>
      <c r="P628" s="32">
        <v>7.1104603706346227E-3</v>
      </c>
      <c r="Q628" s="32">
        <v>0.39149587171067696</v>
      </c>
      <c r="R628" s="32">
        <v>4.7157784841083066</v>
      </c>
      <c r="S628" s="32">
        <v>18.678972383039735</v>
      </c>
      <c r="T628" s="32">
        <v>24.755802666588245</v>
      </c>
      <c r="U628" s="32">
        <v>23.966676155989006</v>
      </c>
      <c r="V628" s="32">
        <v>24.309636992940739</v>
      </c>
      <c r="W628" s="32">
        <v>11.428244787114396</v>
      </c>
      <c r="X628" s="32">
        <v>6.5715569570207562</v>
      </c>
      <c r="Y628" s="32">
        <v>1.8573442757251322</v>
      </c>
      <c r="Z628" s="32">
        <v>1.2727331408139345E-2</v>
      </c>
      <c r="AA628" s="32"/>
      <c r="AB628" s="32">
        <v>0</v>
      </c>
      <c r="AC628" s="32">
        <v>4.862689053350063E-3</v>
      </c>
      <c r="AD628" s="32">
        <v>0.14435596826858457</v>
      </c>
      <c r="AE628" s="32">
        <v>3.1079094693573612</v>
      </c>
      <c r="AF628" s="32">
        <v>12.111929614403827</v>
      </c>
      <c r="AG628" s="32">
        <v>18.197378823028266</v>
      </c>
      <c r="AH628" s="32">
        <v>20.641154376769233</v>
      </c>
      <c r="AI628" s="32">
        <v>17.678507594472283</v>
      </c>
      <c r="AJ628" s="32">
        <v>9.1471901582256958</v>
      </c>
      <c r="AK628" s="32">
        <v>4.316938058964702</v>
      </c>
      <c r="AL628" s="32">
        <v>0.91644129205633695</v>
      </c>
      <c r="AM628" s="26">
        <v>9.4054542730406549E-3</v>
      </c>
      <c r="AN628" s="26"/>
      <c r="AO628" s="26"/>
      <c r="AP628" s="26"/>
      <c r="AQ628" s="26"/>
      <c r="AR628" s="26"/>
      <c r="AS628" s="26"/>
      <c r="AT628" s="26"/>
      <c r="AU628" s="26"/>
      <c r="AV628" s="26"/>
      <c r="AW628" s="26"/>
      <c r="AX628" s="26"/>
      <c r="AY628" s="26"/>
      <c r="AZ628" s="26"/>
      <c r="BA628" s="26"/>
      <c r="BB628" s="26"/>
      <c r="BC628" s="26"/>
      <c r="BD628" s="26"/>
      <c r="BE628" s="26"/>
      <c r="BF628" s="26"/>
      <c r="BG628" s="26"/>
      <c r="BH628" s="26"/>
      <c r="BI628" s="26"/>
      <c r="BJ628" s="26"/>
      <c r="BK628" s="26"/>
      <c r="BL628" s="26"/>
      <c r="BM628" s="26"/>
      <c r="BN628" s="26"/>
      <c r="BO628" s="26"/>
      <c r="BP628" s="26"/>
      <c r="BQ628" s="26"/>
      <c r="BR628" s="26"/>
      <c r="BS628" s="26"/>
      <c r="BT628" s="26"/>
      <c r="BU628" s="26"/>
      <c r="BV628" s="26"/>
      <c r="BW628" s="26"/>
      <c r="BX628" s="26"/>
      <c r="BY628" s="26"/>
      <c r="BZ628" s="26"/>
      <c r="CA628" s="26"/>
      <c r="CB628" s="26"/>
      <c r="CC628" s="26"/>
      <c r="CD628" s="26"/>
      <c r="CE628" s="26"/>
      <c r="CF628" s="26"/>
      <c r="CG628" s="26"/>
      <c r="CH628" s="26"/>
      <c r="CI628" s="26"/>
      <c r="CJ628" s="26"/>
      <c r="CK628" s="26"/>
      <c r="CL628" s="26"/>
      <c r="CM628" s="26"/>
      <c r="CN628" s="26"/>
      <c r="CO628" s="26"/>
      <c r="CP628" s="26"/>
      <c r="CQ628" s="26"/>
      <c r="CR628" s="26"/>
      <c r="CS628" s="26"/>
      <c r="CT628" s="26"/>
      <c r="CU628" s="26"/>
      <c r="CV628" s="26"/>
      <c r="CW628" s="26"/>
      <c r="CX628" s="7"/>
      <c r="CY628" s="7"/>
      <c r="CZ628" s="7"/>
      <c r="DA628" s="7"/>
      <c r="DB628" s="7"/>
      <c r="DC628" s="7"/>
      <c r="DD628" s="7"/>
      <c r="DE628" s="7"/>
      <c r="DF628" s="7"/>
      <c r="DG628" s="7"/>
      <c r="DH628" s="7"/>
      <c r="DI628" s="7"/>
      <c r="DJ628" s="7"/>
      <c r="DK628" s="7"/>
      <c r="DL628" s="7"/>
      <c r="DM628" s="7"/>
      <c r="DN628" s="7"/>
      <c r="DO628" s="7"/>
      <c r="DP628" s="7"/>
      <c r="DQ628" s="7"/>
      <c r="DR628" s="7"/>
      <c r="DS628" s="7"/>
      <c r="DT628" s="7"/>
      <c r="DU628" s="7"/>
      <c r="DV628" s="7"/>
      <c r="DW628" s="7"/>
      <c r="DX628" s="7"/>
      <c r="DY628" s="7"/>
      <c r="DZ628" s="7"/>
      <c r="EA628" s="7"/>
    </row>
    <row r="629" spans="1:131">
      <c r="A629" s="7" t="s">
        <v>500</v>
      </c>
      <c r="B629" s="7"/>
      <c r="C629" s="32">
        <v>202.44964243592989</v>
      </c>
      <c r="D629" s="32">
        <v>10.46115</v>
      </c>
      <c r="E629" s="32">
        <v>2.0922300000000003</v>
      </c>
      <c r="F629" s="32">
        <v>12.553380000000001</v>
      </c>
      <c r="G629" s="32">
        <v>173.85067809764917</v>
      </c>
      <c r="H629" s="32">
        <v>179.3324776678877</v>
      </c>
      <c r="I629" s="32">
        <v>543.184998880904</v>
      </c>
      <c r="J629" s="32">
        <v>3.119722995389929</v>
      </c>
      <c r="K629" s="32">
        <v>33.399240347096345</v>
      </c>
      <c r="L629" s="30">
        <v>1.0315316548098794</v>
      </c>
      <c r="M629" s="32">
        <v>1.9232976019000216</v>
      </c>
      <c r="N629" s="32">
        <v>5.3848081133801948E-4</v>
      </c>
      <c r="O629" s="32">
        <v>0</v>
      </c>
      <c r="P629" s="32">
        <v>7.092181552201115E-3</v>
      </c>
      <c r="Q629" s="32">
        <v>0.39048945558802739</v>
      </c>
      <c r="R629" s="32">
        <v>4.7036556602417043</v>
      </c>
      <c r="S629" s="32">
        <v>18.630954459175879</v>
      </c>
      <c r="T629" s="32">
        <v>24.692163071044316</v>
      </c>
      <c r="U629" s="32">
        <v>23.905065163300087</v>
      </c>
      <c r="V629" s="32">
        <v>24.247144352856058</v>
      </c>
      <c r="W629" s="32">
        <v>11.39886626581076</v>
      </c>
      <c r="X629" s="32">
        <v>6.5546634944063067</v>
      </c>
      <c r="Y629" s="32">
        <v>1.8525696117772525</v>
      </c>
      <c r="Z629" s="32">
        <v>1.2694613332540015E-2</v>
      </c>
      <c r="AA629" s="32"/>
      <c r="AB629" s="32">
        <v>0</v>
      </c>
      <c r="AC629" s="32">
        <v>4.8501885673517334E-3</v>
      </c>
      <c r="AD629" s="32">
        <v>0.14398487323447512</v>
      </c>
      <c r="AE629" s="32">
        <v>3.0999199848602985</v>
      </c>
      <c r="AF629" s="32">
        <v>12.080793548557031</v>
      </c>
      <c r="AG629" s="32">
        <v>18.150598928881664</v>
      </c>
      <c r="AH629" s="32">
        <v>20.588092283255687</v>
      </c>
      <c r="AI629" s="32">
        <v>17.633061559525053</v>
      </c>
      <c r="AJ629" s="32">
        <v>9.1236755305695887</v>
      </c>
      <c r="AK629" s="32">
        <v>4.3058405318208335</v>
      </c>
      <c r="AL629" s="32">
        <v>0.91408540184539522</v>
      </c>
      <c r="AM629" s="26">
        <v>9.381275727351604E-3</v>
      </c>
      <c r="AN629" s="26"/>
      <c r="AO629" s="26"/>
      <c r="AP629" s="26"/>
      <c r="AQ629" s="26"/>
      <c r="AR629" s="26"/>
      <c r="AS629" s="26"/>
      <c r="AT629" s="26"/>
      <c r="AU629" s="26"/>
      <c r="AV629" s="26"/>
      <c r="AW629" s="26"/>
      <c r="AX629" s="26"/>
      <c r="AY629" s="26"/>
      <c r="AZ629" s="26"/>
      <c r="BA629" s="26"/>
      <c r="BB629" s="26"/>
      <c r="BC629" s="26"/>
      <c r="BD629" s="26"/>
      <c r="BE629" s="26"/>
      <c r="BF629" s="26"/>
      <c r="BG629" s="26"/>
      <c r="BH629" s="26"/>
      <c r="BI629" s="26"/>
      <c r="BJ629" s="26"/>
      <c r="BK629" s="26"/>
      <c r="BL629" s="26"/>
      <c r="BM629" s="26"/>
      <c r="BN629" s="26"/>
      <c r="BO629" s="26"/>
      <c r="BP629" s="26"/>
      <c r="BQ629" s="26"/>
      <c r="BR629" s="26"/>
      <c r="BS629" s="26"/>
      <c r="BT629" s="26"/>
      <c r="BU629" s="26"/>
      <c r="BV629" s="26"/>
      <c r="BW629" s="26"/>
      <c r="BX629" s="26"/>
      <c r="BY629" s="26"/>
      <c r="BZ629" s="26"/>
      <c r="CA629" s="26"/>
      <c r="CB629" s="26"/>
      <c r="CC629" s="26"/>
      <c r="CD629" s="26"/>
      <c r="CE629" s="26"/>
      <c r="CF629" s="26"/>
      <c r="CG629" s="26"/>
      <c r="CH629" s="26"/>
      <c r="CI629" s="26"/>
      <c r="CJ629" s="26"/>
      <c r="CK629" s="26"/>
      <c r="CL629" s="26"/>
      <c r="CM629" s="26"/>
      <c r="CN629" s="26"/>
      <c r="CO629" s="26"/>
      <c r="CP629" s="26"/>
      <c r="CQ629" s="26"/>
      <c r="CR629" s="26"/>
      <c r="CS629" s="26"/>
      <c r="CT629" s="26"/>
      <c r="CU629" s="26"/>
      <c r="CV629" s="26"/>
      <c r="CW629" s="26"/>
      <c r="CX629" s="7"/>
      <c r="CY629" s="7"/>
      <c r="CZ629" s="7"/>
      <c r="DA629" s="7"/>
      <c r="DB629" s="7"/>
      <c r="DC629" s="7"/>
      <c r="DD629" s="7"/>
      <c r="DE629" s="7"/>
      <c r="DF629" s="7"/>
      <c r="DG629" s="7"/>
      <c r="DH629" s="7"/>
      <c r="DI629" s="7"/>
      <c r="DJ629" s="7"/>
      <c r="DK629" s="7"/>
      <c r="DL629" s="7"/>
      <c r="DM629" s="7"/>
      <c r="DN629" s="7"/>
      <c r="DO629" s="7"/>
      <c r="DP629" s="7"/>
      <c r="DQ629" s="7"/>
      <c r="DR629" s="7"/>
      <c r="DS629" s="7"/>
      <c r="DT629" s="7"/>
      <c r="DU629" s="7"/>
      <c r="DV629" s="7"/>
      <c r="DW629" s="7"/>
      <c r="DX629" s="7"/>
      <c r="DY629" s="7"/>
      <c r="DZ629" s="7"/>
      <c r="EA629" s="7"/>
    </row>
    <row r="630" spans="1:131">
      <c r="A630" s="7" t="s">
        <v>488</v>
      </c>
      <c r="B630" s="7"/>
      <c r="C630" s="32">
        <v>202.38442025731007</v>
      </c>
      <c r="D630" s="32">
        <v>10.46115</v>
      </c>
      <c r="E630" s="32">
        <v>2.0922300000000003</v>
      </c>
      <c r="F630" s="32">
        <v>12.553380000000001</v>
      </c>
      <c r="G630" s="32">
        <v>173.85067809764917</v>
      </c>
      <c r="H630" s="32">
        <v>179.30097299018203</v>
      </c>
      <c r="I630" s="32">
        <v>543.36005044354692</v>
      </c>
      <c r="J630" s="32">
        <v>3.1207770520943612</v>
      </c>
      <c r="K630" s="32">
        <v>33.410052546679196</v>
      </c>
      <c r="L630" s="30">
        <v>1.0313504379285281</v>
      </c>
      <c r="M630" s="32">
        <v>1.9226779828272442</v>
      </c>
      <c r="N630" s="32">
        <v>5.3830733169519163E-4</v>
      </c>
      <c r="O630" s="32">
        <v>0</v>
      </c>
      <c r="P630" s="32">
        <v>7.0898966998969269E-3</v>
      </c>
      <c r="Q630" s="32">
        <v>0.3903636535726962</v>
      </c>
      <c r="R630" s="32">
        <v>4.7021403072583796</v>
      </c>
      <c r="S630" s="32">
        <v>18.624952218692897</v>
      </c>
      <c r="T630" s="32">
        <v>24.68420812160133</v>
      </c>
      <c r="U630" s="32">
        <v>23.897363789213976</v>
      </c>
      <c r="V630" s="32">
        <v>24.239332772845476</v>
      </c>
      <c r="W630" s="32">
        <v>11.395193950647807</v>
      </c>
      <c r="X630" s="32">
        <v>6.5525518115795016</v>
      </c>
      <c r="Y630" s="32">
        <v>1.8519727787837679</v>
      </c>
      <c r="Z630" s="32">
        <v>1.26905235730901E-2</v>
      </c>
      <c r="AA630" s="32"/>
      <c r="AB630" s="32">
        <v>0</v>
      </c>
      <c r="AC630" s="32">
        <v>4.8486260066019429E-3</v>
      </c>
      <c r="AD630" s="32">
        <v>0.14393848635521145</v>
      </c>
      <c r="AE630" s="32">
        <v>3.0989212992981661</v>
      </c>
      <c r="AF630" s="32">
        <v>12.076901540326181</v>
      </c>
      <c r="AG630" s="32">
        <v>18.144751442113343</v>
      </c>
      <c r="AH630" s="32">
        <v>20.581459521566497</v>
      </c>
      <c r="AI630" s="32">
        <v>17.627380805156651</v>
      </c>
      <c r="AJ630" s="32">
        <v>9.1207362021125764</v>
      </c>
      <c r="AK630" s="32">
        <v>4.3044533409278509</v>
      </c>
      <c r="AL630" s="32">
        <v>0.91379091556902758</v>
      </c>
      <c r="AM630" s="26">
        <v>9.3782534091404746E-3</v>
      </c>
      <c r="AN630" s="26"/>
      <c r="AO630" s="26"/>
      <c r="AP630" s="26"/>
      <c r="AQ630" s="26"/>
      <c r="AR630" s="26"/>
      <c r="AS630" s="26"/>
      <c r="AT630" s="26"/>
      <c r="AU630" s="26"/>
      <c r="AV630" s="26"/>
      <c r="AW630" s="26"/>
      <c r="AX630" s="26"/>
      <c r="AY630" s="26"/>
      <c r="AZ630" s="26"/>
      <c r="BA630" s="26"/>
      <c r="BB630" s="26"/>
      <c r="BC630" s="26"/>
      <c r="BD630" s="26"/>
      <c r="BE630" s="26"/>
      <c r="BF630" s="26"/>
      <c r="BG630" s="26"/>
      <c r="BH630" s="26"/>
      <c r="BI630" s="26"/>
      <c r="BJ630" s="26"/>
      <c r="BK630" s="26"/>
      <c r="BL630" s="26"/>
      <c r="BM630" s="26"/>
      <c r="BN630" s="26"/>
      <c r="BO630" s="26"/>
      <c r="BP630" s="26"/>
      <c r="BQ630" s="26"/>
      <c r="BR630" s="26"/>
      <c r="BS630" s="26"/>
      <c r="BT630" s="26"/>
      <c r="BU630" s="26"/>
      <c r="BV630" s="26"/>
      <c r="BW630" s="26"/>
      <c r="BX630" s="26"/>
      <c r="BY630" s="26"/>
      <c r="BZ630" s="26"/>
      <c r="CA630" s="26"/>
      <c r="CB630" s="26"/>
      <c r="CC630" s="26"/>
      <c r="CD630" s="26"/>
      <c r="CE630" s="26"/>
      <c r="CF630" s="26"/>
      <c r="CG630" s="26"/>
      <c r="CH630" s="26"/>
      <c r="CI630" s="26"/>
      <c r="CJ630" s="26"/>
      <c r="CK630" s="26"/>
      <c r="CL630" s="26"/>
      <c r="CM630" s="26"/>
      <c r="CN630" s="26"/>
      <c r="CO630" s="26"/>
      <c r="CP630" s="26"/>
      <c r="CQ630" s="26"/>
      <c r="CR630" s="26"/>
      <c r="CS630" s="26"/>
      <c r="CT630" s="26"/>
      <c r="CU630" s="26"/>
      <c r="CV630" s="26"/>
      <c r="CW630" s="26"/>
      <c r="CX630" s="7"/>
      <c r="CY630" s="7"/>
      <c r="CZ630" s="7"/>
      <c r="DA630" s="7"/>
      <c r="DB630" s="7"/>
      <c r="DC630" s="7"/>
      <c r="DD630" s="7"/>
      <c r="DE630" s="7"/>
      <c r="DF630" s="7"/>
      <c r="DG630" s="7"/>
      <c r="DH630" s="7"/>
      <c r="DI630" s="7"/>
      <c r="DJ630" s="7"/>
      <c r="DK630" s="7"/>
      <c r="DL630" s="7"/>
      <c r="DM630" s="7"/>
      <c r="DN630" s="7"/>
      <c r="DO630" s="7"/>
      <c r="DP630" s="7"/>
      <c r="DQ630" s="7"/>
      <c r="DR630" s="7"/>
      <c r="DS630" s="7"/>
      <c r="DT630" s="7"/>
      <c r="DU630" s="7"/>
      <c r="DV630" s="7"/>
      <c r="DW630" s="7"/>
      <c r="DX630" s="7"/>
      <c r="DY630" s="7"/>
      <c r="DZ630" s="7"/>
      <c r="EA630" s="7"/>
    </row>
    <row r="631" spans="1:131">
      <c r="A631" s="7" t="s">
        <v>511</v>
      </c>
      <c r="B631" s="7"/>
      <c r="C631" s="32">
        <v>200.36253272009554</v>
      </c>
      <c r="D631" s="32">
        <v>10.46115</v>
      </c>
      <c r="E631" s="32">
        <v>2.0922300000000003</v>
      </c>
      <c r="F631" s="32">
        <v>12.553380000000001</v>
      </c>
      <c r="G631" s="32">
        <v>173.85067809764917</v>
      </c>
      <c r="H631" s="32">
        <v>178.32432798130952</v>
      </c>
      <c r="I631" s="32">
        <v>548.84317595258017</v>
      </c>
      <c r="J631" s="32">
        <v>3.1537931824092</v>
      </c>
      <c r="K631" s="32">
        <v>33.748722173195901</v>
      </c>
      <c r="L631" s="30">
        <v>1.0257327146066555</v>
      </c>
      <c r="M631" s="32">
        <v>1.9034697915711569</v>
      </c>
      <c r="N631" s="32">
        <v>5.3292946276752441E-4</v>
      </c>
      <c r="O631" s="32">
        <v>0</v>
      </c>
      <c r="P631" s="32">
        <v>7.0190662784670827E-3</v>
      </c>
      <c r="Q631" s="32">
        <v>0.38646379109742918</v>
      </c>
      <c r="R631" s="32">
        <v>4.6551643647752954</v>
      </c>
      <c r="S631" s="32">
        <v>18.438882763720457</v>
      </c>
      <c r="T631" s="32">
        <v>24.437604688868603</v>
      </c>
      <c r="U631" s="32">
        <v>23.658621192544416</v>
      </c>
      <c r="V631" s="32">
        <v>23.997173792517334</v>
      </c>
      <c r="W631" s="32">
        <v>11.281352180596217</v>
      </c>
      <c r="X631" s="32">
        <v>6.4870896439485097</v>
      </c>
      <c r="Y631" s="32">
        <v>1.8334709559857345</v>
      </c>
      <c r="Z631" s="32">
        <v>1.2563741030142695E-2</v>
      </c>
      <c r="AA631" s="32"/>
      <c r="AB631" s="32">
        <v>0</v>
      </c>
      <c r="AC631" s="32">
        <v>4.8001866233584167E-3</v>
      </c>
      <c r="AD631" s="32">
        <v>0.14250049309803722</v>
      </c>
      <c r="AE631" s="32">
        <v>3.0679620468720481</v>
      </c>
      <c r="AF631" s="32">
        <v>11.956249285169845</v>
      </c>
      <c r="AG631" s="32">
        <v>17.963479352295256</v>
      </c>
      <c r="AH631" s="32">
        <v>20.375843909201507</v>
      </c>
      <c r="AI631" s="32">
        <v>17.451277419736137</v>
      </c>
      <c r="AJ631" s="32">
        <v>9.0296170199451602</v>
      </c>
      <c r="AK631" s="32">
        <v>4.2614504232453614</v>
      </c>
      <c r="AL631" s="32">
        <v>0.90466184100162828</v>
      </c>
      <c r="AM631" s="26">
        <v>9.284561544595402E-3</v>
      </c>
      <c r="AN631" s="26"/>
      <c r="AO631" s="26"/>
      <c r="AP631" s="26"/>
      <c r="AQ631" s="26"/>
      <c r="AR631" s="26"/>
      <c r="AS631" s="26"/>
      <c r="AT631" s="26"/>
      <c r="AU631" s="26"/>
      <c r="AV631" s="26"/>
      <c r="AW631" s="26"/>
      <c r="AX631" s="26"/>
      <c r="AY631" s="26"/>
      <c r="AZ631" s="26"/>
      <c r="BA631" s="26"/>
      <c r="BB631" s="26"/>
      <c r="BC631" s="26"/>
      <c r="BD631" s="26"/>
      <c r="BE631" s="26"/>
      <c r="BF631" s="26"/>
      <c r="BG631" s="26"/>
      <c r="BH631" s="26"/>
      <c r="BI631" s="26"/>
      <c r="BJ631" s="26"/>
      <c r="BK631" s="26"/>
      <c r="BL631" s="26"/>
      <c r="BM631" s="26"/>
      <c r="BN631" s="26"/>
      <c r="BO631" s="26"/>
      <c r="BP631" s="26"/>
      <c r="BQ631" s="26"/>
      <c r="BR631" s="26"/>
      <c r="BS631" s="26"/>
      <c r="BT631" s="26"/>
      <c r="BU631" s="26"/>
      <c r="BV631" s="26"/>
      <c r="BW631" s="26"/>
      <c r="BX631" s="26"/>
      <c r="BY631" s="26"/>
      <c r="BZ631" s="26"/>
      <c r="CA631" s="26"/>
      <c r="CB631" s="26"/>
      <c r="CC631" s="26"/>
      <c r="CD631" s="26"/>
      <c r="CE631" s="26"/>
      <c r="CF631" s="26"/>
      <c r="CG631" s="26"/>
      <c r="CH631" s="26"/>
      <c r="CI631" s="26"/>
      <c r="CJ631" s="26"/>
      <c r="CK631" s="26"/>
      <c r="CL631" s="26"/>
      <c r="CM631" s="26"/>
      <c r="CN631" s="26"/>
      <c r="CO631" s="26"/>
      <c r="CP631" s="26"/>
      <c r="CQ631" s="26"/>
      <c r="CR631" s="26"/>
      <c r="CS631" s="26"/>
      <c r="CT631" s="26"/>
      <c r="CU631" s="26"/>
      <c r="CV631" s="26"/>
      <c r="CW631" s="26"/>
      <c r="CX631" s="7"/>
      <c r="CY631" s="7"/>
      <c r="CZ631" s="7"/>
      <c r="DA631" s="7"/>
      <c r="DB631" s="7"/>
      <c r="DC631" s="7"/>
      <c r="DD631" s="7"/>
      <c r="DE631" s="7"/>
      <c r="DF631" s="7"/>
      <c r="DG631" s="7"/>
      <c r="DH631" s="7"/>
      <c r="DI631" s="7"/>
      <c r="DJ631" s="7"/>
      <c r="DK631" s="7"/>
      <c r="DL631" s="7"/>
      <c r="DM631" s="7"/>
      <c r="DN631" s="7"/>
      <c r="DO631" s="7"/>
      <c r="DP631" s="7"/>
      <c r="DQ631" s="7"/>
      <c r="DR631" s="7"/>
      <c r="DS631" s="7"/>
      <c r="DT631" s="7"/>
      <c r="DU631" s="7"/>
      <c r="DV631" s="7"/>
      <c r="DW631" s="7"/>
      <c r="DX631" s="7"/>
      <c r="DY631" s="7"/>
      <c r="DZ631" s="7"/>
      <c r="EA631" s="7"/>
    </row>
    <row r="632" spans="1:131">
      <c r="A632" s="7" t="s">
        <v>490</v>
      </c>
      <c r="B632" s="7"/>
      <c r="C632" s="32">
        <v>199.51464439803789</v>
      </c>
      <c r="D632" s="32">
        <v>10.46115</v>
      </c>
      <c r="E632" s="32">
        <v>2.0922300000000003</v>
      </c>
      <c r="F632" s="32">
        <v>12.553380000000001</v>
      </c>
      <c r="G632" s="32">
        <v>173.85067809764917</v>
      </c>
      <c r="H632" s="32">
        <v>177.91476717113721</v>
      </c>
      <c r="I632" s="32">
        <v>551.17562488601698</v>
      </c>
      <c r="J632" s="32">
        <v>3.1678378067411082</v>
      </c>
      <c r="K632" s="32">
        <v>33.89278774453016</v>
      </c>
      <c r="L632" s="30">
        <v>1.0233768951490965</v>
      </c>
      <c r="M632" s="32">
        <v>1.895414743625057</v>
      </c>
      <c r="N632" s="32">
        <v>5.3067422741076087E-4</v>
      </c>
      <c r="O632" s="32">
        <v>0</v>
      </c>
      <c r="P632" s="32">
        <v>6.9893631985126327E-3</v>
      </c>
      <c r="Q632" s="32">
        <v>0.38482836489812366</v>
      </c>
      <c r="R632" s="32">
        <v>4.6354647759920669</v>
      </c>
      <c r="S632" s="32">
        <v>18.360853637441693</v>
      </c>
      <c r="T632" s="32">
        <v>24.334190346109722</v>
      </c>
      <c r="U632" s="32">
        <v>23.558503329424926</v>
      </c>
      <c r="V632" s="32">
        <v>23.895623252379732</v>
      </c>
      <c r="W632" s="32">
        <v>11.233612083477809</v>
      </c>
      <c r="X632" s="32">
        <v>6.4596377672000305</v>
      </c>
      <c r="Y632" s="32">
        <v>1.8257121270704306</v>
      </c>
      <c r="Z632" s="32">
        <v>1.2510574157293786E-2</v>
      </c>
      <c r="AA632" s="32"/>
      <c r="AB632" s="32">
        <v>0</v>
      </c>
      <c r="AC632" s="32">
        <v>4.7798733336111322E-3</v>
      </c>
      <c r="AD632" s="32">
        <v>0.14189746366760936</v>
      </c>
      <c r="AE632" s="32">
        <v>3.0549791345643214</v>
      </c>
      <c r="AF632" s="32">
        <v>11.905653178168802</v>
      </c>
      <c r="AG632" s="32">
        <v>17.88746202430703</v>
      </c>
      <c r="AH632" s="32">
        <v>20.289618007241998</v>
      </c>
      <c r="AI632" s="32">
        <v>17.377427612946889</v>
      </c>
      <c r="AJ632" s="32">
        <v>8.9914057500039881</v>
      </c>
      <c r="AK632" s="32">
        <v>4.2434169416365757</v>
      </c>
      <c r="AL632" s="32">
        <v>0.90083351940884804</v>
      </c>
      <c r="AM632" s="26">
        <v>9.2452714078506953E-3</v>
      </c>
      <c r="AN632" s="26"/>
      <c r="AO632" s="26"/>
      <c r="AP632" s="26"/>
      <c r="AQ632" s="26"/>
      <c r="AR632" s="26"/>
      <c r="AS632" s="26"/>
      <c r="AT632" s="26"/>
      <c r="AU632" s="26"/>
      <c r="AV632" s="26"/>
      <c r="AW632" s="26"/>
      <c r="AX632" s="26"/>
      <c r="AY632" s="26"/>
      <c r="AZ632" s="26"/>
      <c r="BA632" s="26"/>
      <c r="BB632" s="26"/>
      <c r="BC632" s="26"/>
      <c r="BD632" s="26"/>
      <c r="BE632" s="26"/>
      <c r="BF632" s="26"/>
      <c r="BG632" s="26"/>
      <c r="BH632" s="26"/>
      <c r="BI632" s="26"/>
      <c r="BJ632" s="26"/>
      <c r="BK632" s="26"/>
      <c r="BL632" s="26"/>
      <c r="BM632" s="26"/>
      <c r="BN632" s="26"/>
      <c r="BO632" s="26"/>
      <c r="BP632" s="26"/>
      <c r="BQ632" s="26"/>
      <c r="BR632" s="26"/>
      <c r="BS632" s="26"/>
      <c r="BT632" s="26"/>
      <c r="BU632" s="26"/>
      <c r="BV632" s="26"/>
      <c r="BW632" s="26"/>
      <c r="BX632" s="26"/>
      <c r="BY632" s="26"/>
      <c r="BZ632" s="26"/>
      <c r="CA632" s="26"/>
      <c r="CB632" s="26"/>
      <c r="CC632" s="26"/>
      <c r="CD632" s="26"/>
      <c r="CE632" s="26"/>
      <c r="CF632" s="26"/>
      <c r="CG632" s="26"/>
      <c r="CH632" s="26"/>
      <c r="CI632" s="26"/>
      <c r="CJ632" s="26"/>
      <c r="CK632" s="26"/>
      <c r="CL632" s="26"/>
      <c r="CM632" s="26"/>
      <c r="CN632" s="26"/>
      <c r="CO632" s="26"/>
      <c r="CP632" s="26"/>
      <c r="CQ632" s="26"/>
      <c r="CR632" s="26"/>
      <c r="CS632" s="26"/>
      <c r="CT632" s="26"/>
      <c r="CU632" s="26"/>
      <c r="CV632" s="26"/>
      <c r="CW632" s="26"/>
      <c r="CX632" s="7"/>
      <c r="CY632" s="7"/>
      <c r="CZ632" s="7"/>
      <c r="DA632" s="7"/>
      <c r="DB632" s="7"/>
      <c r="DC632" s="7"/>
      <c r="DD632" s="7"/>
      <c r="DE632" s="7"/>
      <c r="DF632" s="7"/>
      <c r="DG632" s="7"/>
      <c r="DH632" s="7"/>
      <c r="DI632" s="7"/>
      <c r="DJ632" s="7"/>
      <c r="DK632" s="7"/>
      <c r="DL632" s="7"/>
      <c r="DM632" s="7"/>
      <c r="DN632" s="7"/>
      <c r="DO632" s="7"/>
      <c r="DP632" s="7"/>
      <c r="DQ632" s="7"/>
      <c r="DR632" s="7"/>
      <c r="DS632" s="7"/>
      <c r="DT632" s="7"/>
      <c r="DU632" s="7"/>
      <c r="DV632" s="7"/>
      <c r="DW632" s="7"/>
      <c r="DX632" s="7"/>
      <c r="DY632" s="7"/>
      <c r="DZ632" s="7"/>
      <c r="EA632" s="7"/>
    </row>
    <row r="633" spans="1:131">
      <c r="A633" s="7" t="s">
        <v>502</v>
      </c>
      <c r="B633" s="7"/>
      <c r="C633" s="32">
        <v>199.05808914769909</v>
      </c>
      <c r="D633" s="32">
        <v>10.46115</v>
      </c>
      <c r="E633" s="32">
        <v>2.0922300000000003</v>
      </c>
      <c r="F633" s="32">
        <v>12.553380000000001</v>
      </c>
      <c r="G633" s="32">
        <v>173.85067809764917</v>
      </c>
      <c r="H633" s="32">
        <v>177.6942344271981</v>
      </c>
      <c r="I633" s="32">
        <v>552.43978916327865</v>
      </c>
      <c r="J633" s="32">
        <v>3.1754498543677188</v>
      </c>
      <c r="K633" s="32">
        <v>33.970869860821438</v>
      </c>
      <c r="L633" s="30">
        <v>1.0221083769796404</v>
      </c>
      <c r="M633" s="32">
        <v>1.8910774101156149</v>
      </c>
      <c r="N633" s="32">
        <v>5.2945986991096501E-4</v>
      </c>
      <c r="O633" s="32">
        <v>0</v>
      </c>
      <c r="P633" s="32">
        <v>6.9733692323833123E-3</v>
      </c>
      <c r="Q633" s="32">
        <v>0.38394775079080529</v>
      </c>
      <c r="R633" s="32">
        <v>4.6248573051087893</v>
      </c>
      <c r="S633" s="32">
        <v>18.318837954060818</v>
      </c>
      <c r="T633" s="32">
        <v>24.278505700008782</v>
      </c>
      <c r="U633" s="32">
        <v>23.504593710822121</v>
      </c>
      <c r="V633" s="32">
        <v>23.840942192305633</v>
      </c>
      <c r="W633" s="32">
        <v>11.207905877337126</v>
      </c>
      <c r="X633" s="32">
        <v>6.444855987412387</v>
      </c>
      <c r="Y633" s="32">
        <v>1.8215342961160357</v>
      </c>
      <c r="Z633" s="32">
        <v>1.2481945841144371E-2</v>
      </c>
      <c r="AA633" s="32"/>
      <c r="AB633" s="32">
        <v>0</v>
      </c>
      <c r="AC633" s="32">
        <v>4.7689354083625939E-3</v>
      </c>
      <c r="AD633" s="32">
        <v>0.14157275551276355</v>
      </c>
      <c r="AE633" s="32">
        <v>3.0479883356293915</v>
      </c>
      <c r="AF633" s="32">
        <v>11.878409120552853</v>
      </c>
      <c r="AG633" s="32">
        <v>17.846529616928752</v>
      </c>
      <c r="AH633" s="32">
        <v>20.243188675417642</v>
      </c>
      <c r="AI633" s="32">
        <v>17.337662332368062</v>
      </c>
      <c r="AJ633" s="32">
        <v>8.9708304508048933</v>
      </c>
      <c r="AK633" s="32">
        <v>4.2337066053856907</v>
      </c>
      <c r="AL633" s="32">
        <v>0.89877211547427394</v>
      </c>
      <c r="AM633" s="26">
        <v>9.2241151803727755E-3</v>
      </c>
      <c r="AN633" s="26"/>
      <c r="AO633" s="26"/>
      <c r="AP633" s="26"/>
      <c r="AQ633" s="26"/>
      <c r="AR633" s="26"/>
      <c r="AS633" s="26"/>
      <c r="AT633" s="26"/>
      <c r="AU633" s="26"/>
      <c r="AV633" s="26"/>
      <c r="AW633" s="26"/>
      <c r="AX633" s="26"/>
      <c r="AY633" s="26"/>
      <c r="AZ633" s="26"/>
      <c r="BA633" s="26"/>
      <c r="BB633" s="26"/>
      <c r="BC633" s="26"/>
      <c r="BD633" s="26"/>
      <c r="BE633" s="26"/>
      <c r="BF633" s="26"/>
      <c r="BG633" s="26"/>
      <c r="BH633" s="26"/>
      <c r="BI633" s="26"/>
      <c r="BJ633" s="26"/>
      <c r="BK633" s="26"/>
      <c r="BL633" s="26"/>
      <c r="BM633" s="26"/>
      <c r="BN633" s="26"/>
      <c r="BO633" s="26"/>
      <c r="BP633" s="26"/>
      <c r="BQ633" s="26"/>
      <c r="BR633" s="26"/>
      <c r="BS633" s="26"/>
      <c r="BT633" s="26"/>
      <c r="BU633" s="26"/>
      <c r="BV633" s="26"/>
      <c r="BW633" s="26"/>
      <c r="BX633" s="26"/>
      <c r="BY633" s="26"/>
      <c r="BZ633" s="26"/>
      <c r="CA633" s="26"/>
      <c r="CB633" s="26"/>
      <c r="CC633" s="26"/>
      <c r="CD633" s="26"/>
      <c r="CE633" s="26"/>
      <c r="CF633" s="26"/>
      <c r="CG633" s="26"/>
      <c r="CH633" s="26"/>
      <c r="CI633" s="26"/>
      <c r="CJ633" s="26"/>
      <c r="CK633" s="26"/>
      <c r="CL633" s="26"/>
      <c r="CM633" s="26"/>
      <c r="CN633" s="26"/>
      <c r="CO633" s="26"/>
      <c r="CP633" s="26"/>
      <c r="CQ633" s="26"/>
      <c r="CR633" s="26"/>
      <c r="CS633" s="26"/>
      <c r="CT633" s="26"/>
      <c r="CU633" s="26"/>
      <c r="CV633" s="26"/>
      <c r="CW633" s="26"/>
      <c r="CX633" s="7"/>
      <c r="CY633" s="7"/>
      <c r="CZ633" s="7"/>
      <c r="DA633" s="7"/>
      <c r="DB633" s="7"/>
      <c r="DC633" s="7"/>
      <c r="DD633" s="7"/>
      <c r="DE633" s="7"/>
      <c r="DF633" s="7"/>
      <c r="DG633" s="7"/>
      <c r="DH633" s="7"/>
      <c r="DI633" s="7"/>
      <c r="DJ633" s="7"/>
      <c r="DK633" s="7"/>
      <c r="DL633" s="7"/>
      <c r="DM633" s="7"/>
      <c r="DN633" s="7"/>
      <c r="DO633" s="7"/>
      <c r="DP633" s="7"/>
      <c r="DQ633" s="7"/>
      <c r="DR633" s="7"/>
      <c r="DS633" s="7"/>
      <c r="DT633" s="7"/>
      <c r="DU633" s="7"/>
      <c r="DV633" s="7"/>
      <c r="DW633" s="7"/>
      <c r="DX633" s="7"/>
      <c r="DY633" s="7"/>
      <c r="DZ633" s="7"/>
      <c r="EA633" s="7"/>
    </row>
    <row r="634" spans="1:131">
      <c r="A634" s="7" t="s">
        <v>522</v>
      </c>
      <c r="B634" s="7"/>
      <c r="C634" s="32">
        <v>198.65571847652146</v>
      </c>
      <c r="D634" s="32">
        <v>10.46115</v>
      </c>
      <c r="E634" s="32">
        <v>2.0922300000000003</v>
      </c>
      <c r="F634" s="32">
        <v>12.553380000000001</v>
      </c>
      <c r="G634" s="32">
        <v>173.85067809764917</v>
      </c>
      <c r="H634" s="32">
        <v>177.49987480012229</v>
      </c>
      <c r="I634" s="32">
        <v>553.55873791771444</v>
      </c>
      <c r="J634" s="32">
        <v>3.1821875002288618</v>
      </c>
      <c r="K634" s="32">
        <v>34.039982624359638</v>
      </c>
      <c r="L634" s="30">
        <v>1.0209904082193078</v>
      </c>
      <c r="M634" s="32">
        <v>1.8872548370666378</v>
      </c>
      <c r="N634" s="32">
        <v>5.283896339605957E-4</v>
      </c>
      <c r="O634" s="32">
        <v>0</v>
      </c>
      <c r="P634" s="32">
        <v>6.9592734512451673E-3</v>
      </c>
      <c r="Q634" s="32">
        <v>0.38317164912699292</v>
      </c>
      <c r="R634" s="32">
        <v>4.6155087428578145</v>
      </c>
      <c r="S634" s="32">
        <v>18.28180874738889</v>
      </c>
      <c r="T634" s="32">
        <v>24.229429781137412</v>
      </c>
      <c r="U634" s="32">
        <v>23.457082156844713</v>
      </c>
      <c r="V634" s="32">
        <v>23.792750752548031</v>
      </c>
      <c r="W634" s="32">
        <v>11.185250517639519</v>
      </c>
      <c r="X634" s="32">
        <v>6.4318285287423995</v>
      </c>
      <c r="Y634" s="32">
        <v>1.8178522956485368</v>
      </c>
      <c r="Z634" s="32">
        <v>1.2456715171307198E-2</v>
      </c>
      <c r="AA634" s="32"/>
      <c r="AB634" s="32">
        <v>0</v>
      </c>
      <c r="AC634" s="32">
        <v>4.7592956105061909E-3</v>
      </c>
      <c r="AD634" s="32">
        <v>0.14128658414992148</v>
      </c>
      <c r="AE634" s="32">
        <v>3.0418272139306959</v>
      </c>
      <c r="AF634" s="32">
        <v>11.854398423620999</v>
      </c>
      <c r="AG634" s="32">
        <v>17.810455121634934</v>
      </c>
      <c r="AH634" s="32">
        <v>20.202269637919702</v>
      </c>
      <c r="AI634" s="32">
        <v>17.30261644772607</v>
      </c>
      <c r="AJ634" s="32">
        <v>8.9526970552470129</v>
      </c>
      <c r="AK634" s="32">
        <v>4.2251487046459015</v>
      </c>
      <c r="AL634" s="32">
        <v>0.89695536167699019</v>
      </c>
      <c r="AM634" s="26">
        <v>9.2054698018702603E-3</v>
      </c>
      <c r="AN634" s="26"/>
      <c r="AO634" s="26"/>
      <c r="AP634" s="26"/>
      <c r="AQ634" s="26"/>
      <c r="AR634" s="26"/>
      <c r="AS634" s="26"/>
      <c r="AT634" s="26"/>
      <c r="AU634" s="26"/>
      <c r="AV634" s="26"/>
      <c r="AW634" s="26"/>
      <c r="AX634" s="26"/>
      <c r="AY634" s="26"/>
      <c r="AZ634" s="26"/>
      <c r="BA634" s="26"/>
      <c r="BB634" s="26"/>
      <c r="BC634" s="26"/>
      <c r="BD634" s="26"/>
      <c r="BE634" s="26"/>
      <c r="BF634" s="26"/>
      <c r="BG634" s="26"/>
      <c r="BH634" s="26"/>
      <c r="BI634" s="26"/>
      <c r="BJ634" s="26"/>
      <c r="BK634" s="26"/>
      <c r="BL634" s="26"/>
      <c r="BM634" s="26"/>
      <c r="BN634" s="26"/>
      <c r="BO634" s="26"/>
      <c r="BP634" s="26"/>
      <c r="BQ634" s="26"/>
      <c r="BR634" s="26"/>
      <c r="BS634" s="26"/>
      <c r="BT634" s="26"/>
      <c r="BU634" s="26"/>
      <c r="BV634" s="26"/>
      <c r="BW634" s="26"/>
      <c r="BX634" s="26"/>
      <c r="BY634" s="26"/>
      <c r="BZ634" s="26"/>
      <c r="CA634" s="26"/>
      <c r="CB634" s="26"/>
      <c r="CC634" s="26"/>
      <c r="CD634" s="26"/>
      <c r="CE634" s="26"/>
      <c r="CF634" s="26"/>
      <c r="CG634" s="26"/>
      <c r="CH634" s="26"/>
      <c r="CI634" s="26"/>
      <c r="CJ634" s="26"/>
      <c r="CK634" s="26"/>
      <c r="CL634" s="26"/>
      <c r="CM634" s="26"/>
      <c r="CN634" s="26"/>
      <c r="CO634" s="26"/>
      <c r="CP634" s="26"/>
      <c r="CQ634" s="26"/>
      <c r="CR634" s="26"/>
      <c r="CS634" s="26"/>
      <c r="CT634" s="26"/>
      <c r="CU634" s="26"/>
      <c r="CV634" s="26"/>
      <c r="CW634" s="26"/>
      <c r="CX634" s="7"/>
      <c r="CY634" s="7"/>
      <c r="CZ634" s="7"/>
      <c r="DA634" s="7"/>
      <c r="DB634" s="7"/>
      <c r="DC634" s="7"/>
      <c r="DD634" s="7"/>
      <c r="DE634" s="7"/>
      <c r="DF634" s="7"/>
      <c r="DG634" s="7"/>
      <c r="DH634" s="7"/>
      <c r="DI634" s="7"/>
      <c r="DJ634" s="7"/>
      <c r="DK634" s="7"/>
      <c r="DL634" s="7"/>
      <c r="DM634" s="7"/>
      <c r="DN634" s="7"/>
      <c r="DO634" s="7"/>
      <c r="DP634" s="7"/>
      <c r="DQ634" s="7"/>
      <c r="DR634" s="7"/>
      <c r="DS634" s="7"/>
      <c r="DT634" s="7"/>
      <c r="DU634" s="7"/>
      <c r="DV634" s="7"/>
      <c r="DW634" s="7"/>
      <c r="DX634" s="7"/>
      <c r="DY634" s="7"/>
      <c r="DZ634" s="7"/>
      <c r="EA634" s="7"/>
    </row>
    <row r="635" spans="1:131">
      <c r="A635" s="7" t="s">
        <v>489</v>
      </c>
      <c r="B635" s="7"/>
      <c r="C635" s="32">
        <v>197.94931211116213</v>
      </c>
      <c r="D635" s="32">
        <v>10.46115</v>
      </c>
      <c r="E635" s="32">
        <v>2.0922300000000003</v>
      </c>
      <c r="F635" s="32">
        <v>12.553380000000001</v>
      </c>
      <c r="G635" s="32">
        <v>173.85067809764917</v>
      </c>
      <c r="H635" s="32">
        <v>177.15865490620357</v>
      </c>
      <c r="I635" s="32">
        <v>555.53418007457196</v>
      </c>
      <c r="J635" s="32">
        <v>3.1940824414576885</v>
      </c>
      <c r="K635" s="32">
        <v>34.161997386992027</v>
      </c>
      <c r="L635" s="30">
        <v>1.0190276899966784</v>
      </c>
      <c r="M635" s="32">
        <v>1.8805438858784069</v>
      </c>
      <c r="N635" s="32">
        <v>5.2651071598288962E-4</v>
      </c>
      <c r="O635" s="32">
        <v>0</v>
      </c>
      <c r="P635" s="32">
        <v>6.9345267432121089E-3</v>
      </c>
      <c r="Q635" s="32">
        <v>0.38180911653017502</v>
      </c>
      <c r="R635" s="32">
        <v>4.5990963043922601</v>
      </c>
      <c r="S635" s="32">
        <v>18.216799865850128</v>
      </c>
      <c r="T635" s="32">
        <v>24.143271559477935</v>
      </c>
      <c r="U635" s="32">
        <v>23.373670351358175</v>
      </c>
      <c r="V635" s="32">
        <v>23.708145332125689</v>
      </c>
      <c r="W635" s="32">
        <v>11.145476519566902</v>
      </c>
      <c r="X635" s="32">
        <v>6.408957379356683</v>
      </c>
      <c r="Y635" s="32">
        <v>1.811388135226792</v>
      </c>
      <c r="Z635" s="32">
        <v>1.2412419930495796E-2</v>
      </c>
      <c r="AA635" s="32"/>
      <c r="AB635" s="32">
        <v>0</v>
      </c>
      <c r="AC635" s="32">
        <v>4.7423718756161451E-3</v>
      </c>
      <c r="AD635" s="32">
        <v>0.14078417856528094</v>
      </c>
      <c r="AE635" s="32">
        <v>3.0310106810731337</v>
      </c>
      <c r="AF635" s="32">
        <v>11.812244980628412</v>
      </c>
      <c r="AG635" s="32">
        <v>17.747122341867222</v>
      </c>
      <c r="AH635" s="32">
        <v>20.13043172670136</v>
      </c>
      <c r="AI635" s="32">
        <v>17.241089508105201</v>
      </c>
      <c r="AJ635" s="32">
        <v>8.9208618670356667</v>
      </c>
      <c r="AK635" s="32">
        <v>4.210124360204972</v>
      </c>
      <c r="AL635" s="32">
        <v>0.89376584877602283</v>
      </c>
      <c r="AM635" s="26">
        <v>9.1727357707835442E-3</v>
      </c>
      <c r="AN635" s="26"/>
      <c r="AO635" s="26"/>
      <c r="AP635" s="26"/>
      <c r="AQ635" s="26"/>
      <c r="AR635" s="26"/>
      <c r="AS635" s="26"/>
      <c r="AT635" s="26"/>
      <c r="AU635" s="26"/>
      <c r="AV635" s="26"/>
      <c r="AW635" s="26"/>
      <c r="AX635" s="26"/>
      <c r="AY635" s="26"/>
      <c r="AZ635" s="26"/>
      <c r="BA635" s="26"/>
      <c r="BB635" s="26"/>
      <c r="BC635" s="26"/>
      <c r="BD635" s="26"/>
      <c r="BE635" s="26"/>
      <c r="BF635" s="26"/>
      <c r="BG635" s="26"/>
      <c r="BH635" s="26"/>
      <c r="BI635" s="26"/>
      <c r="BJ635" s="26"/>
      <c r="BK635" s="26"/>
      <c r="BL635" s="26"/>
      <c r="BM635" s="26"/>
      <c r="BN635" s="26"/>
      <c r="BO635" s="26"/>
      <c r="BP635" s="26"/>
      <c r="BQ635" s="26"/>
      <c r="BR635" s="26"/>
      <c r="BS635" s="26"/>
      <c r="BT635" s="26"/>
      <c r="BU635" s="26"/>
      <c r="BV635" s="26"/>
      <c r="BW635" s="26"/>
      <c r="BX635" s="26"/>
      <c r="BY635" s="26"/>
      <c r="BZ635" s="26"/>
      <c r="CA635" s="26"/>
      <c r="CB635" s="26"/>
      <c r="CC635" s="26"/>
      <c r="CD635" s="26"/>
      <c r="CE635" s="26"/>
      <c r="CF635" s="26"/>
      <c r="CG635" s="26"/>
      <c r="CH635" s="26"/>
      <c r="CI635" s="26"/>
      <c r="CJ635" s="26"/>
      <c r="CK635" s="26"/>
      <c r="CL635" s="26"/>
      <c r="CM635" s="26"/>
      <c r="CN635" s="26"/>
      <c r="CO635" s="26"/>
      <c r="CP635" s="26"/>
      <c r="CQ635" s="26"/>
      <c r="CR635" s="26"/>
      <c r="CS635" s="26"/>
      <c r="CT635" s="26"/>
      <c r="CU635" s="26"/>
      <c r="CV635" s="26"/>
      <c r="CW635" s="26"/>
      <c r="CX635" s="7"/>
      <c r="CY635" s="7"/>
      <c r="CZ635" s="7"/>
      <c r="DA635" s="7"/>
      <c r="DB635" s="7"/>
      <c r="DC635" s="7"/>
      <c r="DD635" s="7"/>
      <c r="DE635" s="7"/>
      <c r="DF635" s="7"/>
      <c r="DG635" s="7"/>
      <c r="DH635" s="7"/>
      <c r="DI635" s="7"/>
      <c r="DJ635" s="7"/>
      <c r="DK635" s="7"/>
      <c r="DL635" s="7"/>
      <c r="DM635" s="7"/>
      <c r="DN635" s="7"/>
      <c r="DO635" s="7"/>
      <c r="DP635" s="7"/>
      <c r="DQ635" s="7"/>
      <c r="DR635" s="7"/>
      <c r="DS635" s="7"/>
      <c r="DT635" s="7"/>
      <c r="DU635" s="7"/>
      <c r="DV635" s="7"/>
      <c r="DW635" s="7"/>
      <c r="DX635" s="7"/>
      <c r="DY635" s="7"/>
      <c r="DZ635" s="7"/>
      <c r="EA635" s="7"/>
    </row>
    <row r="636" spans="1:131">
      <c r="A636" s="7" t="s">
        <v>501</v>
      </c>
      <c r="B636" s="7"/>
      <c r="C636" s="32">
        <v>197.94931211116213</v>
      </c>
      <c r="D636" s="32">
        <v>10.46115</v>
      </c>
      <c r="E636" s="32">
        <v>2.0922300000000003</v>
      </c>
      <c r="F636" s="32">
        <v>12.553380000000001</v>
      </c>
      <c r="G636" s="32">
        <v>173.85067809764917</v>
      </c>
      <c r="H636" s="32">
        <v>177.15865490620357</v>
      </c>
      <c r="I636" s="32">
        <v>555.53418007457196</v>
      </c>
      <c r="J636" s="32">
        <v>3.1940824414576885</v>
      </c>
      <c r="K636" s="32">
        <v>34.161997386992027</v>
      </c>
      <c r="L636" s="30">
        <v>1.0190276899966784</v>
      </c>
      <c r="M636" s="32">
        <v>1.8805438858784069</v>
      </c>
      <c r="N636" s="32">
        <v>5.2651071598288962E-4</v>
      </c>
      <c r="O636" s="32">
        <v>0</v>
      </c>
      <c r="P636" s="32">
        <v>6.9345267432121089E-3</v>
      </c>
      <c r="Q636" s="32">
        <v>0.38180911653017502</v>
      </c>
      <c r="R636" s="32">
        <v>4.5990963043922601</v>
      </c>
      <c r="S636" s="32">
        <v>18.216799865850128</v>
      </c>
      <c r="T636" s="32">
        <v>24.143271559477935</v>
      </c>
      <c r="U636" s="32">
        <v>23.373670351358175</v>
      </c>
      <c r="V636" s="32">
        <v>23.708145332125689</v>
      </c>
      <c r="W636" s="32">
        <v>11.145476519566902</v>
      </c>
      <c r="X636" s="32">
        <v>6.408957379356683</v>
      </c>
      <c r="Y636" s="32">
        <v>1.811388135226792</v>
      </c>
      <c r="Z636" s="32">
        <v>1.2412419930495796E-2</v>
      </c>
      <c r="AA636" s="32"/>
      <c r="AB636" s="32">
        <v>0</v>
      </c>
      <c r="AC636" s="32">
        <v>4.7423718756161451E-3</v>
      </c>
      <c r="AD636" s="32">
        <v>0.14078417856528094</v>
      </c>
      <c r="AE636" s="32">
        <v>3.0310106810731337</v>
      </c>
      <c r="AF636" s="32">
        <v>11.812244980628412</v>
      </c>
      <c r="AG636" s="32">
        <v>17.747122341867222</v>
      </c>
      <c r="AH636" s="32">
        <v>20.13043172670136</v>
      </c>
      <c r="AI636" s="32">
        <v>17.241089508105201</v>
      </c>
      <c r="AJ636" s="32">
        <v>8.9208618670356667</v>
      </c>
      <c r="AK636" s="32">
        <v>4.210124360204972</v>
      </c>
      <c r="AL636" s="32">
        <v>0.89376584877602283</v>
      </c>
      <c r="AM636" s="26">
        <v>9.1727357707835442E-3</v>
      </c>
      <c r="AN636" s="26"/>
      <c r="AO636" s="26"/>
      <c r="AP636" s="26"/>
      <c r="AQ636" s="26"/>
      <c r="AR636" s="26"/>
      <c r="AS636" s="26"/>
      <c r="AT636" s="26"/>
      <c r="AU636" s="26"/>
      <c r="AV636" s="26"/>
      <c r="AW636" s="26"/>
      <c r="AX636" s="26"/>
      <c r="AY636" s="26"/>
      <c r="AZ636" s="26"/>
      <c r="BA636" s="26"/>
      <c r="BB636" s="26"/>
      <c r="BC636" s="26"/>
      <c r="BD636" s="26"/>
      <c r="BE636" s="26"/>
      <c r="BF636" s="26"/>
      <c r="BG636" s="26"/>
      <c r="BH636" s="26"/>
      <c r="BI636" s="26"/>
      <c r="BJ636" s="26"/>
      <c r="BK636" s="26"/>
      <c r="BL636" s="26"/>
      <c r="BM636" s="26"/>
      <c r="BN636" s="26"/>
      <c r="BO636" s="26"/>
      <c r="BP636" s="26"/>
      <c r="BQ636" s="26"/>
      <c r="BR636" s="26"/>
      <c r="BS636" s="26"/>
      <c r="BT636" s="26"/>
      <c r="BU636" s="26"/>
      <c r="BV636" s="26"/>
      <c r="BW636" s="26"/>
      <c r="BX636" s="26"/>
      <c r="BY636" s="26"/>
      <c r="BZ636" s="26"/>
      <c r="CA636" s="26"/>
      <c r="CB636" s="26"/>
      <c r="CC636" s="26"/>
      <c r="CD636" s="26"/>
      <c r="CE636" s="26"/>
      <c r="CF636" s="26"/>
      <c r="CG636" s="26"/>
      <c r="CH636" s="26"/>
      <c r="CI636" s="26"/>
      <c r="CJ636" s="26"/>
      <c r="CK636" s="26"/>
      <c r="CL636" s="26"/>
      <c r="CM636" s="26"/>
      <c r="CN636" s="26"/>
      <c r="CO636" s="26"/>
      <c r="CP636" s="26"/>
      <c r="CQ636" s="26"/>
      <c r="CR636" s="26"/>
      <c r="CS636" s="26"/>
      <c r="CT636" s="26"/>
      <c r="CU636" s="26"/>
      <c r="CV636" s="26"/>
      <c r="CW636" s="26"/>
      <c r="CX636" s="7"/>
      <c r="CY636" s="7"/>
      <c r="CZ636" s="7"/>
      <c r="DA636" s="7"/>
      <c r="DB636" s="7"/>
      <c r="DC636" s="7"/>
      <c r="DD636" s="7"/>
      <c r="DE636" s="7"/>
      <c r="DF636" s="7"/>
      <c r="DG636" s="7"/>
      <c r="DH636" s="7"/>
      <c r="DI636" s="7"/>
      <c r="DJ636" s="7"/>
      <c r="DK636" s="7"/>
      <c r="DL636" s="7"/>
      <c r="DM636" s="7"/>
      <c r="DN636" s="7"/>
      <c r="DO636" s="7"/>
      <c r="DP636" s="7"/>
      <c r="DQ636" s="7"/>
      <c r="DR636" s="7"/>
      <c r="DS636" s="7"/>
      <c r="DT636" s="7"/>
      <c r="DU636" s="7"/>
      <c r="DV636" s="7"/>
      <c r="DW636" s="7"/>
      <c r="DX636" s="7"/>
      <c r="DY636" s="7"/>
      <c r="DZ636" s="7"/>
      <c r="EA636" s="7"/>
    </row>
    <row r="637" spans="1:131">
      <c r="A637" s="7" t="s">
        <v>523</v>
      </c>
      <c r="B637" s="7"/>
      <c r="C637" s="32">
        <v>196.23491804170382</v>
      </c>
      <c r="D637" s="32">
        <v>10.46115</v>
      </c>
      <c r="E637" s="32">
        <v>2.0922300000000003</v>
      </c>
      <c r="F637" s="32">
        <v>12.553380000000001</v>
      </c>
      <c r="G637" s="32">
        <v>173.85067809764917</v>
      </c>
      <c r="H637" s="32">
        <v>176.33054039421444</v>
      </c>
      <c r="I637" s="32">
        <v>560.38756964053516</v>
      </c>
      <c r="J637" s="32">
        <v>3.223306675357593</v>
      </c>
      <c r="K637" s="32">
        <v>34.461770870005857</v>
      </c>
      <c r="L637" s="30">
        <v>1.0142643234050106</v>
      </c>
      <c r="M637" s="32">
        <v>1.8642569220545768</v>
      </c>
      <c r="N637" s="32">
        <v>5.2195072615842178E-4</v>
      </c>
      <c r="O637" s="32">
        <v>0</v>
      </c>
      <c r="P637" s="32">
        <v>6.874468380814837E-3</v>
      </c>
      <c r="Q637" s="32">
        <v>0.37850235441989871</v>
      </c>
      <c r="R637" s="32">
        <v>4.5592645750216123</v>
      </c>
      <c r="S637" s="32">
        <v>18.059028296343566</v>
      </c>
      <c r="T637" s="32">
        <v>23.934172163589931</v>
      </c>
      <c r="U637" s="32">
        <v>23.171236296879933</v>
      </c>
      <c r="V637" s="32">
        <v>23.502814465744972</v>
      </c>
      <c r="W637" s="32">
        <v>11.048948076792106</v>
      </c>
      <c r="X637" s="32">
        <v>6.3534508539467343</v>
      </c>
      <c r="Y637" s="32">
        <v>1.7957001136651105</v>
      </c>
      <c r="Z637" s="32">
        <v>1.2304918778359849E-2</v>
      </c>
      <c r="AA637" s="32"/>
      <c r="AB637" s="32">
        <v>0</v>
      </c>
      <c r="AC637" s="32">
        <v>4.7012992690381719E-3</v>
      </c>
      <c r="AD637" s="32">
        <v>0.13956487874437357</v>
      </c>
      <c r="AE637" s="32">
        <v>3.0047597854237544</v>
      </c>
      <c r="AF637" s="32">
        <v>11.709941807529201</v>
      </c>
      <c r="AG637" s="32">
        <v>17.593418542806976</v>
      </c>
      <c r="AH637" s="32">
        <v>19.956086625928737</v>
      </c>
      <c r="AI637" s="32">
        <v>17.091768344578771</v>
      </c>
      <c r="AJ637" s="32">
        <v>8.8436003069110516</v>
      </c>
      <c r="AK637" s="32">
        <v>4.1736614285694023</v>
      </c>
      <c r="AL637" s="32">
        <v>0.88602514559153533</v>
      </c>
      <c r="AM637" s="26">
        <v>9.093292787938986E-3</v>
      </c>
      <c r="AN637" s="26"/>
      <c r="AO637" s="26"/>
      <c r="AP637" s="26"/>
      <c r="AQ637" s="26"/>
      <c r="AR637" s="26"/>
      <c r="AS637" s="26"/>
      <c r="AT637" s="26"/>
      <c r="AU637" s="26"/>
      <c r="AV637" s="26"/>
      <c r="AW637" s="26"/>
      <c r="AX637" s="26"/>
      <c r="AY637" s="26"/>
      <c r="AZ637" s="26"/>
      <c r="BA637" s="26"/>
      <c r="BB637" s="26"/>
      <c r="BC637" s="26"/>
      <c r="BD637" s="26"/>
      <c r="BE637" s="26"/>
      <c r="BF637" s="26"/>
      <c r="BG637" s="26"/>
      <c r="BH637" s="26"/>
      <c r="BI637" s="26"/>
      <c r="BJ637" s="26"/>
      <c r="BK637" s="26"/>
      <c r="BL637" s="26"/>
      <c r="BM637" s="26"/>
      <c r="BN637" s="26"/>
      <c r="BO637" s="26"/>
      <c r="BP637" s="26"/>
      <c r="BQ637" s="26"/>
      <c r="BR637" s="26"/>
      <c r="BS637" s="26"/>
      <c r="BT637" s="26"/>
      <c r="BU637" s="26"/>
      <c r="BV637" s="26"/>
      <c r="BW637" s="26"/>
      <c r="BX637" s="26"/>
      <c r="BY637" s="26"/>
      <c r="BZ637" s="26"/>
      <c r="CA637" s="26"/>
      <c r="CB637" s="26"/>
      <c r="CC637" s="26"/>
      <c r="CD637" s="26"/>
      <c r="CE637" s="26"/>
      <c r="CF637" s="26"/>
      <c r="CG637" s="26"/>
      <c r="CH637" s="26"/>
      <c r="CI637" s="26"/>
      <c r="CJ637" s="26"/>
      <c r="CK637" s="26"/>
      <c r="CL637" s="26"/>
      <c r="CM637" s="26"/>
      <c r="CN637" s="26"/>
      <c r="CO637" s="26"/>
      <c r="CP637" s="26"/>
      <c r="CQ637" s="26"/>
      <c r="CR637" s="26"/>
      <c r="CS637" s="26"/>
      <c r="CT637" s="26"/>
      <c r="CU637" s="26"/>
      <c r="CV637" s="26"/>
      <c r="CW637" s="26"/>
      <c r="CX637" s="7"/>
      <c r="CY637" s="7"/>
      <c r="CZ637" s="7"/>
      <c r="DA637" s="7"/>
      <c r="DB637" s="7"/>
      <c r="DC637" s="7"/>
      <c r="DD637" s="7"/>
      <c r="DE637" s="7"/>
      <c r="DF637" s="7"/>
      <c r="DG637" s="7"/>
      <c r="DH637" s="7"/>
      <c r="DI637" s="7"/>
      <c r="DJ637" s="7"/>
      <c r="DK637" s="7"/>
      <c r="DL637" s="7"/>
      <c r="DM637" s="7"/>
      <c r="DN637" s="7"/>
      <c r="DO637" s="7"/>
      <c r="DP637" s="7"/>
      <c r="DQ637" s="7"/>
      <c r="DR637" s="7"/>
      <c r="DS637" s="7"/>
      <c r="DT637" s="7"/>
      <c r="DU637" s="7"/>
      <c r="DV637" s="7"/>
      <c r="DW637" s="7"/>
      <c r="DX637" s="7"/>
      <c r="DY637" s="7"/>
      <c r="DZ637" s="7"/>
      <c r="EA637" s="7"/>
    </row>
    <row r="638" spans="1:131">
      <c r="A638" s="7" t="s">
        <v>491</v>
      </c>
      <c r="B638" s="7"/>
      <c r="C638" s="32">
        <v>195.99264675256742</v>
      </c>
      <c r="D638" s="32">
        <v>10.46115</v>
      </c>
      <c r="E638" s="32">
        <v>2.0922300000000003</v>
      </c>
      <c r="F638" s="32">
        <v>12.553380000000001</v>
      </c>
      <c r="G638" s="32">
        <v>173.85067809764917</v>
      </c>
      <c r="H638" s="32">
        <v>176.21351457503658</v>
      </c>
      <c r="I638" s="32">
        <v>561.08027837814518</v>
      </c>
      <c r="J638" s="32">
        <v>3.2274777565982968</v>
      </c>
      <c r="K638" s="32">
        <v>34.504556578460772</v>
      </c>
      <c r="L638" s="30">
        <v>1.0135911835561564</v>
      </c>
      <c r="M638" s="32">
        <v>1.8619553136950928</v>
      </c>
      <c r="N638" s="32">
        <v>5.2130632669805047E-4</v>
      </c>
      <c r="O638" s="32">
        <v>0</v>
      </c>
      <c r="P638" s="32">
        <v>6.8659811740864538E-3</v>
      </c>
      <c r="Q638" s="32">
        <v>0.37803505607023918</v>
      </c>
      <c r="R638" s="32">
        <v>4.5536357148925006</v>
      </c>
      <c r="S638" s="32">
        <v>18.036732651360669</v>
      </c>
      <c r="T638" s="32">
        <v>23.904623076188201</v>
      </c>
      <c r="U638" s="32">
        <v>23.142629128774733</v>
      </c>
      <c r="V638" s="32">
        <v>23.473797931808136</v>
      </c>
      <c r="W638" s="32">
        <v>11.035307064678266</v>
      </c>
      <c r="X638" s="32">
        <v>6.3456068945524979</v>
      </c>
      <c r="Y638" s="32">
        <v>1.7934831454222437</v>
      </c>
      <c r="Z638" s="32">
        <v>1.2289727146998308E-2</v>
      </c>
      <c r="AA638" s="32"/>
      <c r="AB638" s="32">
        <v>0</v>
      </c>
      <c r="AC638" s="32">
        <v>4.6954950531224102E-3</v>
      </c>
      <c r="AD638" s="32">
        <v>0.13939257218737042</v>
      </c>
      <c r="AE638" s="32">
        <v>3.0010501142091486</v>
      </c>
      <c r="AF638" s="32">
        <v>11.695484733702925</v>
      </c>
      <c r="AG638" s="32">
        <v>17.571697738817463</v>
      </c>
      <c r="AH638" s="32">
        <v>19.931448876025563</v>
      </c>
      <c r="AI638" s="32">
        <v>17.070666877053089</v>
      </c>
      <c r="AJ638" s="32">
        <v>8.8326820133252628</v>
      </c>
      <c r="AK638" s="32">
        <v>4.168508633415466</v>
      </c>
      <c r="AL638" s="32">
        <v>0.88493126048499127</v>
      </c>
      <c r="AM638" s="26">
        <v>9.0820662244496045E-3</v>
      </c>
      <c r="AN638" s="26"/>
      <c r="AO638" s="26"/>
      <c r="AP638" s="26"/>
      <c r="AQ638" s="26"/>
      <c r="AR638" s="26"/>
      <c r="AS638" s="26"/>
      <c r="AT638" s="26"/>
      <c r="AU638" s="26"/>
      <c r="AV638" s="26"/>
      <c r="AW638" s="26"/>
      <c r="AX638" s="26"/>
      <c r="AY638" s="26"/>
      <c r="AZ638" s="26"/>
      <c r="BA638" s="26"/>
      <c r="BB638" s="26"/>
      <c r="BC638" s="26"/>
      <c r="BD638" s="26"/>
      <c r="BE638" s="26"/>
      <c r="BF638" s="26"/>
      <c r="BG638" s="26"/>
      <c r="BH638" s="26"/>
      <c r="BI638" s="26"/>
      <c r="BJ638" s="26"/>
      <c r="BK638" s="26"/>
      <c r="BL638" s="26"/>
      <c r="BM638" s="26"/>
      <c r="BN638" s="26"/>
      <c r="BO638" s="26"/>
      <c r="BP638" s="26"/>
      <c r="BQ638" s="26"/>
      <c r="BR638" s="26"/>
      <c r="BS638" s="26"/>
      <c r="BT638" s="26"/>
      <c r="BU638" s="26"/>
      <c r="BV638" s="26"/>
      <c r="BW638" s="26"/>
      <c r="BX638" s="26"/>
      <c r="BY638" s="26"/>
      <c r="BZ638" s="26"/>
      <c r="CA638" s="26"/>
      <c r="CB638" s="26"/>
      <c r="CC638" s="26"/>
      <c r="CD638" s="26"/>
      <c r="CE638" s="26"/>
      <c r="CF638" s="26"/>
      <c r="CG638" s="26"/>
      <c r="CH638" s="26"/>
      <c r="CI638" s="26"/>
      <c r="CJ638" s="26"/>
      <c r="CK638" s="26"/>
      <c r="CL638" s="26"/>
      <c r="CM638" s="26"/>
      <c r="CN638" s="26"/>
      <c r="CO638" s="26"/>
      <c r="CP638" s="26"/>
      <c r="CQ638" s="26"/>
      <c r="CR638" s="26"/>
      <c r="CS638" s="26"/>
      <c r="CT638" s="26"/>
      <c r="CU638" s="26"/>
      <c r="CV638" s="26"/>
      <c r="CW638" s="26"/>
      <c r="CX638" s="7"/>
      <c r="CY638" s="7"/>
      <c r="CZ638" s="7"/>
      <c r="DA638" s="7"/>
      <c r="DB638" s="7"/>
      <c r="DC638" s="7"/>
      <c r="DD638" s="7"/>
      <c r="DE638" s="7"/>
      <c r="DF638" s="7"/>
      <c r="DG638" s="7"/>
      <c r="DH638" s="7"/>
      <c r="DI638" s="7"/>
      <c r="DJ638" s="7"/>
      <c r="DK638" s="7"/>
      <c r="DL638" s="7"/>
      <c r="DM638" s="7"/>
      <c r="DN638" s="7"/>
      <c r="DO638" s="7"/>
      <c r="DP638" s="7"/>
      <c r="DQ638" s="7"/>
      <c r="DR638" s="7"/>
      <c r="DS638" s="7"/>
      <c r="DT638" s="7"/>
      <c r="DU638" s="7"/>
      <c r="DV638" s="7"/>
      <c r="DW638" s="7"/>
      <c r="DX638" s="7"/>
      <c r="DY638" s="7"/>
      <c r="DZ638" s="7"/>
      <c r="EA638" s="7"/>
    </row>
    <row r="639" spans="1:131">
      <c r="A639" s="7" t="s">
        <v>503</v>
      </c>
      <c r="B639" s="7"/>
      <c r="C639" s="32">
        <v>195.86220239532778</v>
      </c>
      <c r="D639" s="32">
        <v>10.46115</v>
      </c>
      <c r="E639" s="32">
        <v>2.0922300000000003</v>
      </c>
      <c r="F639" s="32">
        <v>12.553380000000001</v>
      </c>
      <c r="G639" s="32">
        <v>173.85067809764917</v>
      </c>
      <c r="H639" s="32">
        <v>176.15050521962536</v>
      </c>
      <c r="I639" s="32">
        <v>561.45395821722479</v>
      </c>
      <c r="J639" s="32">
        <v>3.2297278349966008</v>
      </c>
      <c r="K639" s="32">
        <v>34.527637212184992</v>
      </c>
      <c r="L639" s="30">
        <v>1.0132287497934545</v>
      </c>
      <c r="M639" s="32">
        <v>1.8607160755495409</v>
      </c>
      <c r="N639" s="32">
        <v>5.2095936741239455E-4</v>
      </c>
      <c r="O639" s="32">
        <v>0</v>
      </c>
      <c r="P639" s="32">
        <v>6.8614114694780758E-3</v>
      </c>
      <c r="Q639" s="32">
        <v>0.37778345203957675</v>
      </c>
      <c r="R639" s="32">
        <v>4.5506050089258503</v>
      </c>
      <c r="S639" s="32">
        <v>18.024728170394706</v>
      </c>
      <c r="T639" s="32">
        <v>23.888713177302218</v>
      </c>
      <c r="U639" s="32">
        <v>23.127226380602501</v>
      </c>
      <c r="V639" s="32">
        <v>23.458174771786965</v>
      </c>
      <c r="W639" s="32">
        <v>11.027962434352355</v>
      </c>
      <c r="X639" s="32">
        <v>6.3413835288988851</v>
      </c>
      <c r="Y639" s="32">
        <v>1.7922894794352737</v>
      </c>
      <c r="Z639" s="32">
        <v>1.2281547628098475E-2</v>
      </c>
      <c r="AA639" s="32"/>
      <c r="AB639" s="32">
        <v>0</v>
      </c>
      <c r="AC639" s="32">
        <v>4.6923699316228275E-3</v>
      </c>
      <c r="AD639" s="32">
        <v>0.13929979842884302</v>
      </c>
      <c r="AE639" s="32">
        <v>2.9990527430848828</v>
      </c>
      <c r="AF639" s="32">
        <v>11.687700717241224</v>
      </c>
      <c r="AG639" s="32">
        <v>17.56000276528081</v>
      </c>
      <c r="AH639" s="32">
        <v>19.918183352647176</v>
      </c>
      <c r="AI639" s="32">
        <v>17.059305368316281</v>
      </c>
      <c r="AJ639" s="32">
        <v>8.8268033564112365</v>
      </c>
      <c r="AK639" s="32">
        <v>4.1657342516294982</v>
      </c>
      <c r="AL639" s="32">
        <v>0.88434228793225578</v>
      </c>
      <c r="AM639" s="26">
        <v>9.0760215880273405E-3</v>
      </c>
      <c r="AN639" s="26"/>
      <c r="AO639" s="26"/>
      <c r="AP639" s="26"/>
      <c r="AQ639" s="26"/>
      <c r="AR639" s="26"/>
      <c r="AS639" s="26"/>
      <c r="AT639" s="26"/>
      <c r="AU639" s="26"/>
      <c r="AV639" s="26"/>
      <c r="AW639" s="26"/>
      <c r="AX639" s="26"/>
      <c r="AY639" s="26"/>
      <c r="AZ639" s="26"/>
      <c r="BA639" s="26"/>
      <c r="BB639" s="26"/>
      <c r="BC639" s="26"/>
      <c r="BD639" s="26"/>
      <c r="BE639" s="26"/>
      <c r="BF639" s="26"/>
      <c r="BG639" s="26"/>
      <c r="BH639" s="26"/>
      <c r="BI639" s="26"/>
      <c r="BJ639" s="26"/>
      <c r="BK639" s="26"/>
      <c r="BL639" s="26"/>
      <c r="BM639" s="26"/>
      <c r="BN639" s="26"/>
      <c r="BO639" s="26"/>
      <c r="BP639" s="26"/>
      <c r="BQ639" s="26"/>
      <c r="BR639" s="26"/>
      <c r="BS639" s="26"/>
      <c r="BT639" s="26"/>
      <c r="BU639" s="26"/>
      <c r="BV639" s="26"/>
      <c r="BW639" s="26"/>
      <c r="BX639" s="26"/>
      <c r="BY639" s="26"/>
      <c r="BZ639" s="26"/>
      <c r="CA639" s="26"/>
      <c r="CB639" s="26"/>
      <c r="CC639" s="26"/>
      <c r="CD639" s="26"/>
      <c r="CE639" s="26"/>
      <c r="CF639" s="26"/>
      <c r="CG639" s="26"/>
      <c r="CH639" s="26"/>
      <c r="CI639" s="26"/>
      <c r="CJ639" s="26"/>
      <c r="CK639" s="26"/>
      <c r="CL639" s="26"/>
      <c r="CM639" s="26"/>
      <c r="CN639" s="26"/>
      <c r="CO639" s="26"/>
      <c r="CP639" s="26"/>
      <c r="CQ639" s="26"/>
      <c r="CR639" s="26"/>
      <c r="CS639" s="26"/>
      <c r="CT639" s="26"/>
      <c r="CU639" s="26"/>
      <c r="CV639" s="26"/>
      <c r="CW639" s="26"/>
      <c r="CX639" s="7"/>
      <c r="CY639" s="7"/>
      <c r="CZ639" s="7"/>
      <c r="DA639" s="7"/>
      <c r="DB639" s="7"/>
      <c r="DC639" s="7"/>
      <c r="DD639" s="7"/>
      <c r="DE639" s="7"/>
      <c r="DF639" s="7"/>
      <c r="DG639" s="7"/>
      <c r="DH639" s="7"/>
      <c r="DI639" s="7"/>
      <c r="DJ639" s="7"/>
      <c r="DK639" s="7"/>
      <c r="DL639" s="7"/>
      <c r="DM639" s="7"/>
      <c r="DN639" s="7"/>
      <c r="DO639" s="7"/>
      <c r="DP639" s="7"/>
      <c r="DQ639" s="7"/>
      <c r="DR639" s="7"/>
      <c r="DS639" s="7"/>
      <c r="DT639" s="7"/>
      <c r="DU639" s="7"/>
      <c r="DV639" s="7"/>
      <c r="DW639" s="7"/>
      <c r="DX639" s="7"/>
      <c r="DY639" s="7"/>
      <c r="DZ639" s="7"/>
      <c r="EA639" s="7"/>
    </row>
    <row r="640" spans="1:131">
      <c r="A640" s="7" t="s">
        <v>533</v>
      </c>
      <c r="B640" s="7"/>
      <c r="C640" s="32">
        <v>195.86220239532778</v>
      </c>
      <c r="D640" s="32">
        <v>10.46115</v>
      </c>
      <c r="E640" s="32">
        <v>2.0922300000000003</v>
      </c>
      <c r="F640" s="32">
        <v>12.553380000000001</v>
      </c>
      <c r="G640" s="32">
        <v>173.85067809764917</v>
      </c>
      <c r="H640" s="32">
        <v>176.15050521962536</v>
      </c>
      <c r="I640" s="32">
        <v>561.45395821722479</v>
      </c>
      <c r="J640" s="32">
        <v>3.2297278349966008</v>
      </c>
      <c r="K640" s="32">
        <v>34.527637212184992</v>
      </c>
      <c r="L640" s="30">
        <v>1.0132287497934545</v>
      </c>
      <c r="M640" s="32">
        <v>1.8607160755495409</v>
      </c>
      <c r="N640" s="32">
        <v>5.2095936741239455E-4</v>
      </c>
      <c r="O640" s="32">
        <v>0</v>
      </c>
      <c r="P640" s="32">
        <v>6.8614114694780758E-3</v>
      </c>
      <c r="Q640" s="32">
        <v>0.37778345203957675</v>
      </c>
      <c r="R640" s="32">
        <v>4.5506050089258503</v>
      </c>
      <c r="S640" s="32">
        <v>18.024728170394706</v>
      </c>
      <c r="T640" s="32">
        <v>23.888713177302218</v>
      </c>
      <c r="U640" s="32">
        <v>23.127226380602501</v>
      </c>
      <c r="V640" s="32">
        <v>23.458174771786965</v>
      </c>
      <c r="W640" s="32">
        <v>11.027962434352355</v>
      </c>
      <c r="X640" s="32">
        <v>6.3413835288988851</v>
      </c>
      <c r="Y640" s="32">
        <v>1.7922894794352737</v>
      </c>
      <c r="Z640" s="32">
        <v>1.2281547628098475E-2</v>
      </c>
      <c r="AA640" s="32"/>
      <c r="AB640" s="32">
        <v>0</v>
      </c>
      <c r="AC640" s="32">
        <v>4.6923699316228275E-3</v>
      </c>
      <c r="AD640" s="32">
        <v>0.13929979842884302</v>
      </c>
      <c r="AE640" s="32">
        <v>2.9990527430848828</v>
      </c>
      <c r="AF640" s="32">
        <v>11.687700717241224</v>
      </c>
      <c r="AG640" s="32">
        <v>17.56000276528081</v>
      </c>
      <c r="AH640" s="32">
        <v>19.918183352647176</v>
      </c>
      <c r="AI640" s="32">
        <v>17.059305368316281</v>
      </c>
      <c r="AJ640" s="32">
        <v>8.8268033564112365</v>
      </c>
      <c r="AK640" s="32">
        <v>4.1657342516294982</v>
      </c>
      <c r="AL640" s="32">
        <v>0.88434228793225578</v>
      </c>
      <c r="AM640" s="26">
        <v>9.0760215880273405E-3</v>
      </c>
      <c r="AN640" s="26"/>
      <c r="AO640" s="26"/>
      <c r="AP640" s="26"/>
      <c r="AQ640" s="26"/>
      <c r="AR640" s="26"/>
      <c r="AS640" s="26"/>
      <c r="AT640" s="26"/>
      <c r="AU640" s="26"/>
      <c r="AV640" s="26"/>
      <c r="AW640" s="26"/>
      <c r="AX640" s="26"/>
      <c r="AY640" s="26"/>
      <c r="AZ640" s="26"/>
      <c r="BA640" s="26"/>
      <c r="BB640" s="26"/>
      <c r="BC640" s="26"/>
      <c r="BD640" s="26"/>
      <c r="BE640" s="26"/>
      <c r="BF640" s="26"/>
      <c r="BG640" s="26"/>
      <c r="BH640" s="26"/>
      <c r="BI640" s="26"/>
      <c r="BJ640" s="26"/>
      <c r="BK640" s="26"/>
      <c r="BL640" s="26"/>
      <c r="BM640" s="26"/>
      <c r="BN640" s="26"/>
      <c r="BO640" s="26"/>
      <c r="BP640" s="26"/>
      <c r="BQ640" s="26"/>
      <c r="BR640" s="26"/>
      <c r="BS640" s="26"/>
      <c r="BT640" s="26"/>
      <c r="BU640" s="26"/>
      <c r="BV640" s="26"/>
      <c r="BW640" s="26"/>
      <c r="BX640" s="26"/>
      <c r="BY640" s="26"/>
      <c r="BZ640" s="26"/>
      <c r="CA640" s="26"/>
      <c r="CB640" s="26"/>
      <c r="CC640" s="26"/>
      <c r="CD640" s="26"/>
      <c r="CE640" s="26"/>
      <c r="CF640" s="26"/>
      <c r="CG640" s="26"/>
      <c r="CH640" s="26"/>
      <c r="CI640" s="26"/>
      <c r="CJ640" s="26"/>
      <c r="CK640" s="26"/>
      <c r="CL640" s="26"/>
      <c r="CM640" s="26"/>
      <c r="CN640" s="26"/>
      <c r="CO640" s="26"/>
      <c r="CP640" s="26"/>
      <c r="CQ640" s="26"/>
      <c r="CR640" s="26"/>
      <c r="CS640" s="26"/>
      <c r="CT640" s="26"/>
      <c r="CU640" s="26"/>
      <c r="CV640" s="26"/>
      <c r="CW640" s="26"/>
      <c r="CX640" s="7"/>
      <c r="CY640" s="7"/>
      <c r="CZ640" s="7"/>
      <c r="DA640" s="7"/>
      <c r="DB640" s="7"/>
      <c r="DC640" s="7"/>
      <c r="DD640" s="7"/>
      <c r="DE640" s="7"/>
      <c r="DF640" s="7"/>
      <c r="DG640" s="7"/>
      <c r="DH640" s="7"/>
      <c r="DI640" s="7"/>
      <c r="DJ640" s="7"/>
      <c r="DK640" s="7"/>
      <c r="DL640" s="7"/>
      <c r="DM640" s="7"/>
      <c r="DN640" s="7"/>
      <c r="DO640" s="7"/>
      <c r="DP640" s="7"/>
      <c r="DQ640" s="7"/>
      <c r="DR640" s="7"/>
      <c r="DS640" s="7"/>
      <c r="DT640" s="7"/>
      <c r="DU640" s="7"/>
      <c r="DV640" s="7"/>
      <c r="DW640" s="7"/>
      <c r="DX640" s="7"/>
      <c r="DY640" s="7"/>
      <c r="DZ640" s="7"/>
      <c r="EA640" s="7"/>
    </row>
    <row r="641" spans="1:131">
      <c r="A641" s="7" t="s">
        <v>492</v>
      </c>
      <c r="B641" s="7"/>
      <c r="C641" s="32">
        <v>192.99242653605558</v>
      </c>
      <c r="D641" s="32">
        <v>10.46115</v>
      </c>
      <c r="E641" s="32">
        <v>2.0922300000000003</v>
      </c>
      <c r="F641" s="32">
        <v>12.553380000000001</v>
      </c>
      <c r="G641" s="32">
        <v>173.85067809764917</v>
      </c>
      <c r="H641" s="32">
        <v>174.76429940058034</v>
      </c>
      <c r="I641" s="32">
        <v>569.80271596023192</v>
      </c>
      <c r="J641" s="32">
        <v>3.2799991033007907</v>
      </c>
      <c r="K641" s="32">
        <v>35.043304902454814</v>
      </c>
      <c r="L641" s="30">
        <v>1.0052552070140215</v>
      </c>
      <c r="M641" s="32">
        <v>1.8334528363473448</v>
      </c>
      <c r="N641" s="32">
        <v>5.1332626312796379E-4</v>
      </c>
      <c r="O641" s="32">
        <v>0</v>
      </c>
      <c r="P641" s="32">
        <v>6.7608779680937816E-3</v>
      </c>
      <c r="Q641" s="32">
        <v>0.37224816336500421</v>
      </c>
      <c r="R641" s="32">
        <v>4.4839294776595375</v>
      </c>
      <c r="S641" s="32">
        <v>17.760629589143502</v>
      </c>
      <c r="T641" s="32">
        <v>23.53869540181061</v>
      </c>
      <c r="U641" s="32">
        <v>22.788365920813455</v>
      </c>
      <c r="V641" s="32">
        <v>23.114465251321221</v>
      </c>
      <c r="W641" s="32">
        <v>10.866380567182357</v>
      </c>
      <c r="X641" s="32">
        <v>6.2484694845194149</v>
      </c>
      <c r="Y641" s="32">
        <v>1.7660288277219363</v>
      </c>
      <c r="Z641" s="32">
        <v>1.210159821230216E-2</v>
      </c>
      <c r="AA641" s="32"/>
      <c r="AB641" s="32">
        <v>0</v>
      </c>
      <c r="AC641" s="32">
        <v>4.6236172586320168E-3</v>
      </c>
      <c r="AD641" s="32">
        <v>0.13725877574124093</v>
      </c>
      <c r="AE641" s="32">
        <v>2.9551105783510385</v>
      </c>
      <c r="AF641" s="32">
        <v>11.516452355083844</v>
      </c>
      <c r="AG641" s="32">
        <v>17.302713347474498</v>
      </c>
      <c r="AH641" s="32">
        <v>19.626341838322674</v>
      </c>
      <c r="AI641" s="32">
        <v>16.809352176106518</v>
      </c>
      <c r="AJ641" s="32">
        <v>8.6974729043026464</v>
      </c>
      <c r="AK641" s="32">
        <v>4.1046978523382238</v>
      </c>
      <c r="AL641" s="32">
        <v>0.87138489177207612</v>
      </c>
      <c r="AM641" s="26">
        <v>8.9430395867375629E-3</v>
      </c>
      <c r="AN641" s="26"/>
      <c r="AO641" s="26"/>
      <c r="AP641" s="26"/>
      <c r="AQ641" s="26"/>
      <c r="AR641" s="26"/>
      <c r="AS641" s="26"/>
      <c r="AT641" s="26"/>
      <c r="AU641" s="26"/>
      <c r="AV641" s="26"/>
      <c r="AW641" s="26"/>
      <c r="AX641" s="26"/>
      <c r="AY641" s="26"/>
      <c r="AZ641" s="26"/>
      <c r="BA641" s="26"/>
      <c r="BB641" s="26"/>
      <c r="BC641" s="26"/>
      <c r="BD641" s="26"/>
      <c r="BE641" s="26"/>
      <c r="BF641" s="26"/>
      <c r="BG641" s="26"/>
      <c r="BH641" s="26"/>
      <c r="BI641" s="26"/>
      <c r="BJ641" s="26"/>
      <c r="BK641" s="26"/>
      <c r="BL641" s="26"/>
      <c r="BM641" s="26"/>
      <c r="BN641" s="26"/>
      <c r="BO641" s="26"/>
      <c r="BP641" s="26"/>
      <c r="BQ641" s="26"/>
      <c r="BR641" s="26"/>
      <c r="BS641" s="26"/>
      <c r="BT641" s="26"/>
      <c r="BU641" s="26"/>
      <c r="BV641" s="26"/>
      <c r="BW641" s="26"/>
      <c r="BX641" s="26"/>
      <c r="BY641" s="26"/>
      <c r="BZ641" s="26"/>
      <c r="CA641" s="26"/>
      <c r="CB641" s="26"/>
      <c r="CC641" s="26"/>
      <c r="CD641" s="26"/>
      <c r="CE641" s="26"/>
      <c r="CF641" s="26"/>
      <c r="CG641" s="26"/>
      <c r="CH641" s="26"/>
      <c r="CI641" s="26"/>
      <c r="CJ641" s="26"/>
      <c r="CK641" s="26"/>
      <c r="CL641" s="26"/>
      <c r="CM641" s="26"/>
      <c r="CN641" s="26"/>
      <c r="CO641" s="26"/>
      <c r="CP641" s="26"/>
      <c r="CQ641" s="26"/>
      <c r="CR641" s="26"/>
      <c r="CS641" s="26"/>
      <c r="CT641" s="26"/>
      <c r="CU641" s="26"/>
      <c r="CV641" s="26"/>
      <c r="CW641" s="26"/>
      <c r="CX641" s="7"/>
      <c r="CY641" s="7"/>
      <c r="CZ641" s="7"/>
      <c r="DA641" s="7"/>
      <c r="DB641" s="7"/>
      <c r="DC641" s="7"/>
      <c r="DD641" s="7"/>
      <c r="DE641" s="7"/>
      <c r="DF641" s="7"/>
      <c r="DG641" s="7"/>
      <c r="DH641" s="7"/>
      <c r="DI641" s="7"/>
      <c r="DJ641" s="7"/>
      <c r="DK641" s="7"/>
      <c r="DL641" s="7"/>
      <c r="DM641" s="7"/>
      <c r="DN641" s="7"/>
      <c r="DO641" s="7"/>
      <c r="DP641" s="7"/>
      <c r="DQ641" s="7"/>
      <c r="DR641" s="7"/>
      <c r="DS641" s="7"/>
      <c r="DT641" s="7"/>
      <c r="DU641" s="7"/>
      <c r="DV641" s="7"/>
      <c r="DW641" s="7"/>
      <c r="DX641" s="7"/>
      <c r="DY641" s="7"/>
      <c r="DZ641" s="7"/>
      <c r="EA641" s="7"/>
    </row>
    <row r="642" spans="1:131">
      <c r="A642" s="7" t="s">
        <v>504</v>
      </c>
      <c r="B642" s="7"/>
      <c r="C642" s="32">
        <v>192.79676000019612</v>
      </c>
      <c r="D642" s="32">
        <v>10.46115</v>
      </c>
      <c r="E642" s="32">
        <v>2.0922300000000003</v>
      </c>
      <c r="F642" s="32">
        <v>12.553380000000001</v>
      </c>
      <c r="G642" s="32">
        <v>173.85067809764917</v>
      </c>
      <c r="H642" s="32">
        <v>174.66978536746367</v>
      </c>
      <c r="I642" s="32">
        <v>570.38100017805357</v>
      </c>
      <c r="J642" s="32">
        <v>3.2834811879372219</v>
      </c>
      <c r="K642" s="32">
        <v>35.079023089052491</v>
      </c>
      <c r="L642" s="30">
        <v>1.0047115563699696</v>
      </c>
      <c r="M642" s="32">
        <v>1.8315939791290177</v>
      </c>
      <c r="N642" s="32">
        <v>5.128058241994799E-4</v>
      </c>
      <c r="O642" s="32">
        <v>0</v>
      </c>
      <c r="P642" s="32">
        <v>6.7540234111812163E-3</v>
      </c>
      <c r="Q642" s="32">
        <v>0.37187075731901065</v>
      </c>
      <c r="R642" s="32">
        <v>4.4793834187095616</v>
      </c>
      <c r="S642" s="32">
        <v>17.742622867694553</v>
      </c>
      <c r="T642" s="32">
        <v>23.514830553481637</v>
      </c>
      <c r="U642" s="32">
        <v>22.765261798555109</v>
      </c>
      <c r="V642" s="32">
        <v>23.091030511289468</v>
      </c>
      <c r="W642" s="32">
        <v>10.855363621693495</v>
      </c>
      <c r="X642" s="32">
        <v>6.2421344360389961</v>
      </c>
      <c r="Y642" s="32">
        <v>1.7642383287414816</v>
      </c>
      <c r="Z642" s="32">
        <v>1.2089328933952412E-2</v>
      </c>
      <c r="AA642" s="32"/>
      <c r="AB642" s="32">
        <v>0</v>
      </c>
      <c r="AC642" s="32">
        <v>4.6189295763826438E-3</v>
      </c>
      <c r="AD642" s="32">
        <v>0.13711961510344989</v>
      </c>
      <c r="AE642" s="32">
        <v>2.9521145216646398</v>
      </c>
      <c r="AF642" s="32">
        <v>11.504776330391296</v>
      </c>
      <c r="AG642" s="32">
        <v>17.285170887169524</v>
      </c>
      <c r="AH642" s="32">
        <v>19.606443553255094</v>
      </c>
      <c r="AI642" s="32">
        <v>16.792309913001308</v>
      </c>
      <c r="AJ642" s="32">
        <v>8.688654918931606</v>
      </c>
      <c r="AK642" s="32">
        <v>4.1005362796592735</v>
      </c>
      <c r="AL642" s="32">
        <v>0.87050143294297311</v>
      </c>
      <c r="AM642" s="26">
        <v>8.9339726321041694E-3</v>
      </c>
      <c r="AN642" s="26"/>
      <c r="AO642" s="26"/>
      <c r="AP642" s="26"/>
      <c r="AQ642" s="26"/>
      <c r="AR642" s="26"/>
      <c r="AS642" s="26"/>
      <c r="AT642" s="26"/>
      <c r="AU642" s="26"/>
      <c r="AV642" s="26"/>
      <c r="AW642" s="26"/>
      <c r="AX642" s="26"/>
      <c r="AY642" s="26"/>
      <c r="AZ642" s="26"/>
      <c r="BA642" s="26"/>
      <c r="BB642" s="26"/>
      <c r="BC642" s="26"/>
      <c r="BD642" s="26"/>
      <c r="BE642" s="26"/>
      <c r="BF642" s="26"/>
      <c r="BG642" s="26"/>
      <c r="BH642" s="26"/>
      <c r="BI642" s="26"/>
      <c r="BJ642" s="26"/>
      <c r="BK642" s="26"/>
      <c r="BL642" s="26"/>
      <c r="BM642" s="26"/>
      <c r="BN642" s="26"/>
      <c r="BO642" s="26"/>
      <c r="BP642" s="26"/>
      <c r="BQ642" s="26"/>
      <c r="BR642" s="26"/>
      <c r="BS642" s="26"/>
      <c r="BT642" s="26"/>
      <c r="BU642" s="26"/>
      <c r="BV642" s="26"/>
      <c r="BW642" s="26"/>
      <c r="BX642" s="26"/>
      <c r="BY642" s="26"/>
      <c r="BZ642" s="26"/>
      <c r="CA642" s="26"/>
      <c r="CB642" s="26"/>
      <c r="CC642" s="26"/>
      <c r="CD642" s="26"/>
      <c r="CE642" s="26"/>
      <c r="CF642" s="26"/>
      <c r="CG642" s="26"/>
      <c r="CH642" s="26"/>
      <c r="CI642" s="26"/>
      <c r="CJ642" s="26"/>
      <c r="CK642" s="26"/>
      <c r="CL642" s="26"/>
      <c r="CM642" s="26"/>
      <c r="CN642" s="26"/>
      <c r="CO642" s="26"/>
      <c r="CP642" s="26"/>
      <c r="CQ642" s="26"/>
      <c r="CR642" s="26"/>
      <c r="CS642" s="26"/>
      <c r="CT642" s="26"/>
      <c r="CU642" s="26"/>
      <c r="CV642" s="26"/>
      <c r="CW642" s="26"/>
      <c r="CX642" s="7"/>
      <c r="CY642" s="7"/>
      <c r="CZ642" s="7"/>
      <c r="DA642" s="7"/>
      <c r="DB642" s="7"/>
      <c r="DC642" s="7"/>
      <c r="DD642" s="7"/>
      <c r="DE642" s="7"/>
      <c r="DF642" s="7"/>
      <c r="DG642" s="7"/>
      <c r="DH642" s="7"/>
      <c r="DI642" s="7"/>
      <c r="DJ642" s="7"/>
      <c r="DK642" s="7"/>
      <c r="DL642" s="7"/>
      <c r="DM642" s="7"/>
      <c r="DN642" s="7"/>
      <c r="DO642" s="7"/>
      <c r="DP642" s="7"/>
      <c r="DQ642" s="7"/>
      <c r="DR642" s="7"/>
      <c r="DS642" s="7"/>
      <c r="DT642" s="7"/>
      <c r="DU642" s="7"/>
      <c r="DV642" s="7"/>
      <c r="DW642" s="7"/>
      <c r="DX642" s="7"/>
      <c r="DY642" s="7"/>
      <c r="DZ642" s="7"/>
      <c r="EA642" s="7"/>
    </row>
    <row r="643" spans="1:131">
      <c r="A643" s="7" t="s">
        <v>534</v>
      </c>
      <c r="B643" s="7"/>
      <c r="C643" s="32">
        <v>192.20976039261771</v>
      </c>
      <c r="D643" s="32">
        <v>10.46115</v>
      </c>
      <c r="E643" s="32">
        <v>2.0922300000000003</v>
      </c>
      <c r="F643" s="32">
        <v>12.553380000000001</v>
      </c>
      <c r="G643" s="32">
        <v>173.85067809764917</v>
      </c>
      <c r="H643" s="32">
        <v>174.38624326811362</v>
      </c>
      <c r="I643" s="32">
        <v>572.12291704320535</v>
      </c>
      <c r="J643" s="32">
        <v>3.2939699783401979</v>
      </c>
      <c r="K643" s="32">
        <v>35.186613975522675</v>
      </c>
      <c r="L643" s="30">
        <v>1.0030806044378131</v>
      </c>
      <c r="M643" s="32">
        <v>1.8260174074740276</v>
      </c>
      <c r="N643" s="32">
        <v>5.1124450741402822E-4</v>
      </c>
      <c r="O643" s="32">
        <v>0</v>
      </c>
      <c r="P643" s="32">
        <v>6.7334597404435197E-3</v>
      </c>
      <c r="Q643" s="32">
        <v>0.37073853918102984</v>
      </c>
      <c r="R643" s="32">
        <v>4.4657452418596337</v>
      </c>
      <c r="S643" s="32">
        <v>17.688602703347716</v>
      </c>
      <c r="T643" s="32">
        <v>23.443236008494718</v>
      </c>
      <c r="U643" s="32">
        <v>22.695949431780075</v>
      </c>
      <c r="V643" s="32">
        <v>23.020726291194201</v>
      </c>
      <c r="W643" s="32">
        <v>10.822312785226904</v>
      </c>
      <c r="X643" s="32">
        <v>6.2231292905977407</v>
      </c>
      <c r="Y643" s="32">
        <v>1.758866831800117</v>
      </c>
      <c r="Z643" s="32">
        <v>1.2052521098903165E-2</v>
      </c>
      <c r="AA643" s="32"/>
      <c r="AB643" s="32">
        <v>0</v>
      </c>
      <c r="AC643" s="32">
        <v>4.6048665296345229E-3</v>
      </c>
      <c r="AD643" s="32">
        <v>0.13670213319007674</v>
      </c>
      <c r="AE643" s="32">
        <v>2.9431263516054447</v>
      </c>
      <c r="AF643" s="32">
        <v>11.469748256313649</v>
      </c>
      <c r="AG643" s="32">
        <v>17.232543506254597</v>
      </c>
      <c r="AH643" s="32">
        <v>19.546748698052355</v>
      </c>
      <c r="AI643" s="32">
        <v>16.741183123685676</v>
      </c>
      <c r="AJ643" s="32">
        <v>8.6622009628184866</v>
      </c>
      <c r="AK643" s="32">
        <v>4.0880515616224216</v>
      </c>
      <c r="AL643" s="32">
        <v>0.86785105645566352</v>
      </c>
      <c r="AM643" s="26">
        <v>8.9067717682039874E-3</v>
      </c>
      <c r="AN643" s="26"/>
      <c r="AO643" s="26"/>
      <c r="AP643" s="26"/>
      <c r="AQ643" s="26"/>
      <c r="AR643" s="26"/>
      <c r="AS643" s="26"/>
      <c r="AT643" s="26"/>
      <c r="AU643" s="26"/>
      <c r="AV643" s="26"/>
      <c r="AW643" s="26"/>
      <c r="AX643" s="26"/>
      <c r="AY643" s="26"/>
      <c r="AZ643" s="26"/>
      <c r="BA643" s="26"/>
      <c r="BB643" s="26"/>
      <c r="BC643" s="26"/>
      <c r="BD643" s="26"/>
      <c r="BE643" s="26"/>
      <c r="BF643" s="26"/>
      <c r="BG643" s="26"/>
      <c r="BH643" s="26"/>
      <c r="BI643" s="26"/>
      <c r="BJ643" s="26"/>
      <c r="BK643" s="26"/>
      <c r="BL643" s="26"/>
      <c r="BM643" s="26"/>
      <c r="BN643" s="26"/>
      <c r="BO643" s="26"/>
      <c r="BP643" s="26"/>
      <c r="BQ643" s="26"/>
      <c r="BR643" s="26"/>
      <c r="BS643" s="26"/>
      <c r="BT643" s="26"/>
      <c r="BU643" s="26"/>
      <c r="BV643" s="26"/>
      <c r="BW643" s="26"/>
      <c r="BX643" s="26"/>
      <c r="BY643" s="26"/>
      <c r="BZ643" s="26"/>
      <c r="CA643" s="26"/>
      <c r="CB643" s="26"/>
      <c r="CC643" s="26"/>
      <c r="CD643" s="26"/>
      <c r="CE643" s="26"/>
      <c r="CF643" s="26"/>
      <c r="CG643" s="26"/>
      <c r="CH643" s="26"/>
      <c r="CI643" s="26"/>
      <c r="CJ643" s="26"/>
      <c r="CK643" s="26"/>
      <c r="CL643" s="26"/>
      <c r="CM643" s="26"/>
      <c r="CN643" s="26"/>
      <c r="CO643" s="26"/>
      <c r="CP643" s="26"/>
      <c r="CQ643" s="26"/>
      <c r="CR643" s="26"/>
      <c r="CS643" s="26"/>
      <c r="CT643" s="26"/>
      <c r="CU643" s="26"/>
      <c r="CV643" s="26"/>
      <c r="CW643" s="26"/>
      <c r="CX643" s="7"/>
      <c r="CY643" s="7"/>
      <c r="CZ643" s="7"/>
      <c r="DA643" s="7"/>
      <c r="DB643" s="7"/>
      <c r="DC643" s="7"/>
      <c r="DD643" s="7"/>
      <c r="DE643" s="7"/>
      <c r="DF643" s="7"/>
      <c r="DG643" s="7"/>
      <c r="DH643" s="7"/>
      <c r="DI643" s="7"/>
      <c r="DJ643" s="7"/>
      <c r="DK643" s="7"/>
      <c r="DL643" s="7"/>
      <c r="DM643" s="7"/>
      <c r="DN643" s="7"/>
      <c r="DO643" s="7"/>
      <c r="DP643" s="7"/>
      <c r="DQ643" s="7"/>
      <c r="DR643" s="7"/>
      <c r="DS643" s="7"/>
      <c r="DT643" s="7"/>
      <c r="DU643" s="7"/>
      <c r="DV643" s="7"/>
      <c r="DW643" s="7"/>
      <c r="DX643" s="7"/>
      <c r="DY643" s="7"/>
      <c r="DZ643" s="7"/>
      <c r="EA643" s="7"/>
    </row>
    <row r="644" spans="1:131">
      <c r="A644" s="7" t="s">
        <v>494</v>
      </c>
      <c r="B644" s="7"/>
      <c r="C644" s="32">
        <v>192.14453821399789</v>
      </c>
      <c r="D644" s="32">
        <v>10.46115</v>
      </c>
      <c r="E644" s="32">
        <v>2.0922300000000003</v>
      </c>
      <c r="F644" s="32">
        <v>12.553380000000001</v>
      </c>
      <c r="G644" s="32">
        <v>173.85067809764917</v>
      </c>
      <c r="H644" s="32">
        <v>174.354738590408</v>
      </c>
      <c r="I644" s="32">
        <v>572.31712034159068</v>
      </c>
      <c r="J644" s="32">
        <v>3.2951393554402673</v>
      </c>
      <c r="K644" s="32">
        <v>35.198609097360411</v>
      </c>
      <c r="L644" s="30">
        <v>1.0028993875564622</v>
      </c>
      <c r="M644" s="32">
        <v>1.8253977884012473</v>
      </c>
      <c r="N644" s="32">
        <v>5.1107102777120026E-4</v>
      </c>
      <c r="O644" s="32">
        <v>0</v>
      </c>
      <c r="P644" s="32">
        <v>6.7311748881393324E-3</v>
      </c>
      <c r="Q644" s="32">
        <v>0.3706127371656987</v>
      </c>
      <c r="R644" s="32">
        <v>4.464229888876309</v>
      </c>
      <c r="S644" s="32">
        <v>17.682600462864738</v>
      </c>
      <c r="T644" s="32">
        <v>23.435281059051729</v>
      </c>
      <c r="U644" s="32">
        <v>22.688248057693965</v>
      </c>
      <c r="V644" s="32">
        <v>23.012914711183619</v>
      </c>
      <c r="W644" s="32">
        <v>10.818640470063951</v>
      </c>
      <c r="X644" s="32">
        <v>6.2210176077709356</v>
      </c>
      <c r="Y644" s="32">
        <v>1.7582699988066324</v>
      </c>
      <c r="Z644" s="32">
        <v>1.204843133945325E-2</v>
      </c>
      <c r="AA644" s="32"/>
      <c r="AB644" s="32">
        <v>0</v>
      </c>
      <c r="AC644" s="32">
        <v>4.6033039688847324E-3</v>
      </c>
      <c r="AD644" s="32">
        <v>0.13665574631081306</v>
      </c>
      <c r="AE644" s="32">
        <v>2.9421276660433118</v>
      </c>
      <c r="AF644" s="32">
        <v>11.465856248082801</v>
      </c>
      <c r="AG644" s="32">
        <v>17.226696019486273</v>
      </c>
      <c r="AH644" s="32">
        <v>19.540115936363165</v>
      </c>
      <c r="AI644" s="32">
        <v>16.735502369317274</v>
      </c>
      <c r="AJ644" s="32">
        <v>8.6592616343614743</v>
      </c>
      <c r="AK644" s="32">
        <v>4.086664370729439</v>
      </c>
      <c r="AL644" s="32">
        <v>0.86755657017929599</v>
      </c>
      <c r="AM644" s="26">
        <v>8.9037494499928579E-3</v>
      </c>
      <c r="AN644" s="26"/>
      <c r="AO644" s="26"/>
      <c r="AP644" s="26"/>
      <c r="AQ644" s="26"/>
      <c r="AR644" s="26"/>
      <c r="AS644" s="26"/>
      <c r="AT644" s="26"/>
      <c r="AU644" s="26"/>
      <c r="AV644" s="26"/>
      <c r="AW644" s="26"/>
      <c r="AX644" s="26"/>
      <c r="AY644" s="26"/>
      <c r="AZ644" s="26"/>
      <c r="BA644" s="26"/>
      <c r="BB644" s="26"/>
      <c r="BC644" s="26"/>
      <c r="BD644" s="26"/>
      <c r="BE644" s="26"/>
      <c r="BF644" s="26"/>
      <c r="BG644" s="26"/>
      <c r="BH644" s="26"/>
      <c r="BI644" s="26"/>
      <c r="BJ644" s="26"/>
      <c r="BK644" s="26"/>
      <c r="BL644" s="26"/>
      <c r="BM644" s="26"/>
      <c r="BN644" s="26"/>
      <c r="BO644" s="26"/>
      <c r="BP644" s="26"/>
      <c r="BQ644" s="26"/>
      <c r="BR644" s="26"/>
      <c r="BS644" s="26"/>
      <c r="BT644" s="26"/>
      <c r="BU644" s="26"/>
      <c r="BV644" s="26"/>
      <c r="BW644" s="26"/>
      <c r="BX644" s="26"/>
      <c r="BY644" s="26"/>
      <c r="BZ644" s="26"/>
      <c r="CA644" s="26"/>
      <c r="CB644" s="26"/>
      <c r="CC644" s="26"/>
      <c r="CD644" s="26"/>
      <c r="CE644" s="26"/>
      <c r="CF644" s="26"/>
      <c r="CG644" s="26"/>
      <c r="CH644" s="26"/>
      <c r="CI644" s="26"/>
      <c r="CJ644" s="26"/>
      <c r="CK644" s="26"/>
      <c r="CL644" s="26"/>
      <c r="CM644" s="26"/>
      <c r="CN644" s="26"/>
      <c r="CO644" s="26"/>
      <c r="CP644" s="26"/>
      <c r="CQ644" s="26"/>
      <c r="CR644" s="26"/>
      <c r="CS644" s="26"/>
      <c r="CT644" s="26"/>
      <c r="CU644" s="26"/>
      <c r="CV644" s="26"/>
      <c r="CW644" s="26"/>
      <c r="CX644" s="7"/>
      <c r="CY644" s="7"/>
      <c r="CZ644" s="7"/>
      <c r="DA644" s="7"/>
      <c r="DB644" s="7"/>
      <c r="DC644" s="7"/>
      <c r="DD644" s="7"/>
      <c r="DE644" s="7"/>
      <c r="DF644" s="7"/>
      <c r="DG644" s="7"/>
      <c r="DH644" s="7"/>
      <c r="DI644" s="7"/>
      <c r="DJ644" s="7"/>
      <c r="DK644" s="7"/>
      <c r="DL644" s="7"/>
      <c r="DM644" s="7"/>
      <c r="DN644" s="7"/>
      <c r="DO644" s="7"/>
      <c r="DP644" s="7"/>
      <c r="DQ644" s="7"/>
      <c r="DR644" s="7"/>
      <c r="DS644" s="7"/>
      <c r="DT644" s="7"/>
      <c r="DU644" s="7"/>
      <c r="DV644" s="7"/>
      <c r="DW644" s="7"/>
      <c r="DX644" s="7"/>
      <c r="DY644" s="7"/>
      <c r="DZ644" s="7"/>
      <c r="EA644" s="7"/>
    </row>
    <row r="645" spans="1:131">
      <c r="A645" s="7" t="s">
        <v>506</v>
      </c>
      <c r="B645" s="7"/>
      <c r="C645" s="32">
        <v>191.9488716781384</v>
      </c>
      <c r="D645" s="32">
        <v>10.46115</v>
      </c>
      <c r="E645" s="32">
        <v>2.0922300000000003</v>
      </c>
      <c r="F645" s="32">
        <v>12.553380000000001</v>
      </c>
      <c r="G645" s="32">
        <v>173.85067809764917</v>
      </c>
      <c r="H645" s="32">
        <v>174.26022455729131</v>
      </c>
      <c r="I645" s="32">
        <v>572.90052209525186</v>
      </c>
      <c r="J645" s="32">
        <v>3.298652254842819</v>
      </c>
      <c r="K645" s="32">
        <v>35.234643372646673</v>
      </c>
      <c r="L645" s="30">
        <v>1.0023557369124101</v>
      </c>
      <c r="M645" s="32">
        <v>1.8235389311829167</v>
      </c>
      <c r="N645" s="32">
        <v>5.1055058884271625E-4</v>
      </c>
      <c r="O645" s="32">
        <v>0</v>
      </c>
      <c r="P645" s="32">
        <v>6.7243203312267654E-3</v>
      </c>
      <c r="Q645" s="32">
        <v>0.37023533111970508</v>
      </c>
      <c r="R645" s="32">
        <v>4.4596838299263331</v>
      </c>
      <c r="S645" s="32">
        <v>17.664593741415789</v>
      </c>
      <c r="T645" s="32">
        <v>23.411416210722752</v>
      </c>
      <c r="U645" s="32">
        <v>22.665143935435619</v>
      </c>
      <c r="V645" s="32">
        <v>22.989479971151862</v>
      </c>
      <c r="W645" s="32">
        <v>10.807623524575087</v>
      </c>
      <c r="X645" s="32">
        <v>6.2146825592905159</v>
      </c>
      <c r="Y645" s="32">
        <v>1.7564794998261772</v>
      </c>
      <c r="Z645" s="32">
        <v>1.20361620611035E-2</v>
      </c>
      <c r="AA645" s="32"/>
      <c r="AB645" s="32">
        <v>0</v>
      </c>
      <c r="AC645" s="32">
        <v>4.5986162866353585E-3</v>
      </c>
      <c r="AD645" s="32">
        <v>0.136516585673022</v>
      </c>
      <c r="AE645" s="32">
        <v>2.9391316093569131</v>
      </c>
      <c r="AF645" s="32">
        <v>11.454180223390251</v>
      </c>
      <c r="AG645" s="32">
        <v>17.209153559181296</v>
      </c>
      <c r="AH645" s="32">
        <v>19.520217651295582</v>
      </c>
      <c r="AI645" s="32">
        <v>16.71846010621206</v>
      </c>
      <c r="AJ645" s="32">
        <v>8.6504436489904322</v>
      </c>
      <c r="AK645" s="32">
        <v>4.0825027980504878</v>
      </c>
      <c r="AL645" s="32">
        <v>0.86667311135019265</v>
      </c>
      <c r="AM645" s="26">
        <v>8.8946824953594628E-3</v>
      </c>
      <c r="AN645" s="26"/>
      <c r="AO645" s="26"/>
      <c r="AP645" s="26"/>
      <c r="AQ645" s="26"/>
      <c r="AR645" s="26"/>
      <c r="AS645" s="26"/>
      <c r="AT645" s="26"/>
      <c r="AU645" s="26"/>
      <c r="AV645" s="26"/>
      <c r="AW645" s="26"/>
      <c r="AX645" s="26"/>
      <c r="AY645" s="26"/>
      <c r="AZ645" s="26"/>
      <c r="BA645" s="26"/>
      <c r="BB645" s="26"/>
      <c r="BC645" s="26"/>
      <c r="BD645" s="26"/>
      <c r="BE645" s="26"/>
      <c r="BF645" s="26"/>
      <c r="BG645" s="26"/>
      <c r="BH645" s="26"/>
      <c r="BI645" s="26"/>
      <c r="BJ645" s="26"/>
      <c r="BK645" s="26"/>
      <c r="BL645" s="26"/>
      <c r="BM645" s="26"/>
      <c r="BN645" s="26"/>
      <c r="BO645" s="26"/>
      <c r="BP645" s="26"/>
      <c r="BQ645" s="26"/>
      <c r="BR645" s="26"/>
      <c r="BS645" s="26"/>
      <c r="BT645" s="26"/>
      <c r="BU645" s="26"/>
      <c r="BV645" s="26"/>
      <c r="BW645" s="26"/>
      <c r="BX645" s="26"/>
      <c r="BY645" s="26"/>
      <c r="BZ645" s="26"/>
      <c r="CA645" s="26"/>
      <c r="CB645" s="26"/>
      <c r="CC645" s="26"/>
      <c r="CD645" s="26"/>
      <c r="CE645" s="26"/>
      <c r="CF645" s="26"/>
      <c r="CG645" s="26"/>
      <c r="CH645" s="26"/>
      <c r="CI645" s="26"/>
      <c r="CJ645" s="26"/>
      <c r="CK645" s="26"/>
      <c r="CL645" s="26"/>
      <c r="CM645" s="26"/>
      <c r="CN645" s="26"/>
      <c r="CO645" s="26"/>
      <c r="CP645" s="26"/>
      <c r="CQ645" s="26"/>
      <c r="CR645" s="26"/>
      <c r="CS645" s="26"/>
      <c r="CT645" s="26"/>
      <c r="CU645" s="26"/>
      <c r="CV645" s="26"/>
      <c r="CW645" s="26"/>
      <c r="CX645" s="7"/>
      <c r="CY645" s="7"/>
      <c r="CZ645" s="7"/>
      <c r="DA645" s="7"/>
      <c r="DB645" s="7"/>
      <c r="DC645" s="7"/>
      <c r="DD645" s="7"/>
      <c r="DE645" s="7"/>
      <c r="DF645" s="7"/>
      <c r="DG645" s="7"/>
      <c r="DH645" s="7"/>
      <c r="DI645" s="7"/>
      <c r="DJ645" s="7"/>
      <c r="DK645" s="7"/>
      <c r="DL645" s="7"/>
      <c r="DM645" s="7"/>
      <c r="DN645" s="7"/>
      <c r="DO645" s="7"/>
      <c r="DP645" s="7"/>
      <c r="DQ645" s="7"/>
      <c r="DR645" s="7"/>
      <c r="DS645" s="7"/>
      <c r="DT645" s="7"/>
      <c r="DU645" s="7"/>
      <c r="DV645" s="7"/>
      <c r="DW645" s="7"/>
      <c r="DX645" s="7"/>
      <c r="DY645" s="7"/>
      <c r="DZ645" s="7"/>
      <c r="EA645" s="7"/>
    </row>
    <row r="646" spans="1:131">
      <c r="A646" s="7" t="s">
        <v>512</v>
      </c>
      <c r="B646" s="7"/>
      <c r="C646" s="32">
        <v>191.81842732089879</v>
      </c>
      <c r="D646" s="32">
        <v>10.46115</v>
      </c>
      <c r="E646" s="32">
        <v>2.0922300000000003</v>
      </c>
      <c r="F646" s="32">
        <v>12.553380000000001</v>
      </c>
      <c r="G646" s="32">
        <v>173.85067809764917</v>
      </c>
      <c r="H646" s="32">
        <v>174.19721520188011</v>
      </c>
      <c r="I646" s="32">
        <v>573.29011782602038</v>
      </c>
      <c r="J646" s="32">
        <v>3.3009981693027344</v>
      </c>
      <c r="K646" s="32">
        <v>35.258707064133311</v>
      </c>
      <c r="L646" s="30">
        <v>1.0019933031497081</v>
      </c>
      <c r="M646" s="32">
        <v>1.8222996930373627</v>
      </c>
      <c r="N646" s="32">
        <v>5.1020362955706043E-4</v>
      </c>
      <c r="O646" s="32">
        <v>0</v>
      </c>
      <c r="P646" s="32">
        <v>6.7197506266183891E-3</v>
      </c>
      <c r="Q646" s="32">
        <v>0.3699837270890427</v>
      </c>
      <c r="R646" s="32">
        <v>4.4566531239596827</v>
      </c>
      <c r="S646" s="32">
        <v>17.652589260449826</v>
      </c>
      <c r="T646" s="32">
        <v>23.395506311836773</v>
      </c>
      <c r="U646" s="32">
        <v>22.649741187263391</v>
      </c>
      <c r="V646" s="32">
        <v>22.973856811130691</v>
      </c>
      <c r="W646" s="32">
        <v>10.800278894249178</v>
      </c>
      <c r="X646" s="32">
        <v>6.210459193636904</v>
      </c>
      <c r="Y646" s="32">
        <v>1.7552858338392077</v>
      </c>
      <c r="Z646" s="32">
        <v>1.2027982542203669E-2</v>
      </c>
      <c r="AA646" s="32"/>
      <c r="AB646" s="32">
        <v>0</v>
      </c>
      <c r="AC646" s="32">
        <v>4.5954911651357767E-3</v>
      </c>
      <c r="AD646" s="32">
        <v>0.13642381191449462</v>
      </c>
      <c r="AE646" s="32">
        <v>2.9371342382326477</v>
      </c>
      <c r="AF646" s="32">
        <v>11.446396206928553</v>
      </c>
      <c r="AG646" s="32">
        <v>17.197458585644647</v>
      </c>
      <c r="AH646" s="32">
        <v>19.506952127917199</v>
      </c>
      <c r="AI646" s="32">
        <v>16.707098597475255</v>
      </c>
      <c r="AJ646" s="32">
        <v>8.6445649920764058</v>
      </c>
      <c r="AK646" s="32">
        <v>4.0797284162645209</v>
      </c>
      <c r="AL646" s="32">
        <v>0.86608413879745738</v>
      </c>
      <c r="AM646" s="26">
        <v>8.8886378589372005E-3</v>
      </c>
      <c r="AN646" s="26"/>
      <c r="AO646" s="26"/>
      <c r="AP646" s="26"/>
      <c r="AQ646" s="26"/>
      <c r="AR646" s="26"/>
      <c r="AS646" s="26"/>
      <c r="AT646" s="26"/>
      <c r="AU646" s="26"/>
      <c r="AV646" s="26"/>
      <c r="AW646" s="26"/>
      <c r="AX646" s="26"/>
      <c r="AY646" s="26"/>
      <c r="AZ646" s="26"/>
      <c r="BA646" s="26"/>
      <c r="BB646" s="26"/>
      <c r="BC646" s="26"/>
      <c r="BD646" s="26"/>
      <c r="BE646" s="26"/>
      <c r="BF646" s="26"/>
      <c r="BG646" s="26"/>
      <c r="BH646" s="26"/>
      <c r="BI646" s="26"/>
      <c r="BJ646" s="26"/>
      <c r="BK646" s="26"/>
      <c r="BL646" s="26"/>
      <c r="BM646" s="26"/>
      <c r="BN646" s="26"/>
      <c r="BO646" s="26"/>
      <c r="BP646" s="26"/>
      <c r="BQ646" s="26"/>
      <c r="BR646" s="26"/>
      <c r="BS646" s="26"/>
      <c r="BT646" s="26"/>
      <c r="BU646" s="26"/>
      <c r="BV646" s="26"/>
      <c r="BW646" s="26"/>
      <c r="BX646" s="26"/>
      <c r="BY646" s="26"/>
      <c r="BZ646" s="26"/>
      <c r="CA646" s="26"/>
      <c r="CB646" s="26"/>
      <c r="CC646" s="26"/>
      <c r="CD646" s="26"/>
      <c r="CE646" s="26"/>
      <c r="CF646" s="26"/>
      <c r="CG646" s="26"/>
      <c r="CH646" s="26"/>
      <c r="CI646" s="26"/>
      <c r="CJ646" s="26"/>
      <c r="CK646" s="26"/>
      <c r="CL646" s="26"/>
      <c r="CM646" s="26"/>
      <c r="CN646" s="26"/>
      <c r="CO646" s="26"/>
      <c r="CP646" s="26"/>
      <c r="CQ646" s="26"/>
      <c r="CR646" s="26"/>
      <c r="CS646" s="26"/>
      <c r="CT646" s="26"/>
      <c r="CU646" s="26"/>
      <c r="CV646" s="26"/>
      <c r="CW646" s="26"/>
      <c r="CX646" s="7"/>
      <c r="CY646" s="7"/>
      <c r="CZ646" s="7"/>
      <c r="DA646" s="7"/>
      <c r="DB646" s="7"/>
      <c r="DC646" s="7"/>
      <c r="DD646" s="7"/>
      <c r="DE646" s="7"/>
      <c r="DF646" s="7"/>
      <c r="DG646" s="7"/>
      <c r="DH646" s="7"/>
      <c r="DI646" s="7"/>
      <c r="DJ646" s="7"/>
      <c r="DK646" s="7"/>
      <c r="DL646" s="7"/>
      <c r="DM646" s="7"/>
      <c r="DN646" s="7"/>
      <c r="DO646" s="7"/>
      <c r="DP646" s="7"/>
      <c r="DQ646" s="7"/>
      <c r="DR646" s="7"/>
      <c r="DS646" s="7"/>
      <c r="DT646" s="7"/>
      <c r="DU646" s="7"/>
      <c r="DV646" s="7"/>
      <c r="DW646" s="7"/>
      <c r="DX646" s="7"/>
      <c r="DY646" s="7"/>
      <c r="DZ646" s="7"/>
      <c r="EA646" s="7"/>
    </row>
    <row r="647" spans="1:131">
      <c r="A647" s="7" t="s">
        <v>471</v>
      </c>
      <c r="B647" s="7"/>
      <c r="C647" s="32">
        <v>191.10098335608075</v>
      </c>
      <c r="D647" s="32">
        <v>10.46115</v>
      </c>
      <c r="E647" s="32">
        <v>2.0922300000000003</v>
      </c>
      <c r="F647" s="32">
        <v>12.553380000000001</v>
      </c>
      <c r="G647" s="32">
        <v>173.85067809764917</v>
      </c>
      <c r="H647" s="32">
        <v>173.85066374711903</v>
      </c>
      <c r="I647" s="32">
        <v>575.44240154482111</v>
      </c>
      <c r="J647" s="32">
        <v>3.3139579455503023</v>
      </c>
      <c r="K647" s="32">
        <v>35.391644587085018</v>
      </c>
      <c r="L647" s="113">
        <v>0.99999991745485095</v>
      </c>
      <c r="M647" s="32">
        <v>1.815483883236813</v>
      </c>
      <c r="N647" s="32">
        <v>5.0829535348595272E-4</v>
      </c>
      <c r="O647" s="32">
        <v>0</v>
      </c>
      <c r="P647" s="32">
        <v>6.6946172512723163E-3</v>
      </c>
      <c r="Q647" s="32">
        <v>0.36859990492039962</v>
      </c>
      <c r="R647" s="32">
        <v>4.4399842411431045</v>
      </c>
      <c r="S647" s="32">
        <v>17.586564615137029</v>
      </c>
      <c r="T647" s="32">
        <v>23.308001867963871</v>
      </c>
      <c r="U647" s="32">
        <v>22.56502607231613</v>
      </c>
      <c r="V647" s="32">
        <v>22.887929431014257</v>
      </c>
      <c r="W647" s="32">
        <v>10.759883427456678</v>
      </c>
      <c r="X647" s="32">
        <v>6.1872306825420367</v>
      </c>
      <c r="Y647" s="32">
        <v>1.7487206709108734</v>
      </c>
      <c r="Z647" s="32">
        <v>1.198299518825459E-2</v>
      </c>
      <c r="AA647" s="32"/>
      <c r="AB647" s="32">
        <v>0</v>
      </c>
      <c r="AC647" s="32">
        <v>4.5783029968880741E-3</v>
      </c>
      <c r="AD647" s="32">
        <v>0.1359135562425941</v>
      </c>
      <c r="AE647" s="32">
        <v>2.9261486970491868</v>
      </c>
      <c r="AF647" s="32">
        <v>11.403584116389208</v>
      </c>
      <c r="AG647" s="32">
        <v>17.13313623119307</v>
      </c>
      <c r="AH647" s="32">
        <v>19.433991749336073</v>
      </c>
      <c r="AI647" s="32">
        <v>16.644610299422816</v>
      </c>
      <c r="AJ647" s="32">
        <v>8.6122323790492601</v>
      </c>
      <c r="AK647" s="32">
        <v>4.0644693164417021</v>
      </c>
      <c r="AL647" s="32">
        <v>0.86284478975741252</v>
      </c>
      <c r="AM647" s="26">
        <v>8.8553923586147561E-3</v>
      </c>
      <c r="AN647" s="26"/>
      <c r="AO647" s="26"/>
      <c r="AP647" s="26"/>
      <c r="AQ647" s="26"/>
      <c r="AR647" s="26"/>
      <c r="AS647" s="26"/>
      <c r="AT647" s="26"/>
      <c r="AU647" s="26"/>
      <c r="AV647" s="26"/>
      <c r="AW647" s="26"/>
      <c r="AX647" s="26"/>
      <c r="AY647" s="26"/>
      <c r="AZ647" s="26"/>
      <c r="BA647" s="26"/>
      <c r="BB647" s="26"/>
      <c r="BC647" s="26"/>
      <c r="BD647" s="26"/>
      <c r="BE647" s="26"/>
      <c r="BF647" s="26"/>
      <c r="BG647" s="26"/>
      <c r="BH647" s="26"/>
      <c r="BI647" s="26"/>
      <c r="BJ647" s="26"/>
      <c r="BK647" s="26"/>
      <c r="BL647" s="26"/>
      <c r="BM647" s="26"/>
      <c r="BN647" s="26"/>
      <c r="BO647" s="26"/>
      <c r="BP647" s="26"/>
      <c r="BQ647" s="26"/>
      <c r="BR647" s="26"/>
      <c r="BS647" s="26"/>
      <c r="BT647" s="26"/>
      <c r="BU647" s="26"/>
      <c r="BV647" s="26"/>
      <c r="BW647" s="26"/>
      <c r="BX647" s="26"/>
      <c r="BY647" s="26"/>
      <c r="BZ647" s="26"/>
      <c r="CA647" s="26"/>
      <c r="CB647" s="26"/>
      <c r="CC647" s="26"/>
      <c r="CD647" s="26"/>
      <c r="CE647" s="26"/>
      <c r="CF647" s="26"/>
      <c r="CG647" s="26"/>
      <c r="CH647" s="26"/>
      <c r="CI647" s="26"/>
      <c r="CJ647" s="26"/>
      <c r="CK647" s="26"/>
      <c r="CL647" s="26"/>
      <c r="CM647" s="26"/>
      <c r="CN647" s="26"/>
      <c r="CO647" s="26"/>
      <c r="CP647" s="26"/>
      <c r="CQ647" s="26"/>
      <c r="CR647" s="26"/>
      <c r="CS647" s="26"/>
      <c r="CT647" s="26"/>
      <c r="CU647" s="26"/>
      <c r="CV647" s="26"/>
      <c r="CW647" s="26"/>
      <c r="CX647" s="7"/>
      <c r="CY647" s="7"/>
      <c r="CZ647" s="7"/>
      <c r="DA647" s="7"/>
      <c r="DB647" s="7"/>
      <c r="DC647" s="7"/>
      <c r="DD647" s="7"/>
      <c r="DE647" s="7"/>
      <c r="DF647" s="7"/>
      <c r="DG647" s="7"/>
      <c r="DH647" s="7"/>
      <c r="DI647" s="7"/>
      <c r="DJ647" s="7"/>
      <c r="DK647" s="7"/>
      <c r="DL647" s="7"/>
      <c r="DM647" s="7"/>
      <c r="DN647" s="7"/>
      <c r="DO647" s="7"/>
      <c r="DP647" s="7"/>
      <c r="DQ647" s="7"/>
      <c r="DR647" s="7"/>
      <c r="DS647" s="7"/>
      <c r="DT647" s="7"/>
      <c r="DU647" s="7"/>
      <c r="DV647" s="7"/>
      <c r="DW647" s="7"/>
      <c r="DX647" s="7"/>
      <c r="DY647" s="7"/>
      <c r="DZ647" s="7"/>
      <c r="EA647" s="7"/>
    </row>
    <row r="648" spans="1:131">
      <c r="A648" s="7" t="s">
        <v>459</v>
      </c>
      <c r="B648" s="7"/>
      <c r="C648" s="32">
        <v>190.77487246298162</v>
      </c>
      <c r="D648" s="32">
        <v>10.46115</v>
      </c>
      <c r="E648" s="32">
        <v>2.0922300000000003</v>
      </c>
      <c r="F648" s="32">
        <v>12.553380000000001</v>
      </c>
      <c r="G648" s="32">
        <v>173.85067809764917</v>
      </c>
      <c r="H648" s="32">
        <v>173.69314035859111</v>
      </c>
      <c r="I648" s="32">
        <v>576.42606376968411</v>
      </c>
      <c r="J648" s="32">
        <v>3.3198809761554489</v>
      </c>
      <c r="K648" s="32">
        <v>35.452401270068862</v>
      </c>
      <c r="L648" s="113">
        <v>0.99909383304809674</v>
      </c>
      <c r="M648" s="32">
        <v>1.8123857878729304</v>
      </c>
      <c r="N648" s="32">
        <v>5.074279552718129E-4</v>
      </c>
      <c r="O648" s="32">
        <v>0</v>
      </c>
      <c r="P648" s="32">
        <v>6.683192989751373E-3</v>
      </c>
      <c r="Q648" s="32">
        <v>0.36797089484374362</v>
      </c>
      <c r="R648" s="32">
        <v>4.4324074762264782</v>
      </c>
      <c r="S648" s="32">
        <v>17.556553412722117</v>
      </c>
      <c r="T648" s="32">
        <v>23.268227120748914</v>
      </c>
      <c r="U648" s="32">
        <v>22.526519201885556</v>
      </c>
      <c r="V648" s="32">
        <v>22.848871530961333</v>
      </c>
      <c r="W648" s="32">
        <v>10.741521851641906</v>
      </c>
      <c r="X648" s="32">
        <v>6.176672268408006</v>
      </c>
      <c r="Y648" s="32">
        <v>1.7457365059434486</v>
      </c>
      <c r="Z648" s="32">
        <v>1.1962546391005009E-2</v>
      </c>
      <c r="AA648" s="32"/>
      <c r="AB648" s="32">
        <v>0</v>
      </c>
      <c r="AC648" s="32">
        <v>4.5704901931391184E-3</v>
      </c>
      <c r="AD648" s="32">
        <v>0.13568162184627569</v>
      </c>
      <c r="AE648" s="32">
        <v>2.9211552692385223</v>
      </c>
      <c r="AF648" s="32">
        <v>11.38412407523496</v>
      </c>
      <c r="AG648" s="32">
        <v>17.103898797351441</v>
      </c>
      <c r="AH648" s="32">
        <v>19.400827940890107</v>
      </c>
      <c r="AI648" s="32">
        <v>16.616206527580793</v>
      </c>
      <c r="AJ648" s="32">
        <v>8.5975357367641916</v>
      </c>
      <c r="AK648" s="32">
        <v>4.0575333619767848</v>
      </c>
      <c r="AL648" s="32">
        <v>0.86137235837557391</v>
      </c>
      <c r="AM648" s="26">
        <v>8.8402807675590986E-3</v>
      </c>
      <c r="AN648" s="26"/>
      <c r="AO648" s="26"/>
      <c r="AP648" s="26"/>
      <c r="AQ648" s="26"/>
      <c r="AR648" s="26"/>
      <c r="AS648" s="26"/>
      <c r="AT648" s="26"/>
      <c r="AU648" s="26"/>
      <c r="AV648" s="26"/>
      <c r="AW648" s="26"/>
      <c r="AX648" s="26"/>
      <c r="AY648" s="26"/>
      <c r="AZ648" s="26"/>
      <c r="BA648" s="26"/>
      <c r="BB648" s="26"/>
      <c r="BC648" s="26"/>
      <c r="BD648" s="26"/>
      <c r="BE648" s="26"/>
      <c r="BF648" s="26"/>
      <c r="BG648" s="26"/>
      <c r="BH648" s="26"/>
      <c r="BI648" s="26"/>
      <c r="BJ648" s="26"/>
      <c r="BK648" s="26"/>
      <c r="BL648" s="26"/>
      <c r="BM648" s="26"/>
      <c r="BN648" s="26"/>
      <c r="BO648" s="26"/>
      <c r="BP648" s="26"/>
      <c r="BQ648" s="26"/>
      <c r="BR648" s="26"/>
      <c r="BS648" s="26"/>
      <c r="BT648" s="26"/>
      <c r="BU648" s="26"/>
      <c r="BV648" s="26"/>
      <c r="BW648" s="26"/>
      <c r="BX648" s="26"/>
      <c r="BY648" s="26"/>
      <c r="BZ648" s="26"/>
      <c r="CA648" s="26"/>
      <c r="CB648" s="26"/>
      <c r="CC648" s="26"/>
      <c r="CD648" s="26"/>
      <c r="CE648" s="26"/>
      <c r="CF648" s="26"/>
      <c r="CG648" s="26"/>
      <c r="CH648" s="26"/>
      <c r="CI648" s="26"/>
      <c r="CJ648" s="26"/>
      <c r="CK648" s="26"/>
      <c r="CL648" s="26"/>
      <c r="CM648" s="26"/>
      <c r="CN648" s="26"/>
      <c r="CO648" s="26"/>
      <c r="CP648" s="26"/>
      <c r="CQ648" s="26"/>
      <c r="CR648" s="26"/>
      <c r="CS648" s="26"/>
      <c r="CT648" s="26"/>
      <c r="CU648" s="26"/>
      <c r="CV648" s="26"/>
      <c r="CW648" s="26"/>
      <c r="CX648" s="7"/>
      <c r="CY648" s="7"/>
      <c r="CZ648" s="7"/>
      <c r="DA648" s="7"/>
      <c r="DB648" s="7"/>
      <c r="DC648" s="7"/>
      <c r="DD648" s="7"/>
      <c r="DE648" s="7"/>
      <c r="DF648" s="7"/>
      <c r="DG648" s="7"/>
      <c r="DH648" s="7"/>
      <c r="DI648" s="7"/>
      <c r="DJ648" s="7"/>
      <c r="DK648" s="7"/>
      <c r="DL648" s="7"/>
      <c r="DM648" s="7"/>
      <c r="DN648" s="7"/>
      <c r="DO648" s="7"/>
      <c r="DP648" s="7"/>
      <c r="DQ648" s="7"/>
      <c r="DR648" s="7"/>
      <c r="DS648" s="7"/>
      <c r="DT648" s="7"/>
      <c r="DU648" s="7"/>
      <c r="DV648" s="7"/>
      <c r="DW648" s="7"/>
      <c r="DX648" s="7"/>
      <c r="DY648" s="7"/>
      <c r="DZ648" s="7"/>
      <c r="EA648" s="7"/>
    </row>
    <row r="649" spans="1:131">
      <c r="A649" s="7" t="s">
        <v>505</v>
      </c>
      <c r="B649" s="7"/>
      <c r="C649" s="32">
        <v>189.66609542644463</v>
      </c>
      <c r="D649" s="32">
        <v>10.46115</v>
      </c>
      <c r="E649" s="32">
        <v>2.0922300000000003</v>
      </c>
      <c r="F649" s="32">
        <v>12.553380000000001</v>
      </c>
      <c r="G649" s="32">
        <v>173.85067809764917</v>
      </c>
      <c r="H649" s="32">
        <v>173.15756083759644</v>
      </c>
      <c r="I649" s="32">
        <v>579.79581723738863</v>
      </c>
      <c r="J649" s="32">
        <v>3.3401716332697768</v>
      </c>
      <c r="K649" s="32">
        <v>35.660536784472228</v>
      </c>
      <c r="L649" s="113">
        <v>0.99601314606513403</v>
      </c>
      <c r="M649" s="32">
        <v>1.8018522636357168</v>
      </c>
      <c r="N649" s="32">
        <v>5.044788013437374E-4</v>
      </c>
      <c r="O649" s="32">
        <v>0</v>
      </c>
      <c r="P649" s="32">
        <v>6.6443505005801687E-3</v>
      </c>
      <c r="Q649" s="32">
        <v>0.3658322605831133</v>
      </c>
      <c r="R649" s="32">
        <v>4.4066464755099481</v>
      </c>
      <c r="S649" s="32">
        <v>17.454515324511423</v>
      </c>
      <c r="T649" s="32">
        <v>23.132992980218066</v>
      </c>
      <c r="U649" s="32">
        <v>22.395595842421603</v>
      </c>
      <c r="V649" s="32">
        <v>22.716074670781385</v>
      </c>
      <c r="W649" s="32">
        <v>10.67909249387168</v>
      </c>
      <c r="X649" s="32">
        <v>6.1407736603523011</v>
      </c>
      <c r="Y649" s="32">
        <v>1.7355903450542045</v>
      </c>
      <c r="Z649" s="32">
        <v>1.1893020480356432E-2</v>
      </c>
      <c r="AA649" s="32"/>
      <c r="AB649" s="32">
        <v>0</v>
      </c>
      <c r="AC649" s="32">
        <v>4.5439266603926678E-3</v>
      </c>
      <c r="AD649" s="32">
        <v>0.13489304489879306</v>
      </c>
      <c r="AE649" s="32">
        <v>2.9041776146822644</v>
      </c>
      <c r="AF649" s="32">
        <v>11.317959935310517</v>
      </c>
      <c r="AG649" s="32">
        <v>17.004491522289911</v>
      </c>
      <c r="AH649" s="32">
        <v>19.288070992173822</v>
      </c>
      <c r="AI649" s="32">
        <v>16.519633703317933</v>
      </c>
      <c r="AJ649" s="32">
        <v>8.5475671529949633</v>
      </c>
      <c r="AK649" s="32">
        <v>4.0339511167960644</v>
      </c>
      <c r="AL649" s="32">
        <v>0.85636609167732258</v>
      </c>
      <c r="AM649" s="26">
        <v>8.7889013579698673E-3</v>
      </c>
      <c r="AN649" s="26"/>
      <c r="AO649" s="26"/>
      <c r="AP649" s="26"/>
      <c r="AQ649" s="26"/>
      <c r="AR649" s="26"/>
      <c r="AS649" s="26"/>
      <c r="AT649" s="26"/>
      <c r="AU649" s="26"/>
      <c r="AV649" s="26"/>
      <c r="AW649" s="26"/>
      <c r="AX649" s="26"/>
      <c r="AY649" s="26"/>
      <c r="AZ649" s="26"/>
      <c r="BA649" s="26"/>
      <c r="BB649" s="26"/>
      <c r="BC649" s="26"/>
      <c r="BD649" s="26"/>
      <c r="BE649" s="26"/>
      <c r="BF649" s="26"/>
      <c r="BG649" s="26"/>
      <c r="BH649" s="26"/>
      <c r="BI649" s="26"/>
      <c r="BJ649" s="26"/>
      <c r="BK649" s="26"/>
      <c r="BL649" s="26"/>
      <c r="BM649" s="26"/>
      <c r="BN649" s="26"/>
      <c r="BO649" s="26"/>
      <c r="BP649" s="26"/>
      <c r="BQ649" s="26"/>
      <c r="BR649" s="26"/>
      <c r="BS649" s="26"/>
      <c r="BT649" s="26"/>
      <c r="BU649" s="26"/>
      <c r="BV649" s="26"/>
      <c r="BW649" s="26"/>
      <c r="BX649" s="26"/>
      <c r="BY649" s="26"/>
      <c r="BZ649" s="26"/>
      <c r="CA649" s="26"/>
      <c r="CB649" s="26"/>
      <c r="CC649" s="26"/>
      <c r="CD649" s="26"/>
      <c r="CE649" s="26"/>
      <c r="CF649" s="26"/>
      <c r="CG649" s="26"/>
      <c r="CH649" s="26"/>
      <c r="CI649" s="26"/>
      <c r="CJ649" s="26"/>
      <c r="CK649" s="26"/>
      <c r="CL649" s="26"/>
      <c r="CM649" s="26"/>
      <c r="CN649" s="26"/>
      <c r="CO649" s="26"/>
      <c r="CP649" s="26"/>
      <c r="CQ649" s="26"/>
      <c r="CR649" s="26"/>
      <c r="CS649" s="26"/>
      <c r="CT649" s="26"/>
      <c r="CU649" s="26"/>
      <c r="CV649" s="26"/>
      <c r="CW649" s="26"/>
      <c r="CX649" s="7"/>
      <c r="CY649" s="7"/>
      <c r="CZ649" s="7"/>
      <c r="DA649" s="7"/>
      <c r="DB649" s="7"/>
      <c r="DC649" s="7"/>
      <c r="DD649" s="7"/>
      <c r="DE649" s="7"/>
      <c r="DF649" s="7"/>
      <c r="DG649" s="7"/>
      <c r="DH649" s="7"/>
      <c r="DI649" s="7"/>
      <c r="DJ649" s="7"/>
      <c r="DK649" s="7"/>
      <c r="DL649" s="7"/>
      <c r="DM649" s="7"/>
      <c r="DN649" s="7"/>
      <c r="DO649" s="7"/>
      <c r="DP649" s="7"/>
      <c r="DQ649" s="7"/>
      <c r="DR649" s="7"/>
      <c r="DS649" s="7"/>
      <c r="DT649" s="7"/>
      <c r="DU649" s="7"/>
      <c r="DV649" s="7"/>
      <c r="DW649" s="7"/>
      <c r="DX649" s="7"/>
      <c r="DY649" s="7"/>
      <c r="DZ649" s="7"/>
      <c r="EA649" s="7"/>
    </row>
    <row r="650" spans="1:131">
      <c r="A650" s="7" t="s">
        <v>493</v>
      </c>
      <c r="B650" s="7"/>
      <c r="C650" s="32">
        <v>189.47042889058517</v>
      </c>
      <c r="D650" s="32">
        <v>10.46115</v>
      </c>
      <c r="E650" s="32">
        <v>2.0922300000000003</v>
      </c>
      <c r="F650" s="32">
        <v>12.553380000000001</v>
      </c>
      <c r="G650" s="32">
        <v>173.85067809764917</v>
      </c>
      <c r="H650" s="32">
        <v>173.06304680447982</v>
      </c>
      <c r="I650" s="32">
        <v>580.39457367515524</v>
      </c>
      <c r="J650" s="32">
        <v>3.3437769894746587</v>
      </c>
      <c r="K650" s="32">
        <v>35.697519454086262</v>
      </c>
      <c r="L650" s="113">
        <v>0.99546949542108232</v>
      </c>
      <c r="M650" s="32">
        <v>1.7999934064173866</v>
      </c>
      <c r="N650" s="32">
        <v>5.039583624152535E-4</v>
      </c>
      <c r="O650" s="32">
        <v>0</v>
      </c>
      <c r="P650" s="32">
        <v>6.6374959436676035E-3</v>
      </c>
      <c r="Q650" s="32">
        <v>0.36545485453711973</v>
      </c>
      <c r="R650" s="32">
        <v>4.4021004165599722</v>
      </c>
      <c r="S650" s="32">
        <v>17.436508603062478</v>
      </c>
      <c r="T650" s="32">
        <v>23.109128131889094</v>
      </c>
      <c r="U650" s="32">
        <v>22.372491720163261</v>
      </c>
      <c r="V650" s="32">
        <v>22.692639930749632</v>
      </c>
      <c r="W650" s="32">
        <v>10.668075548382816</v>
      </c>
      <c r="X650" s="32">
        <v>6.1344386118718823</v>
      </c>
      <c r="Y650" s="32">
        <v>1.7337998460737498</v>
      </c>
      <c r="Z650" s="32">
        <v>1.1880751202006684E-2</v>
      </c>
      <c r="AA650" s="32"/>
      <c r="AB650" s="32">
        <v>0</v>
      </c>
      <c r="AC650" s="32">
        <v>4.5392389781432948E-3</v>
      </c>
      <c r="AD650" s="32">
        <v>0.13475388426100202</v>
      </c>
      <c r="AE650" s="32">
        <v>2.9011815579958657</v>
      </c>
      <c r="AF650" s="32">
        <v>11.306283910617969</v>
      </c>
      <c r="AG650" s="32">
        <v>16.986949061984937</v>
      </c>
      <c r="AH650" s="32">
        <v>19.268172707106242</v>
      </c>
      <c r="AI650" s="32">
        <v>16.502591440212722</v>
      </c>
      <c r="AJ650" s="32">
        <v>8.5387491676239247</v>
      </c>
      <c r="AK650" s="32">
        <v>4.0297895441171141</v>
      </c>
      <c r="AL650" s="32">
        <v>0.85548263284821946</v>
      </c>
      <c r="AM650" s="26">
        <v>8.7798344033364738E-3</v>
      </c>
      <c r="AN650" s="26"/>
      <c r="AO650" s="26"/>
      <c r="AP650" s="26"/>
      <c r="AQ650" s="26"/>
      <c r="AR650" s="26"/>
      <c r="AS650" s="26"/>
      <c r="AT650" s="26"/>
      <c r="AU650" s="26"/>
      <c r="AV650" s="26"/>
      <c r="AW650" s="26"/>
      <c r="AX650" s="26"/>
      <c r="AY650" s="26"/>
      <c r="AZ650" s="26"/>
      <c r="BA650" s="26"/>
      <c r="BB650" s="26"/>
      <c r="BC650" s="26"/>
      <c r="BD650" s="26"/>
      <c r="BE650" s="26"/>
      <c r="BF650" s="26"/>
      <c r="BG650" s="26"/>
      <c r="BH650" s="26"/>
      <c r="BI650" s="26"/>
      <c r="BJ650" s="26"/>
      <c r="BK650" s="26"/>
      <c r="BL650" s="26"/>
      <c r="BM650" s="26"/>
      <c r="BN650" s="26"/>
      <c r="BO650" s="26"/>
      <c r="BP650" s="26"/>
      <c r="BQ650" s="26"/>
      <c r="BR650" s="26"/>
      <c r="BS650" s="26"/>
      <c r="BT650" s="26"/>
      <c r="BU650" s="26"/>
      <c r="BV650" s="26"/>
      <c r="BW650" s="26"/>
      <c r="BX650" s="26"/>
      <c r="BY650" s="26"/>
      <c r="BZ650" s="26"/>
      <c r="CA650" s="26"/>
      <c r="CB650" s="26"/>
      <c r="CC650" s="26"/>
      <c r="CD650" s="26"/>
      <c r="CE650" s="26"/>
      <c r="CF650" s="26"/>
      <c r="CG650" s="26"/>
      <c r="CH650" s="26"/>
      <c r="CI650" s="26"/>
      <c r="CJ650" s="26"/>
      <c r="CK650" s="26"/>
      <c r="CL650" s="26"/>
      <c r="CM650" s="26"/>
      <c r="CN650" s="26"/>
      <c r="CO650" s="26"/>
      <c r="CP650" s="26"/>
      <c r="CQ650" s="26"/>
      <c r="CR650" s="26"/>
      <c r="CS650" s="26"/>
      <c r="CT650" s="26"/>
      <c r="CU650" s="26"/>
      <c r="CV650" s="26"/>
      <c r="CW650" s="26"/>
      <c r="CX650" s="7"/>
      <c r="CY650" s="7"/>
      <c r="CZ650" s="7"/>
      <c r="DA650" s="7"/>
      <c r="DB650" s="7"/>
      <c r="DC650" s="7"/>
      <c r="DD650" s="7"/>
      <c r="DE650" s="7"/>
      <c r="DF650" s="7"/>
      <c r="DG650" s="7"/>
      <c r="DH650" s="7"/>
      <c r="DI650" s="7"/>
      <c r="DJ650" s="7"/>
      <c r="DK650" s="7"/>
      <c r="DL650" s="7"/>
      <c r="DM650" s="7"/>
      <c r="DN650" s="7"/>
      <c r="DO650" s="7"/>
      <c r="DP650" s="7"/>
      <c r="DQ650" s="7"/>
      <c r="DR650" s="7"/>
      <c r="DS650" s="7"/>
      <c r="DT650" s="7"/>
      <c r="DU650" s="7"/>
      <c r="DV650" s="7"/>
      <c r="DW650" s="7"/>
      <c r="DX650" s="7"/>
      <c r="DY650" s="7"/>
      <c r="DZ650" s="7"/>
      <c r="EA650" s="7"/>
    </row>
    <row r="651" spans="1:131">
      <c r="A651" s="7" t="s">
        <v>524</v>
      </c>
      <c r="B651" s="7"/>
      <c r="C651" s="32">
        <v>189.02643797044578</v>
      </c>
      <c r="D651" s="32">
        <v>10.46115</v>
      </c>
      <c r="E651" s="32">
        <v>2.0922300000000003</v>
      </c>
      <c r="F651" s="32">
        <v>12.553380000000001</v>
      </c>
      <c r="G651" s="32">
        <v>173.85067809764917</v>
      </c>
      <c r="H651" s="32">
        <v>172.84858308770137</v>
      </c>
      <c r="I651" s="32">
        <v>581.75782171377216</v>
      </c>
      <c r="J651" s="32">
        <v>3.351985660755354</v>
      </c>
      <c r="K651" s="32">
        <v>35.781721558037276</v>
      </c>
      <c r="L651" s="113">
        <v>0.99423588667635265</v>
      </c>
      <c r="M651" s="32">
        <v>1.7957754356583593</v>
      </c>
      <c r="N651" s="32">
        <v>5.0277742384689306E-4</v>
      </c>
      <c r="O651" s="32">
        <v>0</v>
      </c>
      <c r="P651" s="32">
        <v>6.6219421290237765E-3</v>
      </c>
      <c r="Q651" s="32">
        <v>0.36459847479445789</v>
      </c>
      <c r="R651" s="32">
        <v>4.3917848616423063</v>
      </c>
      <c r="S651" s="32">
        <v>17.395649184819632</v>
      </c>
      <c r="T651" s="32">
        <v>23.054975918675805</v>
      </c>
      <c r="U651" s="32">
        <v>22.320065685964636</v>
      </c>
      <c r="V651" s="32">
        <v>22.639463685030233</v>
      </c>
      <c r="W651" s="32">
        <v>10.643076773077471</v>
      </c>
      <c r="X651" s="32">
        <v>6.1200636243882345</v>
      </c>
      <c r="Y651" s="32">
        <v>1.729736988384013</v>
      </c>
      <c r="Z651" s="32">
        <v>1.1852910732710168E-2</v>
      </c>
      <c r="AA651" s="32"/>
      <c r="AB651" s="32">
        <v>0</v>
      </c>
      <c r="AC651" s="32">
        <v>4.5286020629136245E-3</v>
      </c>
      <c r="AD651" s="32">
        <v>0.13443811202458644</v>
      </c>
      <c r="AE651" s="32">
        <v>2.894383144771342</v>
      </c>
      <c r="AF651" s="32">
        <v>11.279789605273194</v>
      </c>
      <c r="AG651" s="32">
        <v>16.947143108155871</v>
      </c>
      <c r="AH651" s="32">
        <v>19.22302110334557</v>
      </c>
      <c r="AI651" s="32">
        <v>16.463920494033275</v>
      </c>
      <c r="AJ651" s="32">
        <v>8.5187400974910741</v>
      </c>
      <c r="AK651" s="32">
        <v>4.0203464348248783</v>
      </c>
      <c r="AL651" s="32">
        <v>0.85347795843255703</v>
      </c>
      <c r="AM651" s="26">
        <v>8.7592603919815926E-3</v>
      </c>
      <c r="AN651" s="26"/>
      <c r="AO651" s="26"/>
      <c r="AP651" s="26"/>
      <c r="AQ651" s="26"/>
      <c r="AR651" s="26"/>
      <c r="AS651" s="26"/>
      <c r="AT651" s="26"/>
      <c r="AU651" s="26"/>
      <c r="AV651" s="26"/>
      <c r="AW651" s="26"/>
      <c r="AX651" s="26"/>
      <c r="AY651" s="26"/>
      <c r="AZ651" s="26"/>
      <c r="BA651" s="26"/>
      <c r="BB651" s="26"/>
      <c r="BC651" s="26"/>
      <c r="BD651" s="26"/>
      <c r="BE651" s="26"/>
      <c r="BF651" s="26"/>
      <c r="BG651" s="26"/>
      <c r="BH651" s="26"/>
      <c r="BI651" s="26"/>
      <c r="BJ651" s="26"/>
      <c r="BK651" s="26"/>
      <c r="BL651" s="26"/>
      <c r="BM651" s="26"/>
      <c r="BN651" s="26"/>
      <c r="BO651" s="26"/>
      <c r="BP651" s="26"/>
      <c r="BQ651" s="26"/>
      <c r="BR651" s="26"/>
      <c r="BS651" s="26"/>
      <c r="BT651" s="26"/>
      <c r="BU651" s="26"/>
      <c r="BV651" s="26"/>
      <c r="BW651" s="26"/>
      <c r="BX651" s="26"/>
      <c r="BY651" s="26"/>
      <c r="BZ651" s="26"/>
      <c r="CA651" s="26"/>
      <c r="CB651" s="26"/>
      <c r="CC651" s="26"/>
      <c r="CD651" s="26"/>
      <c r="CE651" s="26"/>
      <c r="CF651" s="26"/>
      <c r="CG651" s="26"/>
      <c r="CH651" s="26"/>
      <c r="CI651" s="26"/>
      <c r="CJ651" s="26"/>
      <c r="CK651" s="26"/>
      <c r="CL651" s="26"/>
      <c r="CM651" s="26"/>
      <c r="CN651" s="26"/>
      <c r="CO651" s="26"/>
      <c r="CP651" s="26"/>
      <c r="CQ651" s="26"/>
      <c r="CR651" s="26"/>
      <c r="CS651" s="26"/>
      <c r="CT651" s="26"/>
      <c r="CU651" s="26"/>
      <c r="CV651" s="26"/>
      <c r="CW651" s="26"/>
      <c r="CX651" s="7"/>
      <c r="CY651" s="7"/>
      <c r="CZ651" s="7"/>
      <c r="DA651" s="7"/>
      <c r="DB651" s="7"/>
      <c r="DC651" s="7"/>
      <c r="DD651" s="7"/>
      <c r="DE651" s="7"/>
      <c r="DF651" s="7"/>
      <c r="DG651" s="7"/>
      <c r="DH651" s="7"/>
      <c r="DI651" s="7"/>
      <c r="DJ651" s="7"/>
      <c r="DK651" s="7"/>
      <c r="DL651" s="7"/>
      <c r="DM651" s="7"/>
      <c r="DN651" s="7"/>
      <c r="DO651" s="7"/>
      <c r="DP651" s="7"/>
      <c r="DQ651" s="7"/>
      <c r="DR651" s="7"/>
      <c r="DS651" s="7"/>
      <c r="DT651" s="7"/>
      <c r="DU651" s="7"/>
      <c r="DV651" s="7"/>
      <c r="DW651" s="7"/>
      <c r="DX651" s="7"/>
      <c r="DY651" s="7"/>
      <c r="DZ651" s="7"/>
      <c r="EA651" s="7"/>
    </row>
    <row r="652" spans="1:131">
      <c r="A652" s="7" t="s">
        <v>513</v>
      </c>
      <c r="B652" s="7"/>
      <c r="C652" s="32">
        <v>187.44854135337064</v>
      </c>
      <c r="D652" s="32">
        <v>10.46115</v>
      </c>
      <c r="E652" s="32">
        <v>2.0922300000000003</v>
      </c>
      <c r="F652" s="32">
        <v>12.553380000000001</v>
      </c>
      <c r="G652" s="32">
        <v>173.85067809764917</v>
      </c>
      <c r="H652" s="32">
        <v>172.0864017956072</v>
      </c>
      <c r="I652" s="32">
        <v>586.6549187635095</v>
      </c>
      <c r="J652" s="32">
        <v>3.381473075203953</v>
      </c>
      <c r="K652" s="32">
        <v>36.084194668696206</v>
      </c>
      <c r="L652" s="113">
        <v>0.98985177209920916</v>
      </c>
      <c r="M652" s="32">
        <v>1.7807852151613002</v>
      </c>
      <c r="N652" s="32">
        <v>4.9858049348758639E-4</v>
      </c>
      <c r="O652" s="32">
        <v>0</v>
      </c>
      <c r="P652" s="32">
        <v>6.5666655222377593E-3</v>
      </c>
      <c r="Q652" s="32">
        <v>0.36155499206185265</v>
      </c>
      <c r="R652" s="32">
        <v>4.3551244740768871</v>
      </c>
      <c r="S652" s="32">
        <v>17.250439148090038</v>
      </c>
      <c r="T652" s="32">
        <v>22.862524699156367</v>
      </c>
      <c r="U652" s="32">
        <v>22.1337491234937</v>
      </c>
      <c r="V652" s="32">
        <v>22.45048095042149</v>
      </c>
      <c r="W652" s="32">
        <v>10.554233778331225</v>
      </c>
      <c r="X652" s="32">
        <v>6.0689764442408913</v>
      </c>
      <c r="Y652" s="32">
        <v>1.7152980232757165</v>
      </c>
      <c r="Z652" s="32">
        <v>1.1753968659059279E-2</v>
      </c>
      <c r="AA652" s="32"/>
      <c r="AB652" s="32">
        <v>0</v>
      </c>
      <c r="AC652" s="32">
        <v>4.4907995948997685E-3</v>
      </c>
      <c r="AD652" s="32">
        <v>0.13331589100382779</v>
      </c>
      <c r="AE652" s="32">
        <v>2.8702223055697478</v>
      </c>
      <c r="AF652" s="32">
        <v>11.185631655461631</v>
      </c>
      <c r="AG652" s="32">
        <v>16.80567697216685</v>
      </c>
      <c r="AH652" s="32">
        <v>19.062557094741251</v>
      </c>
      <c r="AI652" s="32">
        <v>16.326488054792204</v>
      </c>
      <c r="AJ652" s="32">
        <v>8.4476299854565085</v>
      </c>
      <c r="AK652" s="32">
        <v>3.986786626434625</v>
      </c>
      <c r="AL652" s="32">
        <v>0.84635355828082015</v>
      </c>
      <c r="AM652" s="26">
        <v>8.6861425387914012E-3</v>
      </c>
      <c r="AN652" s="26"/>
      <c r="AO652" s="26"/>
      <c r="AP652" s="26"/>
      <c r="AQ652" s="26"/>
      <c r="AR652" s="26"/>
      <c r="AS652" s="26"/>
      <c r="AT652" s="26"/>
      <c r="AU652" s="26"/>
      <c r="AV652" s="26"/>
      <c r="AW652" s="26"/>
      <c r="AX652" s="26"/>
      <c r="AY652" s="26"/>
      <c r="AZ652" s="26"/>
      <c r="BA652" s="26"/>
      <c r="BB652" s="26"/>
      <c r="BC652" s="26"/>
      <c r="BD652" s="26"/>
      <c r="BE652" s="26"/>
      <c r="BF652" s="26"/>
      <c r="BG652" s="26"/>
      <c r="BH652" s="26"/>
      <c r="BI652" s="26"/>
      <c r="BJ652" s="26"/>
      <c r="BK652" s="26"/>
      <c r="BL652" s="26"/>
      <c r="BM652" s="26"/>
      <c r="BN652" s="26"/>
      <c r="BO652" s="26"/>
      <c r="BP652" s="26"/>
      <c r="BQ652" s="26"/>
      <c r="BR652" s="26"/>
      <c r="BS652" s="26"/>
      <c r="BT652" s="26"/>
      <c r="BU652" s="26"/>
      <c r="BV652" s="26"/>
      <c r="BW652" s="26"/>
      <c r="BX652" s="26"/>
      <c r="BY652" s="26"/>
      <c r="BZ652" s="26"/>
      <c r="CA652" s="26"/>
      <c r="CB652" s="26"/>
      <c r="CC652" s="26"/>
      <c r="CD652" s="26"/>
      <c r="CE652" s="26"/>
      <c r="CF652" s="26"/>
      <c r="CG652" s="26"/>
      <c r="CH652" s="26"/>
      <c r="CI652" s="26"/>
      <c r="CJ652" s="26"/>
      <c r="CK652" s="26"/>
      <c r="CL652" s="26"/>
      <c r="CM652" s="26"/>
      <c r="CN652" s="26"/>
      <c r="CO652" s="26"/>
      <c r="CP652" s="26"/>
      <c r="CQ652" s="26"/>
      <c r="CR652" s="26"/>
      <c r="CS652" s="26"/>
      <c r="CT652" s="26"/>
      <c r="CU652" s="26"/>
      <c r="CV652" s="26"/>
      <c r="CW652" s="26"/>
      <c r="CX652" s="7"/>
      <c r="CY652" s="7"/>
      <c r="CZ652" s="7"/>
      <c r="DA652" s="7"/>
      <c r="DB652" s="7"/>
      <c r="DC652" s="7"/>
      <c r="DD652" s="7"/>
      <c r="DE652" s="7"/>
      <c r="DF652" s="7"/>
      <c r="DG652" s="7"/>
      <c r="DH652" s="7"/>
      <c r="DI652" s="7"/>
      <c r="DJ652" s="7"/>
      <c r="DK652" s="7"/>
      <c r="DL652" s="7"/>
      <c r="DM652" s="7"/>
      <c r="DN652" s="7"/>
      <c r="DO652" s="7"/>
      <c r="DP652" s="7"/>
      <c r="DQ652" s="7"/>
      <c r="DR652" s="7"/>
      <c r="DS652" s="7"/>
      <c r="DT652" s="7"/>
      <c r="DU652" s="7"/>
      <c r="DV652" s="7"/>
      <c r="DW652" s="7"/>
      <c r="DX652" s="7"/>
      <c r="DY652" s="7"/>
      <c r="DZ652" s="7"/>
      <c r="EA652" s="7"/>
    </row>
    <row r="653" spans="1:131">
      <c r="A653" s="7" t="s">
        <v>514</v>
      </c>
      <c r="B653" s="7"/>
      <c r="C653" s="32">
        <v>186.60065303131296</v>
      </c>
      <c r="D653" s="32">
        <v>10.46115</v>
      </c>
      <c r="E653" s="32">
        <v>2.0922300000000003</v>
      </c>
      <c r="F653" s="32">
        <v>12.553380000000001</v>
      </c>
      <c r="G653" s="32">
        <v>173.85067809764917</v>
      </c>
      <c r="H653" s="32">
        <v>171.67684098543475</v>
      </c>
      <c r="I653" s="32">
        <v>589.32059997424892</v>
      </c>
      <c r="J653" s="32">
        <v>3.3975242267025982</v>
      </c>
      <c r="K653" s="32">
        <v>36.248842597795488</v>
      </c>
      <c r="L653" s="113">
        <v>0.98749595264164913</v>
      </c>
      <c r="M653" s="32">
        <v>1.7727301672151923</v>
      </c>
      <c r="N653" s="32">
        <v>4.9632525813082275E-4</v>
      </c>
      <c r="O653" s="32">
        <v>0</v>
      </c>
      <c r="P653" s="32">
        <v>6.5369624422833093E-3</v>
      </c>
      <c r="Q653" s="32">
        <v>0.3599195658625472</v>
      </c>
      <c r="R653" s="32">
        <v>4.3354248852936594</v>
      </c>
      <c r="S653" s="32">
        <v>17.172410021811274</v>
      </c>
      <c r="T653" s="32">
        <v>22.759110356397485</v>
      </c>
      <c r="U653" s="32">
        <v>22.033631260374214</v>
      </c>
      <c r="V653" s="32">
        <v>22.348930410283888</v>
      </c>
      <c r="W653" s="32">
        <v>10.506493681212818</v>
      </c>
      <c r="X653" s="32">
        <v>6.0415245674924121</v>
      </c>
      <c r="Y653" s="32">
        <v>1.7075391943604123</v>
      </c>
      <c r="Z653" s="32">
        <v>1.170080178621037E-2</v>
      </c>
      <c r="AA653" s="32"/>
      <c r="AB653" s="32">
        <v>0</v>
      </c>
      <c r="AC653" s="32">
        <v>4.4704863051524841E-3</v>
      </c>
      <c r="AD653" s="32">
        <v>0.13271286157339993</v>
      </c>
      <c r="AE653" s="32">
        <v>2.8572393932620215</v>
      </c>
      <c r="AF653" s="32">
        <v>11.135035548460589</v>
      </c>
      <c r="AG653" s="32">
        <v>16.729659644178625</v>
      </c>
      <c r="AH653" s="32">
        <v>18.976331192781743</v>
      </c>
      <c r="AI653" s="32">
        <v>16.25263824800296</v>
      </c>
      <c r="AJ653" s="32">
        <v>8.4094187155153346</v>
      </c>
      <c r="AK653" s="32">
        <v>3.9687531448258397</v>
      </c>
      <c r="AL653" s="32">
        <v>0.84252523668803991</v>
      </c>
      <c r="AM653" s="26">
        <v>8.6468524020466946E-3</v>
      </c>
      <c r="AN653" s="26"/>
      <c r="AO653" s="26"/>
      <c r="AP653" s="26"/>
      <c r="AQ653" s="26"/>
      <c r="AR653" s="26"/>
      <c r="AS653" s="26"/>
      <c r="AT653" s="26"/>
      <c r="AU653" s="26"/>
      <c r="AV653" s="26"/>
      <c r="AW653" s="26"/>
      <c r="AX653" s="26"/>
      <c r="AY653" s="26"/>
      <c r="AZ653" s="26"/>
      <c r="BA653" s="26"/>
      <c r="BB653" s="26"/>
      <c r="BC653" s="26"/>
      <c r="BD653" s="26"/>
      <c r="BE653" s="26"/>
      <c r="BF653" s="26"/>
      <c r="BG653" s="26"/>
      <c r="BH653" s="26"/>
      <c r="BI653" s="26"/>
      <c r="BJ653" s="26"/>
      <c r="BK653" s="26"/>
      <c r="BL653" s="26"/>
      <c r="BM653" s="26"/>
      <c r="BN653" s="26"/>
      <c r="BO653" s="26"/>
      <c r="BP653" s="26"/>
      <c r="BQ653" s="26"/>
      <c r="BR653" s="26"/>
      <c r="BS653" s="26"/>
      <c r="BT653" s="26"/>
      <c r="BU653" s="26"/>
      <c r="BV653" s="26"/>
      <c r="BW653" s="26"/>
      <c r="BX653" s="26"/>
      <c r="BY653" s="26"/>
      <c r="BZ653" s="26"/>
      <c r="CA653" s="26"/>
      <c r="CB653" s="26"/>
      <c r="CC653" s="26"/>
      <c r="CD653" s="26"/>
      <c r="CE653" s="26"/>
      <c r="CF653" s="26"/>
      <c r="CG653" s="26"/>
      <c r="CH653" s="26"/>
      <c r="CI653" s="26"/>
      <c r="CJ653" s="26"/>
      <c r="CK653" s="26"/>
      <c r="CL653" s="26"/>
      <c r="CM653" s="26"/>
      <c r="CN653" s="26"/>
      <c r="CO653" s="26"/>
      <c r="CP653" s="26"/>
      <c r="CQ653" s="26"/>
      <c r="CR653" s="26"/>
      <c r="CS653" s="26"/>
      <c r="CT653" s="26"/>
      <c r="CU653" s="26"/>
      <c r="CV653" s="26"/>
      <c r="CW653" s="26"/>
      <c r="CX653" s="7"/>
      <c r="CY653" s="7"/>
      <c r="CZ653" s="7"/>
      <c r="DA653" s="7"/>
      <c r="DB653" s="7"/>
      <c r="DC653" s="7"/>
      <c r="DD653" s="7"/>
      <c r="DE653" s="7"/>
      <c r="DF653" s="7"/>
      <c r="DG653" s="7"/>
      <c r="DH653" s="7"/>
      <c r="DI653" s="7"/>
      <c r="DJ653" s="7"/>
      <c r="DK653" s="7"/>
      <c r="DL653" s="7"/>
      <c r="DM653" s="7"/>
      <c r="DN653" s="7"/>
      <c r="DO653" s="7"/>
      <c r="DP653" s="7"/>
      <c r="DQ653" s="7"/>
      <c r="DR653" s="7"/>
      <c r="DS653" s="7"/>
      <c r="DT653" s="7"/>
      <c r="DU653" s="7"/>
      <c r="DV653" s="7"/>
      <c r="DW653" s="7"/>
      <c r="DX653" s="7"/>
      <c r="DY653" s="7"/>
      <c r="DZ653" s="7"/>
      <c r="EA653" s="7"/>
    </row>
    <row r="654" spans="1:131">
      <c r="A654" s="7" t="s">
        <v>535</v>
      </c>
      <c r="B654" s="7"/>
      <c r="C654" s="32">
        <v>185.62232035201561</v>
      </c>
      <c r="D654" s="32">
        <v>10.46115</v>
      </c>
      <c r="E654" s="32">
        <v>2.0922300000000003</v>
      </c>
      <c r="F654" s="32">
        <v>12.553380000000001</v>
      </c>
      <c r="G654" s="32">
        <v>173.85067809764917</v>
      </c>
      <c r="H654" s="32">
        <v>171.20427081985127</v>
      </c>
      <c r="I654" s="32">
        <v>592.42664670636907</v>
      </c>
      <c r="J654" s="32">
        <v>3.4162269982336722</v>
      </c>
      <c r="K654" s="32">
        <v>36.440690055049103</v>
      </c>
      <c r="L654" s="113">
        <v>0.98477769942138826</v>
      </c>
      <c r="M654" s="32">
        <v>1.76343588112354</v>
      </c>
      <c r="N654" s="32">
        <v>4.9372306348840318E-4</v>
      </c>
      <c r="O654" s="32">
        <v>0</v>
      </c>
      <c r="P654" s="32">
        <v>6.5026896577204812E-3</v>
      </c>
      <c r="Q654" s="32">
        <v>0.35803253563257925</v>
      </c>
      <c r="R654" s="32">
        <v>4.3126945905437797</v>
      </c>
      <c r="S654" s="32">
        <v>17.082376414566543</v>
      </c>
      <c r="T654" s="32">
        <v>22.639786114752617</v>
      </c>
      <c r="U654" s="32">
        <v>21.91811064908249</v>
      </c>
      <c r="V654" s="32">
        <v>22.231756710125108</v>
      </c>
      <c r="W654" s="32">
        <v>10.4514089537685</v>
      </c>
      <c r="X654" s="32">
        <v>6.0098493250903191</v>
      </c>
      <c r="Y654" s="32">
        <v>1.6985866994581382</v>
      </c>
      <c r="Z654" s="32">
        <v>1.1639455394461625E-2</v>
      </c>
      <c r="AA654" s="32"/>
      <c r="AB654" s="32">
        <v>0</v>
      </c>
      <c r="AC654" s="32">
        <v>4.4470478939056162E-3</v>
      </c>
      <c r="AD654" s="32">
        <v>0.13201705838444464</v>
      </c>
      <c r="AE654" s="32">
        <v>2.8422591098300289</v>
      </c>
      <c r="AF654" s="32">
        <v>11.076655424997844</v>
      </c>
      <c r="AG654" s="32">
        <v>16.641947342653744</v>
      </c>
      <c r="AH654" s="32">
        <v>18.876839767443844</v>
      </c>
      <c r="AI654" s="32">
        <v>16.167426932476904</v>
      </c>
      <c r="AJ654" s="32">
        <v>8.3653287886601326</v>
      </c>
      <c r="AK654" s="32">
        <v>3.9479452814310867</v>
      </c>
      <c r="AL654" s="32">
        <v>0.83810794254252408</v>
      </c>
      <c r="AM654" s="26">
        <v>8.6015176288797238E-3</v>
      </c>
      <c r="AN654" s="26"/>
      <c r="AO654" s="26"/>
      <c r="AP654" s="26"/>
      <c r="AQ654" s="26"/>
      <c r="AR654" s="26"/>
      <c r="AS654" s="26"/>
      <c r="AT654" s="26"/>
      <c r="AU654" s="26"/>
      <c r="AV654" s="26"/>
      <c r="AW654" s="26"/>
      <c r="AX654" s="26"/>
      <c r="AY654" s="26"/>
      <c r="AZ654" s="26"/>
      <c r="BA654" s="26"/>
      <c r="BB654" s="26"/>
      <c r="BC654" s="26"/>
      <c r="BD654" s="26"/>
      <c r="BE654" s="26"/>
      <c r="BF654" s="26"/>
      <c r="BG654" s="26"/>
      <c r="BH654" s="26"/>
      <c r="BI654" s="26"/>
      <c r="BJ654" s="26"/>
      <c r="BK654" s="26"/>
      <c r="BL654" s="26"/>
      <c r="BM654" s="26"/>
      <c r="BN654" s="26"/>
      <c r="BO654" s="26"/>
      <c r="BP654" s="26"/>
      <c r="BQ654" s="26"/>
      <c r="BR654" s="26"/>
      <c r="BS654" s="26"/>
      <c r="BT654" s="26"/>
      <c r="BU654" s="26"/>
      <c r="BV654" s="26"/>
      <c r="BW654" s="26"/>
      <c r="BX654" s="26"/>
      <c r="BY654" s="26"/>
      <c r="BZ654" s="26"/>
      <c r="CA654" s="26"/>
      <c r="CB654" s="26"/>
      <c r="CC654" s="26"/>
      <c r="CD654" s="26"/>
      <c r="CE654" s="26"/>
      <c r="CF654" s="26"/>
      <c r="CG654" s="26"/>
      <c r="CH654" s="26"/>
      <c r="CI654" s="26"/>
      <c r="CJ654" s="26"/>
      <c r="CK654" s="26"/>
      <c r="CL654" s="26"/>
      <c r="CM654" s="26"/>
      <c r="CN654" s="26"/>
      <c r="CO654" s="26"/>
      <c r="CP654" s="26"/>
      <c r="CQ654" s="26"/>
      <c r="CR654" s="26"/>
      <c r="CS654" s="26"/>
      <c r="CT654" s="26"/>
      <c r="CU654" s="26"/>
      <c r="CV654" s="26"/>
      <c r="CW654" s="26"/>
      <c r="CX654" s="7"/>
      <c r="CY654" s="7"/>
      <c r="CZ654" s="7"/>
      <c r="DA654" s="7"/>
      <c r="DB654" s="7"/>
      <c r="DC654" s="7"/>
      <c r="DD654" s="7"/>
      <c r="DE654" s="7"/>
      <c r="DF654" s="7"/>
      <c r="DG654" s="7"/>
      <c r="DH654" s="7"/>
      <c r="DI654" s="7"/>
      <c r="DJ654" s="7"/>
      <c r="DK654" s="7"/>
      <c r="DL654" s="7"/>
      <c r="DM654" s="7"/>
      <c r="DN654" s="7"/>
      <c r="DO654" s="7"/>
      <c r="DP654" s="7"/>
      <c r="DQ654" s="7"/>
      <c r="DR654" s="7"/>
      <c r="DS654" s="7"/>
      <c r="DT654" s="7"/>
      <c r="DU654" s="7"/>
      <c r="DV654" s="7"/>
      <c r="DW654" s="7"/>
      <c r="DX654" s="7"/>
      <c r="DY654" s="7"/>
      <c r="DZ654" s="7"/>
      <c r="EA654" s="7"/>
    </row>
    <row r="655" spans="1:131">
      <c r="A655" s="7" t="s">
        <v>515</v>
      </c>
      <c r="B655" s="7"/>
      <c r="C655" s="32">
        <v>184.57876549409843</v>
      </c>
      <c r="D655" s="32">
        <v>10.46115</v>
      </c>
      <c r="E655" s="32">
        <v>2.0922300000000003</v>
      </c>
      <c r="F655" s="32">
        <v>12.553380000000001</v>
      </c>
      <c r="G655" s="32">
        <v>173.85067809764917</v>
      </c>
      <c r="H655" s="32">
        <v>170.70019597656216</v>
      </c>
      <c r="I655" s="32">
        <v>595.77605530965593</v>
      </c>
      <c r="J655" s="32">
        <v>3.4363951506390027</v>
      </c>
      <c r="K655" s="32">
        <v>36.64756895265198</v>
      </c>
      <c r="L655" s="113">
        <v>0.9818782293197762</v>
      </c>
      <c r="M655" s="32">
        <v>1.753521975959107</v>
      </c>
      <c r="N655" s="32">
        <v>4.9094738920315564E-4</v>
      </c>
      <c r="O655" s="32">
        <v>0</v>
      </c>
      <c r="P655" s="32">
        <v>6.4661320208534651E-3</v>
      </c>
      <c r="Q655" s="32">
        <v>0.35601970338728012</v>
      </c>
      <c r="R655" s="32">
        <v>4.2884489428105743</v>
      </c>
      <c r="S655" s="32">
        <v>16.986340566838834</v>
      </c>
      <c r="T655" s="32">
        <v>22.512506923664759</v>
      </c>
      <c r="U655" s="32">
        <v>21.794888663704654</v>
      </c>
      <c r="V655" s="32">
        <v>22.106771429955749</v>
      </c>
      <c r="W655" s="32">
        <v>10.392651911161227</v>
      </c>
      <c r="X655" s="32">
        <v>5.9760623998614202</v>
      </c>
      <c r="Y655" s="32">
        <v>1.6890373715623792</v>
      </c>
      <c r="Z655" s="32">
        <v>1.1574019243262965E-2</v>
      </c>
      <c r="AA655" s="32"/>
      <c r="AB655" s="32">
        <v>0</v>
      </c>
      <c r="AC655" s="32">
        <v>4.4220469219089578E-3</v>
      </c>
      <c r="AD655" s="32">
        <v>0.1312748683162257</v>
      </c>
      <c r="AE655" s="32">
        <v>2.8262801408359035</v>
      </c>
      <c r="AF655" s="32">
        <v>11.014383293304251</v>
      </c>
      <c r="AG655" s="32">
        <v>16.548387554360538</v>
      </c>
      <c r="AH655" s="32">
        <v>18.770715580416752</v>
      </c>
      <c r="AI655" s="32">
        <v>16.076534862582442</v>
      </c>
      <c r="AJ655" s="32">
        <v>8.3182995333479184</v>
      </c>
      <c r="AK655" s="32">
        <v>3.9257502271433502</v>
      </c>
      <c r="AL655" s="32">
        <v>0.8333961621206406</v>
      </c>
      <c r="AM655" s="26">
        <v>8.5531605375016237E-3</v>
      </c>
      <c r="AN655" s="26"/>
      <c r="AO655" s="26"/>
      <c r="AP655" s="26"/>
      <c r="AQ655" s="26"/>
      <c r="AR655" s="26"/>
      <c r="AS655" s="26"/>
      <c r="AT655" s="26"/>
      <c r="AU655" s="26"/>
      <c r="AV655" s="26"/>
      <c r="AW655" s="26"/>
      <c r="AX655" s="26"/>
      <c r="AY655" s="26"/>
      <c r="AZ655" s="26"/>
      <c r="BA655" s="26"/>
      <c r="BB655" s="26"/>
      <c r="BC655" s="26"/>
      <c r="BD655" s="26"/>
      <c r="BE655" s="26"/>
      <c r="BF655" s="26"/>
      <c r="BG655" s="26"/>
      <c r="BH655" s="26"/>
      <c r="BI655" s="26"/>
      <c r="BJ655" s="26"/>
      <c r="BK655" s="26"/>
      <c r="BL655" s="26"/>
      <c r="BM655" s="26"/>
      <c r="BN655" s="26"/>
      <c r="BO655" s="26"/>
      <c r="BP655" s="26"/>
      <c r="BQ655" s="26"/>
      <c r="BR655" s="26"/>
      <c r="BS655" s="26"/>
      <c r="BT655" s="26"/>
      <c r="BU655" s="26"/>
      <c r="BV655" s="26"/>
      <c r="BW655" s="26"/>
      <c r="BX655" s="26"/>
      <c r="BY655" s="26"/>
      <c r="BZ655" s="26"/>
      <c r="CA655" s="26"/>
      <c r="CB655" s="26"/>
      <c r="CC655" s="26"/>
      <c r="CD655" s="26"/>
      <c r="CE655" s="26"/>
      <c r="CF655" s="26"/>
      <c r="CG655" s="26"/>
      <c r="CH655" s="26"/>
      <c r="CI655" s="26"/>
      <c r="CJ655" s="26"/>
      <c r="CK655" s="26"/>
      <c r="CL655" s="26"/>
      <c r="CM655" s="26"/>
      <c r="CN655" s="26"/>
      <c r="CO655" s="26"/>
      <c r="CP655" s="26"/>
      <c r="CQ655" s="26"/>
      <c r="CR655" s="26"/>
      <c r="CS655" s="26"/>
      <c r="CT655" s="26"/>
      <c r="CU655" s="26"/>
      <c r="CV655" s="26"/>
      <c r="CW655" s="26"/>
      <c r="CX655" s="7"/>
      <c r="CY655" s="7"/>
      <c r="CZ655" s="7"/>
      <c r="DA655" s="7"/>
      <c r="DB655" s="7"/>
      <c r="DC655" s="7"/>
      <c r="DD655" s="7"/>
      <c r="DE655" s="7"/>
      <c r="DF655" s="7"/>
      <c r="DG655" s="7"/>
      <c r="DH655" s="7"/>
      <c r="DI655" s="7"/>
      <c r="DJ655" s="7"/>
      <c r="DK655" s="7"/>
      <c r="DL655" s="7"/>
      <c r="DM655" s="7"/>
      <c r="DN655" s="7"/>
      <c r="DO655" s="7"/>
      <c r="DP655" s="7"/>
      <c r="DQ655" s="7"/>
      <c r="DR655" s="7"/>
      <c r="DS655" s="7"/>
      <c r="DT655" s="7"/>
      <c r="DU655" s="7"/>
      <c r="DV655" s="7"/>
      <c r="DW655" s="7"/>
      <c r="DX655" s="7"/>
      <c r="DY655" s="7"/>
      <c r="DZ655" s="7"/>
      <c r="EA655" s="7"/>
    </row>
    <row r="656" spans="1:131">
      <c r="A656" s="7" t="s">
        <v>525</v>
      </c>
      <c r="B656" s="7"/>
      <c r="C656" s="32">
        <v>184.32416763441159</v>
      </c>
      <c r="D656" s="32">
        <v>10.46115</v>
      </c>
      <c r="E656" s="32">
        <v>2.0922300000000003</v>
      </c>
      <c r="F656" s="32">
        <v>12.553380000000001</v>
      </c>
      <c r="G656" s="32">
        <v>173.85067809764917</v>
      </c>
      <c r="H656" s="32">
        <v>170.57721597675692</v>
      </c>
      <c r="I656" s="32">
        <v>596.59897131942932</v>
      </c>
      <c r="J656" s="32">
        <v>3.4413502628595971</v>
      </c>
      <c r="K656" s="32">
        <v>36.698397017270501</v>
      </c>
      <c r="L656" s="113">
        <v>0.98117084065065541</v>
      </c>
      <c r="M656" s="32">
        <v>1.7511032635964028</v>
      </c>
      <c r="N656" s="32">
        <v>4.9027020321063171E-4</v>
      </c>
      <c r="O656" s="32">
        <v>0</v>
      </c>
      <c r="P656" s="32">
        <v>6.4572129917953008E-3</v>
      </c>
      <c r="Q656" s="32">
        <v>0.35552862926915979</v>
      </c>
      <c r="R656" s="32">
        <v>4.282533690753854</v>
      </c>
      <c r="S656" s="32">
        <v>16.962910537167478</v>
      </c>
      <c r="T656" s="32">
        <v>22.48145440219184</v>
      </c>
      <c r="U656" s="32">
        <v>21.764825985633109</v>
      </c>
      <c r="V656" s="32">
        <v>22.076278557844557</v>
      </c>
      <c r="W656" s="32">
        <v>10.378316855197617</v>
      </c>
      <c r="X656" s="32">
        <v>5.9678193460502902</v>
      </c>
      <c r="Y656" s="32">
        <v>1.6867076057381265</v>
      </c>
      <c r="Z656" s="32">
        <v>1.1558054673777298E-2</v>
      </c>
      <c r="AA656" s="32"/>
      <c r="AB656" s="32">
        <v>0</v>
      </c>
      <c r="AC656" s="32">
        <v>4.415947392102596E-3</v>
      </c>
      <c r="AD656" s="32">
        <v>0.1310937949386109</v>
      </c>
      <c r="AE656" s="32">
        <v>2.8223817244996252</v>
      </c>
      <c r="AF656" s="32">
        <v>10.999190655057163</v>
      </c>
      <c r="AG656" s="32">
        <v>16.525561613135228</v>
      </c>
      <c r="AH656" s="32">
        <v>18.744824281389089</v>
      </c>
      <c r="AI656" s="32">
        <v>16.054359769167782</v>
      </c>
      <c r="AJ656" s="32">
        <v>8.306825725666112</v>
      </c>
      <c r="AK656" s="32">
        <v>3.9203352618692011</v>
      </c>
      <c r="AL656" s="32">
        <v>0.83224662100967284</v>
      </c>
      <c r="AM656" s="26">
        <v>8.5413627753886494E-3</v>
      </c>
      <c r="AN656" s="26"/>
      <c r="AO656" s="26"/>
      <c r="AP656" s="26"/>
      <c r="AQ656" s="26"/>
      <c r="AR656" s="26"/>
      <c r="AS656" s="26"/>
      <c r="AT656" s="26"/>
      <c r="AU656" s="26"/>
      <c r="AV656" s="26"/>
      <c r="AW656" s="26"/>
      <c r="AX656" s="26"/>
      <c r="AY656" s="26"/>
      <c r="AZ656" s="26"/>
      <c r="BA656" s="26"/>
      <c r="BB656" s="26"/>
      <c r="BC656" s="26"/>
      <c r="BD656" s="26"/>
      <c r="BE656" s="26"/>
      <c r="BF656" s="26"/>
      <c r="BG656" s="26"/>
      <c r="BH656" s="26"/>
      <c r="BI656" s="26"/>
      <c r="BJ656" s="26"/>
      <c r="BK656" s="26"/>
      <c r="BL656" s="26"/>
      <c r="BM656" s="26"/>
      <c r="BN656" s="26"/>
      <c r="BO656" s="26"/>
      <c r="BP656" s="26"/>
      <c r="BQ656" s="26"/>
      <c r="BR656" s="26"/>
      <c r="BS656" s="26"/>
      <c r="BT656" s="26"/>
      <c r="BU656" s="26"/>
      <c r="BV656" s="26"/>
      <c r="BW656" s="26"/>
      <c r="BX656" s="26"/>
      <c r="BY656" s="26"/>
      <c r="BZ656" s="26"/>
      <c r="CA656" s="26"/>
      <c r="CB656" s="26"/>
      <c r="CC656" s="26"/>
      <c r="CD656" s="26"/>
      <c r="CE656" s="26"/>
      <c r="CF656" s="26"/>
      <c r="CG656" s="26"/>
      <c r="CH656" s="26"/>
      <c r="CI656" s="26"/>
      <c r="CJ656" s="26"/>
      <c r="CK656" s="26"/>
      <c r="CL656" s="26"/>
      <c r="CM656" s="26"/>
      <c r="CN656" s="26"/>
      <c r="CO656" s="26"/>
      <c r="CP656" s="26"/>
      <c r="CQ656" s="26"/>
      <c r="CR656" s="26"/>
      <c r="CS656" s="26"/>
      <c r="CT656" s="26"/>
      <c r="CU656" s="26"/>
      <c r="CV656" s="26"/>
      <c r="CW656" s="26"/>
      <c r="CX656" s="7"/>
      <c r="CY656" s="7"/>
      <c r="CZ656" s="7"/>
      <c r="DA656" s="7"/>
      <c r="DB656" s="7"/>
      <c r="DC656" s="7"/>
      <c r="DD656" s="7"/>
      <c r="DE656" s="7"/>
      <c r="DF656" s="7"/>
      <c r="DG656" s="7"/>
      <c r="DH656" s="7"/>
      <c r="DI656" s="7"/>
      <c r="DJ656" s="7"/>
      <c r="DK656" s="7"/>
      <c r="DL656" s="7"/>
      <c r="DM656" s="7"/>
      <c r="DN656" s="7"/>
      <c r="DO656" s="7"/>
      <c r="DP656" s="7"/>
      <c r="DQ656" s="7"/>
      <c r="DR656" s="7"/>
      <c r="DS656" s="7"/>
      <c r="DT656" s="7"/>
      <c r="DU656" s="7"/>
      <c r="DV656" s="7"/>
      <c r="DW656" s="7"/>
      <c r="DX656" s="7"/>
      <c r="DY656" s="7"/>
      <c r="DZ656" s="7"/>
      <c r="EA656" s="7"/>
    </row>
    <row r="657" spans="1:131">
      <c r="A657" s="7" t="s">
        <v>526</v>
      </c>
      <c r="B657" s="7"/>
      <c r="C657" s="32">
        <v>183.94606317162692</v>
      </c>
      <c r="D657" s="32">
        <v>10.46115</v>
      </c>
      <c r="E657" s="32">
        <v>2.0922300000000003</v>
      </c>
      <c r="F657" s="32">
        <v>12.553380000000001</v>
      </c>
      <c r="G657" s="32">
        <v>173.85067809764917</v>
      </c>
      <c r="H657" s="32">
        <v>170.39457780840473</v>
      </c>
      <c r="I657" s="32">
        <v>597.82529130507726</v>
      </c>
      <c r="J657" s="32">
        <v>3.4487344346038245</v>
      </c>
      <c r="K657" s="32">
        <v>36.774141650663481</v>
      </c>
      <c r="L657" s="113">
        <v>0.98012029445577886</v>
      </c>
      <c r="M657" s="32">
        <v>1.7475112226434444</v>
      </c>
      <c r="N657" s="32">
        <v>4.892645111509125E-4</v>
      </c>
      <c r="O657" s="32">
        <v>0</v>
      </c>
      <c r="P657" s="32">
        <v>6.4439673003556883E-3</v>
      </c>
      <c r="Q657" s="32">
        <v>0.35479933281769827</v>
      </c>
      <c r="R657" s="32">
        <v>4.27374892247696</v>
      </c>
      <c r="S657" s="32">
        <v>16.928114491384477</v>
      </c>
      <c r="T657" s="32">
        <v>22.435338158465093</v>
      </c>
      <c r="U657" s="32">
        <v>21.72017976293473</v>
      </c>
      <c r="V657" s="32">
        <v>22.030993451981747</v>
      </c>
      <c r="W657" s="32">
        <v>10.35702779706973</v>
      </c>
      <c r="X657" s="32">
        <v>5.9555775485866516</v>
      </c>
      <c r="Y657" s="32">
        <v>1.6832476597021442</v>
      </c>
      <c r="Z657" s="32">
        <v>1.1534345617556672E-2</v>
      </c>
      <c r="AA657" s="32"/>
      <c r="AB657" s="32">
        <v>0</v>
      </c>
      <c r="AC657" s="32">
        <v>4.406888952084638E-3</v>
      </c>
      <c r="AD657" s="32">
        <v>0.13082488202531362</v>
      </c>
      <c r="AE657" s="32">
        <v>2.8165921683095125</v>
      </c>
      <c r="AF657" s="32">
        <v>10.976627997500803</v>
      </c>
      <c r="AG657" s="32">
        <v>16.491662701906492</v>
      </c>
      <c r="AH657" s="32">
        <v>18.706372993064463</v>
      </c>
      <c r="AI657" s="32">
        <v>16.02142743504265</v>
      </c>
      <c r="AJ657" s="32">
        <v>8.2897859206380566</v>
      </c>
      <c r="AK657" s="32">
        <v>3.9122934718144928</v>
      </c>
      <c r="AL657" s="32">
        <v>0.83053943217176995</v>
      </c>
      <c r="AM657" s="26">
        <v>8.5238418641316802E-3</v>
      </c>
      <c r="AN657" s="26"/>
      <c r="AO657" s="26"/>
      <c r="AP657" s="26"/>
      <c r="AQ657" s="26"/>
      <c r="AR657" s="26"/>
      <c r="AS657" s="26"/>
      <c r="AT657" s="26"/>
      <c r="AU657" s="26"/>
      <c r="AV657" s="26"/>
      <c r="AW657" s="26"/>
      <c r="AX657" s="26"/>
      <c r="AY657" s="26"/>
      <c r="AZ657" s="26"/>
      <c r="BA657" s="26"/>
      <c r="BB657" s="26"/>
      <c r="BC657" s="26"/>
      <c r="BD657" s="26"/>
      <c r="BE657" s="26"/>
      <c r="BF657" s="26"/>
      <c r="BG657" s="26"/>
      <c r="BH657" s="26"/>
      <c r="BI657" s="26"/>
      <c r="BJ657" s="26"/>
      <c r="BK657" s="26"/>
      <c r="BL657" s="26"/>
      <c r="BM657" s="26"/>
      <c r="BN657" s="26"/>
      <c r="BO657" s="26"/>
      <c r="BP657" s="26"/>
      <c r="BQ657" s="26"/>
      <c r="BR657" s="26"/>
      <c r="BS657" s="26"/>
      <c r="BT657" s="26"/>
      <c r="BU657" s="26"/>
      <c r="BV657" s="26"/>
      <c r="BW657" s="26"/>
      <c r="BX657" s="26"/>
      <c r="BY657" s="26"/>
      <c r="BZ657" s="26"/>
      <c r="CA657" s="26"/>
      <c r="CB657" s="26"/>
      <c r="CC657" s="26"/>
      <c r="CD657" s="26"/>
      <c r="CE657" s="26"/>
      <c r="CF657" s="26"/>
      <c r="CG657" s="26"/>
      <c r="CH657" s="26"/>
      <c r="CI657" s="26"/>
      <c r="CJ657" s="26"/>
      <c r="CK657" s="26"/>
      <c r="CL657" s="26"/>
      <c r="CM657" s="26"/>
      <c r="CN657" s="26"/>
      <c r="CO657" s="26"/>
      <c r="CP657" s="26"/>
      <c r="CQ657" s="26"/>
      <c r="CR657" s="26"/>
      <c r="CS657" s="26"/>
      <c r="CT657" s="26"/>
      <c r="CU657" s="26"/>
      <c r="CV657" s="26"/>
      <c r="CW657" s="26"/>
      <c r="CX657" s="7"/>
      <c r="CY657" s="7"/>
      <c r="CZ657" s="7"/>
      <c r="DA657" s="7"/>
      <c r="DB657" s="7"/>
      <c r="DC657" s="7"/>
      <c r="DD657" s="7"/>
      <c r="DE657" s="7"/>
      <c r="DF657" s="7"/>
      <c r="DG657" s="7"/>
      <c r="DH657" s="7"/>
      <c r="DI657" s="7"/>
      <c r="DJ657" s="7"/>
      <c r="DK657" s="7"/>
      <c r="DL657" s="7"/>
      <c r="DM657" s="7"/>
      <c r="DN657" s="7"/>
      <c r="DO657" s="7"/>
      <c r="DP657" s="7"/>
      <c r="DQ657" s="7"/>
      <c r="DR657" s="7"/>
      <c r="DS657" s="7"/>
      <c r="DT657" s="7"/>
      <c r="DU657" s="7"/>
      <c r="DV657" s="7"/>
      <c r="DW657" s="7"/>
      <c r="DX657" s="7"/>
      <c r="DY657" s="7"/>
      <c r="DZ657" s="7"/>
      <c r="EA657" s="7"/>
    </row>
    <row r="658" spans="1:131">
      <c r="A658" s="7" t="s">
        <v>624</v>
      </c>
      <c r="B658" s="7"/>
      <c r="C658" s="32">
        <v>183.07865538584255</v>
      </c>
      <c r="D658" s="32">
        <v>10.46115</v>
      </c>
      <c r="E658" s="32">
        <v>2.0922300000000003</v>
      </c>
      <c r="F658" s="32">
        <v>12.553380000000001</v>
      </c>
      <c r="G658" s="32">
        <v>173.85067809764917</v>
      </c>
      <c r="H658" s="32">
        <v>169.97558838933406</v>
      </c>
      <c r="I658" s="32">
        <v>600.65772587329036</v>
      </c>
      <c r="J658" s="32">
        <v>3.465789675936223</v>
      </c>
      <c r="K658" s="32">
        <v>36.949089234075409</v>
      </c>
      <c r="L658" s="113">
        <v>0.97771024104870896</v>
      </c>
      <c r="M658" s="32">
        <v>1.7392707372852327</v>
      </c>
      <c r="N658" s="32">
        <v>4.8695735741811246E-4</v>
      </c>
      <c r="O658" s="32">
        <v>0</v>
      </c>
      <c r="P658" s="32">
        <v>6.4135804178571303E-3</v>
      </c>
      <c r="Q658" s="32">
        <v>0.35312625703466272</v>
      </c>
      <c r="R658" s="32">
        <v>4.2535958241940941</v>
      </c>
      <c r="S658" s="32">
        <v>16.848289035730254</v>
      </c>
      <c r="T658" s="32">
        <v>22.329543086475969</v>
      </c>
      <c r="U658" s="32">
        <v>21.617757059724021</v>
      </c>
      <c r="V658" s="32">
        <v>21.927105089712295</v>
      </c>
      <c r="W658" s="32">
        <v>10.308188662413277</v>
      </c>
      <c r="X658" s="32">
        <v>5.9274936948448804</v>
      </c>
      <c r="Y658" s="32">
        <v>1.6753102127122259</v>
      </c>
      <c r="Z658" s="32">
        <v>1.1479954775914894E-2</v>
      </c>
      <c r="AA658" s="32"/>
      <c r="AB658" s="32">
        <v>0</v>
      </c>
      <c r="AC658" s="32">
        <v>4.3861080246637629E-3</v>
      </c>
      <c r="AD658" s="32">
        <v>0.13020797009316099</v>
      </c>
      <c r="AE658" s="32">
        <v>2.8033103729068491</v>
      </c>
      <c r="AF658" s="32">
        <v>10.924867103994714</v>
      </c>
      <c r="AG658" s="32">
        <v>16.413895358689061</v>
      </c>
      <c r="AH658" s="32">
        <v>18.618162061565311</v>
      </c>
      <c r="AI658" s="32">
        <v>15.945877512109162</v>
      </c>
      <c r="AJ658" s="32">
        <v>8.2506949788366111</v>
      </c>
      <c r="AK658" s="32">
        <v>3.8938448366047305</v>
      </c>
      <c r="AL658" s="32">
        <v>0.82662297776418325</v>
      </c>
      <c r="AM658" s="26">
        <v>8.4836472186456055E-3</v>
      </c>
      <c r="AN658" s="26"/>
      <c r="AO658" s="26"/>
      <c r="AP658" s="26"/>
      <c r="AQ658" s="26"/>
      <c r="AR658" s="26"/>
      <c r="AS658" s="26"/>
      <c r="AT658" s="26"/>
      <c r="AU658" s="26"/>
      <c r="AV658" s="26"/>
      <c r="AW658" s="26"/>
      <c r="AX658" s="26"/>
      <c r="AY658" s="26"/>
      <c r="AZ658" s="26"/>
      <c r="BA658" s="26"/>
      <c r="BB658" s="26"/>
      <c r="BC658" s="26"/>
      <c r="BD658" s="26"/>
      <c r="BE658" s="26"/>
      <c r="BF658" s="26"/>
      <c r="BG658" s="26"/>
      <c r="BH658" s="26"/>
      <c r="BI658" s="26"/>
      <c r="BJ658" s="26"/>
      <c r="BK658" s="26"/>
      <c r="BL658" s="26"/>
      <c r="BM658" s="26"/>
      <c r="BN658" s="26"/>
      <c r="BO658" s="26"/>
      <c r="BP658" s="26"/>
      <c r="BQ658" s="26"/>
      <c r="BR658" s="26"/>
      <c r="BS658" s="26"/>
      <c r="BT658" s="26"/>
      <c r="BU658" s="26"/>
      <c r="BV658" s="26"/>
      <c r="BW658" s="26"/>
      <c r="BX658" s="26"/>
      <c r="BY658" s="26"/>
      <c r="BZ658" s="26"/>
      <c r="CA658" s="26"/>
      <c r="CB658" s="26"/>
      <c r="CC658" s="26"/>
      <c r="CD658" s="26"/>
      <c r="CE658" s="26"/>
      <c r="CF658" s="26"/>
      <c r="CG658" s="26"/>
      <c r="CH658" s="26"/>
      <c r="CI658" s="26"/>
      <c r="CJ658" s="26"/>
      <c r="CK658" s="26"/>
      <c r="CL658" s="26"/>
      <c r="CM658" s="26"/>
      <c r="CN658" s="26"/>
      <c r="CO658" s="26"/>
      <c r="CP658" s="26"/>
      <c r="CQ658" s="26"/>
      <c r="CR658" s="26"/>
      <c r="CS658" s="26"/>
      <c r="CT658" s="26"/>
      <c r="CU658" s="26"/>
      <c r="CV658" s="26"/>
      <c r="CW658" s="26"/>
      <c r="CX658" s="7"/>
      <c r="CY658" s="7"/>
      <c r="CZ658" s="7"/>
      <c r="DA658" s="7"/>
      <c r="DB658" s="7"/>
      <c r="DC658" s="7"/>
      <c r="DD658" s="7"/>
      <c r="DE658" s="7"/>
      <c r="DF658" s="7"/>
      <c r="DG658" s="7"/>
      <c r="DH658" s="7"/>
      <c r="DI658" s="7"/>
      <c r="DJ658" s="7"/>
      <c r="DK658" s="7"/>
      <c r="DL658" s="7"/>
      <c r="DM658" s="7"/>
      <c r="DN658" s="7"/>
      <c r="DO658" s="7"/>
      <c r="DP658" s="7"/>
      <c r="DQ658" s="7"/>
      <c r="DR658" s="7"/>
      <c r="DS658" s="7"/>
      <c r="DT658" s="7"/>
      <c r="DU658" s="7"/>
      <c r="DV658" s="7"/>
      <c r="DW658" s="7"/>
      <c r="DX658" s="7"/>
      <c r="DY658" s="7"/>
      <c r="DZ658" s="7"/>
      <c r="EA658" s="7"/>
    </row>
    <row r="659" spans="1:131">
      <c r="A659" s="7" t="s">
        <v>527</v>
      </c>
      <c r="B659" s="7"/>
      <c r="C659" s="32">
        <v>181.77601226950844</v>
      </c>
      <c r="D659" s="32">
        <v>10.46115</v>
      </c>
      <c r="E659" s="32">
        <v>2.0922300000000003</v>
      </c>
      <c r="F659" s="32">
        <v>12.553380000000001</v>
      </c>
      <c r="G659" s="32">
        <v>173.85067809764917</v>
      </c>
      <c r="H659" s="32">
        <v>169.3463645207986</v>
      </c>
      <c r="I659" s="32">
        <v>604.96215879660508</v>
      </c>
      <c r="J659" s="32">
        <v>3.4917084184660974</v>
      </c>
      <c r="K659" s="32">
        <v>37.214955971596481</v>
      </c>
      <c r="L659" s="113">
        <v>0.97409090590765157</v>
      </c>
      <c r="M659" s="32">
        <v>1.7268954603935016</v>
      </c>
      <c r="N659" s="32">
        <v>4.8349255346129895E-4</v>
      </c>
      <c r="O659" s="32">
        <v>0</v>
      </c>
      <c r="P659" s="32">
        <v>6.3679464450449022E-3</v>
      </c>
      <c r="Q659" s="32">
        <v>0.35061368948847016</v>
      </c>
      <c r="R659" s="32">
        <v>4.2233305957960789</v>
      </c>
      <c r="S659" s="32">
        <v>16.728409917718668</v>
      </c>
      <c r="T659" s="32">
        <v>22.170663693729821</v>
      </c>
      <c r="U659" s="32">
        <v>21.463942174176143</v>
      </c>
      <c r="V659" s="32">
        <v>21.771089127905874</v>
      </c>
      <c r="W659" s="32">
        <v>10.234843733291601</v>
      </c>
      <c r="X659" s="32">
        <v>5.8853183312426589</v>
      </c>
      <c r="Y659" s="32">
        <v>1.6633900283973775</v>
      </c>
      <c r="Z659" s="32">
        <v>1.1398272484589583E-2</v>
      </c>
      <c r="AA659" s="32"/>
      <c r="AB659" s="32">
        <v>0</v>
      </c>
      <c r="AC659" s="32">
        <v>4.3548999441052469E-3</v>
      </c>
      <c r="AD659" s="32">
        <v>0.12928151301614002</v>
      </c>
      <c r="AE659" s="32">
        <v>2.7833642303457786</v>
      </c>
      <c r="AF659" s="32">
        <v>10.847134378134939</v>
      </c>
      <c r="AG659" s="32">
        <v>16.297107042999485</v>
      </c>
      <c r="AH659" s="32">
        <v>18.485689924946339</v>
      </c>
      <c r="AI659" s="32">
        <v>15.832419241775685</v>
      </c>
      <c r="AJ659" s="32">
        <v>8.1919895497602244</v>
      </c>
      <c r="AK659" s="32">
        <v>3.8661393121033276</v>
      </c>
      <c r="AL659" s="32">
        <v>0.82074138152065201</v>
      </c>
      <c r="AM659" s="26">
        <v>8.4232842854162493E-3</v>
      </c>
      <c r="AN659" s="26"/>
      <c r="AO659" s="26"/>
      <c r="AP659" s="26"/>
      <c r="AQ659" s="26"/>
      <c r="AR659" s="26"/>
      <c r="AS659" s="26"/>
      <c r="AT659" s="26"/>
      <c r="AU659" s="26"/>
      <c r="AV659" s="26"/>
      <c r="AW659" s="26"/>
      <c r="AX659" s="26"/>
      <c r="AY659" s="26"/>
      <c r="AZ659" s="26"/>
      <c r="BA659" s="26"/>
      <c r="BB659" s="26"/>
      <c r="BC659" s="26"/>
      <c r="BD659" s="26"/>
      <c r="BE659" s="26"/>
      <c r="BF659" s="26"/>
      <c r="BG659" s="26"/>
      <c r="BH659" s="26"/>
      <c r="BI659" s="26"/>
      <c r="BJ659" s="26"/>
      <c r="BK659" s="26"/>
      <c r="BL659" s="26"/>
      <c r="BM659" s="26"/>
      <c r="BN659" s="26"/>
      <c r="BO659" s="26"/>
      <c r="BP659" s="26"/>
      <c r="BQ659" s="26"/>
      <c r="BR659" s="26"/>
      <c r="BS659" s="26"/>
      <c r="BT659" s="26"/>
      <c r="BU659" s="26"/>
      <c r="BV659" s="26"/>
      <c r="BW659" s="26"/>
      <c r="BX659" s="26"/>
      <c r="BY659" s="26"/>
      <c r="BZ659" s="26"/>
      <c r="CA659" s="26"/>
      <c r="CB659" s="26"/>
      <c r="CC659" s="26"/>
      <c r="CD659" s="26"/>
      <c r="CE659" s="26"/>
      <c r="CF659" s="26"/>
      <c r="CG659" s="26"/>
      <c r="CH659" s="26"/>
      <c r="CI659" s="26"/>
      <c r="CJ659" s="26"/>
      <c r="CK659" s="26"/>
      <c r="CL659" s="26"/>
      <c r="CM659" s="26"/>
      <c r="CN659" s="26"/>
      <c r="CO659" s="26"/>
      <c r="CP659" s="26"/>
      <c r="CQ659" s="26"/>
      <c r="CR659" s="26"/>
      <c r="CS659" s="26"/>
      <c r="CT659" s="26"/>
      <c r="CU659" s="26"/>
      <c r="CV659" s="26"/>
      <c r="CW659" s="26"/>
      <c r="CX659" s="7"/>
      <c r="CY659" s="7"/>
      <c r="CZ659" s="7"/>
      <c r="DA659" s="7"/>
      <c r="DB659" s="7"/>
      <c r="DC659" s="7"/>
      <c r="DD659" s="7"/>
      <c r="DE659" s="7"/>
      <c r="DF659" s="7"/>
      <c r="DG659" s="7"/>
      <c r="DH659" s="7"/>
      <c r="DI659" s="7"/>
      <c r="DJ659" s="7"/>
      <c r="DK659" s="7"/>
      <c r="DL659" s="7"/>
      <c r="DM659" s="7"/>
      <c r="DN659" s="7"/>
      <c r="DO659" s="7"/>
      <c r="DP659" s="7"/>
      <c r="DQ659" s="7"/>
      <c r="DR659" s="7"/>
      <c r="DS659" s="7"/>
      <c r="DT659" s="7"/>
      <c r="DU659" s="7"/>
      <c r="DV659" s="7"/>
      <c r="DW659" s="7"/>
      <c r="DX659" s="7"/>
      <c r="DY659" s="7"/>
      <c r="DZ659" s="7"/>
      <c r="EA659" s="7"/>
    </row>
    <row r="660" spans="1:131">
      <c r="A660" s="7" t="s">
        <v>516</v>
      </c>
      <c r="B660" s="7"/>
      <c r="C660" s="32">
        <v>180.79587913414875</v>
      </c>
      <c r="D660" s="32">
        <v>10.46115</v>
      </c>
      <c r="E660" s="32">
        <v>2.0922300000000003</v>
      </c>
      <c r="F660" s="32">
        <v>12.553380000000001</v>
      </c>
      <c r="G660" s="32">
        <v>173.85067809764917</v>
      </c>
      <c r="H660" s="32">
        <v>168.87292466963925</v>
      </c>
      <c r="I660" s="32">
        <v>608.24178806866018</v>
      </c>
      <c r="J660" s="32">
        <v>3.5114564011179863</v>
      </c>
      <c r="K660" s="32">
        <v>37.417524893072084</v>
      </c>
      <c r="L660" s="113">
        <v>0.97136765020143323</v>
      </c>
      <c r="M660" s="32">
        <v>1.7175840697380369</v>
      </c>
      <c r="N660" s="32">
        <v>4.8088556991913344E-4</v>
      </c>
      <c r="O660" s="32">
        <v>0</v>
      </c>
      <c r="P660" s="32">
        <v>6.3336105872105327E-3</v>
      </c>
      <c r="Q660" s="32">
        <v>0.34872318649807088</v>
      </c>
      <c r="R660" s="32">
        <v>4.2005584697777083</v>
      </c>
      <c r="S660" s="32">
        <v>16.638210618825884</v>
      </c>
      <c r="T660" s="32">
        <v>22.05111985597128</v>
      </c>
      <c r="U660" s="32">
        <v>21.348208966710004</v>
      </c>
      <c r="V660" s="32">
        <v>21.653699789341815</v>
      </c>
      <c r="W660" s="32">
        <v>10.179657631709869</v>
      </c>
      <c r="X660" s="32">
        <v>5.8535847959066638</v>
      </c>
      <c r="Y660" s="32">
        <v>1.6544210579402527</v>
      </c>
      <c r="Z660" s="32">
        <v>1.1336813195167824E-2</v>
      </c>
      <c r="AA660" s="32"/>
      <c r="AB660" s="32">
        <v>0</v>
      </c>
      <c r="AC660" s="32">
        <v>4.3314183984210722E-3</v>
      </c>
      <c r="AD660" s="32">
        <v>0.12858442931893205</v>
      </c>
      <c r="AE660" s="32">
        <v>2.7683563782321996</v>
      </c>
      <c r="AF660" s="32">
        <v>10.788646815914978</v>
      </c>
      <c r="AG660" s="32">
        <v>16.209233321797676</v>
      </c>
      <c r="AH660" s="32">
        <v>18.386015402443547</v>
      </c>
      <c r="AI660" s="32">
        <v>15.747051109215031</v>
      </c>
      <c r="AJ660" s="32">
        <v>8.1478184828411422</v>
      </c>
      <c r="AK660" s="32">
        <v>3.8452931553503067</v>
      </c>
      <c r="AL660" s="32">
        <v>0.81631595809131308</v>
      </c>
      <c r="AM660" s="26">
        <v>8.3778660812560083E-3</v>
      </c>
      <c r="AN660" s="26"/>
      <c r="AO660" s="26"/>
      <c r="AP660" s="26"/>
      <c r="AQ660" s="26"/>
      <c r="AR660" s="26"/>
      <c r="AS660" s="26"/>
      <c r="AT660" s="26"/>
      <c r="AU660" s="26"/>
      <c r="AV660" s="26"/>
      <c r="AW660" s="26"/>
      <c r="AX660" s="26"/>
      <c r="AY660" s="26"/>
      <c r="AZ660" s="26"/>
      <c r="BA660" s="26"/>
      <c r="BB660" s="26"/>
      <c r="BC660" s="26"/>
      <c r="BD660" s="26"/>
      <c r="BE660" s="26"/>
      <c r="BF660" s="26"/>
      <c r="BG660" s="26"/>
      <c r="BH660" s="26"/>
      <c r="BI660" s="26"/>
      <c r="BJ660" s="26"/>
      <c r="BK660" s="26"/>
      <c r="BL660" s="26"/>
      <c r="BM660" s="26"/>
      <c r="BN660" s="26"/>
      <c r="BO660" s="26"/>
      <c r="BP660" s="26"/>
      <c r="BQ660" s="26"/>
      <c r="BR660" s="26"/>
      <c r="BS660" s="26"/>
      <c r="BT660" s="26"/>
      <c r="BU660" s="26"/>
      <c r="BV660" s="26"/>
      <c r="BW660" s="26"/>
      <c r="BX660" s="26"/>
      <c r="BY660" s="26"/>
      <c r="BZ660" s="26"/>
      <c r="CA660" s="26"/>
      <c r="CB660" s="26"/>
      <c r="CC660" s="26"/>
      <c r="CD660" s="26"/>
      <c r="CE660" s="26"/>
      <c r="CF660" s="26"/>
      <c r="CG660" s="26"/>
      <c r="CH660" s="26"/>
      <c r="CI660" s="26"/>
      <c r="CJ660" s="26"/>
      <c r="CK660" s="26"/>
      <c r="CL660" s="26"/>
      <c r="CM660" s="26"/>
      <c r="CN660" s="26"/>
      <c r="CO660" s="26"/>
      <c r="CP660" s="26"/>
      <c r="CQ660" s="26"/>
      <c r="CR660" s="26"/>
      <c r="CS660" s="26"/>
      <c r="CT660" s="26"/>
      <c r="CU660" s="26"/>
      <c r="CV660" s="26"/>
      <c r="CW660" s="26"/>
      <c r="CX660" s="7"/>
      <c r="CY660" s="7"/>
      <c r="CZ660" s="7"/>
      <c r="DA660" s="7"/>
      <c r="DB660" s="7"/>
      <c r="DC660" s="7"/>
      <c r="DD660" s="7"/>
      <c r="DE660" s="7"/>
      <c r="DF660" s="7"/>
      <c r="DG660" s="7"/>
      <c r="DH660" s="7"/>
      <c r="DI660" s="7"/>
      <c r="DJ660" s="7"/>
      <c r="DK660" s="7"/>
      <c r="DL660" s="7"/>
      <c r="DM660" s="7"/>
      <c r="DN660" s="7"/>
      <c r="DO660" s="7"/>
      <c r="DP660" s="7"/>
      <c r="DQ660" s="7"/>
      <c r="DR660" s="7"/>
      <c r="DS660" s="7"/>
      <c r="DT660" s="7"/>
      <c r="DU660" s="7"/>
      <c r="DV660" s="7"/>
      <c r="DW660" s="7"/>
      <c r="DX660" s="7"/>
      <c r="DY660" s="7"/>
      <c r="DZ660" s="7"/>
      <c r="EA660" s="7"/>
    </row>
    <row r="661" spans="1:131">
      <c r="A661" s="7" t="s">
        <v>472</v>
      </c>
      <c r="B661" s="7"/>
      <c r="C661" s="32">
        <v>180.33932388380998</v>
      </c>
      <c r="D661" s="32">
        <v>10.46115</v>
      </c>
      <c r="E661" s="32">
        <v>2.0922300000000003</v>
      </c>
      <c r="F661" s="32">
        <v>12.553380000000001</v>
      </c>
      <c r="G661" s="32">
        <v>173.85067809764917</v>
      </c>
      <c r="H661" s="32">
        <v>168.65239192570027</v>
      </c>
      <c r="I661" s="32">
        <v>609.78164069668208</v>
      </c>
      <c r="J661" s="32">
        <v>3.5207284805093306</v>
      </c>
      <c r="K661" s="32">
        <v>37.512635120544324</v>
      </c>
      <c r="L661" s="113">
        <v>0.97009913203197806</v>
      </c>
      <c r="M661" s="32">
        <v>1.7132467362285955</v>
      </c>
      <c r="N661" s="32">
        <v>4.7967121241933769E-4</v>
      </c>
      <c r="O661" s="32">
        <v>0</v>
      </c>
      <c r="P661" s="32">
        <v>6.3176166210812132E-3</v>
      </c>
      <c r="Q661" s="32">
        <v>0.34784257239075256</v>
      </c>
      <c r="R661" s="32">
        <v>4.1899509988944317</v>
      </c>
      <c r="S661" s="32">
        <v>16.596194935445009</v>
      </c>
      <c r="T661" s="32">
        <v>21.995435209870344</v>
      </c>
      <c r="U661" s="32">
        <v>21.294299348107202</v>
      </c>
      <c r="V661" s="32">
        <v>21.599018729267723</v>
      </c>
      <c r="W661" s="32">
        <v>10.153951425569186</v>
      </c>
      <c r="X661" s="32">
        <v>5.8388030161190212</v>
      </c>
      <c r="Y661" s="32">
        <v>1.6502432269858582</v>
      </c>
      <c r="Z661" s="32">
        <v>1.1308184879018411E-2</v>
      </c>
      <c r="AA661" s="32"/>
      <c r="AB661" s="32">
        <v>0</v>
      </c>
      <c r="AC661" s="32">
        <v>4.3204804731725339E-3</v>
      </c>
      <c r="AD661" s="32">
        <v>0.12825972116408627</v>
      </c>
      <c r="AE661" s="32">
        <v>2.7613655792972702</v>
      </c>
      <c r="AF661" s="32">
        <v>10.761402758299031</v>
      </c>
      <c r="AG661" s="32">
        <v>16.168300914419397</v>
      </c>
      <c r="AH661" s="32">
        <v>18.339586070619195</v>
      </c>
      <c r="AI661" s="32">
        <v>15.707285828636206</v>
      </c>
      <c r="AJ661" s="32">
        <v>8.1272431836420491</v>
      </c>
      <c r="AK661" s="32">
        <v>3.8355828190994226</v>
      </c>
      <c r="AL661" s="32">
        <v>0.81425455415673909</v>
      </c>
      <c r="AM661" s="26">
        <v>8.3567098537780885E-3</v>
      </c>
      <c r="AN661" s="26"/>
      <c r="AO661" s="26"/>
      <c r="AP661" s="26"/>
      <c r="AQ661" s="26"/>
      <c r="AR661" s="26"/>
      <c r="AS661" s="26"/>
      <c r="AT661" s="26"/>
      <c r="AU661" s="26"/>
      <c r="AV661" s="26"/>
      <c r="AW661" s="26"/>
      <c r="AX661" s="26"/>
      <c r="AY661" s="26"/>
      <c r="AZ661" s="26"/>
      <c r="BA661" s="26"/>
      <c r="BB661" s="26"/>
      <c r="BC661" s="26"/>
      <c r="BD661" s="26"/>
      <c r="BE661" s="26"/>
      <c r="BF661" s="26"/>
      <c r="BG661" s="26"/>
      <c r="BH661" s="26"/>
      <c r="BI661" s="26"/>
      <c r="BJ661" s="26"/>
      <c r="BK661" s="26"/>
      <c r="BL661" s="26"/>
      <c r="BM661" s="26"/>
      <c r="BN661" s="26"/>
      <c r="BO661" s="26"/>
      <c r="BP661" s="26"/>
      <c r="BQ661" s="26"/>
      <c r="BR661" s="26"/>
      <c r="BS661" s="26"/>
      <c r="BT661" s="26"/>
      <c r="BU661" s="26"/>
      <c r="BV661" s="26"/>
      <c r="BW661" s="26"/>
      <c r="BX661" s="26"/>
      <c r="BY661" s="26"/>
      <c r="BZ661" s="26"/>
      <c r="CA661" s="26"/>
      <c r="CB661" s="26"/>
      <c r="CC661" s="26"/>
      <c r="CD661" s="26"/>
      <c r="CE661" s="26"/>
      <c r="CF661" s="26"/>
      <c r="CG661" s="26"/>
      <c r="CH661" s="26"/>
      <c r="CI661" s="26"/>
      <c r="CJ661" s="26"/>
      <c r="CK661" s="26"/>
      <c r="CL661" s="26"/>
      <c r="CM661" s="26"/>
      <c r="CN661" s="26"/>
      <c r="CO661" s="26"/>
      <c r="CP661" s="26"/>
      <c r="CQ661" s="26"/>
      <c r="CR661" s="26"/>
      <c r="CS661" s="26"/>
      <c r="CT661" s="26"/>
      <c r="CU661" s="26"/>
      <c r="CV661" s="26"/>
      <c r="CW661" s="26"/>
      <c r="CX661" s="7"/>
      <c r="CY661" s="7"/>
      <c r="CZ661" s="7"/>
      <c r="DA661" s="7"/>
      <c r="DB661" s="7"/>
      <c r="DC661" s="7"/>
      <c r="DD661" s="7"/>
      <c r="DE661" s="7"/>
      <c r="DF661" s="7"/>
      <c r="DG661" s="7"/>
      <c r="DH661" s="7"/>
      <c r="DI661" s="7"/>
      <c r="DJ661" s="7"/>
      <c r="DK661" s="7"/>
      <c r="DL661" s="7"/>
      <c r="DM661" s="7"/>
      <c r="DN661" s="7"/>
      <c r="DO661" s="7"/>
      <c r="DP661" s="7"/>
      <c r="DQ661" s="7"/>
      <c r="DR661" s="7"/>
      <c r="DS661" s="7"/>
      <c r="DT661" s="7"/>
      <c r="DU661" s="7"/>
      <c r="DV661" s="7"/>
      <c r="DW661" s="7"/>
      <c r="DX661" s="7"/>
      <c r="DY661" s="7"/>
      <c r="DZ661" s="7"/>
      <c r="EA661" s="7"/>
    </row>
    <row r="662" spans="1:131">
      <c r="A662" s="7" t="s">
        <v>518</v>
      </c>
      <c r="B662" s="7"/>
      <c r="C662" s="32">
        <v>180.27410170519016</v>
      </c>
      <c r="D662" s="32">
        <v>10.46115</v>
      </c>
      <c r="E662" s="32">
        <v>2.0922300000000003</v>
      </c>
      <c r="F662" s="32">
        <v>12.553380000000001</v>
      </c>
      <c r="G662" s="32">
        <v>173.85067809764917</v>
      </c>
      <c r="H662" s="32">
        <v>168.62088724799469</v>
      </c>
      <c r="I662" s="32">
        <v>610.0022563409284</v>
      </c>
      <c r="J662" s="32">
        <v>3.522056897093619</v>
      </c>
      <c r="K662" s="32">
        <v>37.526261622020066</v>
      </c>
      <c r="L662" s="113">
        <v>0.9699179151506272</v>
      </c>
      <c r="M662" s="32">
        <v>1.7126271171558207</v>
      </c>
      <c r="N662" s="32">
        <v>4.7949773277650967E-4</v>
      </c>
      <c r="O662" s="32">
        <v>0</v>
      </c>
      <c r="P662" s="32">
        <v>6.3153317687770242E-3</v>
      </c>
      <c r="Q662" s="32">
        <v>0.34771677037542131</v>
      </c>
      <c r="R662" s="32">
        <v>4.1884356459111061</v>
      </c>
      <c r="S662" s="32">
        <v>16.590192694962028</v>
      </c>
      <c r="T662" s="32">
        <v>21.98748026042735</v>
      </c>
      <c r="U662" s="32">
        <v>21.286597974021085</v>
      </c>
      <c r="V662" s="32">
        <v>21.591207149257134</v>
      </c>
      <c r="W662" s="32">
        <v>10.150279110406233</v>
      </c>
      <c r="X662" s="32">
        <v>5.8366913332922143</v>
      </c>
      <c r="Y662" s="32">
        <v>1.6496463939923733</v>
      </c>
      <c r="Z662" s="32">
        <v>1.1304095119568494E-2</v>
      </c>
      <c r="AA662" s="32"/>
      <c r="AB662" s="32">
        <v>0</v>
      </c>
      <c r="AC662" s="32">
        <v>4.3189179124227426E-3</v>
      </c>
      <c r="AD662" s="32">
        <v>0.12821333428482257</v>
      </c>
      <c r="AE662" s="32">
        <v>2.7603668937351373</v>
      </c>
      <c r="AF662" s="32">
        <v>10.757510750068182</v>
      </c>
      <c r="AG662" s="32">
        <v>16.162453427651073</v>
      </c>
      <c r="AH662" s="32">
        <v>18.332953308930001</v>
      </c>
      <c r="AI662" s="32">
        <v>15.701605074267801</v>
      </c>
      <c r="AJ662" s="32">
        <v>8.1243038551850351</v>
      </c>
      <c r="AK662" s="32">
        <v>3.8341956282064387</v>
      </c>
      <c r="AL662" s="32">
        <v>0.81396006788037134</v>
      </c>
      <c r="AM662" s="26">
        <v>8.3536875355669574E-3</v>
      </c>
      <c r="AN662" s="26"/>
      <c r="AO662" s="26"/>
      <c r="AP662" s="26"/>
      <c r="AQ662" s="26"/>
      <c r="AR662" s="26"/>
      <c r="AS662" s="26"/>
      <c r="AT662" s="26"/>
      <c r="AU662" s="26"/>
      <c r="AV662" s="26"/>
      <c r="AW662" s="26"/>
      <c r="AX662" s="26"/>
      <c r="AY662" s="26"/>
      <c r="AZ662" s="26"/>
      <c r="BA662" s="26"/>
      <c r="BB662" s="26"/>
      <c r="BC662" s="26"/>
      <c r="BD662" s="26"/>
      <c r="BE662" s="26"/>
      <c r="BF662" s="26"/>
      <c r="BG662" s="26"/>
      <c r="BH662" s="26"/>
      <c r="BI662" s="26"/>
      <c r="BJ662" s="26"/>
      <c r="BK662" s="26"/>
      <c r="BL662" s="26"/>
      <c r="BM662" s="26"/>
      <c r="BN662" s="26"/>
      <c r="BO662" s="26"/>
      <c r="BP662" s="26"/>
      <c r="BQ662" s="26"/>
      <c r="BR662" s="26"/>
      <c r="BS662" s="26"/>
      <c r="BT662" s="26"/>
      <c r="BU662" s="26"/>
      <c r="BV662" s="26"/>
      <c r="BW662" s="26"/>
      <c r="BX662" s="26"/>
      <c r="BY662" s="26"/>
      <c r="BZ662" s="26"/>
      <c r="CA662" s="26"/>
      <c r="CB662" s="26"/>
      <c r="CC662" s="26"/>
      <c r="CD662" s="26"/>
      <c r="CE662" s="26"/>
      <c r="CF662" s="26"/>
      <c r="CG662" s="26"/>
      <c r="CH662" s="26"/>
      <c r="CI662" s="26"/>
      <c r="CJ662" s="26"/>
      <c r="CK662" s="26"/>
      <c r="CL662" s="26"/>
      <c r="CM662" s="26"/>
      <c r="CN662" s="26"/>
      <c r="CO662" s="26"/>
      <c r="CP662" s="26"/>
      <c r="CQ662" s="26"/>
      <c r="CR662" s="26"/>
      <c r="CS662" s="26"/>
      <c r="CT662" s="26"/>
      <c r="CU662" s="26"/>
      <c r="CV662" s="26"/>
      <c r="CW662" s="26"/>
      <c r="CX662" s="7"/>
      <c r="CY662" s="7"/>
      <c r="CZ662" s="7"/>
      <c r="DA662" s="7"/>
      <c r="DB662" s="7"/>
      <c r="DC662" s="7"/>
      <c r="DD662" s="7"/>
      <c r="DE662" s="7"/>
      <c r="DF662" s="7"/>
      <c r="DG662" s="7"/>
      <c r="DH662" s="7"/>
      <c r="DI662" s="7"/>
      <c r="DJ662" s="7"/>
      <c r="DK662" s="7"/>
      <c r="DL662" s="7"/>
      <c r="DM662" s="7"/>
      <c r="DN662" s="7"/>
      <c r="DO662" s="7"/>
      <c r="DP662" s="7"/>
      <c r="DQ662" s="7"/>
      <c r="DR662" s="7"/>
      <c r="DS662" s="7"/>
      <c r="DT662" s="7"/>
      <c r="DU662" s="7"/>
      <c r="DV662" s="7"/>
      <c r="DW662" s="7"/>
      <c r="DX662" s="7"/>
      <c r="DY662" s="7"/>
      <c r="DZ662" s="7"/>
      <c r="EA662" s="7"/>
    </row>
    <row r="663" spans="1:131">
      <c r="A663" s="7" t="s">
        <v>536</v>
      </c>
      <c r="B663" s="7"/>
      <c r="C663" s="32">
        <v>180.27410170519016</v>
      </c>
      <c r="D663" s="32">
        <v>10.46115</v>
      </c>
      <c r="E663" s="32">
        <v>2.0922300000000003</v>
      </c>
      <c r="F663" s="32">
        <v>12.553380000000001</v>
      </c>
      <c r="G663" s="32">
        <v>173.85067809764917</v>
      </c>
      <c r="H663" s="32">
        <v>168.62088724799469</v>
      </c>
      <c r="I663" s="32">
        <v>610.0022563409284</v>
      </c>
      <c r="J663" s="32">
        <v>3.522056897093619</v>
      </c>
      <c r="K663" s="32">
        <v>37.526261622020066</v>
      </c>
      <c r="L663" s="113">
        <v>0.9699179151506272</v>
      </c>
      <c r="M663" s="32">
        <v>1.7126271171558207</v>
      </c>
      <c r="N663" s="32">
        <v>4.7949773277650967E-4</v>
      </c>
      <c r="O663" s="32">
        <v>0</v>
      </c>
      <c r="P663" s="32">
        <v>6.3153317687770242E-3</v>
      </c>
      <c r="Q663" s="32">
        <v>0.34771677037542131</v>
      </c>
      <c r="R663" s="32">
        <v>4.1884356459111061</v>
      </c>
      <c r="S663" s="32">
        <v>16.590192694962028</v>
      </c>
      <c r="T663" s="32">
        <v>21.98748026042735</v>
      </c>
      <c r="U663" s="32">
        <v>21.286597974021085</v>
      </c>
      <c r="V663" s="32">
        <v>21.591207149257134</v>
      </c>
      <c r="W663" s="32">
        <v>10.150279110406233</v>
      </c>
      <c r="X663" s="32">
        <v>5.8366913332922143</v>
      </c>
      <c r="Y663" s="32">
        <v>1.6496463939923733</v>
      </c>
      <c r="Z663" s="32">
        <v>1.1304095119568494E-2</v>
      </c>
      <c r="AA663" s="32"/>
      <c r="AB663" s="32">
        <v>0</v>
      </c>
      <c r="AC663" s="32">
        <v>4.3189179124227426E-3</v>
      </c>
      <c r="AD663" s="32">
        <v>0.12821333428482257</v>
      </c>
      <c r="AE663" s="32">
        <v>2.7603668937351373</v>
      </c>
      <c r="AF663" s="32">
        <v>10.757510750068182</v>
      </c>
      <c r="AG663" s="32">
        <v>16.162453427651073</v>
      </c>
      <c r="AH663" s="32">
        <v>18.332953308930001</v>
      </c>
      <c r="AI663" s="32">
        <v>15.701605074267801</v>
      </c>
      <c r="AJ663" s="32">
        <v>8.1243038551850351</v>
      </c>
      <c r="AK663" s="32">
        <v>3.8341956282064387</v>
      </c>
      <c r="AL663" s="32">
        <v>0.81396006788037134</v>
      </c>
      <c r="AM663" s="26">
        <v>8.3536875355669574E-3</v>
      </c>
      <c r="AN663" s="26"/>
      <c r="AO663" s="26"/>
      <c r="AP663" s="26"/>
      <c r="AQ663" s="26"/>
      <c r="AR663" s="26"/>
      <c r="AS663" s="26"/>
      <c r="AT663" s="26"/>
      <c r="AU663" s="26"/>
      <c r="AV663" s="26"/>
      <c r="AW663" s="26"/>
      <c r="AX663" s="26"/>
      <c r="AY663" s="26"/>
      <c r="AZ663" s="26"/>
      <c r="BA663" s="26"/>
      <c r="BB663" s="26"/>
      <c r="BC663" s="26"/>
      <c r="BD663" s="26"/>
      <c r="BE663" s="26"/>
      <c r="BF663" s="26"/>
      <c r="BG663" s="26"/>
      <c r="BH663" s="26"/>
      <c r="BI663" s="26"/>
      <c r="BJ663" s="26"/>
      <c r="BK663" s="26"/>
      <c r="BL663" s="26"/>
      <c r="BM663" s="26"/>
      <c r="BN663" s="26"/>
      <c r="BO663" s="26"/>
      <c r="BP663" s="26"/>
      <c r="BQ663" s="26"/>
      <c r="BR663" s="26"/>
      <c r="BS663" s="26"/>
      <c r="BT663" s="26"/>
      <c r="BU663" s="26"/>
      <c r="BV663" s="26"/>
      <c r="BW663" s="26"/>
      <c r="BX663" s="26"/>
      <c r="BY663" s="26"/>
      <c r="BZ663" s="26"/>
      <c r="CA663" s="26"/>
      <c r="CB663" s="26"/>
      <c r="CC663" s="26"/>
      <c r="CD663" s="26"/>
      <c r="CE663" s="26"/>
      <c r="CF663" s="26"/>
      <c r="CG663" s="26"/>
      <c r="CH663" s="26"/>
      <c r="CI663" s="26"/>
      <c r="CJ663" s="26"/>
      <c r="CK663" s="26"/>
      <c r="CL663" s="26"/>
      <c r="CM663" s="26"/>
      <c r="CN663" s="26"/>
      <c r="CO663" s="26"/>
      <c r="CP663" s="26"/>
      <c r="CQ663" s="26"/>
      <c r="CR663" s="26"/>
      <c r="CS663" s="26"/>
      <c r="CT663" s="26"/>
      <c r="CU663" s="26"/>
      <c r="CV663" s="26"/>
      <c r="CW663" s="26"/>
      <c r="CX663" s="7"/>
      <c r="CY663" s="7"/>
      <c r="CZ663" s="7"/>
      <c r="DA663" s="7"/>
      <c r="DB663" s="7"/>
      <c r="DC663" s="7"/>
      <c r="DD663" s="7"/>
      <c r="DE663" s="7"/>
      <c r="DF663" s="7"/>
      <c r="DG663" s="7"/>
      <c r="DH663" s="7"/>
      <c r="DI663" s="7"/>
      <c r="DJ663" s="7"/>
      <c r="DK663" s="7"/>
      <c r="DL663" s="7"/>
      <c r="DM663" s="7"/>
      <c r="DN663" s="7"/>
      <c r="DO663" s="7"/>
      <c r="DP663" s="7"/>
      <c r="DQ663" s="7"/>
      <c r="DR663" s="7"/>
      <c r="DS663" s="7"/>
      <c r="DT663" s="7"/>
      <c r="DU663" s="7"/>
      <c r="DV663" s="7"/>
      <c r="DW663" s="7"/>
      <c r="DX663" s="7"/>
      <c r="DY663" s="7"/>
      <c r="DZ663" s="7"/>
      <c r="EA663" s="7"/>
    </row>
    <row r="664" spans="1:131">
      <c r="A664" s="7" t="s">
        <v>460</v>
      </c>
      <c r="B664" s="7"/>
      <c r="C664" s="32">
        <v>179.55665774037209</v>
      </c>
      <c r="D664" s="32">
        <v>10.46115</v>
      </c>
      <c r="E664" s="32">
        <v>2.0922300000000003</v>
      </c>
      <c r="F664" s="32">
        <v>12.553380000000001</v>
      </c>
      <c r="G664" s="32">
        <v>173.85067809764917</v>
      </c>
      <c r="H664" s="32">
        <v>168.27433579323343</v>
      </c>
      <c r="I664" s="32">
        <v>612.43960643891251</v>
      </c>
      <c r="J664" s="32">
        <v>3.5367331740318964</v>
      </c>
      <c r="K664" s="32">
        <v>37.67680649756867</v>
      </c>
      <c r="L664" s="113">
        <v>0.96792452945576901</v>
      </c>
      <c r="M664" s="32">
        <v>1.7058113073552743</v>
      </c>
      <c r="N664" s="32">
        <v>4.7758945670540196E-4</v>
      </c>
      <c r="O664" s="32">
        <v>0</v>
      </c>
      <c r="P664" s="32">
        <v>6.2901983934309496E-3</v>
      </c>
      <c r="Q664" s="32">
        <v>0.34633294820677812</v>
      </c>
      <c r="R664" s="32">
        <v>4.171766763094527</v>
      </c>
      <c r="S664" s="32">
        <v>16.524168049649223</v>
      </c>
      <c r="T664" s="32">
        <v>21.899975816554448</v>
      </c>
      <c r="U664" s="32">
        <v>21.20188285907382</v>
      </c>
      <c r="V664" s="32">
        <v>21.505279769140696</v>
      </c>
      <c r="W664" s="32">
        <v>10.109883643613731</v>
      </c>
      <c r="X664" s="32">
        <v>5.8134628221973461</v>
      </c>
      <c r="Y664" s="32">
        <v>1.6430812310640388</v>
      </c>
      <c r="Z664" s="32">
        <v>1.1259107765619414E-2</v>
      </c>
      <c r="AA664" s="32"/>
      <c r="AB664" s="32">
        <v>0</v>
      </c>
      <c r="AC664" s="32">
        <v>4.3017297441750391E-3</v>
      </c>
      <c r="AD664" s="32">
        <v>0.12770307861292202</v>
      </c>
      <c r="AE664" s="32">
        <v>2.7493813525516759</v>
      </c>
      <c r="AF664" s="32">
        <v>10.714698659528835</v>
      </c>
      <c r="AG664" s="32">
        <v>16.098131073199493</v>
      </c>
      <c r="AH664" s="32">
        <v>18.259992930348876</v>
      </c>
      <c r="AI664" s="32">
        <v>15.639116776215358</v>
      </c>
      <c r="AJ664" s="32">
        <v>8.0919712421578858</v>
      </c>
      <c r="AK664" s="32">
        <v>3.8189365283836194</v>
      </c>
      <c r="AL664" s="32">
        <v>0.81072071884032637</v>
      </c>
      <c r="AM664" s="26">
        <v>8.3204420352445112E-3</v>
      </c>
      <c r="AN664" s="26"/>
      <c r="AO664" s="26"/>
      <c r="AP664" s="26"/>
      <c r="AQ664" s="26"/>
      <c r="AR664" s="26"/>
      <c r="AS664" s="26"/>
      <c r="AT664" s="26"/>
      <c r="AU664" s="26"/>
      <c r="AV664" s="26"/>
      <c r="AW664" s="26"/>
      <c r="AX664" s="26"/>
      <c r="AY664" s="26"/>
      <c r="AZ664" s="26"/>
      <c r="BA664" s="26"/>
      <c r="BB664" s="26"/>
      <c r="BC664" s="26"/>
      <c r="BD664" s="26"/>
      <c r="BE664" s="26"/>
      <c r="BF664" s="26"/>
      <c r="BG664" s="26"/>
      <c r="BH664" s="26"/>
      <c r="BI664" s="26"/>
      <c r="BJ664" s="26"/>
      <c r="BK664" s="26"/>
      <c r="BL664" s="26"/>
      <c r="BM664" s="26"/>
      <c r="BN664" s="26"/>
      <c r="BO664" s="26"/>
      <c r="BP664" s="26"/>
      <c r="BQ664" s="26"/>
      <c r="BR664" s="26"/>
      <c r="BS664" s="26"/>
      <c r="BT664" s="26"/>
      <c r="BU664" s="26"/>
      <c r="BV664" s="26"/>
      <c r="BW664" s="26"/>
      <c r="BX664" s="26"/>
      <c r="BY664" s="26"/>
      <c r="BZ664" s="26"/>
      <c r="CA664" s="26"/>
      <c r="CB664" s="26"/>
      <c r="CC664" s="26"/>
      <c r="CD664" s="26"/>
      <c r="CE664" s="26"/>
      <c r="CF664" s="26"/>
      <c r="CG664" s="26"/>
      <c r="CH664" s="26"/>
      <c r="CI664" s="26"/>
      <c r="CJ664" s="26"/>
      <c r="CK664" s="26"/>
      <c r="CL664" s="26"/>
      <c r="CM664" s="26"/>
      <c r="CN664" s="26"/>
      <c r="CO664" s="26"/>
      <c r="CP664" s="26"/>
      <c r="CQ664" s="26"/>
      <c r="CR664" s="26"/>
      <c r="CS664" s="26"/>
      <c r="CT664" s="26"/>
      <c r="CU664" s="26"/>
      <c r="CV664" s="26"/>
      <c r="CW664" s="26"/>
      <c r="CX664" s="7"/>
      <c r="CY664" s="7"/>
      <c r="CZ664" s="7"/>
      <c r="DA664" s="7"/>
      <c r="DB664" s="7"/>
      <c r="DC664" s="7"/>
      <c r="DD664" s="7"/>
      <c r="DE664" s="7"/>
      <c r="DF664" s="7"/>
      <c r="DG664" s="7"/>
      <c r="DH664" s="7"/>
      <c r="DI664" s="7"/>
      <c r="DJ664" s="7"/>
      <c r="DK664" s="7"/>
      <c r="DL664" s="7"/>
      <c r="DM664" s="7"/>
      <c r="DN664" s="7"/>
      <c r="DO664" s="7"/>
      <c r="DP664" s="7"/>
      <c r="DQ664" s="7"/>
      <c r="DR664" s="7"/>
      <c r="DS664" s="7"/>
      <c r="DT664" s="7"/>
      <c r="DU664" s="7"/>
      <c r="DV664" s="7"/>
      <c r="DW664" s="7"/>
      <c r="DX664" s="7"/>
      <c r="DY664" s="7"/>
      <c r="DZ664" s="7"/>
      <c r="EA664" s="7"/>
    </row>
    <row r="665" spans="1:131">
      <c r="A665" s="7" t="s">
        <v>528</v>
      </c>
      <c r="B665" s="7"/>
      <c r="C665" s="32">
        <v>179.2706835725775</v>
      </c>
      <c r="D665" s="32">
        <v>10.46115</v>
      </c>
      <c r="E665" s="32">
        <v>2.0922300000000003</v>
      </c>
      <c r="F665" s="32">
        <v>12.553380000000001</v>
      </c>
      <c r="G665" s="32">
        <v>173.85067809764917</v>
      </c>
      <c r="H665" s="32">
        <v>168.1361998986784</v>
      </c>
      <c r="I665" s="32">
        <v>613.41657547414752</v>
      </c>
      <c r="J665" s="32">
        <v>3.5426159022181731</v>
      </c>
      <c r="K665" s="32">
        <v>37.737149770349184</v>
      </c>
      <c r="L665" s="113">
        <v>0.96712996312984734</v>
      </c>
      <c r="M665" s="32">
        <v>1.7030945160361715</v>
      </c>
      <c r="N665" s="32">
        <v>4.7682881519454094E-4</v>
      </c>
      <c r="O665" s="32">
        <v>0</v>
      </c>
      <c r="P665" s="32">
        <v>6.2801801948664327E-3</v>
      </c>
      <c r="Q665" s="32">
        <v>0.34578135475494143</v>
      </c>
      <c r="R665" s="32">
        <v>4.1651225230907176</v>
      </c>
      <c r="S665" s="32">
        <v>16.497850533685384</v>
      </c>
      <c r="T665" s="32">
        <v>21.865096422842875</v>
      </c>
      <c r="U665" s="32">
        <v>21.16811529577317</v>
      </c>
      <c r="V665" s="32">
        <v>21.471028995248137</v>
      </c>
      <c r="W665" s="32">
        <v>10.093781954053087</v>
      </c>
      <c r="X665" s="32">
        <v>5.8042039051875047</v>
      </c>
      <c r="Y665" s="32">
        <v>1.6404643479387591</v>
      </c>
      <c r="Z665" s="32">
        <v>1.1241175743415937E-2</v>
      </c>
      <c r="AA665" s="32"/>
      <c r="AB665" s="32">
        <v>0</v>
      </c>
      <c r="AC665" s="32">
        <v>4.2948785162721104E-3</v>
      </c>
      <c r="AD665" s="32">
        <v>0.1274996899884582</v>
      </c>
      <c r="AE665" s="32">
        <v>2.7450025004715553</v>
      </c>
      <c r="AF665" s="32">
        <v>10.697633700362804</v>
      </c>
      <c r="AG665" s="32">
        <v>16.072492092753762</v>
      </c>
      <c r="AH665" s="32">
        <v>18.230910821403956</v>
      </c>
      <c r="AI665" s="32">
        <v>15.614208853215438</v>
      </c>
      <c r="AJ665" s="32">
        <v>8.0790834173848296</v>
      </c>
      <c r="AK665" s="32">
        <v>3.8128542298528463</v>
      </c>
      <c r="AL665" s="32">
        <v>0.80942950978240658</v>
      </c>
      <c r="AM665" s="26">
        <v>8.3071903323187844E-3</v>
      </c>
      <c r="AN665" s="26"/>
      <c r="AO665" s="26"/>
      <c r="AP665" s="26"/>
      <c r="AQ665" s="26"/>
      <c r="AR665" s="26"/>
      <c r="AS665" s="26"/>
      <c r="AT665" s="26"/>
      <c r="AU665" s="26"/>
      <c r="AV665" s="26"/>
      <c r="AW665" s="26"/>
      <c r="AX665" s="26"/>
      <c r="AY665" s="26"/>
      <c r="AZ665" s="26"/>
      <c r="BA665" s="26"/>
      <c r="BB665" s="26"/>
      <c r="BC665" s="26"/>
      <c r="BD665" s="26"/>
      <c r="BE665" s="26"/>
      <c r="BF665" s="26"/>
      <c r="BG665" s="26"/>
      <c r="BH665" s="26"/>
      <c r="BI665" s="26"/>
      <c r="BJ665" s="26"/>
      <c r="BK665" s="26"/>
      <c r="BL665" s="26"/>
      <c r="BM665" s="26"/>
      <c r="BN665" s="26"/>
      <c r="BO665" s="26"/>
      <c r="BP665" s="26"/>
      <c r="BQ665" s="26"/>
      <c r="BR665" s="26"/>
      <c r="BS665" s="26"/>
      <c r="BT665" s="26"/>
      <c r="BU665" s="26"/>
      <c r="BV665" s="26"/>
      <c r="BW665" s="26"/>
      <c r="BX665" s="26"/>
      <c r="BY665" s="26"/>
      <c r="BZ665" s="26"/>
      <c r="CA665" s="26"/>
      <c r="CB665" s="26"/>
      <c r="CC665" s="26"/>
      <c r="CD665" s="26"/>
      <c r="CE665" s="26"/>
      <c r="CF665" s="26"/>
      <c r="CG665" s="26"/>
      <c r="CH665" s="26"/>
      <c r="CI665" s="26"/>
      <c r="CJ665" s="26"/>
      <c r="CK665" s="26"/>
      <c r="CL665" s="26"/>
      <c r="CM665" s="26"/>
      <c r="CN665" s="26"/>
      <c r="CO665" s="26"/>
      <c r="CP665" s="26"/>
      <c r="CQ665" s="26"/>
      <c r="CR665" s="26"/>
      <c r="CS665" s="26"/>
      <c r="CT665" s="26"/>
      <c r="CU665" s="26"/>
      <c r="CV665" s="26"/>
      <c r="CW665" s="26"/>
      <c r="CX665" s="7"/>
      <c r="CY665" s="7"/>
      <c r="CZ665" s="7"/>
      <c r="DA665" s="7"/>
      <c r="DB665" s="7"/>
      <c r="DC665" s="7"/>
      <c r="DD665" s="7"/>
      <c r="DE665" s="7"/>
      <c r="DF665" s="7"/>
      <c r="DG665" s="7"/>
      <c r="DH665" s="7"/>
      <c r="DI665" s="7"/>
      <c r="DJ665" s="7"/>
      <c r="DK665" s="7"/>
      <c r="DL665" s="7"/>
      <c r="DM665" s="7"/>
      <c r="DN665" s="7"/>
      <c r="DO665" s="7"/>
      <c r="DP665" s="7"/>
      <c r="DQ665" s="7"/>
      <c r="DR665" s="7"/>
      <c r="DS665" s="7"/>
      <c r="DT665" s="7"/>
      <c r="DU665" s="7"/>
      <c r="DV665" s="7"/>
      <c r="DW665" s="7"/>
      <c r="DX665" s="7"/>
      <c r="DY665" s="7"/>
      <c r="DZ665" s="7"/>
      <c r="EA665" s="7"/>
    </row>
    <row r="666" spans="1:131">
      <c r="A666" s="7" t="s">
        <v>517</v>
      </c>
      <c r="B666" s="7"/>
      <c r="C666" s="32">
        <v>178.90443595417386</v>
      </c>
      <c r="D666" s="32">
        <v>10.46115</v>
      </c>
      <c r="E666" s="32">
        <v>2.0922300000000003</v>
      </c>
      <c r="F666" s="32">
        <v>12.553380000000001</v>
      </c>
      <c r="G666" s="32">
        <v>173.85067809764917</v>
      </c>
      <c r="H666" s="32">
        <v>167.95928901617785</v>
      </c>
      <c r="I666" s="32">
        <v>614.67234288236466</v>
      </c>
      <c r="J666" s="32">
        <v>3.5501773888787493</v>
      </c>
      <c r="K666" s="32">
        <v>37.814713247317229</v>
      </c>
      <c r="L666" s="113">
        <v>0.96611236064226214</v>
      </c>
      <c r="M666" s="32">
        <v>1.6996151166274995</v>
      </c>
      <c r="N666" s="32">
        <v>4.7585466027712231E-4</v>
      </c>
      <c r="O666" s="32">
        <v>0</v>
      </c>
      <c r="P666" s="32">
        <v>6.2673498703890657E-3</v>
      </c>
      <c r="Q666" s="32">
        <v>0.34507492805346623</v>
      </c>
      <c r="R666" s="32">
        <v>4.1566132332612744</v>
      </c>
      <c r="S666" s="32">
        <v>16.464145644819407</v>
      </c>
      <c r="T666" s="32">
        <v>21.820426322124536</v>
      </c>
      <c r="U666" s="32">
        <v>21.124869118212676</v>
      </c>
      <c r="V666" s="32">
        <v>21.427163969034847</v>
      </c>
      <c r="W666" s="32">
        <v>10.073160491984188</v>
      </c>
      <c r="X666" s="32">
        <v>5.7923459939292856</v>
      </c>
      <c r="Y666" s="32">
        <v>1.6371129011291894</v>
      </c>
      <c r="Z666" s="32">
        <v>1.1218210171120253E-2</v>
      </c>
      <c r="AA666" s="32"/>
      <c r="AB666" s="32">
        <v>0</v>
      </c>
      <c r="AC666" s="32">
        <v>4.2861041366771286E-3</v>
      </c>
      <c r="AD666" s="32">
        <v>0.12723920982028519</v>
      </c>
      <c r="AE666" s="32">
        <v>2.7393944969303479</v>
      </c>
      <c r="AF666" s="32">
        <v>10.67577857722034</v>
      </c>
      <c r="AG666" s="32">
        <v>16.039656205516241</v>
      </c>
      <c r="AH666" s="32">
        <v>18.193665313456943</v>
      </c>
      <c r="AI666" s="32">
        <v>15.582309232531323</v>
      </c>
      <c r="AJ666" s="32">
        <v>8.0625779575877523</v>
      </c>
      <c r="AK666" s="32">
        <v>3.8050646194537845</v>
      </c>
      <c r="AL666" s="32">
        <v>0.80777585607664926</v>
      </c>
      <c r="AM666" s="26">
        <v>8.2902188531331997E-3</v>
      </c>
      <c r="AN666" s="26"/>
      <c r="AO666" s="26"/>
      <c r="AP666" s="26"/>
      <c r="AQ666" s="26"/>
      <c r="AR666" s="26"/>
      <c r="AS666" s="26"/>
      <c r="AT666" s="26"/>
      <c r="AU666" s="26"/>
      <c r="AV666" s="26"/>
      <c r="AW666" s="26"/>
      <c r="AX666" s="26"/>
      <c r="AY666" s="26"/>
      <c r="AZ666" s="26"/>
      <c r="BA666" s="26"/>
      <c r="BB666" s="26"/>
      <c r="BC666" s="26"/>
      <c r="BD666" s="26"/>
      <c r="BE666" s="26"/>
      <c r="BF666" s="26"/>
      <c r="BG666" s="26"/>
      <c r="BH666" s="26"/>
      <c r="BI666" s="26"/>
      <c r="BJ666" s="26"/>
      <c r="BK666" s="26"/>
      <c r="BL666" s="26"/>
      <c r="BM666" s="26"/>
      <c r="BN666" s="26"/>
      <c r="BO666" s="26"/>
      <c r="BP666" s="26"/>
      <c r="BQ666" s="26"/>
      <c r="BR666" s="26"/>
      <c r="BS666" s="26"/>
      <c r="BT666" s="26"/>
      <c r="BU666" s="26"/>
      <c r="BV666" s="26"/>
      <c r="BW666" s="26"/>
      <c r="BX666" s="26"/>
      <c r="BY666" s="26"/>
      <c r="BZ666" s="26"/>
      <c r="CA666" s="26"/>
      <c r="CB666" s="26"/>
      <c r="CC666" s="26"/>
      <c r="CD666" s="26"/>
      <c r="CE666" s="26"/>
      <c r="CF666" s="26"/>
      <c r="CG666" s="26"/>
      <c r="CH666" s="26"/>
      <c r="CI666" s="26"/>
      <c r="CJ666" s="26"/>
      <c r="CK666" s="26"/>
      <c r="CL666" s="26"/>
      <c r="CM666" s="26"/>
      <c r="CN666" s="26"/>
      <c r="CO666" s="26"/>
      <c r="CP666" s="26"/>
      <c r="CQ666" s="26"/>
      <c r="CR666" s="26"/>
      <c r="CS666" s="26"/>
      <c r="CT666" s="26"/>
      <c r="CU666" s="26"/>
      <c r="CV666" s="26"/>
      <c r="CW666" s="26"/>
      <c r="CX666" s="7"/>
      <c r="CY666" s="7"/>
      <c r="CZ666" s="7"/>
      <c r="DA666" s="7"/>
      <c r="DB666" s="7"/>
      <c r="DC666" s="7"/>
      <c r="DD666" s="7"/>
      <c r="DE666" s="7"/>
      <c r="DF666" s="7"/>
      <c r="DG666" s="7"/>
      <c r="DH666" s="7"/>
      <c r="DI666" s="7"/>
      <c r="DJ666" s="7"/>
      <c r="DK666" s="7"/>
      <c r="DL666" s="7"/>
      <c r="DM666" s="7"/>
      <c r="DN666" s="7"/>
      <c r="DO666" s="7"/>
      <c r="DP666" s="7"/>
      <c r="DQ666" s="7"/>
      <c r="DR666" s="7"/>
      <c r="DS666" s="7"/>
      <c r="DT666" s="7"/>
      <c r="DU666" s="7"/>
      <c r="DV666" s="7"/>
      <c r="DW666" s="7"/>
      <c r="DX666" s="7"/>
      <c r="DY666" s="7"/>
      <c r="DZ666" s="7"/>
      <c r="EA666" s="7"/>
    </row>
    <row r="667" spans="1:131">
      <c r="A667" s="7" t="s">
        <v>530</v>
      </c>
      <c r="B667" s="7"/>
      <c r="C667" s="32">
        <v>177.53446920185584</v>
      </c>
      <c r="D667" s="32">
        <v>10.46115</v>
      </c>
      <c r="E667" s="32">
        <v>2.0922300000000003</v>
      </c>
      <c r="F667" s="32">
        <v>12.553380000000001</v>
      </c>
      <c r="G667" s="32">
        <v>173.85067809764917</v>
      </c>
      <c r="H667" s="32">
        <v>167.2975453898157</v>
      </c>
      <c r="I667" s="32">
        <v>619.41553825791073</v>
      </c>
      <c r="J667" s="32">
        <v>3.5787380987092576</v>
      </c>
      <c r="K667" s="32">
        <v>38.107680498146237</v>
      </c>
      <c r="L667" s="113">
        <v>0.96230596981535688</v>
      </c>
      <c r="M667" s="32">
        <v>1.6866002565481601</v>
      </c>
      <c r="N667" s="32">
        <v>4.7221078716666327E-4</v>
      </c>
      <c r="O667" s="32">
        <v>0</v>
      </c>
      <c r="P667" s="32">
        <v>6.2193574273745333E-3</v>
      </c>
      <c r="Q667" s="32">
        <v>0.34243250515338297</v>
      </c>
      <c r="R667" s="32">
        <v>4.1247838272354134</v>
      </c>
      <c r="S667" s="32">
        <v>16.338070894249768</v>
      </c>
      <c r="T667" s="32">
        <v>21.653335671614492</v>
      </c>
      <c r="U667" s="32">
        <v>20.963104720450989</v>
      </c>
      <c r="V667" s="32">
        <v>21.263084738257341</v>
      </c>
      <c r="W667" s="32">
        <v>9.9960249257743214</v>
      </c>
      <c r="X667" s="32">
        <v>5.7479909091194354</v>
      </c>
      <c r="Y667" s="32">
        <v>1.6245766538730713</v>
      </c>
      <c r="Z667" s="32">
        <v>1.1132306348372742E-2</v>
      </c>
      <c r="AA667" s="32"/>
      <c r="AB667" s="32">
        <v>0</v>
      </c>
      <c r="AC667" s="32">
        <v>4.2532831496909559E-3</v>
      </c>
      <c r="AD667" s="32">
        <v>0.12626487127962621</v>
      </c>
      <c r="AE667" s="32">
        <v>2.7184174911771821</v>
      </c>
      <c r="AF667" s="32">
        <v>10.594028442697978</v>
      </c>
      <c r="AG667" s="32">
        <v>15.916831997145033</v>
      </c>
      <c r="AH667" s="32">
        <v>18.054346707692343</v>
      </c>
      <c r="AI667" s="32">
        <v>15.462987174030916</v>
      </c>
      <c r="AJ667" s="32">
        <v>8.0008384949469455</v>
      </c>
      <c r="AK667" s="32">
        <v>3.7759272087950091</v>
      </c>
      <c r="AL667" s="32">
        <v>0.80159028521448394</v>
      </c>
      <c r="AM667" s="26">
        <v>8.2267362226569954E-3</v>
      </c>
      <c r="AN667" s="26"/>
      <c r="AO667" s="26"/>
      <c r="AP667" s="26"/>
      <c r="AQ667" s="26"/>
      <c r="AR667" s="26"/>
      <c r="AS667" s="26"/>
      <c r="AT667" s="26"/>
      <c r="AU667" s="26"/>
      <c r="AV667" s="26"/>
      <c r="AW667" s="26"/>
      <c r="AX667" s="26"/>
      <c r="AY667" s="26"/>
      <c r="AZ667" s="26"/>
      <c r="BA667" s="26"/>
      <c r="BB667" s="26"/>
      <c r="BC667" s="26"/>
      <c r="BD667" s="26"/>
      <c r="BE667" s="26"/>
      <c r="BF667" s="26"/>
      <c r="BG667" s="26"/>
      <c r="BH667" s="26"/>
      <c r="BI667" s="26"/>
      <c r="BJ667" s="26"/>
      <c r="BK667" s="26"/>
      <c r="BL667" s="26"/>
      <c r="BM667" s="26"/>
      <c r="BN667" s="26"/>
      <c r="BO667" s="26"/>
      <c r="BP667" s="26"/>
      <c r="BQ667" s="26"/>
      <c r="BR667" s="26"/>
      <c r="BS667" s="26"/>
      <c r="BT667" s="26"/>
      <c r="BU667" s="26"/>
      <c r="BV667" s="26"/>
      <c r="BW667" s="26"/>
      <c r="BX667" s="26"/>
      <c r="BY667" s="26"/>
      <c r="BZ667" s="26"/>
      <c r="CA667" s="26"/>
      <c r="CB667" s="26"/>
      <c r="CC667" s="26"/>
      <c r="CD667" s="26"/>
      <c r="CE667" s="26"/>
      <c r="CF667" s="26"/>
      <c r="CG667" s="26"/>
      <c r="CH667" s="26"/>
      <c r="CI667" s="26"/>
      <c r="CJ667" s="26"/>
      <c r="CK667" s="26"/>
      <c r="CL667" s="26"/>
      <c r="CM667" s="26"/>
      <c r="CN667" s="26"/>
      <c r="CO667" s="26"/>
      <c r="CP667" s="26"/>
      <c r="CQ667" s="26"/>
      <c r="CR667" s="26"/>
      <c r="CS667" s="26"/>
      <c r="CT667" s="26"/>
      <c r="CU667" s="26"/>
      <c r="CV667" s="26"/>
      <c r="CW667" s="26"/>
      <c r="CX667" s="7"/>
      <c r="CY667" s="7"/>
      <c r="CZ667" s="7"/>
      <c r="DA667" s="7"/>
      <c r="DB667" s="7"/>
      <c r="DC667" s="7"/>
      <c r="DD667" s="7"/>
      <c r="DE667" s="7"/>
      <c r="DF667" s="7"/>
      <c r="DG667" s="7"/>
      <c r="DH667" s="7"/>
      <c r="DI667" s="7"/>
      <c r="DJ667" s="7"/>
      <c r="DK667" s="7"/>
      <c r="DL667" s="7"/>
      <c r="DM667" s="7"/>
      <c r="DN667" s="7"/>
      <c r="DO667" s="7"/>
      <c r="DP667" s="7"/>
      <c r="DQ667" s="7"/>
      <c r="DR667" s="7"/>
      <c r="DS667" s="7"/>
      <c r="DT667" s="7"/>
      <c r="DU667" s="7"/>
      <c r="DV667" s="7"/>
      <c r="DW667" s="7"/>
      <c r="DX667" s="7"/>
      <c r="DY667" s="7"/>
      <c r="DZ667" s="7"/>
      <c r="EA667" s="7"/>
    </row>
    <row r="668" spans="1:131">
      <c r="A668" s="7" t="s">
        <v>529</v>
      </c>
      <c r="B668" s="7"/>
      <c r="C668" s="32">
        <v>176.21597777560279</v>
      </c>
      <c r="D668" s="32">
        <v>10.46115</v>
      </c>
      <c r="E668" s="32">
        <v>2.0922300000000003</v>
      </c>
      <c r="F668" s="32">
        <v>12.553380000000001</v>
      </c>
      <c r="G668" s="32">
        <v>173.85067809764917</v>
      </c>
      <c r="H668" s="32">
        <v>166.66066621281379</v>
      </c>
      <c r="I668" s="32">
        <v>624.05015815328113</v>
      </c>
      <c r="J668" s="32">
        <v>3.6066450313835561</v>
      </c>
      <c r="K668" s="32">
        <v>38.393941497721421</v>
      </c>
      <c r="L668" s="113">
        <v>0.95864260086005038</v>
      </c>
      <c r="M668" s="32">
        <v>1.6740744186769427</v>
      </c>
      <c r="N668" s="32">
        <v>4.6870382946395634E-4</v>
      </c>
      <c r="O668" s="32">
        <v>0</v>
      </c>
      <c r="P668" s="32">
        <v>6.1731682592560148E-3</v>
      </c>
      <c r="Q668" s="32">
        <v>0.33988936902807237</v>
      </c>
      <c r="R668" s="32">
        <v>4.0941503838494224</v>
      </c>
      <c r="S668" s="32">
        <v>16.216733294332258</v>
      </c>
      <c r="T668" s="32">
        <v>21.492523309028488</v>
      </c>
      <c r="U668" s="32">
        <v>20.807418481233224</v>
      </c>
      <c r="V668" s="32">
        <v>21.105170643889515</v>
      </c>
      <c r="W668" s="32">
        <v>9.9217876623262882</v>
      </c>
      <c r="X668" s="32">
        <v>5.7053024285898468</v>
      </c>
      <c r="Y668" s="32">
        <v>1.6125114453586218</v>
      </c>
      <c r="Z668" s="32">
        <v>1.1049630288108282E-2</v>
      </c>
      <c r="AA668" s="32"/>
      <c r="AB668" s="32">
        <v>0</v>
      </c>
      <c r="AC668" s="32">
        <v>4.2216953831490239E-3</v>
      </c>
      <c r="AD668" s="32">
        <v>0.12532714267420345</v>
      </c>
      <c r="AE668" s="32">
        <v>2.6982286784288352</v>
      </c>
      <c r="AF668" s="32">
        <v>10.515349999385112</v>
      </c>
      <c r="AG668" s="32">
        <v>15.798622803089964</v>
      </c>
      <c r="AH668" s="32">
        <v>17.920262879083115</v>
      </c>
      <c r="AI668" s="32">
        <v>15.348148539568109</v>
      </c>
      <c r="AJ668" s="32">
        <v>7.9414188396774748</v>
      </c>
      <c r="AK668" s="32">
        <v>3.7478846113583888</v>
      </c>
      <c r="AL668" s="32">
        <v>0.79563713187375817</v>
      </c>
      <c r="AM668" s="26">
        <v>8.1656388975888949E-3</v>
      </c>
      <c r="AN668" s="26"/>
      <c r="AO668" s="26"/>
      <c r="AP668" s="26"/>
      <c r="AQ668" s="26"/>
      <c r="AR668" s="26"/>
      <c r="AS668" s="26"/>
      <c r="AT668" s="26"/>
      <c r="AU668" s="26"/>
      <c r="AV668" s="26"/>
      <c r="AW668" s="26"/>
      <c r="AX668" s="26"/>
      <c r="AY668" s="26"/>
      <c r="AZ668" s="26"/>
      <c r="BA668" s="26"/>
      <c r="BB668" s="26"/>
      <c r="BC668" s="26"/>
      <c r="BD668" s="26"/>
      <c r="BE668" s="26"/>
      <c r="BF668" s="26"/>
      <c r="BG668" s="26"/>
      <c r="BH668" s="26"/>
      <c r="BI668" s="26"/>
      <c r="BJ668" s="26"/>
      <c r="BK668" s="26"/>
      <c r="BL668" s="26"/>
      <c r="BM668" s="26"/>
      <c r="BN668" s="26"/>
      <c r="BO668" s="26"/>
      <c r="BP668" s="26"/>
      <c r="BQ668" s="26"/>
      <c r="BR668" s="26"/>
      <c r="BS668" s="26"/>
      <c r="BT668" s="26"/>
      <c r="BU668" s="26"/>
      <c r="BV668" s="26"/>
      <c r="BW668" s="26"/>
      <c r="BX668" s="26"/>
      <c r="BY668" s="26"/>
      <c r="BZ668" s="26"/>
      <c r="CA668" s="26"/>
      <c r="CB668" s="26"/>
      <c r="CC668" s="26"/>
      <c r="CD668" s="26"/>
      <c r="CE668" s="26"/>
      <c r="CF668" s="26"/>
      <c r="CG668" s="26"/>
      <c r="CH668" s="26"/>
      <c r="CI668" s="26"/>
      <c r="CJ668" s="26"/>
      <c r="CK668" s="26"/>
      <c r="CL668" s="26"/>
      <c r="CM668" s="26"/>
      <c r="CN668" s="26"/>
      <c r="CO668" s="26"/>
      <c r="CP668" s="26"/>
      <c r="CQ668" s="26"/>
      <c r="CR668" s="26"/>
      <c r="CS668" s="26"/>
      <c r="CT668" s="26"/>
      <c r="CU668" s="26"/>
      <c r="CV668" s="26"/>
      <c r="CW668" s="26"/>
      <c r="CX668" s="7"/>
      <c r="CY668" s="7"/>
      <c r="CZ668" s="7"/>
      <c r="DA668" s="7"/>
      <c r="DB668" s="7"/>
      <c r="DC668" s="7"/>
      <c r="DD668" s="7"/>
      <c r="DE668" s="7"/>
      <c r="DF668" s="7"/>
      <c r="DG668" s="7"/>
      <c r="DH668" s="7"/>
      <c r="DI668" s="7"/>
      <c r="DJ668" s="7"/>
      <c r="DK668" s="7"/>
      <c r="DL668" s="7"/>
      <c r="DM668" s="7"/>
      <c r="DN668" s="7"/>
      <c r="DO668" s="7"/>
      <c r="DP668" s="7"/>
      <c r="DQ668" s="7"/>
      <c r="DR668" s="7"/>
      <c r="DS668" s="7"/>
      <c r="DT668" s="7"/>
      <c r="DU668" s="7"/>
      <c r="DV668" s="7"/>
      <c r="DW668" s="7"/>
      <c r="DX668" s="7"/>
      <c r="DY668" s="7"/>
      <c r="DZ668" s="7"/>
      <c r="EA668" s="7"/>
    </row>
    <row r="669" spans="1:131">
      <c r="A669" s="7" t="s">
        <v>537</v>
      </c>
      <c r="B669" s="7"/>
      <c r="C669" s="32">
        <v>175.83899355904222</v>
      </c>
      <c r="D669" s="32">
        <v>10.46115</v>
      </c>
      <c r="E669" s="32">
        <v>2.0922300000000003</v>
      </c>
      <c r="F669" s="32">
        <v>12.553380000000001</v>
      </c>
      <c r="G669" s="32">
        <v>173.85067809764917</v>
      </c>
      <c r="H669" s="32">
        <v>166.47856916401616</v>
      </c>
      <c r="I669" s="32">
        <v>625.38806992816239</v>
      </c>
      <c r="J669" s="32">
        <v>3.6147011427084732</v>
      </c>
      <c r="K669" s="32">
        <v>38.476578687106361</v>
      </c>
      <c r="L669" s="113">
        <v>0.95759516721877724</v>
      </c>
      <c r="M669" s="32">
        <v>1.6704930202069799</v>
      </c>
      <c r="N669" s="32">
        <v>4.6770111706420772E-4</v>
      </c>
      <c r="O669" s="32">
        <v>0</v>
      </c>
      <c r="P669" s="32">
        <v>6.1599618120922062E-3</v>
      </c>
      <c r="Q669" s="32">
        <v>0.33916223333290013</v>
      </c>
      <c r="R669" s="32">
        <v>4.0853916430449866</v>
      </c>
      <c r="S669" s="32">
        <v>16.182040342119258</v>
      </c>
      <c r="T669" s="32">
        <v>21.446543698303959</v>
      </c>
      <c r="U669" s="32">
        <v>20.762904536165284</v>
      </c>
      <c r="V669" s="32">
        <v>21.06001970853735</v>
      </c>
      <c r="W669" s="32">
        <v>9.9005616793253264</v>
      </c>
      <c r="X669" s="32">
        <v>5.6930969010693966</v>
      </c>
      <c r="Y669" s="32">
        <v>1.6090617504353975</v>
      </c>
      <c r="Z669" s="32">
        <v>1.102599147697419E-2</v>
      </c>
      <c r="AA669" s="32"/>
      <c r="AB669" s="32">
        <v>0</v>
      </c>
      <c r="AC669" s="32">
        <v>4.2126637814369448E-3</v>
      </c>
      <c r="AD669" s="32">
        <v>0.12505902649489206</v>
      </c>
      <c r="AE669" s="32">
        <v>2.6924562755101049</v>
      </c>
      <c r="AF669" s="32">
        <v>10.492854190370412</v>
      </c>
      <c r="AG669" s="32">
        <v>15.764824327404954</v>
      </c>
      <c r="AH669" s="32">
        <v>17.881925514064864</v>
      </c>
      <c r="AI669" s="32">
        <v>15.31531377721635</v>
      </c>
      <c r="AJ669" s="32">
        <v>7.9244295201081236</v>
      </c>
      <c r="AK669" s="32">
        <v>3.7398666474835598</v>
      </c>
      <c r="AL669" s="32">
        <v>0.79393500108736659</v>
      </c>
      <c r="AM669" s="26">
        <v>8.1481698972100287E-3</v>
      </c>
      <c r="AN669" s="26"/>
      <c r="AO669" s="26"/>
      <c r="AP669" s="26"/>
      <c r="AQ669" s="26"/>
      <c r="AR669" s="26"/>
      <c r="AS669" s="26"/>
      <c r="AT669" s="26"/>
      <c r="AU669" s="26"/>
      <c r="AV669" s="26"/>
      <c r="AW669" s="26"/>
      <c r="AX669" s="26"/>
      <c r="AY669" s="26"/>
      <c r="AZ669" s="26"/>
      <c r="BA669" s="26"/>
      <c r="BB669" s="26"/>
      <c r="BC669" s="26"/>
      <c r="BD669" s="26"/>
      <c r="BE669" s="26"/>
      <c r="BF669" s="26"/>
      <c r="BG669" s="26"/>
      <c r="BH669" s="26"/>
      <c r="BI669" s="26"/>
      <c r="BJ669" s="26"/>
      <c r="BK669" s="26"/>
      <c r="BL669" s="26"/>
      <c r="BM669" s="26"/>
      <c r="BN669" s="26"/>
      <c r="BO669" s="26"/>
      <c r="BP669" s="26"/>
      <c r="BQ669" s="26"/>
      <c r="BR669" s="26"/>
      <c r="BS669" s="26"/>
      <c r="BT669" s="26"/>
      <c r="BU669" s="26"/>
      <c r="BV669" s="26"/>
      <c r="BW669" s="26"/>
      <c r="BX669" s="26"/>
      <c r="BY669" s="26"/>
      <c r="BZ669" s="26"/>
      <c r="CA669" s="26"/>
      <c r="CB669" s="26"/>
      <c r="CC669" s="26"/>
      <c r="CD669" s="26"/>
      <c r="CE669" s="26"/>
      <c r="CF669" s="26"/>
      <c r="CG669" s="26"/>
      <c r="CH669" s="26"/>
      <c r="CI669" s="26"/>
      <c r="CJ669" s="26"/>
      <c r="CK669" s="26"/>
      <c r="CL669" s="26"/>
      <c r="CM669" s="26"/>
      <c r="CN669" s="26"/>
      <c r="CO669" s="26"/>
      <c r="CP669" s="26"/>
      <c r="CQ669" s="26"/>
      <c r="CR669" s="26"/>
      <c r="CS669" s="26"/>
      <c r="CT669" s="26"/>
      <c r="CU669" s="26"/>
      <c r="CV669" s="26"/>
      <c r="CW669" s="26"/>
      <c r="CX669" s="7"/>
      <c r="CY669" s="7"/>
      <c r="CZ669" s="7"/>
      <c r="DA669" s="7"/>
      <c r="DB669" s="7"/>
      <c r="DC669" s="7"/>
      <c r="DD669" s="7"/>
      <c r="DE669" s="7"/>
      <c r="DF669" s="7"/>
      <c r="DG669" s="7"/>
      <c r="DH669" s="7"/>
      <c r="DI669" s="7"/>
      <c r="DJ669" s="7"/>
      <c r="DK669" s="7"/>
      <c r="DL669" s="7"/>
      <c r="DM669" s="7"/>
      <c r="DN669" s="7"/>
      <c r="DO669" s="7"/>
      <c r="DP669" s="7"/>
      <c r="DQ669" s="7"/>
      <c r="DR669" s="7"/>
      <c r="DS669" s="7"/>
      <c r="DT669" s="7"/>
      <c r="DU669" s="7"/>
      <c r="DV669" s="7"/>
      <c r="DW669" s="7"/>
      <c r="DX669" s="7"/>
      <c r="DY669" s="7"/>
      <c r="DZ669" s="7"/>
      <c r="EA669" s="7"/>
    </row>
    <row r="670" spans="1:131">
      <c r="A670" s="7" t="s">
        <v>545</v>
      </c>
      <c r="B670" s="7"/>
      <c r="C670" s="32">
        <v>174.37801675795819</v>
      </c>
      <c r="D670" s="32">
        <v>10.46115</v>
      </c>
      <c r="E670" s="32">
        <v>2.0922300000000003</v>
      </c>
      <c r="F670" s="32">
        <v>12.553380000000001</v>
      </c>
      <c r="G670" s="32">
        <v>173.85067809764917</v>
      </c>
      <c r="H670" s="32">
        <v>165.77286438341145</v>
      </c>
      <c r="I670" s="32">
        <v>630.62770666005611</v>
      </c>
      <c r="J670" s="32">
        <v>3.6462511279965399</v>
      </c>
      <c r="K670" s="32">
        <v>38.800209034825059</v>
      </c>
      <c r="L670" s="113">
        <v>0.95353590907652064</v>
      </c>
      <c r="M670" s="32">
        <v>1.6566135529767718</v>
      </c>
      <c r="N670" s="32">
        <v>4.6381517306486118E-4</v>
      </c>
      <c r="O670" s="32">
        <v>0</v>
      </c>
      <c r="P670" s="32">
        <v>6.108781120478384E-3</v>
      </c>
      <c r="Q670" s="32">
        <v>0.33634426818948138</v>
      </c>
      <c r="R670" s="32">
        <v>4.0514477362185</v>
      </c>
      <c r="S670" s="32">
        <v>16.047590155300462</v>
      </c>
      <c r="T670" s="32">
        <v>21.268352830780959</v>
      </c>
      <c r="U670" s="32">
        <v>20.590393756636317</v>
      </c>
      <c r="V670" s="32">
        <v>20.885040316300245</v>
      </c>
      <c r="W670" s="32">
        <v>9.8183018196751455</v>
      </c>
      <c r="X670" s="32">
        <v>5.6457952057489385</v>
      </c>
      <c r="Y670" s="32">
        <v>1.5956926913813347</v>
      </c>
      <c r="Z670" s="32">
        <v>1.0934380865296066E-2</v>
      </c>
      <c r="AA670" s="32"/>
      <c r="AB670" s="32">
        <v>0</v>
      </c>
      <c r="AC670" s="32">
        <v>4.1776624206416226E-3</v>
      </c>
      <c r="AD670" s="32">
        <v>0.12401996039938554</v>
      </c>
      <c r="AE670" s="32">
        <v>2.6700857189183296</v>
      </c>
      <c r="AF670" s="32">
        <v>10.405673205999381</v>
      </c>
      <c r="AG670" s="32">
        <v>15.633840623794468</v>
      </c>
      <c r="AH670" s="32">
        <v>17.733351652226936</v>
      </c>
      <c r="AI670" s="32">
        <v>15.188064879364108</v>
      </c>
      <c r="AJ670" s="32">
        <v>7.8585885626710237</v>
      </c>
      <c r="AK670" s="32">
        <v>3.708793571480729</v>
      </c>
      <c r="AL670" s="32">
        <v>0.78733850849672971</v>
      </c>
      <c r="AM670" s="26">
        <v>8.0804699692806868E-3</v>
      </c>
      <c r="AN670" s="26"/>
      <c r="AO670" s="26"/>
      <c r="AP670" s="26"/>
      <c r="AQ670" s="26"/>
      <c r="AR670" s="26"/>
      <c r="AS670" s="26"/>
      <c r="AT670" s="26"/>
      <c r="AU670" s="26"/>
      <c r="AV670" s="26"/>
      <c r="AW670" s="26"/>
      <c r="AX670" s="26"/>
      <c r="AY670" s="26"/>
      <c r="AZ670" s="26"/>
      <c r="BA670" s="26"/>
      <c r="BB670" s="26"/>
      <c r="BC670" s="26"/>
      <c r="BD670" s="26"/>
      <c r="BE670" s="26"/>
      <c r="BF670" s="26"/>
      <c r="BG670" s="26"/>
      <c r="BH670" s="26"/>
      <c r="BI670" s="26"/>
      <c r="BJ670" s="26"/>
      <c r="BK670" s="26"/>
      <c r="BL670" s="26"/>
      <c r="BM670" s="26"/>
      <c r="BN670" s="26"/>
      <c r="BO670" s="26"/>
      <c r="BP670" s="26"/>
      <c r="BQ670" s="26"/>
      <c r="BR670" s="26"/>
      <c r="BS670" s="26"/>
      <c r="BT670" s="26"/>
      <c r="BU670" s="26"/>
      <c r="BV670" s="26"/>
      <c r="BW670" s="26"/>
      <c r="BX670" s="26"/>
      <c r="BY670" s="26"/>
      <c r="BZ670" s="26"/>
      <c r="CA670" s="26"/>
      <c r="CB670" s="26"/>
      <c r="CC670" s="26"/>
      <c r="CD670" s="26"/>
      <c r="CE670" s="26"/>
      <c r="CF670" s="26"/>
      <c r="CG670" s="26"/>
      <c r="CH670" s="26"/>
      <c r="CI670" s="26"/>
      <c r="CJ670" s="26"/>
      <c r="CK670" s="26"/>
      <c r="CL670" s="26"/>
      <c r="CM670" s="26"/>
      <c r="CN670" s="26"/>
      <c r="CO670" s="26"/>
      <c r="CP670" s="26"/>
      <c r="CQ670" s="26"/>
      <c r="CR670" s="26"/>
      <c r="CS670" s="26"/>
      <c r="CT670" s="26"/>
      <c r="CU670" s="26"/>
      <c r="CV670" s="26"/>
      <c r="CW670" s="26"/>
      <c r="CX670" s="7"/>
      <c r="CY670" s="7"/>
      <c r="CZ670" s="7"/>
      <c r="DA670" s="7"/>
      <c r="DB670" s="7"/>
      <c r="DC670" s="7"/>
      <c r="DD670" s="7"/>
      <c r="DE670" s="7"/>
      <c r="DF670" s="7"/>
      <c r="DG670" s="7"/>
      <c r="DH670" s="7"/>
      <c r="DI670" s="7"/>
      <c r="DJ670" s="7"/>
      <c r="DK670" s="7"/>
      <c r="DL670" s="7"/>
      <c r="DM670" s="7"/>
      <c r="DN670" s="7"/>
      <c r="DO670" s="7"/>
      <c r="DP670" s="7"/>
      <c r="DQ670" s="7"/>
      <c r="DR670" s="7"/>
      <c r="DS670" s="7"/>
      <c r="DT670" s="7"/>
      <c r="DU670" s="7"/>
      <c r="DV670" s="7"/>
      <c r="DW670" s="7"/>
      <c r="DX670" s="7"/>
      <c r="DY670" s="7"/>
      <c r="DZ670" s="7"/>
      <c r="EA670" s="7"/>
    </row>
    <row r="671" spans="1:131">
      <c r="A671" s="7" t="s">
        <v>625</v>
      </c>
      <c r="B671" s="7"/>
      <c r="C671" s="32">
        <v>172.57788462805109</v>
      </c>
      <c r="D671" s="32">
        <v>10.46115</v>
      </c>
      <c r="E671" s="32">
        <v>2.0922300000000003</v>
      </c>
      <c r="F671" s="32">
        <v>12.553380000000001</v>
      </c>
      <c r="G671" s="32">
        <v>173.85067809764917</v>
      </c>
      <c r="H671" s="32">
        <v>164.90333527873781</v>
      </c>
      <c r="I671" s="32">
        <v>637.20568273859635</v>
      </c>
      <c r="J671" s="32">
        <v>3.6858597991931359</v>
      </c>
      <c r="K671" s="32">
        <v>39.206502981240263</v>
      </c>
      <c r="L671" s="113">
        <v>0.94853432315124031</v>
      </c>
      <c r="M671" s="32">
        <v>1.6395120665681244</v>
      </c>
      <c r="N671" s="32">
        <v>4.5902713492280929E-4</v>
      </c>
      <c r="O671" s="32">
        <v>0</v>
      </c>
      <c r="P671" s="32">
        <v>6.0457191968827815E-3</v>
      </c>
      <c r="Q671" s="32">
        <v>0.33287213256634041</v>
      </c>
      <c r="R671" s="32">
        <v>4.0096239938787219</v>
      </c>
      <c r="S671" s="32">
        <v>15.881928317970162</v>
      </c>
      <c r="T671" s="32">
        <v>21.048796226154405</v>
      </c>
      <c r="U671" s="32">
        <v>20.377835831859553</v>
      </c>
      <c r="V671" s="32">
        <v>20.6694407080081</v>
      </c>
      <c r="W671" s="32">
        <v>9.7169459211776026</v>
      </c>
      <c r="X671" s="32">
        <v>5.5875127597290888</v>
      </c>
      <c r="Y671" s="32">
        <v>1.5792201007611506</v>
      </c>
      <c r="Z671" s="32">
        <v>1.0821503504478379E-2</v>
      </c>
      <c r="AA671" s="32"/>
      <c r="AB671" s="32">
        <v>0</v>
      </c>
      <c r="AC671" s="32">
        <v>4.1345357439473871E-3</v>
      </c>
      <c r="AD671" s="32">
        <v>0.12273968253170787</v>
      </c>
      <c r="AE671" s="32">
        <v>2.6425219974034637</v>
      </c>
      <c r="AF671" s="32">
        <v>10.298253778827934</v>
      </c>
      <c r="AG671" s="32">
        <v>15.472449988988691</v>
      </c>
      <c r="AH671" s="32">
        <v>17.550287429605206</v>
      </c>
      <c r="AI671" s="32">
        <v>15.031276058796168</v>
      </c>
      <c r="AJ671" s="32">
        <v>7.7774630972574545</v>
      </c>
      <c r="AK671" s="32">
        <v>3.6705071028343843</v>
      </c>
      <c r="AL671" s="32">
        <v>0.7792106872689808</v>
      </c>
      <c r="AM671" s="26">
        <v>7.9970539866534626E-3</v>
      </c>
      <c r="AN671" s="26"/>
      <c r="AO671" s="26"/>
      <c r="AP671" s="26"/>
      <c r="AQ671" s="26"/>
      <c r="AR671" s="26"/>
      <c r="AS671" s="26"/>
      <c r="AT671" s="26"/>
      <c r="AU671" s="26"/>
      <c r="AV671" s="26"/>
      <c r="AW671" s="26"/>
      <c r="AX671" s="26"/>
      <c r="AY671" s="26"/>
      <c r="AZ671" s="26"/>
      <c r="BA671" s="26"/>
      <c r="BB671" s="26"/>
      <c r="BC671" s="26"/>
      <c r="BD671" s="26"/>
      <c r="BE671" s="26"/>
      <c r="BF671" s="26"/>
      <c r="BG671" s="26"/>
      <c r="BH671" s="26"/>
      <c r="BI671" s="26"/>
      <c r="BJ671" s="26"/>
      <c r="BK671" s="26"/>
      <c r="BL671" s="26"/>
      <c r="BM671" s="26"/>
      <c r="BN671" s="26"/>
      <c r="BO671" s="26"/>
      <c r="BP671" s="26"/>
      <c r="BQ671" s="26"/>
      <c r="BR671" s="26"/>
      <c r="BS671" s="26"/>
      <c r="BT671" s="26"/>
      <c r="BU671" s="26"/>
      <c r="BV671" s="26"/>
      <c r="BW671" s="26"/>
      <c r="BX671" s="26"/>
      <c r="BY671" s="26"/>
      <c r="BZ671" s="26"/>
      <c r="CA671" s="26"/>
      <c r="CB671" s="26"/>
      <c r="CC671" s="26"/>
      <c r="CD671" s="26"/>
      <c r="CE671" s="26"/>
      <c r="CF671" s="26"/>
      <c r="CG671" s="26"/>
      <c r="CH671" s="26"/>
      <c r="CI671" s="26"/>
      <c r="CJ671" s="26"/>
      <c r="CK671" s="26"/>
      <c r="CL671" s="26"/>
      <c r="CM671" s="26"/>
      <c r="CN671" s="26"/>
      <c r="CO671" s="26"/>
      <c r="CP671" s="26"/>
      <c r="CQ671" s="26"/>
      <c r="CR671" s="26"/>
      <c r="CS671" s="26"/>
      <c r="CT671" s="26"/>
      <c r="CU671" s="26"/>
      <c r="CV671" s="26"/>
      <c r="CW671" s="26"/>
      <c r="CX671" s="7"/>
      <c r="CY671" s="7"/>
      <c r="CZ671" s="7"/>
      <c r="DA671" s="7"/>
      <c r="DB671" s="7"/>
      <c r="DC671" s="7"/>
      <c r="DD671" s="7"/>
      <c r="DE671" s="7"/>
      <c r="DF671" s="7"/>
      <c r="DG671" s="7"/>
      <c r="DH671" s="7"/>
      <c r="DI671" s="7"/>
      <c r="DJ671" s="7"/>
      <c r="DK671" s="7"/>
      <c r="DL671" s="7"/>
      <c r="DM671" s="7"/>
      <c r="DN671" s="7"/>
      <c r="DO671" s="7"/>
      <c r="DP671" s="7"/>
      <c r="DQ671" s="7"/>
      <c r="DR671" s="7"/>
      <c r="DS671" s="7"/>
      <c r="DT671" s="7"/>
      <c r="DU671" s="7"/>
      <c r="DV671" s="7"/>
      <c r="DW671" s="7"/>
      <c r="DX671" s="7"/>
      <c r="DY671" s="7"/>
      <c r="DZ671" s="7"/>
      <c r="EA671" s="7"/>
    </row>
    <row r="672" spans="1:131">
      <c r="A672" s="7" t="s">
        <v>557</v>
      </c>
      <c r="B672" s="7"/>
      <c r="C672" s="32">
        <v>172.51266244943122</v>
      </c>
      <c r="D672" s="32">
        <v>10.46115</v>
      </c>
      <c r="E672" s="32">
        <v>2.0922300000000003</v>
      </c>
      <c r="F672" s="32">
        <v>12.553380000000001</v>
      </c>
      <c r="G672" s="32">
        <v>173.85067809764917</v>
      </c>
      <c r="H672" s="32">
        <v>164.87183060103214</v>
      </c>
      <c r="I672" s="32">
        <v>637.44659225948067</v>
      </c>
      <c r="J672" s="32">
        <v>3.6873104134682428</v>
      </c>
      <c r="K672" s="32">
        <v>39.221382950215592</v>
      </c>
      <c r="L672" s="113">
        <v>0.948353106269889</v>
      </c>
      <c r="M672" s="32">
        <v>1.6388924474953515</v>
      </c>
      <c r="N672" s="32">
        <v>4.5885365527998122E-4</v>
      </c>
      <c r="O672" s="32">
        <v>0</v>
      </c>
      <c r="P672" s="32">
        <v>6.0434343445785917E-3</v>
      </c>
      <c r="Q672" s="32">
        <v>0.33274633055100916</v>
      </c>
      <c r="R672" s="32">
        <v>4.0081086408953963</v>
      </c>
      <c r="S672" s="32">
        <v>15.875926077487177</v>
      </c>
      <c r="T672" s="32">
        <v>21.040841276711411</v>
      </c>
      <c r="U672" s="32">
        <v>20.370134457773432</v>
      </c>
      <c r="V672" s="32">
        <v>20.661629127997511</v>
      </c>
      <c r="W672" s="32">
        <v>9.7132736060146456</v>
      </c>
      <c r="X672" s="32">
        <v>5.5854010769022819</v>
      </c>
      <c r="Y672" s="32">
        <v>1.5786232677676653</v>
      </c>
      <c r="Z672" s="32">
        <v>1.081741374502846E-2</v>
      </c>
      <c r="AA672" s="32"/>
      <c r="AB672" s="32">
        <v>0</v>
      </c>
      <c r="AC672" s="32">
        <v>4.132973183197595E-3</v>
      </c>
      <c r="AD672" s="32">
        <v>0.12269329565244416</v>
      </c>
      <c r="AE672" s="32">
        <v>2.6415233118413304</v>
      </c>
      <c r="AF672" s="32">
        <v>10.294361770597083</v>
      </c>
      <c r="AG672" s="32">
        <v>15.466602502220363</v>
      </c>
      <c r="AH672" s="32">
        <v>17.543654667916009</v>
      </c>
      <c r="AI672" s="32">
        <v>15.02559530442776</v>
      </c>
      <c r="AJ672" s="32">
        <v>7.7745237688004396</v>
      </c>
      <c r="AK672" s="32">
        <v>3.6691199119414</v>
      </c>
      <c r="AL672" s="32">
        <v>0.77891620099261294</v>
      </c>
      <c r="AM672" s="26">
        <v>7.9940316684423297E-3</v>
      </c>
      <c r="AN672" s="26"/>
      <c r="AO672" s="26"/>
      <c r="AP672" s="26"/>
      <c r="AQ672" s="26"/>
      <c r="AR672" s="26"/>
      <c r="AS672" s="26"/>
      <c r="AT672" s="26"/>
      <c r="AU672" s="26"/>
      <c r="AV672" s="26"/>
      <c r="AW672" s="26"/>
      <c r="AX672" s="26"/>
      <c r="AY672" s="26"/>
      <c r="AZ672" s="26"/>
      <c r="BA672" s="26"/>
      <c r="BB672" s="26"/>
      <c r="BC672" s="26"/>
      <c r="BD672" s="26"/>
      <c r="BE672" s="26"/>
      <c r="BF672" s="26"/>
      <c r="BG672" s="26"/>
      <c r="BH672" s="26"/>
      <c r="BI672" s="26"/>
      <c r="BJ672" s="26"/>
      <c r="BK672" s="26"/>
      <c r="BL672" s="26"/>
      <c r="BM672" s="26"/>
      <c r="BN672" s="26"/>
      <c r="BO672" s="26"/>
      <c r="BP672" s="26"/>
      <c r="BQ672" s="26"/>
      <c r="BR672" s="26"/>
      <c r="BS672" s="26"/>
      <c r="BT672" s="26"/>
      <c r="BU672" s="26"/>
      <c r="BV672" s="26"/>
      <c r="BW672" s="26"/>
      <c r="BX672" s="26"/>
      <c r="BY672" s="26"/>
      <c r="BZ672" s="26"/>
      <c r="CA672" s="26"/>
      <c r="CB672" s="26"/>
      <c r="CC672" s="26"/>
      <c r="CD672" s="26"/>
      <c r="CE672" s="26"/>
      <c r="CF672" s="26"/>
      <c r="CG672" s="26"/>
      <c r="CH672" s="26"/>
      <c r="CI672" s="26"/>
      <c r="CJ672" s="26"/>
      <c r="CK672" s="26"/>
      <c r="CL672" s="26"/>
      <c r="CM672" s="26"/>
      <c r="CN672" s="26"/>
      <c r="CO672" s="26"/>
      <c r="CP672" s="26"/>
      <c r="CQ672" s="26"/>
      <c r="CR672" s="26"/>
      <c r="CS672" s="26"/>
      <c r="CT672" s="26"/>
      <c r="CU672" s="26"/>
      <c r="CV672" s="26"/>
      <c r="CW672" s="26"/>
      <c r="CX672" s="7"/>
      <c r="CY672" s="7"/>
      <c r="CZ672" s="7"/>
      <c r="DA672" s="7"/>
      <c r="DB672" s="7"/>
      <c r="DC672" s="7"/>
      <c r="DD672" s="7"/>
      <c r="DE672" s="7"/>
      <c r="DF672" s="7"/>
      <c r="DG672" s="7"/>
      <c r="DH672" s="7"/>
      <c r="DI672" s="7"/>
      <c r="DJ672" s="7"/>
      <c r="DK672" s="7"/>
      <c r="DL672" s="7"/>
      <c r="DM672" s="7"/>
      <c r="DN672" s="7"/>
      <c r="DO672" s="7"/>
      <c r="DP672" s="7"/>
      <c r="DQ672" s="7"/>
      <c r="DR672" s="7"/>
      <c r="DS672" s="7"/>
      <c r="DT672" s="7"/>
      <c r="DU672" s="7"/>
      <c r="DV672" s="7"/>
      <c r="DW672" s="7"/>
      <c r="DX672" s="7"/>
      <c r="DY672" s="7"/>
      <c r="DZ672" s="7"/>
      <c r="EA672" s="7"/>
    </row>
    <row r="673" spans="1:131">
      <c r="A673" s="7" t="s">
        <v>539</v>
      </c>
      <c r="B673" s="7"/>
      <c r="C673" s="32">
        <v>172.31699591357179</v>
      </c>
      <c r="D673" s="32">
        <v>10.46115</v>
      </c>
      <c r="E673" s="32">
        <v>2.0922300000000003</v>
      </c>
      <c r="F673" s="32">
        <v>12.553380000000001</v>
      </c>
      <c r="G673" s="32">
        <v>173.85067809764917</v>
      </c>
      <c r="H673" s="32">
        <v>164.77731656791548</v>
      </c>
      <c r="I673" s="32">
        <v>638.17041503645953</v>
      </c>
      <c r="J673" s="32">
        <v>3.6916688450033597</v>
      </c>
      <c r="K673" s="32">
        <v>39.266090442163375</v>
      </c>
      <c r="L673" s="113">
        <v>0.94780945562583696</v>
      </c>
      <c r="M673" s="32">
        <v>1.6370335902770179</v>
      </c>
      <c r="N673" s="32">
        <v>4.5833321635149738E-4</v>
      </c>
      <c r="O673" s="32">
        <v>0</v>
      </c>
      <c r="P673" s="32">
        <v>6.0365797876660273E-3</v>
      </c>
      <c r="Q673" s="32">
        <v>0.33236892450501565</v>
      </c>
      <c r="R673" s="32">
        <v>4.0035625819454213</v>
      </c>
      <c r="S673" s="32">
        <v>15.857919356038236</v>
      </c>
      <c r="T673" s="32">
        <v>21.016976428382442</v>
      </c>
      <c r="U673" s="32">
        <v>20.347030335515093</v>
      </c>
      <c r="V673" s="32">
        <v>20.638194387965761</v>
      </c>
      <c r="W673" s="32">
        <v>9.7022566605257854</v>
      </c>
      <c r="X673" s="32">
        <v>5.5790660284218641</v>
      </c>
      <c r="Y673" s="32">
        <v>1.5768327687872108</v>
      </c>
      <c r="Z673" s="32">
        <v>1.0805144466678714E-2</v>
      </c>
      <c r="AA673" s="32"/>
      <c r="AB673" s="32">
        <v>0</v>
      </c>
      <c r="AC673" s="32">
        <v>4.1282855009482228E-3</v>
      </c>
      <c r="AD673" s="32">
        <v>0.12255413501465313</v>
      </c>
      <c r="AE673" s="32">
        <v>2.6385272551549326</v>
      </c>
      <c r="AF673" s="32">
        <v>10.282685745904537</v>
      </c>
      <c r="AG673" s="32">
        <v>15.44906004191539</v>
      </c>
      <c r="AH673" s="32">
        <v>17.523756382848436</v>
      </c>
      <c r="AI673" s="32">
        <v>15.008553041322553</v>
      </c>
      <c r="AJ673" s="32">
        <v>7.765705783429401</v>
      </c>
      <c r="AK673" s="32">
        <v>3.6649583392624501</v>
      </c>
      <c r="AL673" s="32">
        <v>0.77803274216350993</v>
      </c>
      <c r="AM673" s="26">
        <v>7.984964713808938E-3</v>
      </c>
      <c r="AN673" s="26"/>
      <c r="AO673" s="26"/>
      <c r="AP673" s="26"/>
      <c r="AQ673" s="26"/>
      <c r="AR673" s="26"/>
      <c r="AS673" s="26"/>
      <c r="AT673" s="26"/>
      <c r="AU673" s="26"/>
      <c r="AV673" s="26"/>
      <c r="AW673" s="26"/>
      <c r="AX673" s="26"/>
      <c r="AY673" s="26"/>
      <c r="AZ673" s="26"/>
      <c r="BA673" s="26"/>
      <c r="BB673" s="26"/>
      <c r="BC673" s="26"/>
      <c r="BD673" s="26"/>
      <c r="BE673" s="26"/>
      <c r="BF673" s="26"/>
      <c r="BG673" s="26"/>
      <c r="BH673" s="26"/>
      <c r="BI673" s="26"/>
      <c r="BJ673" s="26"/>
      <c r="BK673" s="26"/>
      <c r="BL673" s="26"/>
      <c r="BM673" s="26"/>
      <c r="BN673" s="26"/>
      <c r="BO673" s="26"/>
      <c r="BP673" s="26"/>
      <c r="BQ673" s="26"/>
      <c r="BR673" s="26"/>
      <c r="BS673" s="26"/>
      <c r="BT673" s="26"/>
      <c r="BU673" s="26"/>
      <c r="BV673" s="26"/>
      <c r="BW673" s="26"/>
      <c r="BX673" s="26"/>
      <c r="BY673" s="26"/>
      <c r="BZ673" s="26"/>
      <c r="CA673" s="26"/>
      <c r="CB673" s="26"/>
      <c r="CC673" s="26"/>
      <c r="CD673" s="26"/>
      <c r="CE673" s="26"/>
      <c r="CF673" s="26"/>
      <c r="CG673" s="26"/>
      <c r="CH673" s="26"/>
      <c r="CI673" s="26"/>
      <c r="CJ673" s="26"/>
      <c r="CK673" s="26"/>
      <c r="CL673" s="26"/>
      <c r="CM673" s="26"/>
      <c r="CN673" s="26"/>
      <c r="CO673" s="26"/>
      <c r="CP673" s="26"/>
      <c r="CQ673" s="26"/>
      <c r="CR673" s="26"/>
      <c r="CS673" s="26"/>
      <c r="CT673" s="26"/>
      <c r="CU673" s="26"/>
      <c r="CV673" s="26"/>
      <c r="CW673" s="26"/>
      <c r="CX673" s="7"/>
      <c r="CY673" s="7"/>
      <c r="CZ673" s="7"/>
      <c r="DA673" s="7"/>
      <c r="DB673" s="7"/>
      <c r="DC673" s="7"/>
      <c r="DD673" s="7"/>
      <c r="DE673" s="7"/>
      <c r="DF673" s="7"/>
      <c r="DG673" s="7"/>
      <c r="DH673" s="7"/>
      <c r="DI673" s="7"/>
      <c r="DJ673" s="7"/>
      <c r="DK673" s="7"/>
      <c r="DL673" s="7"/>
      <c r="DM673" s="7"/>
      <c r="DN673" s="7"/>
      <c r="DO673" s="7"/>
      <c r="DP673" s="7"/>
      <c r="DQ673" s="7"/>
      <c r="DR673" s="7"/>
      <c r="DS673" s="7"/>
      <c r="DT673" s="7"/>
      <c r="DU673" s="7"/>
      <c r="DV673" s="7"/>
      <c r="DW673" s="7"/>
      <c r="DX673" s="7"/>
      <c r="DY673" s="7"/>
      <c r="DZ673" s="7"/>
      <c r="EA673" s="7"/>
    </row>
    <row r="674" spans="1:131">
      <c r="A674" s="7" t="s">
        <v>538</v>
      </c>
      <c r="B674" s="7"/>
      <c r="C674" s="32">
        <v>171.86044066323302</v>
      </c>
      <c r="D674" s="32">
        <v>10.46115</v>
      </c>
      <c r="E674" s="32">
        <v>2.0922300000000003</v>
      </c>
      <c r="F674" s="32">
        <v>12.553380000000001</v>
      </c>
      <c r="G674" s="32">
        <v>173.85067809764917</v>
      </c>
      <c r="H674" s="32">
        <v>164.55678382397639</v>
      </c>
      <c r="I674" s="32">
        <v>639.86574441226799</v>
      </c>
      <c r="J674" s="32">
        <v>3.701877113171955</v>
      </c>
      <c r="K674" s="32">
        <v>39.37080381514415</v>
      </c>
      <c r="L674" s="113">
        <v>0.94654093745638113</v>
      </c>
      <c r="M674" s="32">
        <v>1.6326962567675798</v>
      </c>
      <c r="N674" s="32">
        <v>4.5711885885170152E-4</v>
      </c>
      <c r="O674" s="32">
        <v>0</v>
      </c>
      <c r="P674" s="32">
        <v>6.0205858215367078E-3</v>
      </c>
      <c r="Q674" s="32">
        <v>0.33148831039769727</v>
      </c>
      <c r="R674" s="32">
        <v>3.9929551110621433</v>
      </c>
      <c r="S674" s="32">
        <v>15.81590367265736</v>
      </c>
      <c r="T674" s="32">
        <v>20.961291782281503</v>
      </c>
      <c r="U674" s="32">
        <v>20.293120716912288</v>
      </c>
      <c r="V674" s="32">
        <v>20.583513327891662</v>
      </c>
      <c r="W674" s="32">
        <v>9.6765504543851026</v>
      </c>
      <c r="X674" s="32">
        <v>5.5642842486342206</v>
      </c>
      <c r="Y674" s="32">
        <v>1.5726549378328161</v>
      </c>
      <c r="Z674" s="32">
        <v>1.0776516150529299E-2</v>
      </c>
      <c r="AA674" s="32"/>
      <c r="AB674" s="32">
        <v>0</v>
      </c>
      <c r="AC674" s="32">
        <v>4.1173475756996845E-3</v>
      </c>
      <c r="AD674" s="32">
        <v>0.12222942685980734</v>
      </c>
      <c r="AE674" s="32">
        <v>2.6315364562200023</v>
      </c>
      <c r="AF674" s="32">
        <v>10.255441688288588</v>
      </c>
      <c r="AG674" s="32">
        <v>15.408127634537111</v>
      </c>
      <c r="AH674" s="32">
        <v>17.47732705102408</v>
      </c>
      <c r="AI674" s="32">
        <v>14.968787760743725</v>
      </c>
      <c r="AJ674" s="32">
        <v>7.7451304842303061</v>
      </c>
      <c r="AK674" s="32">
        <v>3.6552480030115651</v>
      </c>
      <c r="AL674" s="32">
        <v>0.77597133822893583</v>
      </c>
      <c r="AM674" s="26">
        <v>7.9638084863310182E-3</v>
      </c>
      <c r="AN674" s="26"/>
      <c r="AO674" s="26"/>
      <c r="AP674" s="26"/>
      <c r="AQ674" s="26"/>
      <c r="AR674" s="26"/>
      <c r="AS674" s="26"/>
      <c r="AT674" s="26"/>
      <c r="AU674" s="26"/>
      <c r="AV674" s="26"/>
      <c r="AW674" s="26"/>
      <c r="AX674" s="26"/>
      <c r="AY674" s="26"/>
      <c r="AZ674" s="26"/>
      <c r="BA674" s="26"/>
      <c r="BB674" s="26"/>
      <c r="BC674" s="26"/>
      <c r="BD674" s="26"/>
      <c r="BE674" s="26"/>
      <c r="BF674" s="26"/>
      <c r="BG674" s="26"/>
      <c r="BH674" s="26"/>
      <c r="BI674" s="26"/>
      <c r="BJ674" s="26"/>
      <c r="BK674" s="26"/>
      <c r="BL674" s="26"/>
      <c r="BM674" s="26"/>
      <c r="BN674" s="26"/>
      <c r="BO674" s="26"/>
      <c r="BP674" s="26"/>
      <c r="BQ674" s="26"/>
      <c r="BR674" s="26"/>
      <c r="BS674" s="26"/>
      <c r="BT674" s="26"/>
      <c r="BU674" s="26"/>
      <c r="BV674" s="26"/>
      <c r="BW674" s="26"/>
      <c r="BX674" s="26"/>
      <c r="BY674" s="26"/>
      <c r="BZ674" s="26"/>
      <c r="CA674" s="26"/>
      <c r="CB674" s="26"/>
      <c r="CC674" s="26"/>
      <c r="CD674" s="26"/>
      <c r="CE674" s="26"/>
      <c r="CF674" s="26"/>
      <c r="CG674" s="26"/>
      <c r="CH674" s="26"/>
      <c r="CI674" s="26"/>
      <c r="CJ674" s="26"/>
      <c r="CK674" s="26"/>
      <c r="CL674" s="26"/>
      <c r="CM674" s="26"/>
      <c r="CN674" s="26"/>
      <c r="CO674" s="26"/>
      <c r="CP674" s="26"/>
      <c r="CQ674" s="26"/>
      <c r="CR674" s="26"/>
      <c r="CS674" s="26"/>
      <c r="CT674" s="26"/>
      <c r="CU674" s="26"/>
      <c r="CV674" s="26"/>
      <c r="CW674" s="26"/>
      <c r="CX674" s="7"/>
      <c r="CY674" s="7"/>
      <c r="CZ674" s="7"/>
      <c r="DA674" s="7"/>
      <c r="DB674" s="7"/>
      <c r="DC674" s="7"/>
      <c r="DD674" s="7"/>
      <c r="DE674" s="7"/>
      <c r="DF674" s="7"/>
      <c r="DG674" s="7"/>
      <c r="DH674" s="7"/>
      <c r="DI674" s="7"/>
      <c r="DJ674" s="7"/>
      <c r="DK674" s="7"/>
      <c r="DL674" s="7"/>
      <c r="DM674" s="7"/>
      <c r="DN674" s="7"/>
      <c r="DO674" s="7"/>
      <c r="DP674" s="7"/>
      <c r="DQ674" s="7"/>
      <c r="DR674" s="7"/>
      <c r="DS674" s="7"/>
      <c r="DT674" s="7"/>
      <c r="DU674" s="7"/>
      <c r="DV674" s="7"/>
      <c r="DW674" s="7"/>
      <c r="DX674" s="7"/>
      <c r="DY674" s="7"/>
      <c r="DZ674" s="7"/>
      <c r="EA674" s="7"/>
    </row>
    <row r="675" spans="1:131">
      <c r="A675" s="7" t="s">
        <v>546</v>
      </c>
      <c r="B675" s="7"/>
      <c r="C675" s="32">
        <v>169.62984215443507</v>
      </c>
      <c r="D675" s="32">
        <v>10.46115</v>
      </c>
      <c r="E675" s="32">
        <v>2.0922300000000003</v>
      </c>
      <c r="F675" s="32">
        <v>12.553380000000001</v>
      </c>
      <c r="G675" s="32">
        <v>173.85067809764917</v>
      </c>
      <c r="H675" s="32">
        <v>163.47932384644611</v>
      </c>
      <c r="I675" s="32">
        <v>648.27985101750471</v>
      </c>
      <c r="J675" s="32">
        <v>3.7525418735725293</v>
      </c>
      <c r="K675" s="32">
        <v>39.890507830084658</v>
      </c>
      <c r="L675" s="113">
        <v>0.94034332011418653</v>
      </c>
      <c r="M675" s="32">
        <v>1.6115052844786009</v>
      </c>
      <c r="N675" s="32">
        <v>4.5118585506698488E-4</v>
      </c>
      <c r="O675" s="32">
        <v>0</v>
      </c>
      <c r="P675" s="32">
        <v>5.9424438727334597E-3</v>
      </c>
      <c r="Q675" s="32">
        <v>0.32718588147337035</v>
      </c>
      <c r="R675" s="32">
        <v>3.941130039032418</v>
      </c>
      <c r="S675" s="32">
        <v>15.610627048139376</v>
      </c>
      <c r="T675" s="32">
        <v>20.689232511331205</v>
      </c>
      <c r="U675" s="32">
        <v>20.029733723167162</v>
      </c>
      <c r="V675" s="32">
        <v>20.316357291529648</v>
      </c>
      <c r="W675" s="32">
        <v>9.5509572758120562</v>
      </c>
      <c r="X675" s="32">
        <v>5.4920646959574491</v>
      </c>
      <c r="Y675" s="32">
        <v>1.5522432494556309</v>
      </c>
      <c r="Z675" s="32">
        <v>1.0636646377342162E-2</v>
      </c>
      <c r="AA675" s="32"/>
      <c r="AB675" s="32">
        <v>0</v>
      </c>
      <c r="AC675" s="32">
        <v>4.0639079980568267E-3</v>
      </c>
      <c r="AD675" s="32">
        <v>0.12064299558898933</v>
      </c>
      <c r="AE675" s="32">
        <v>2.5973814099950592</v>
      </c>
      <c r="AF675" s="32">
        <v>10.122335006793532</v>
      </c>
      <c r="AG675" s="32">
        <v>15.208143587060384</v>
      </c>
      <c r="AH675" s="32">
        <v>17.25048660125367</v>
      </c>
      <c r="AI675" s="32">
        <v>14.774505961344317</v>
      </c>
      <c r="AJ675" s="32">
        <v>7.6446054510004471</v>
      </c>
      <c r="AK675" s="32">
        <v>3.6078060744715286</v>
      </c>
      <c r="AL675" s="32">
        <v>0.76589990757715976</v>
      </c>
      <c r="AM675" s="26">
        <v>7.8604452035103255E-3</v>
      </c>
      <c r="AN675" s="26"/>
      <c r="AO675" s="26"/>
      <c r="AP675" s="26"/>
      <c r="AQ675" s="26"/>
      <c r="AR675" s="26"/>
      <c r="AS675" s="26"/>
      <c r="AT675" s="26"/>
      <c r="AU675" s="26"/>
      <c r="AV675" s="26"/>
      <c r="AW675" s="26"/>
      <c r="AX675" s="26"/>
      <c r="AY675" s="26"/>
      <c r="AZ675" s="26"/>
      <c r="BA675" s="26"/>
      <c r="BB675" s="26"/>
      <c r="BC675" s="26"/>
      <c r="BD675" s="26"/>
      <c r="BE675" s="26"/>
      <c r="BF675" s="26"/>
      <c r="BG675" s="26"/>
      <c r="BH675" s="26"/>
      <c r="BI675" s="26"/>
      <c r="BJ675" s="26"/>
      <c r="BK675" s="26"/>
      <c r="BL675" s="26"/>
      <c r="BM675" s="26"/>
      <c r="BN675" s="26"/>
      <c r="BO675" s="26"/>
      <c r="BP675" s="26"/>
      <c r="BQ675" s="26"/>
      <c r="BR675" s="26"/>
      <c r="BS675" s="26"/>
      <c r="BT675" s="26"/>
      <c r="BU675" s="26"/>
      <c r="BV675" s="26"/>
      <c r="BW675" s="26"/>
      <c r="BX675" s="26"/>
      <c r="BY675" s="26"/>
      <c r="BZ675" s="26"/>
      <c r="CA675" s="26"/>
      <c r="CB675" s="26"/>
      <c r="CC675" s="26"/>
      <c r="CD675" s="26"/>
      <c r="CE675" s="26"/>
      <c r="CF675" s="26"/>
      <c r="CG675" s="26"/>
      <c r="CH675" s="26"/>
      <c r="CI675" s="26"/>
      <c r="CJ675" s="26"/>
      <c r="CK675" s="26"/>
      <c r="CL675" s="26"/>
      <c r="CM675" s="26"/>
      <c r="CN675" s="26"/>
      <c r="CO675" s="26"/>
      <c r="CP675" s="26"/>
      <c r="CQ675" s="26"/>
      <c r="CR675" s="26"/>
      <c r="CS675" s="26"/>
      <c r="CT675" s="26"/>
      <c r="CU675" s="26"/>
      <c r="CV675" s="26"/>
      <c r="CW675" s="26"/>
      <c r="CX675" s="7"/>
      <c r="CY675" s="7"/>
      <c r="CZ675" s="7"/>
      <c r="DA675" s="7"/>
      <c r="DB675" s="7"/>
      <c r="DC675" s="7"/>
      <c r="DD675" s="7"/>
      <c r="DE675" s="7"/>
      <c r="DF675" s="7"/>
      <c r="DG675" s="7"/>
      <c r="DH675" s="7"/>
      <c r="DI675" s="7"/>
      <c r="DJ675" s="7"/>
      <c r="DK675" s="7"/>
      <c r="DL675" s="7"/>
      <c r="DM675" s="7"/>
      <c r="DN675" s="7"/>
      <c r="DO675" s="7"/>
      <c r="DP675" s="7"/>
      <c r="DQ675" s="7"/>
      <c r="DR675" s="7"/>
      <c r="DS675" s="7"/>
      <c r="DT675" s="7"/>
      <c r="DU675" s="7"/>
      <c r="DV675" s="7"/>
      <c r="DW675" s="7"/>
      <c r="DX675" s="7"/>
      <c r="DY675" s="7"/>
      <c r="DZ675" s="7"/>
      <c r="EA675" s="7"/>
    </row>
    <row r="676" spans="1:131">
      <c r="A676" s="7" t="s">
        <v>547</v>
      </c>
      <c r="B676" s="7"/>
      <c r="C676" s="32">
        <v>168.95153149678896</v>
      </c>
      <c r="D676" s="32">
        <v>10.46115</v>
      </c>
      <c r="E676" s="32">
        <v>2.0922300000000003</v>
      </c>
      <c r="F676" s="32">
        <v>12.553380000000001</v>
      </c>
      <c r="G676" s="32">
        <v>173.85067809764917</v>
      </c>
      <c r="H676" s="32">
        <v>163.15167519830828</v>
      </c>
      <c r="I676" s="32">
        <v>650.88258049966248</v>
      </c>
      <c r="J676" s="32">
        <v>3.7682139670921133</v>
      </c>
      <c r="K676" s="32">
        <v>40.051267495387627</v>
      </c>
      <c r="L676" s="113">
        <v>0.93845866454813931</v>
      </c>
      <c r="M676" s="32">
        <v>1.60506124612172</v>
      </c>
      <c r="N676" s="32">
        <v>4.4938166678157418E-4</v>
      </c>
      <c r="O676" s="32">
        <v>0</v>
      </c>
      <c r="P676" s="32">
        <v>5.9186814087699019E-3</v>
      </c>
      <c r="Q676" s="32">
        <v>0.32587754051392603</v>
      </c>
      <c r="R676" s="32">
        <v>3.9253703680058365</v>
      </c>
      <c r="S676" s="32">
        <v>15.54820374711637</v>
      </c>
      <c r="T676" s="32">
        <v>20.606501037124104</v>
      </c>
      <c r="U676" s="32">
        <v>19.949639432671574</v>
      </c>
      <c r="V676" s="32">
        <v>20.235116859419573</v>
      </c>
      <c r="W676" s="32">
        <v>9.512765198117334</v>
      </c>
      <c r="X676" s="32">
        <v>5.4701031945586678</v>
      </c>
      <c r="Y676" s="32">
        <v>1.5460361863233882</v>
      </c>
      <c r="Z676" s="32">
        <v>1.0594112879063037E-2</v>
      </c>
      <c r="AA676" s="32"/>
      <c r="AB676" s="32">
        <v>0</v>
      </c>
      <c r="AC676" s="32">
        <v>4.0476573662590002E-3</v>
      </c>
      <c r="AD676" s="32">
        <v>0.12016057204464706</v>
      </c>
      <c r="AE676" s="32">
        <v>2.586995080148879</v>
      </c>
      <c r="AF676" s="32">
        <v>10.081858121192701</v>
      </c>
      <c r="AG676" s="32">
        <v>15.147329724669808</v>
      </c>
      <c r="AH676" s="32">
        <v>17.181505879686068</v>
      </c>
      <c r="AI676" s="32">
        <v>14.715426115912924</v>
      </c>
      <c r="AJ676" s="32">
        <v>7.6140364350475105</v>
      </c>
      <c r="AK676" s="32">
        <v>3.5933792891845013</v>
      </c>
      <c r="AL676" s="32">
        <v>0.76283725030293581</v>
      </c>
      <c r="AM676" s="26">
        <v>7.8290130941145626E-3</v>
      </c>
      <c r="AN676" s="26"/>
      <c r="AO676" s="26"/>
      <c r="AP676" s="26"/>
      <c r="AQ676" s="26"/>
      <c r="AR676" s="26"/>
      <c r="AS676" s="26"/>
      <c r="AT676" s="26"/>
      <c r="AU676" s="26"/>
      <c r="AV676" s="26"/>
      <c r="AW676" s="26"/>
      <c r="AX676" s="26"/>
      <c r="AY676" s="26"/>
      <c r="AZ676" s="26"/>
      <c r="BA676" s="26"/>
      <c r="BB676" s="26"/>
      <c r="BC676" s="26"/>
      <c r="BD676" s="26"/>
      <c r="BE676" s="26"/>
      <c r="BF676" s="26"/>
      <c r="BG676" s="26"/>
      <c r="BH676" s="26"/>
      <c r="BI676" s="26"/>
      <c r="BJ676" s="26"/>
      <c r="BK676" s="26"/>
      <c r="BL676" s="26"/>
      <c r="BM676" s="26"/>
      <c r="BN676" s="26"/>
      <c r="BO676" s="26"/>
      <c r="BP676" s="26"/>
      <c r="BQ676" s="26"/>
      <c r="BR676" s="26"/>
      <c r="BS676" s="26"/>
      <c r="BT676" s="26"/>
      <c r="BU676" s="26"/>
      <c r="BV676" s="26"/>
      <c r="BW676" s="26"/>
      <c r="BX676" s="26"/>
      <c r="BY676" s="26"/>
      <c r="BZ676" s="26"/>
      <c r="CA676" s="26"/>
      <c r="CB676" s="26"/>
      <c r="CC676" s="26"/>
      <c r="CD676" s="26"/>
      <c r="CE676" s="26"/>
      <c r="CF676" s="26"/>
      <c r="CG676" s="26"/>
      <c r="CH676" s="26"/>
      <c r="CI676" s="26"/>
      <c r="CJ676" s="26"/>
      <c r="CK676" s="26"/>
      <c r="CL676" s="26"/>
      <c r="CM676" s="26"/>
      <c r="CN676" s="26"/>
      <c r="CO676" s="26"/>
      <c r="CP676" s="26"/>
      <c r="CQ676" s="26"/>
      <c r="CR676" s="26"/>
      <c r="CS676" s="26"/>
      <c r="CT676" s="26"/>
      <c r="CU676" s="26"/>
      <c r="CV676" s="26"/>
      <c r="CW676" s="26"/>
      <c r="CX676" s="7"/>
      <c r="CY676" s="7"/>
      <c r="CZ676" s="7"/>
      <c r="DA676" s="7"/>
      <c r="DB676" s="7"/>
      <c r="DC676" s="7"/>
      <c r="DD676" s="7"/>
      <c r="DE676" s="7"/>
      <c r="DF676" s="7"/>
      <c r="DG676" s="7"/>
      <c r="DH676" s="7"/>
      <c r="DI676" s="7"/>
      <c r="DJ676" s="7"/>
      <c r="DK676" s="7"/>
      <c r="DL676" s="7"/>
      <c r="DM676" s="7"/>
      <c r="DN676" s="7"/>
      <c r="DO676" s="7"/>
      <c r="DP676" s="7"/>
      <c r="DQ676" s="7"/>
      <c r="DR676" s="7"/>
      <c r="DS676" s="7"/>
      <c r="DT676" s="7"/>
      <c r="DU676" s="7"/>
      <c r="DV676" s="7"/>
      <c r="DW676" s="7"/>
      <c r="DX676" s="7"/>
      <c r="DY676" s="7"/>
      <c r="DZ676" s="7"/>
      <c r="EA676" s="7"/>
    </row>
    <row r="677" spans="1:131">
      <c r="A677" s="7" t="s">
        <v>483</v>
      </c>
      <c r="B677" s="7"/>
      <c r="C677" s="32">
        <v>167.94710994604367</v>
      </c>
      <c r="D677" s="32">
        <v>10.46115</v>
      </c>
      <c r="E677" s="32">
        <v>2.0922300000000003</v>
      </c>
      <c r="F677" s="32">
        <v>12.553380000000001</v>
      </c>
      <c r="G677" s="32">
        <v>173.85067809764917</v>
      </c>
      <c r="H677" s="32">
        <v>162.66650316164242</v>
      </c>
      <c r="I677" s="32">
        <v>654.77523748595183</v>
      </c>
      <c r="J677" s="32">
        <v>3.7916532391128897</v>
      </c>
      <c r="K677" s="32">
        <v>40.291700563266957</v>
      </c>
      <c r="L677" s="113">
        <v>0.93566792457533721</v>
      </c>
      <c r="M677" s="32">
        <v>1.5955191124009518</v>
      </c>
      <c r="N677" s="32">
        <v>4.4671008028202334E-4</v>
      </c>
      <c r="O677" s="32">
        <v>0</v>
      </c>
      <c r="P677" s="32">
        <v>5.8834946832853974E-3</v>
      </c>
      <c r="Q677" s="32">
        <v>0.3239401894778256</v>
      </c>
      <c r="R677" s="32">
        <v>3.9020339320626261</v>
      </c>
      <c r="S677" s="32">
        <v>15.455769243678445</v>
      </c>
      <c r="T677" s="32">
        <v>20.483994815702037</v>
      </c>
      <c r="U677" s="32">
        <v>19.831038271745403</v>
      </c>
      <c r="V677" s="32">
        <v>20.114818527256556</v>
      </c>
      <c r="W677" s="32">
        <v>9.4562115446078323</v>
      </c>
      <c r="X677" s="32">
        <v>5.4375832790258514</v>
      </c>
      <c r="Y677" s="32">
        <v>1.5368449582237198</v>
      </c>
      <c r="Z677" s="32">
        <v>1.0531130583534325E-2</v>
      </c>
      <c r="AA677" s="32"/>
      <c r="AB677" s="32">
        <v>0</v>
      </c>
      <c r="AC677" s="32">
        <v>4.0235939307122154E-3</v>
      </c>
      <c r="AD677" s="32">
        <v>0.1194462141039863</v>
      </c>
      <c r="AE677" s="32">
        <v>2.5716153224920326</v>
      </c>
      <c r="AF677" s="32">
        <v>10.021921194437615</v>
      </c>
      <c r="AG677" s="32">
        <v>15.057278428437595</v>
      </c>
      <c r="AH677" s="32">
        <v>17.079361349672489</v>
      </c>
      <c r="AI677" s="32">
        <v>14.627942498639504</v>
      </c>
      <c r="AJ677" s="32">
        <v>7.5687707768095027</v>
      </c>
      <c r="AK677" s="32">
        <v>3.5720165494325542</v>
      </c>
      <c r="AL677" s="32">
        <v>0.7583021616468727</v>
      </c>
      <c r="AM677" s="26">
        <v>7.7824693936631387E-3</v>
      </c>
      <c r="AN677" s="26"/>
      <c r="AO677" s="26"/>
      <c r="AP677" s="26"/>
      <c r="AQ677" s="26"/>
      <c r="AR677" s="26"/>
      <c r="AS677" s="26"/>
      <c r="AT677" s="26"/>
      <c r="AU677" s="26"/>
      <c r="AV677" s="26"/>
      <c r="AW677" s="26"/>
      <c r="AX677" s="26"/>
      <c r="AY677" s="26"/>
      <c r="AZ677" s="26"/>
      <c r="BA677" s="26"/>
      <c r="BB677" s="26"/>
      <c r="BC677" s="26"/>
      <c r="BD677" s="26"/>
      <c r="BE677" s="26"/>
      <c r="BF677" s="26"/>
      <c r="BG677" s="26"/>
      <c r="BH677" s="26"/>
      <c r="BI677" s="26"/>
      <c r="BJ677" s="26"/>
      <c r="BK677" s="26"/>
      <c r="BL677" s="26"/>
      <c r="BM677" s="26"/>
      <c r="BN677" s="26"/>
      <c r="BO677" s="26"/>
      <c r="BP677" s="26"/>
      <c r="BQ677" s="26"/>
      <c r="BR677" s="26"/>
      <c r="BS677" s="26"/>
      <c r="BT677" s="26"/>
      <c r="BU677" s="26"/>
      <c r="BV677" s="26"/>
      <c r="BW677" s="26"/>
      <c r="BX677" s="26"/>
      <c r="BY677" s="26"/>
      <c r="BZ677" s="26"/>
      <c r="CA677" s="26"/>
      <c r="CB677" s="26"/>
      <c r="CC677" s="26"/>
      <c r="CD677" s="26"/>
      <c r="CE677" s="26"/>
      <c r="CF677" s="26"/>
      <c r="CG677" s="26"/>
      <c r="CH677" s="26"/>
      <c r="CI677" s="26"/>
      <c r="CJ677" s="26"/>
      <c r="CK677" s="26"/>
      <c r="CL677" s="26"/>
      <c r="CM677" s="26"/>
      <c r="CN677" s="26"/>
      <c r="CO677" s="26"/>
      <c r="CP677" s="26"/>
      <c r="CQ677" s="26"/>
      <c r="CR677" s="26"/>
      <c r="CS677" s="26"/>
      <c r="CT677" s="26"/>
      <c r="CU677" s="26"/>
      <c r="CV677" s="26"/>
      <c r="CW677" s="26"/>
      <c r="CX677" s="7"/>
      <c r="CY677" s="7"/>
      <c r="CZ677" s="7"/>
      <c r="DA677" s="7"/>
      <c r="DB677" s="7"/>
      <c r="DC677" s="7"/>
      <c r="DD677" s="7"/>
      <c r="DE677" s="7"/>
      <c r="DF677" s="7"/>
      <c r="DG677" s="7"/>
      <c r="DH677" s="7"/>
      <c r="DI677" s="7"/>
      <c r="DJ677" s="7"/>
      <c r="DK677" s="7"/>
      <c r="DL677" s="7"/>
      <c r="DM677" s="7"/>
      <c r="DN677" s="7"/>
      <c r="DO677" s="7"/>
      <c r="DP677" s="7"/>
      <c r="DQ677" s="7"/>
      <c r="DR677" s="7"/>
      <c r="DS677" s="7"/>
      <c r="DT677" s="7"/>
      <c r="DU677" s="7"/>
      <c r="DV677" s="7"/>
      <c r="DW677" s="7"/>
      <c r="DX677" s="7"/>
      <c r="DY677" s="7"/>
      <c r="DZ677" s="7"/>
      <c r="EA677" s="7"/>
    </row>
    <row r="678" spans="1:131">
      <c r="A678" s="7" t="s">
        <v>558</v>
      </c>
      <c r="B678" s="7"/>
      <c r="C678" s="32">
        <v>167.55577687432472</v>
      </c>
      <c r="D678" s="32">
        <v>10.46115</v>
      </c>
      <c r="E678" s="32">
        <v>2.0922300000000003</v>
      </c>
      <c r="F678" s="32">
        <v>12.553380000000001</v>
      </c>
      <c r="G678" s="32">
        <v>173.85067809764917</v>
      </c>
      <c r="H678" s="32">
        <v>162.47747509540909</v>
      </c>
      <c r="I678" s="32">
        <v>656.30449066809103</v>
      </c>
      <c r="J678" s="32">
        <v>3.8008614949266075</v>
      </c>
      <c r="K678" s="32">
        <v>40.386156107498316</v>
      </c>
      <c r="L678" s="113">
        <v>0.93458062328723313</v>
      </c>
      <c r="M678" s="32">
        <v>1.591801397964294</v>
      </c>
      <c r="N678" s="32">
        <v>4.4566920242505555E-4</v>
      </c>
      <c r="O678" s="32">
        <v>0</v>
      </c>
      <c r="P678" s="32">
        <v>5.8697855694602669E-3</v>
      </c>
      <c r="Q678" s="32">
        <v>0.32318537738583847</v>
      </c>
      <c r="R678" s="32">
        <v>3.8929418141626746</v>
      </c>
      <c r="S678" s="32">
        <v>15.419755800780555</v>
      </c>
      <c r="T678" s="32">
        <v>20.436265119044094</v>
      </c>
      <c r="U678" s="32">
        <v>19.784830027228718</v>
      </c>
      <c r="V678" s="32">
        <v>20.06794904719305</v>
      </c>
      <c r="W678" s="32">
        <v>9.4341776536301065</v>
      </c>
      <c r="X678" s="32">
        <v>5.4249131820650147</v>
      </c>
      <c r="Y678" s="32">
        <v>1.5332639602628102</v>
      </c>
      <c r="Z678" s="32">
        <v>1.0506592026834828E-2</v>
      </c>
      <c r="AA678" s="32"/>
      <c r="AB678" s="32">
        <v>0</v>
      </c>
      <c r="AC678" s="32">
        <v>4.0142185662134684E-3</v>
      </c>
      <c r="AD678" s="32">
        <v>0.1191678928284042</v>
      </c>
      <c r="AE678" s="32">
        <v>2.5656232091192361</v>
      </c>
      <c r="AF678" s="32">
        <v>9.9985691450525191</v>
      </c>
      <c r="AG678" s="32">
        <v>15.022193507827645</v>
      </c>
      <c r="AH678" s="32">
        <v>17.039564779537329</v>
      </c>
      <c r="AI678" s="32">
        <v>14.593857972429083</v>
      </c>
      <c r="AJ678" s="32">
        <v>7.5511348060674228</v>
      </c>
      <c r="AK678" s="32">
        <v>3.5636934040746535</v>
      </c>
      <c r="AL678" s="32">
        <v>0.75653524398866656</v>
      </c>
      <c r="AM678" s="26">
        <v>7.7643354843963518E-3</v>
      </c>
      <c r="AN678" s="26"/>
      <c r="AO678" s="26"/>
      <c r="AP678" s="26"/>
      <c r="AQ678" s="26"/>
      <c r="AR678" s="26"/>
      <c r="AS678" s="26"/>
      <c r="AT678" s="26"/>
      <c r="AU678" s="26"/>
      <c r="AV678" s="26"/>
      <c r="AW678" s="26"/>
      <c r="AX678" s="26"/>
      <c r="AY678" s="26"/>
      <c r="AZ678" s="26"/>
      <c r="BA678" s="26"/>
      <c r="BB678" s="26"/>
      <c r="BC678" s="26"/>
      <c r="BD678" s="26"/>
      <c r="BE678" s="26"/>
      <c r="BF678" s="26"/>
      <c r="BG678" s="26"/>
      <c r="BH678" s="26"/>
      <c r="BI678" s="26"/>
      <c r="BJ678" s="26"/>
      <c r="BK678" s="26"/>
      <c r="BL678" s="26"/>
      <c r="BM678" s="26"/>
      <c r="BN678" s="26"/>
      <c r="BO678" s="26"/>
      <c r="BP678" s="26"/>
      <c r="BQ678" s="26"/>
      <c r="BR678" s="26"/>
      <c r="BS678" s="26"/>
      <c r="BT678" s="26"/>
      <c r="BU678" s="26"/>
      <c r="BV678" s="26"/>
      <c r="BW678" s="26"/>
      <c r="BX678" s="26"/>
      <c r="BY678" s="26"/>
      <c r="BZ678" s="26"/>
      <c r="CA678" s="26"/>
      <c r="CB678" s="26"/>
      <c r="CC678" s="26"/>
      <c r="CD678" s="26"/>
      <c r="CE678" s="26"/>
      <c r="CF678" s="26"/>
      <c r="CG678" s="26"/>
      <c r="CH678" s="26"/>
      <c r="CI678" s="26"/>
      <c r="CJ678" s="26"/>
      <c r="CK678" s="26"/>
      <c r="CL678" s="26"/>
      <c r="CM678" s="26"/>
      <c r="CN678" s="26"/>
      <c r="CO678" s="26"/>
      <c r="CP678" s="26"/>
      <c r="CQ678" s="26"/>
      <c r="CR678" s="26"/>
      <c r="CS678" s="26"/>
      <c r="CT678" s="26"/>
      <c r="CU678" s="26"/>
      <c r="CV678" s="26"/>
      <c r="CW678" s="26"/>
      <c r="CX678" s="7"/>
      <c r="CY678" s="7"/>
      <c r="CZ678" s="7"/>
      <c r="DA678" s="7"/>
      <c r="DB678" s="7"/>
      <c r="DC678" s="7"/>
      <c r="DD678" s="7"/>
      <c r="DE678" s="7"/>
      <c r="DF678" s="7"/>
      <c r="DG678" s="7"/>
      <c r="DH678" s="7"/>
      <c r="DI678" s="7"/>
      <c r="DJ678" s="7"/>
      <c r="DK678" s="7"/>
      <c r="DL678" s="7"/>
      <c r="DM678" s="7"/>
      <c r="DN678" s="7"/>
      <c r="DO678" s="7"/>
      <c r="DP678" s="7"/>
      <c r="DQ678" s="7"/>
      <c r="DR678" s="7"/>
      <c r="DS678" s="7"/>
      <c r="DT678" s="7"/>
      <c r="DU678" s="7"/>
      <c r="DV678" s="7"/>
      <c r="DW678" s="7"/>
      <c r="DX678" s="7"/>
      <c r="DY678" s="7"/>
      <c r="DZ678" s="7"/>
      <c r="EA678" s="7"/>
    </row>
    <row r="679" spans="1:131">
      <c r="A679" s="7" t="s">
        <v>559</v>
      </c>
      <c r="B679" s="7"/>
      <c r="C679" s="32">
        <v>167.49055469570487</v>
      </c>
      <c r="D679" s="32">
        <v>10.46115</v>
      </c>
      <c r="E679" s="32">
        <v>2.0922300000000003</v>
      </c>
      <c r="F679" s="32">
        <v>12.553380000000001</v>
      </c>
      <c r="G679" s="32">
        <v>173.85067809764917</v>
      </c>
      <c r="H679" s="32">
        <v>162.44597041770351</v>
      </c>
      <c r="I679" s="32">
        <v>656.56006095261921</v>
      </c>
      <c r="J679" s="32">
        <v>3.8024003876265264</v>
      </c>
      <c r="K679" s="32">
        <v>40.401941610249871</v>
      </c>
      <c r="L679" s="113">
        <v>0.93439940640588237</v>
      </c>
      <c r="M679" s="32">
        <v>1.5911817788915132</v>
      </c>
      <c r="N679" s="32">
        <v>4.4549572278222748E-4</v>
      </c>
      <c r="O679" s="32">
        <v>0</v>
      </c>
      <c r="P679" s="32">
        <v>5.867500717156077E-3</v>
      </c>
      <c r="Q679" s="32">
        <v>0.32305957537050717</v>
      </c>
      <c r="R679" s="32">
        <v>3.8914264611793485</v>
      </c>
      <c r="S679" s="32">
        <v>15.41375356029757</v>
      </c>
      <c r="T679" s="32">
        <v>20.428310169601097</v>
      </c>
      <c r="U679" s="32">
        <v>19.777128653142597</v>
      </c>
      <c r="V679" s="32">
        <v>20.060137467182461</v>
      </c>
      <c r="W679" s="32">
        <v>9.4305053384671496</v>
      </c>
      <c r="X679" s="32">
        <v>5.4228014992382079</v>
      </c>
      <c r="Y679" s="32">
        <v>1.5326671272693249</v>
      </c>
      <c r="Z679" s="32">
        <v>1.050250226738491E-2</v>
      </c>
      <c r="AA679" s="32"/>
      <c r="AB679" s="32">
        <v>0</v>
      </c>
      <c r="AC679" s="32">
        <v>4.0126560054636762E-3</v>
      </c>
      <c r="AD679" s="32">
        <v>0.11912150594914049</v>
      </c>
      <c r="AE679" s="32">
        <v>2.5646245235571028</v>
      </c>
      <c r="AF679" s="32">
        <v>9.9946771368216663</v>
      </c>
      <c r="AG679" s="32">
        <v>15.016346021059316</v>
      </c>
      <c r="AH679" s="32">
        <v>17.032932017848132</v>
      </c>
      <c r="AI679" s="32">
        <v>14.588177218060675</v>
      </c>
      <c r="AJ679" s="32">
        <v>7.5481954776104079</v>
      </c>
      <c r="AK679" s="32">
        <v>3.5623062131816692</v>
      </c>
      <c r="AL679" s="32">
        <v>0.75624075771229859</v>
      </c>
      <c r="AM679" s="26">
        <v>7.761313166185219E-3</v>
      </c>
      <c r="AN679" s="26"/>
      <c r="AO679" s="26"/>
      <c r="AP679" s="26"/>
      <c r="AQ679" s="26"/>
      <c r="AR679" s="26"/>
      <c r="AS679" s="26"/>
      <c r="AT679" s="26"/>
      <c r="AU679" s="26"/>
      <c r="AV679" s="26"/>
      <c r="AW679" s="26"/>
      <c r="AX679" s="26"/>
      <c r="AY679" s="26"/>
      <c r="AZ679" s="26"/>
      <c r="BA679" s="26"/>
      <c r="BB679" s="26"/>
      <c r="BC679" s="26"/>
      <c r="BD679" s="26"/>
      <c r="BE679" s="26"/>
      <c r="BF679" s="26"/>
      <c r="BG679" s="26"/>
      <c r="BH679" s="26"/>
      <c r="BI679" s="26"/>
      <c r="BJ679" s="26"/>
      <c r="BK679" s="26"/>
      <c r="BL679" s="26"/>
      <c r="BM679" s="26"/>
      <c r="BN679" s="26"/>
      <c r="BO679" s="26"/>
      <c r="BP679" s="26"/>
      <c r="BQ679" s="26"/>
      <c r="BR679" s="26"/>
      <c r="BS679" s="26"/>
      <c r="BT679" s="26"/>
      <c r="BU679" s="26"/>
      <c r="BV679" s="26"/>
      <c r="BW679" s="26"/>
      <c r="BX679" s="26"/>
      <c r="BY679" s="26"/>
      <c r="BZ679" s="26"/>
      <c r="CA679" s="26"/>
      <c r="CB679" s="26"/>
      <c r="CC679" s="26"/>
      <c r="CD679" s="26"/>
      <c r="CE679" s="26"/>
      <c r="CF679" s="26"/>
      <c r="CG679" s="26"/>
      <c r="CH679" s="26"/>
      <c r="CI679" s="26"/>
      <c r="CJ679" s="26"/>
      <c r="CK679" s="26"/>
      <c r="CL679" s="26"/>
      <c r="CM679" s="26"/>
      <c r="CN679" s="26"/>
      <c r="CO679" s="26"/>
      <c r="CP679" s="26"/>
      <c r="CQ679" s="26"/>
      <c r="CR679" s="26"/>
      <c r="CS679" s="26"/>
      <c r="CT679" s="26"/>
      <c r="CU679" s="26"/>
      <c r="CV679" s="26"/>
      <c r="CW679" s="26"/>
      <c r="CX679" s="7"/>
      <c r="CY679" s="7"/>
      <c r="CZ679" s="7"/>
      <c r="DA679" s="7"/>
      <c r="DB679" s="7"/>
      <c r="DC679" s="7"/>
      <c r="DD679" s="7"/>
      <c r="DE679" s="7"/>
      <c r="DF679" s="7"/>
      <c r="DG679" s="7"/>
      <c r="DH679" s="7"/>
      <c r="DI679" s="7"/>
      <c r="DJ679" s="7"/>
      <c r="DK679" s="7"/>
      <c r="DL679" s="7"/>
      <c r="DM679" s="7"/>
      <c r="DN679" s="7"/>
      <c r="DO679" s="7"/>
      <c r="DP679" s="7"/>
      <c r="DQ679" s="7"/>
      <c r="DR679" s="7"/>
      <c r="DS679" s="7"/>
      <c r="DT679" s="7"/>
      <c r="DU679" s="7"/>
      <c r="DV679" s="7"/>
      <c r="DW679" s="7"/>
      <c r="DX679" s="7"/>
      <c r="DY679" s="7"/>
      <c r="DZ679" s="7"/>
      <c r="EA679" s="7"/>
    </row>
    <row r="680" spans="1:131">
      <c r="A680" s="7" t="s">
        <v>541</v>
      </c>
      <c r="B680" s="7"/>
      <c r="C680" s="32">
        <v>166.96877726674632</v>
      </c>
      <c r="D680" s="32">
        <v>10.46115</v>
      </c>
      <c r="E680" s="32">
        <v>2.0922300000000003</v>
      </c>
      <c r="F680" s="32">
        <v>12.553380000000001</v>
      </c>
      <c r="G680" s="32">
        <v>173.85067809764917</v>
      </c>
      <c r="H680" s="32">
        <v>162.19393299605889</v>
      </c>
      <c r="I680" s="32">
        <v>658.61181114309613</v>
      </c>
      <c r="J680" s="32">
        <v>3.814754810583044</v>
      </c>
      <c r="K680" s="32">
        <v>40.528669599527078</v>
      </c>
      <c r="L680" s="113">
        <v>0.932949671355076</v>
      </c>
      <c r="M680" s="32">
        <v>1.5862248263092966</v>
      </c>
      <c r="N680" s="32">
        <v>4.4410788563960382E-4</v>
      </c>
      <c r="O680" s="32">
        <v>0</v>
      </c>
      <c r="P680" s="32">
        <v>5.8492218987225703E-3</v>
      </c>
      <c r="Q680" s="32">
        <v>0.32205315924785771</v>
      </c>
      <c r="R680" s="32">
        <v>3.8793036373127467</v>
      </c>
      <c r="S680" s="32">
        <v>15.365735636433717</v>
      </c>
      <c r="T680" s="32">
        <v>20.364670574057172</v>
      </c>
      <c r="U680" s="32">
        <v>19.715517660453685</v>
      </c>
      <c r="V680" s="32">
        <v>19.997644827097783</v>
      </c>
      <c r="W680" s="32">
        <v>9.4011268171635152</v>
      </c>
      <c r="X680" s="32">
        <v>5.4059080366237593</v>
      </c>
      <c r="Y680" s="32">
        <v>1.5278924633214457</v>
      </c>
      <c r="Z680" s="32">
        <v>1.0469784191785582E-2</v>
      </c>
      <c r="AA680" s="32"/>
      <c r="AB680" s="32">
        <v>0</v>
      </c>
      <c r="AC680" s="32">
        <v>4.0001555194653484E-3</v>
      </c>
      <c r="AD680" s="32">
        <v>0.11875041091503104</v>
      </c>
      <c r="AE680" s="32">
        <v>2.5566350390600405</v>
      </c>
      <c r="AF680" s="32">
        <v>9.9635410709748715</v>
      </c>
      <c r="AG680" s="32">
        <v>14.969566126912715</v>
      </c>
      <c r="AH680" s="32">
        <v>16.97986992433459</v>
      </c>
      <c r="AI680" s="32">
        <v>14.54273118311345</v>
      </c>
      <c r="AJ680" s="32">
        <v>7.5246808499543016</v>
      </c>
      <c r="AK680" s="32">
        <v>3.5512086860378016</v>
      </c>
      <c r="AL680" s="32">
        <v>0.75388486750135697</v>
      </c>
      <c r="AM680" s="26">
        <v>7.7371346204961697E-3</v>
      </c>
      <c r="AN680" s="26"/>
      <c r="AO680" s="26"/>
      <c r="AP680" s="26"/>
      <c r="AQ680" s="26"/>
      <c r="AR680" s="26"/>
      <c r="AS680" s="26"/>
      <c r="AT680" s="26"/>
      <c r="AU680" s="26"/>
      <c r="AV680" s="26"/>
      <c r="AW680" s="26"/>
      <c r="AX680" s="26"/>
      <c r="AY680" s="26"/>
      <c r="AZ680" s="26"/>
      <c r="BA680" s="26"/>
      <c r="BB680" s="26"/>
      <c r="BC680" s="26"/>
      <c r="BD680" s="26"/>
      <c r="BE680" s="26"/>
      <c r="BF680" s="26"/>
      <c r="BG680" s="26"/>
      <c r="BH680" s="26"/>
      <c r="BI680" s="26"/>
      <c r="BJ680" s="26"/>
      <c r="BK680" s="26"/>
      <c r="BL680" s="26"/>
      <c r="BM680" s="26"/>
      <c r="BN680" s="26"/>
      <c r="BO680" s="26"/>
      <c r="BP680" s="26"/>
      <c r="BQ680" s="26"/>
      <c r="BR680" s="26"/>
      <c r="BS680" s="26"/>
      <c r="BT680" s="26"/>
      <c r="BU680" s="26"/>
      <c r="BV680" s="26"/>
      <c r="BW680" s="26"/>
      <c r="BX680" s="26"/>
      <c r="BY680" s="26"/>
      <c r="BZ680" s="26"/>
      <c r="CA680" s="26"/>
      <c r="CB680" s="26"/>
      <c r="CC680" s="26"/>
      <c r="CD680" s="26"/>
      <c r="CE680" s="26"/>
      <c r="CF680" s="26"/>
      <c r="CG680" s="26"/>
      <c r="CH680" s="26"/>
      <c r="CI680" s="26"/>
      <c r="CJ680" s="26"/>
      <c r="CK680" s="26"/>
      <c r="CL680" s="26"/>
      <c r="CM680" s="26"/>
      <c r="CN680" s="26"/>
      <c r="CO680" s="26"/>
      <c r="CP680" s="26"/>
      <c r="CQ680" s="26"/>
      <c r="CR680" s="26"/>
      <c r="CS680" s="26"/>
      <c r="CT680" s="26"/>
      <c r="CU680" s="26"/>
      <c r="CV680" s="26"/>
      <c r="CW680" s="26"/>
      <c r="CX680" s="7"/>
      <c r="CY680" s="7"/>
      <c r="CZ680" s="7"/>
      <c r="DA680" s="7"/>
      <c r="DB680" s="7"/>
      <c r="DC680" s="7"/>
      <c r="DD680" s="7"/>
      <c r="DE680" s="7"/>
      <c r="DF680" s="7"/>
      <c r="DG680" s="7"/>
      <c r="DH680" s="7"/>
      <c r="DI680" s="7"/>
      <c r="DJ680" s="7"/>
      <c r="DK680" s="7"/>
      <c r="DL680" s="7"/>
      <c r="DM680" s="7"/>
      <c r="DN680" s="7"/>
      <c r="DO680" s="7"/>
      <c r="DP680" s="7"/>
      <c r="DQ680" s="7"/>
      <c r="DR680" s="7"/>
      <c r="DS680" s="7"/>
      <c r="DT680" s="7"/>
      <c r="DU680" s="7"/>
      <c r="DV680" s="7"/>
      <c r="DW680" s="7"/>
      <c r="DX680" s="7"/>
      <c r="DY680" s="7"/>
      <c r="DZ680" s="7"/>
      <c r="EA680" s="7"/>
    </row>
    <row r="681" spans="1:131">
      <c r="A681" s="7" t="s">
        <v>540</v>
      </c>
      <c r="B681" s="7"/>
      <c r="C681" s="32">
        <v>166.51222201640758</v>
      </c>
      <c r="D681" s="32">
        <v>10.46115</v>
      </c>
      <c r="E681" s="32">
        <v>2.0922300000000003</v>
      </c>
      <c r="F681" s="32">
        <v>12.553380000000001</v>
      </c>
      <c r="G681" s="32">
        <v>173.85067809764917</v>
      </c>
      <c r="H681" s="32">
        <v>161.97340025211997</v>
      </c>
      <c r="I681" s="32">
        <v>660.41764062919151</v>
      </c>
      <c r="J681" s="32">
        <v>3.8256284448890785</v>
      </c>
      <c r="K681" s="32">
        <v>40.640208100077757</v>
      </c>
      <c r="L681" s="113">
        <v>0.93168115318562106</v>
      </c>
      <c r="M681" s="32">
        <v>1.5818874927998607</v>
      </c>
      <c r="N681" s="32">
        <v>4.4289352813980801E-4</v>
      </c>
      <c r="O681" s="32">
        <v>0</v>
      </c>
      <c r="P681" s="32">
        <v>5.8332279325932507E-3</v>
      </c>
      <c r="Q681" s="32">
        <v>0.32117254514053933</v>
      </c>
      <c r="R681" s="32">
        <v>3.8686961664294701</v>
      </c>
      <c r="S681" s="32">
        <v>15.323719953052844</v>
      </c>
      <c r="T681" s="32">
        <v>20.308985927956236</v>
      </c>
      <c r="U681" s="32">
        <v>19.661608041850883</v>
      </c>
      <c r="V681" s="32">
        <v>19.942963767023688</v>
      </c>
      <c r="W681" s="32">
        <v>9.3754206110228342</v>
      </c>
      <c r="X681" s="32">
        <v>5.3911262568361167</v>
      </c>
      <c r="Y681" s="32">
        <v>1.5237146323670512</v>
      </c>
      <c r="Z681" s="32">
        <v>1.0441155875636168E-2</v>
      </c>
      <c r="AA681" s="32"/>
      <c r="AB681" s="32">
        <v>0</v>
      </c>
      <c r="AC681" s="32">
        <v>3.9892175942168101E-3</v>
      </c>
      <c r="AD681" s="32">
        <v>0.11842570276018526</v>
      </c>
      <c r="AE681" s="32">
        <v>2.5496442401251107</v>
      </c>
      <c r="AF681" s="32">
        <v>9.9362970133589261</v>
      </c>
      <c r="AG681" s="32">
        <v>14.928633719534441</v>
      </c>
      <c r="AH681" s="32">
        <v>16.933440592510241</v>
      </c>
      <c r="AI681" s="32">
        <v>14.502965902534624</v>
      </c>
      <c r="AJ681" s="32">
        <v>7.5041055507552086</v>
      </c>
      <c r="AK681" s="32">
        <v>3.541498349786917</v>
      </c>
      <c r="AL681" s="32">
        <v>0.75182346356678298</v>
      </c>
      <c r="AM681" s="26">
        <v>7.7159783930182508E-3</v>
      </c>
      <c r="AN681" s="26"/>
      <c r="AO681" s="26"/>
      <c r="AP681" s="26"/>
      <c r="AQ681" s="26"/>
      <c r="AR681" s="26"/>
      <c r="AS681" s="26"/>
      <c r="AT681" s="26"/>
      <c r="AU681" s="26"/>
      <c r="AV681" s="26"/>
      <c r="AW681" s="26"/>
      <c r="AX681" s="26"/>
      <c r="AY681" s="26"/>
      <c r="AZ681" s="26"/>
      <c r="BA681" s="26"/>
      <c r="BB681" s="26"/>
      <c r="BC681" s="26"/>
      <c r="BD681" s="26"/>
      <c r="BE681" s="26"/>
      <c r="BF681" s="26"/>
      <c r="BG681" s="26"/>
      <c r="BH681" s="26"/>
      <c r="BI681" s="26"/>
      <c r="BJ681" s="26"/>
      <c r="BK681" s="26"/>
      <c r="BL681" s="26"/>
      <c r="BM681" s="26"/>
      <c r="BN681" s="26"/>
      <c r="BO681" s="26"/>
      <c r="BP681" s="26"/>
      <c r="BQ681" s="26"/>
      <c r="BR681" s="26"/>
      <c r="BS681" s="26"/>
      <c r="BT681" s="26"/>
      <c r="BU681" s="26"/>
      <c r="BV681" s="26"/>
      <c r="BW681" s="26"/>
      <c r="BX681" s="26"/>
      <c r="BY681" s="26"/>
      <c r="BZ681" s="26"/>
      <c r="CA681" s="26"/>
      <c r="CB681" s="26"/>
      <c r="CC681" s="26"/>
      <c r="CD681" s="26"/>
      <c r="CE681" s="26"/>
      <c r="CF681" s="26"/>
      <c r="CG681" s="26"/>
      <c r="CH681" s="26"/>
      <c r="CI681" s="26"/>
      <c r="CJ681" s="26"/>
      <c r="CK681" s="26"/>
      <c r="CL681" s="26"/>
      <c r="CM681" s="26"/>
      <c r="CN681" s="26"/>
      <c r="CO681" s="26"/>
      <c r="CP681" s="26"/>
      <c r="CQ681" s="26"/>
      <c r="CR681" s="26"/>
      <c r="CS681" s="26"/>
      <c r="CT681" s="26"/>
      <c r="CU681" s="26"/>
      <c r="CV681" s="26"/>
      <c r="CW681" s="26"/>
      <c r="CX681" s="7"/>
      <c r="CY681" s="7"/>
      <c r="CZ681" s="7"/>
      <c r="DA681" s="7"/>
      <c r="DB681" s="7"/>
      <c r="DC681" s="7"/>
      <c r="DD681" s="7"/>
      <c r="DE681" s="7"/>
      <c r="DF681" s="7"/>
      <c r="DG681" s="7"/>
      <c r="DH681" s="7"/>
      <c r="DI681" s="7"/>
      <c r="DJ681" s="7"/>
      <c r="DK681" s="7"/>
      <c r="DL681" s="7"/>
      <c r="DM681" s="7"/>
      <c r="DN681" s="7"/>
      <c r="DO681" s="7"/>
      <c r="DP681" s="7"/>
      <c r="DQ681" s="7"/>
      <c r="DR681" s="7"/>
      <c r="DS681" s="7"/>
      <c r="DT681" s="7"/>
      <c r="DU681" s="7"/>
      <c r="DV681" s="7"/>
      <c r="DW681" s="7"/>
      <c r="DX681" s="7"/>
      <c r="DY681" s="7"/>
      <c r="DZ681" s="7"/>
      <c r="EA681" s="7"/>
    </row>
    <row r="682" spans="1:131">
      <c r="A682" s="7" t="s">
        <v>542</v>
      </c>
      <c r="B682" s="7"/>
      <c r="C682" s="32">
        <v>166.4469998377877</v>
      </c>
      <c r="D682" s="32">
        <v>10.46115</v>
      </c>
      <c r="E682" s="32">
        <v>2.0922300000000003</v>
      </c>
      <c r="F682" s="32">
        <v>12.553380000000001</v>
      </c>
      <c r="G682" s="32">
        <v>173.85067809764917</v>
      </c>
      <c r="H682" s="32">
        <v>161.9418955744143</v>
      </c>
      <c r="I682" s="32">
        <v>660.67642497113104</v>
      </c>
      <c r="J682" s="32">
        <v>3.827186690736788</v>
      </c>
      <c r="K682" s="32">
        <v>40.656192121652445</v>
      </c>
      <c r="L682" s="113">
        <v>0.93149993630426975</v>
      </c>
      <c r="M682" s="32">
        <v>1.5812678737270809</v>
      </c>
      <c r="N682" s="32">
        <v>4.4272004849697994E-4</v>
      </c>
      <c r="O682" s="32">
        <v>0</v>
      </c>
      <c r="P682" s="32">
        <v>5.8309430802890609E-3</v>
      </c>
      <c r="Q682" s="32">
        <v>0.32104674312520809</v>
      </c>
      <c r="R682" s="32">
        <v>3.8671808134461436</v>
      </c>
      <c r="S682" s="32">
        <v>15.317717712569859</v>
      </c>
      <c r="T682" s="32">
        <v>20.301030978513239</v>
      </c>
      <c r="U682" s="32">
        <v>19.653906667764762</v>
      </c>
      <c r="V682" s="32">
        <v>19.935152187013099</v>
      </c>
      <c r="W682" s="32">
        <v>9.3717482958598772</v>
      </c>
      <c r="X682" s="32">
        <v>5.3890145740093089</v>
      </c>
      <c r="Y682" s="32">
        <v>1.5231177993735658</v>
      </c>
      <c r="Z682" s="32">
        <v>1.043706611618625E-2</v>
      </c>
      <c r="AA682" s="32"/>
      <c r="AB682" s="32">
        <v>0</v>
      </c>
      <c r="AC682" s="32">
        <v>3.9876550334670179E-3</v>
      </c>
      <c r="AD682" s="32">
        <v>0.11837931588092154</v>
      </c>
      <c r="AE682" s="32">
        <v>2.5486455545629774</v>
      </c>
      <c r="AF682" s="32">
        <v>9.9324050051280732</v>
      </c>
      <c r="AG682" s="32">
        <v>14.922786232766111</v>
      </c>
      <c r="AH682" s="32">
        <v>16.926807830821044</v>
      </c>
      <c r="AI682" s="32">
        <v>14.497285148166217</v>
      </c>
      <c r="AJ682" s="32">
        <v>7.5011662222981936</v>
      </c>
      <c r="AK682" s="32">
        <v>3.5401111588939327</v>
      </c>
      <c r="AL682" s="32">
        <v>0.75152897729041512</v>
      </c>
      <c r="AM682" s="26">
        <v>7.7129560748071179E-3</v>
      </c>
      <c r="AN682" s="26"/>
      <c r="AO682" s="26"/>
      <c r="AP682" s="26"/>
      <c r="AQ682" s="26"/>
      <c r="AR682" s="26"/>
      <c r="AS682" s="26"/>
      <c r="AT682" s="26"/>
      <c r="AU682" s="26"/>
      <c r="AV682" s="26"/>
      <c r="AW682" s="26"/>
      <c r="AX682" s="26"/>
      <c r="AY682" s="26"/>
      <c r="AZ682" s="26"/>
      <c r="BA682" s="26"/>
      <c r="BB682" s="26"/>
      <c r="BC682" s="26"/>
      <c r="BD682" s="26"/>
      <c r="BE682" s="26"/>
      <c r="BF682" s="26"/>
      <c r="BG682" s="26"/>
      <c r="BH682" s="26"/>
      <c r="BI682" s="26"/>
      <c r="BJ682" s="26"/>
      <c r="BK682" s="26"/>
      <c r="BL682" s="26"/>
      <c r="BM682" s="26"/>
      <c r="BN682" s="26"/>
      <c r="BO682" s="26"/>
      <c r="BP682" s="26"/>
      <c r="BQ682" s="26"/>
      <c r="BR682" s="26"/>
      <c r="BS682" s="26"/>
      <c r="BT682" s="26"/>
      <c r="BU682" s="26"/>
      <c r="BV682" s="26"/>
      <c r="BW682" s="26"/>
      <c r="BX682" s="26"/>
      <c r="BY682" s="26"/>
      <c r="BZ682" s="26"/>
      <c r="CA682" s="26"/>
      <c r="CB682" s="26"/>
      <c r="CC682" s="26"/>
      <c r="CD682" s="26"/>
      <c r="CE682" s="26"/>
      <c r="CF682" s="26"/>
      <c r="CG682" s="26"/>
      <c r="CH682" s="26"/>
      <c r="CI682" s="26"/>
      <c r="CJ682" s="26"/>
      <c r="CK682" s="26"/>
      <c r="CL682" s="26"/>
      <c r="CM682" s="26"/>
      <c r="CN682" s="26"/>
      <c r="CO682" s="26"/>
      <c r="CP682" s="26"/>
      <c r="CQ682" s="26"/>
      <c r="CR682" s="26"/>
      <c r="CS682" s="26"/>
      <c r="CT682" s="26"/>
      <c r="CU682" s="26"/>
      <c r="CV682" s="26"/>
      <c r="CW682" s="26"/>
      <c r="CX682" s="7"/>
      <c r="CY682" s="7"/>
      <c r="CZ682" s="7"/>
      <c r="DA682" s="7"/>
      <c r="DB682" s="7"/>
      <c r="DC682" s="7"/>
      <c r="DD682" s="7"/>
      <c r="DE682" s="7"/>
      <c r="DF682" s="7"/>
      <c r="DG682" s="7"/>
      <c r="DH682" s="7"/>
      <c r="DI682" s="7"/>
      <c r="DJ682" s="7"/>
      <c r="DK682" s="7"/>
      <c r="DL682" s="7"/>
      <c r="DM682" s="7"/>
      <c r="DN682" s="7"/>
      <c r="DO682" s="7"/>
      <c r="DP682" s="7"/>
      <c r="DQ682" s="7"/>
      <c r="DR682" s="7"/>
      <c r="DS682" s="7"/>
      <c r="DT682" s="7"/>
      <c r="DU682" s="7"/>
      <c r="DV682" s="7"/>
      <c r="DW682" s="7"/>
      <c r="DX682" s="7"/>
      <c r="DY682" s="7"/>
      <c r="DZ682" s="7"/>
      <c r="EA682" s="7"/>
    </row>
    <row r="683" spans="1:131">
      <c r="A683" s="7" t="s">
        <v>569</v>
      </c>
      <c r="B683" s="7"/>
      <c r="C683" s="32">
        <v>162.27278040611907</v>
      </c>
      <c r="D683" s="32">
        <v>10.46115</v>
      </c>
      <c r="E683" s="32">
        <v>2.0922300000000003</v>
      </c>
      <c r="F683" s="32">
        <v>12.553380000000001</v>
      </c>
      <c r="G683" s="32">
        <v>173.85067809764917</v>
      </c>
      <c r="H683" s="32">
        <v>159.92559620125814</v>
      </c>
      <c r="I683" s="32">
        <v>677.67131693180306</v>
      </c>
      <c r="J683" s="32">
        <v>3.9295198521309125</v>
      </c>
      <c r="K683" s="32">
        <v>41.705895197668191</v>
      </c>
      <c r="L683" s="113">
        <v>0.91990205589782326</v>
      </c>
      <c r="M683" s="32">
        <v>1.5416122530693483</v>
      </c>
      <c r="N683" s="32">
        <v>4.316173513559899E-4</v>
      </c>
      <c r="O683" s="32">
        <v>0</v>
      </c>
      <c r="P683" s="32">
        <v>5.6847125328209971E-3</v>
      </c>
      <c r="Q683" s="32">
        <v>0.31299541414401166</v>
      </c>
      <c r="R683" s="32">
        <v>3.7701982225133253</v>
      </c>
      <c r="S683" s="32">
        <v>14.933574321659016</v>
      </c>
      <c r="T683" s="32">
        <v>19.79191421416181</v>
      </c>
      <c r="U683" s="32">
        <v>19.16101872625342</v>
      </c>
      <c r="V683" s="32">
        <v>19.435211066335654</v>
      </c>
      <c r="W683" s="32">
        <v>9.1367201254307897</v>
      </c>
      <c r="X683" s="32">
        <v>5.253866873093715</v>
      </c>
      <c r="Y683" s="32">
        <v>1.4849204877905298</v>
      </c>
      <c r="Z683" s="32">
        <v>1.0175321511391611E-2</v>
      </c>
      <c r="AA683" s="32"/>
      <c r="AB683" s="32">
        <v>0</v>
      </c>
      <c r="AC683" s="32">
        <v>3.8876511454803845E-3</v>
      </c>
      <c r="AD683" s="32">
        <v>0.11541055560804578</v>
      </c>
      <c r="AE683" s="32">
        <v>2.4847296785864765</v>
      </c>
      <c r="AF683" s="32">
        <v>9.6833164783537029</v>
      </c>
      <c r="AG683" s="32">
        <v>14.548547079593293</v>
      </c>
      <c r="AH683" s="32">
        <v>16.502311082712676</v>
      </c>
      <c r="AI683" s="32">
        <v>14.133716868588381</v>
      </c>
      <c r="AJ683" s="32">
        <v>7.3130492010493358</v>
      </c>
      <c r="AK683" s="32">
        <v>3.451330941742988</v>
      </c>
      <c r="AL683" s="32">
        <v>0.73268185560288124</v>
      </c>
      <c r="AM683" s="26">
        <v>7.5195277092947139E-3</v>
      </c>
      <c r="AN683" s="26"/>
      <c r="AO683" s="26"/>
      <c r="AP683" s="26"/>
      <c r="AQ683" s="26"/>
      <c r="AR683" s="26"/>
      <c r="AS683" s="26"/>
      <c r="AT683" s="26"/>
      <c r="AU683" s="26"/>
      <c r="AV683" s="26"/>
      <c r="AW683" s="26"/>
      <c r="AX683" s="26"/>
      <c r="AY683" s="26"/>
      <c r="AZ683" s="26"/>
      <c r="BA683" s="26"/>
      <c r="BB683" s="26"/>
      <c r="BC683" s="26"/>
      <c r="BD683" s="26"/>
      <c r="BE683" s="26"/>
      <c r="BF683" s="26"/>
      <c r="BG683" s="26"/>
      <c r="BH683" s="26"/>
      <c r="BI683" s="26"/>
      <c r="BJ683" s="26"/>
      <c r="BK683" s="26"/>
      <c r="BL683" s="26"/>
      <c r="BM683" s="26"/>
      <c r="BN683" s="26"/>
      <c r="BO683" s="26"/>
      <c r="BP683" s="26"/>
      <c r="BQ683" s="26"/>
      <c r="BR683" s="26"/>
      <c r="BS683" s="26"/>
      <c r="BT683" s="26"/>
      <c r="BU683" s="26"/>
      <c r="BV683" s="26"/>
      <c r="BW683" s="26"/>
      <c r="BX683" s="26"/>
      <c r="BY683" s="26"/>
      <c r="BZ683" s="26"/>
      <c r="CA683" s="26"/>
      <c r="CB683" s="26"/>
      <c r="CC683" s="26"/>
      <c r="CD683" s="26"/>
      <c r="CE683" s="26"/>
      <c r="CF683" s="26"/>
      <c r="CG683" s="26"/>
      <c r="CH683" s="26"/>
      <c r="CI683" s="26"/>
      <c r="CJ683" s="26"/>
      <c r="CK683" s="26"/>
      <c r="CL683" s="26"/>
      <c r="CM683" s="26"/>
      <c r="CN683" s="26"/>
      <c r="CO683" s="26"/>
      <c r="CP683" s="26"/>
      <c r="CQ683" s="26"/>
      <c r="CR683" s="26"/>
      <c r="CS683" s="26"/>
      <c r="CT683" s="26"/>
      <c r="CU683" s="26"/>
      <c r="CV683" s="26"/>
      <c r="CW683" s="26"/>
      <c r="CX683" s="7"/>
      <c r="CY683" s="7"/>
      <c r="CZ683" s="7"/>
      <c r="DA683" s="7"/>
      <c r="DB683" s="7"/>
      <c r="DC683" s="7"/>
      <c r="DD683" s="7"/>
      <c r="DE683" s="7"/>
      <c r="DF683" s="7"/>
      <c r="DG683" s="7"/>
      <c r="DH683" s="7"/>
      <c r="DI683" s="7"/>
      <c r="DJ683" s="7"/>
      <c r="DK683" s="7"/>
      <c r="DL683" s="7"/>
      <c r="DM683" s="7"/>
      <c r="DN683" s="7"/>
      <c r="DO683" s="7"/>
      <c r="DP683" s="7"/>
      <c r="DQ683" s="7"/>
      <c r="DR683" s="7"/>
      <c r="DS683" s="7"/>
      <c r="DT683" s="7"/>
      <c r="DU683" s="7"/>
      <c r="DV683" s="7"/>
      <c r="DW683" s="7"/>
      <c r="DX683" s="7"/>
      <c r="DY683" s="7"/>
      <c r="DZ683" s="7"/>
      <c r="EA683" s="7"/>
    </row>
    <row r="684" spans="1:131">
      <c r="A684" s="7" t="s">
        <v>548</v>
      </c>
      <c r="B684" s="7"/>
      <c r="C684" s="32">
        <v>161.90753620584806</v>
      </c>
      <c r="D684" s="32">
        <v>10.46115</v>
      </c>
      <c r="E684" s="32">
        <v>2.0922300000000003</v>
      </c>
      <c r="F684" s="32">
        <v>12.553380000000001</v>
      </c>
      <c r="G684" s="32">
        <v>173.85067809764917</v>
      </c>
      <c r="H684" s="32">
        <v>159.74917000610688</v>
      </c>
      <c r="I684" s="32">
        <v>679.2000630544336</v>
      </c>
      <c r="J684" s="32">
        <v>3.9387250547329566</v>
      </c>
      <c r="K684" s="32">
        <v>41.800319422964002</v>
      </c>
      <c r="L684" s="113">
        <v>0.91888724136225863</v>
      </c>
      <c r="M684" s="32">
        <v>1.5381423862617962</v>
      </c>
      <c r="N684" s="32">
        <v>4.3064586535615322E-4</v>
      </c>
      <c r="O684" s="32">
        <v>0</v>
      </c>
      <c r="P684" s="32">
        <v>5.6719173599175414E-3</v>
      </c>
      <c r="Q684" s="32">
        <v>0.31229092285815696</v>
      </c>
      <c r="R684" s="32">
        <v>3.7617122458067036</v>
      </c>
      <c r="S684" s="32">
        <v>14.899961774954317</v>
      </c>
      <c r="T684" s="32">
        <v>19.74736649728106</v>
      </c>
      <c r="U684" s="32">
        <v>19.11789103137118</v>
      </c>
      <c r="V684" s="32">
        <v>19.391466218276378</v>
      </c>
      <c r="W684" s="32">
        <v>9.1161551605182449</v>
      </c>
      <c r="X684" s="32">
        <v>5.2420414492636009</v>
      </c>
      <c r="Y684" s="32">
        <v>1.4815782230270143</v>
      </c>
      <c r="Z684" s="32">
        <v>1.015241885847208E-2</v>
      </c>
      <c r="AA684" s="32"/>
      <c r="AB684" s="32">
        <v>0</v>
      </c>
      <c r="AC684" s="32">
        <v>3.8789008052815543E-3</v>
      </c>
      <c r="AD684" s="32">
        <v>0.11515078908416915</v>
      </c>
      <c r="AE684" s="32">
        <v>2.4791370394385326</v>
      </c>
      <c r="AF684" s="32">
        <v>9.6615212322609452</v>
      </c>
      <c r="AG684" s="32">
        <v>14.515801153690672</v>
      </c>
      <c r="AH684" s="32">
        <v>16.465167617253197</v>
      </c>
      <c r="AI684" s="32">
        <v>14.101904644125321</v>
      </c>
      <c r="AJ684" s="32">
        <v>7.2965889616900608</v>
      </c>
      <c r="AK684" s="32">
        <v>3.4435626727422801</v>
      </c>
      <c r="AL684" s="32">
        <v>0.73103273245522205</v>
      </c>
      <c r="AM684" s="26">
        <v>7.5026027273123784E-3</v>
      </c>
      <c r="AN684" s="26"/>
      <c r="AO684" s="26"/>
      <c r="AP684" s="26"/>
      <c r="AQ684" s="26"/>
      <c r="AR684" s="26"/>
      <c r="AS684" s="26"/>
      <c r="AT684" s="26"/>
      <c r="AU684" s="26"/>
      <c r="AV684" s="26"/>
      <c r="AW684" s="26"/>
      <c r="AX684" s="26"/>
      <c r="AY684" s="26"/>
      <c r="AZ684" s="26"/>
      <c r="BA684" s="26"/>
      <c r="BB684" s="26"/>
      <c r="BC684" s="26"/>
      <c r="BD684" s="26"/>
      <c r="BE684" s="26"/>
      <c r="BF684" s="26"/>
      <c r="BG684" s="26"/>
      <c r="BH684" s="26"/>
      <c r="BI684" s="26"/>
      <c r="BJ684" s="26"/>
      <c r="BK684" s="26"/>
      <c r="BL684" s="26"/>
      <c r="BM684" s="26"/>
      <c r="BN684" s="26"/>
      <c r="BO684" s="26"/>
      <c r="BP684" s="26"/>
      <c r="BQ684" s="26"/>
      <c r="BR684" s="26"/>
      <c r="BS684" s="26"/>
      <c r="BT684" s="26"/>
      <c r="BU684" s="26"/>
      <c r="BV684" s="26"/>
      <c r="BW684" s="26"/>
      <c r="BX684" s="26"/>
      <c r="BY684" s="26"/>
      <c r="BZ684" s="26"/>
      <c r="CA684" s="26"/>
      <c r="CB684" s="26"/>
      <c r="CC684" s="26"/>
      <c r="CD684" s="26"/>
      <c r="CE684" s="26"/>
      <c r="CF684" s="26"/>
      <c r="CG684" s="26"/>
      <c r="CH684" s="26"/>
      <c r="CI684" s="26"/>
      <c r="CJ684" s="26"/>
      <c r="CK684" s="26"/>
      <c r="CL684" s="26"/>
      <c r="CM684" s="26"/>
      <c r="CN684" s="26"/>
      <c r="CO684" s="26"/>
      <c r="CP684" s="26"/>
      <c r="CQ684" s="26"/>
      <c r="CR684" s="26"/>
      <c r="CS684" s="26"/>
      <c r="CT684" s="26"/>
      <c r="CU684" s="26"/>
      <c r="CV684" s="26"/>
      <c r="CW684" s="26"/>
      <c r="CX684" s="7"/>
      <c r="CY684" s="7"/>
      <c r="CZ684" s="7"/>
      <c r="DA684" s="7"/>
      <c r="DB684" s="7"/>
      <c r="DC684" s="7"/>
      <c r="DD684" s="7"/>
      <c r="DE684" s="7"/>
      <c r="DF684" s="7"/>
      <c r="DG684" s="7"/>
      <c r="DH684" s="7"/>
      <c r="DI684" s="7"/>
      <c r="DJ684" s="7"/>
      <c r="DK684" s="7"/>
      <c r="DL684" s="7"/>
      <c r="DM684" s="7"/>
      <c r="DN684" s="7"/>
      <c r="DO684" s="7"/>
      <c r="DP684" s="7"/>
      <c r="DQ684" s="7"/>
      <c r="DR684" s="7"/>
      <c r="DS684" s="7"/>
      <c r="DT684" s="7"/>
      <c r="DU684" s="7"/>
      <c r="DV684" s="7"/>
      <c r="DW684" s="7"/>
      <c r="DX684" s="7"/>
      <c r="DY684" s="7"/>
      <c r="DZ684" s="7"/>
      <c r="EA684" s="7"/>
    </row>
    <row r="685" spans="1:131">
      <c r="A685" s="7" t="s">
        <v>560</v>
      </c>
      <c r="B685" s="7"/>
      <c r="C685" s="32">
        <v>160.57700376200367</v>
      </c>
      <c r="D685" s="32">
        <v>10.46115</v>
      </c>
      <c r="E685" s="32">
        <v>2.0922300000000003</v>
      </c>
      <c r="F685" s="32">
        <v>12.553380000000001</v>
      </c>
      <c r="G685" s="32">
        <v>173.85067809764917</v>
      </c>
      <c r="H685" s="32">
        <v>159.1064745809133</v>
      </c>
      <c r="I685" s="32">
        <v>684.8278783616272</v>
      </c>
      <c r="J685" s="32">
        <v>3.9726124212110832</v>
      </c>
      <c r="K685" s="32">
        <v>42.147925930429913</v>
      </c>
      <c r="L685" s="113">
        <v>0.91519041698270354</v>
      </c>
      <c r="M685" s="32">
        <v>1.5255021571771465</v>
      </c>
      <c r="N685" s="32">
        <v>4.2710688064246267E-4</v>
      </c>
      <c r="O685" s="32">
        <v>0</v>
      </c>
      <c r="P685" s="32">
        <v>5.6253063729120962E-3</v>
      </c>
      <c r="Q685" s="32">
        <v>0.30972456174540064</v>
      </c>
      <c r="R685" s="32">
        <v>3.7307990449468682</v>
      </c>
      <c r="S685" s="32">
        <v>14.777516069101488</v>
      </c>
      <c r="T685" s="32">
        <v>19.585085528644044</v>
      </c>
      <c r="U685" s="32">
        <v>18.960783000014441</v>
      </c>
      <c r="V685" s="32">
        <v>19.232109986060443</v>
      </c>
      <c r="W685" s="32">
        <v>9.0412399311939744</v>
      </c>
      <c r="X685" s="32">
        <v>5.1989631195967556</v>
      </c>
      <c r="Y685" s="32">
        <v>1.4694028299599216</v>
      </c>
      <c r="Z685" s="32">
        <v>1.0068987765693789E-2</v>
      </c>
      <c r="AA685" s="32"/>
      <c r="AB685" s="32">
        <v>0</v>
      </c>
      <c r="AC685" s="32">
        <v>3.8470245659858152E-3</v>
      </c>
      <c r="AD685" s="32">
        <v>0.11420449674719001</v>
      </c>
      <c r="AE685" s="32">
        <v>2.458763853971023</v>
      </c>
      <c r="AF685" s="32">
        <v>9.5821242643516147</v>
      </c>
      <c r="AG685" s="32">
        <v>14.396512423616837</v>
      </c>
      <c r="AH685" s="32">
        <v>16.329859278793656</v>
      </c>
      <c r="AI685" s="32">
        <v>13.986017255009887</v>
      </c>
      <c r="AJ685" s="32">
        <v>7.2366266611669889</v>
      </c>
      <c r="AK685" s="32">
        <v>3.4152639785254171</v>
      </c>
      <c r="AL685" s="32">
        <v>0.72502521241732065</v>
      </c>
      <c r="AM685" s="26">
        <v>7.4409474358053005E-3</v>
      </c>
      <c r="AN685" s="26"/>
      <c r="AO685" s="26"/>
      <c r="AP685" s="26"/>
      <c r="AQ685" s="26"/>
      <c r="AR685" s="26"/>
      <c r="AS685" s="26"/>
      <c r="AT685" s="26"/>
      <c r="AU685" s="26"/>
      <c r="AV685" s="26"/>
      <c r="AW685" s="26"/>
      <c r="AX685" s="26"/>
      <c r="AY685" s="26"/>
      <c r="AZ685" s="26"/>
      <c r="BA685" s="26"/>
      <c r="BB685" s="26"/>
      <c r="BC685" s="26"/>
      <c r="BD685" s="26"/>
      <c r="BE685" s="26"/>
      <c r="BF685" s="26"/>
      <c r="BG685" s="26"/>
      <c r="BH685" s="26"/>
      <c r="BI685" s="26"/>
      <c r="BJ685" s="26"/>
      <c r="BK685" s="26"/>
      <c r="BL685" s="26"/>
      <c r="BM685" s="26"/>
      <c r="BN685" s="26"/>
      <c r="BO685" s="26"/>
      <c r="BP685" s="26"/>
      <c r="BQ685" s="26"/>
      <c r="BR685" s="26"/>
      <c r="BS685" s="26"/>
      <c r="BT685" s="26"/>
      <c r="BU685" s="26"/>
      <c r="BV685" s="26"/>
      <c r="BW685" s="26"/>
      <c r="BX685" s="26"/>
      <c r="BY685" s="26"/>
      <c r="BZ685" s="26"/>
      <c r="CA685" s="26"/>
      <c r="CB685" s="26"/>
      <c r="CC685" s="26"/>
      <c r="CD685" s="26"/>
      <c r="CE685" s="26"/>
      <c r="CF685" s="26"/>
      <c r="CG685" s="26"/>
      <c r="CH685" s="26"/>
      <c r="CI685" s="26"/>
      <c r="CJ685" s="26"/>
      <c r="CK685" s="26"/>
      <c r="CL685" s="26"/>
      <c r="CM685" s="26"/>
      <c r="CN685" s="26"/>
      <c r="CO685" s="26"/>
      <c r="CP685" s="26"/>
      <c r="CQ685" s="26"/>
      <c r="CR685" s="26"/>
      <c r="CS685" s="26"/>
      <c r="CT685" s="26"/>
      <c r="CU685" s="26"/>
      <c r="CV685" s="26"/>
      <c r="CW685" s="26"/>
      <c r="CX685" s="7"/>
      <c r="CY685" s="7"/>
      <c r="CZ685" s="7"/>
      <c r="DA685" s="7"/>
      <c r="DB685" s="7"/>
      <c r="DC685" s="7"/>
      <c r="DD685" s="7"/>
      <c r="DE685" s="7"/>
      <c r="DF685" s="7"/>
      <c r="DG685" s="7"/>
      <c r="DH685" s="7"/>
      <c r="DI685" s="7"/>
      <c r="DJ685" s="7"/>
      <c r="DK685" s="7"/>
      <c r="DL685" s="7"/>
      <c r="DM685" s="7"/>
      <c r="DN685" s="7"/>
      <c r="DO685" s="7"/>
      <c r="DP685" s="7"/>
      <c r="DQ685" s="7"/>
      <c r="DR685" s="7"/>
      <c r="DS685" s="7"/>
      <c r="DT685" s="7"/>
      <c r="DU685" s="7"/>
      <c r="DV685" s="7"/>
      <c r="DW685" s="7"/>
      <c r="DX685" s="7"/>
      <c r="DY685" s="7"/>
      <c r="DZ685" s="7"/>
      <c r="EA685" s="7"/>
    </row>
    <row r="686" spans="1:131">
      <c r="A686" s="7" t="s">
        <v>550</v>
      </c>
      <c r="B686" s="7"/>
      <c r="C686" s="32">
        <v>159.61171551843032</v>
      </c>
      <c r="D686" s="32">
        <v>10.46115</v>
      </c>
      <c r="E686" s="32">
        <v>2.0922300000000003</v>
      </c>
      <c r="F686" s="32">
        <v>12.553380000000001</v>
      </c>
      <c r="G686" s="32">
        <v>173.85067809764917</v>
      </c>
      <c r="H686" s="32">
        <v>158.64020535087101</v>
      </c>
      <c r="I686" s="32">
        <v>688.96953110752122</v>
      </c>
      <c r="J686" s="32">
        <v>3.9975509980413877</v>
      </c>
      <c r="K686" s="32">
        <v>42.403738420277705</v>
      </c>
      <c r="L686" s="113">
        <v>0.91250840713871317</v>
      </c>
      <c r="M686" s="32">
        <v>1.5163317949000463</v>
      </c>
      <c r="N686" s="32">
        <v>4.2453938192860878E-4</v>
      </c>
      <c r="O686" s="32">
        <v>0</v>
      </c>
      <c r="P686" s="32">
        <v>5.5914905588101069E-3</v>
      </c>
      <c r="Q686" s="32">
        <v>0.30786269191849897</v>
      </c>
      <c r="R686" s="32">
        <v>3.708371820793654</v>
      </c>
      <c r="S686" s="32">
        <v>14.688682909953357</v>
      </c>
      <c r="T686" s="32">
        <v>19.46735227688778</v>
      </c>
      <c r="U686" s="32">
        <v>18.846802663539943</v>
      </c>
      <c r="V686" s="32">
        <v>19.116498601903789</v>
      </c>
      <c r="W686" s="32">
        <v>8.9868896667822487</v>
      </c>
      <c r="X686" s="32">
        <v>5.1677102137600253</v>
      </c>
      <c r="Y686" s="32">
        <v>1.4605697016563446</v>
      </c>
      <c r="Z686" s="32">
        <v>1.000845932583503E-2</v>
      </c>
      <c r="AA686" s="32"/>
      <c r="AB686" s="32">
        <v>0</v>
      </c>
      <c r="AC686" s="32">
        <v>3.8238986668889066E-3</v>
      </c>
      <c r="AD686" s="32">
        <v>0.1135179709340875</v>
      </c>
      <c r="AE686" s="32">
        <v>2.4439833076514574</v>
      </c>
      <c r="AF686" s="32">
        <v>9.5245225425350419</v>
      </c>
      <c r="AG686" s="32">
        <v>14.309969619445626</v>
      </c>
      <c r="AH686" s="32">
        <v>16.231694405793601</v>
      </c>
      <c r="AI686" s="32">
        <v>13.901942090357513</v>
      </c>
      <c r="AJ686" s="32">
        <v>7.1931246000031912</v>
      </c>
      <c r="AK686" s="32">
        <v>3.3947335533092611</v>
      </c>
      <c r="AL686" s="32">
        <v>0.72066681552707856</v>
      </c>
      <c r="AM686" s="26">
        <v>7.3962171262805573E-3</v>
      </c>
      <c r="AN686" s="26"/>
      <c r="AO686" s="26"/>
      <c r="AP686" s="26"/>
      <c r="AQ686" s="26"/>
      <c r="AR686" s="26"/>
      <c r="AS686" s="26"/>
      <c r="AT686" s="26"/>
      <c r="AU686" s="26"/>
      <c r="AV686" s="26"/>
      <c r="AW686" s="26"/>
      <c r="AX686" s="26"/>
      <c r="AY686" s="26"/>
      <c r="AZ686" s="26"/>
      <c r="BA686" s="26"/>
      <c r="BB686" s="26"/>
      <c r="BC686" s="26"/>
      <c r="BD686" s="26"/>
      <c r="BE686" s="26"/>
      <c r="BF686" s="26"/>
      <c r="BG686" s="26"/>
      <c r="BH686" s="26"/>
      <c r="BI686" s="26"/>
      <c r="BJ686" s="26"/>
      <c r="BK686" s="26"/>
      <c r="BL686" s="26"/>
      <c r="BM686" s="26"/>
      <c r="BN686" s="26"/>
      <c r="BO686" s="26"/>
      <c r="BP686" s="26"/>
      <c r="BQ686" s="26"/>
      <c r="BR686" s="26"/>
      <c r="BS686" s="26"/>
      <c r="BT686" s="26"/>
      <c r="BU686" s="26"/>
      <c r="BV686" s="26"/>
      <c r="BW686" s="26"/>
      <c r="BX686" s="26"/>
      <c r="BY686" s="26"/>
      <c r="BZ686" s="26"/>
      <c r="CA686" s="26"/>
      <c r="CB686" s="26"/>
      <c r="CC686" s="26"/>
      <c r="CD686" s="26"/>
      <c r="CE686" s="26"/>
      <c r="CF686" s="26"/>
      <c r="CG686" s="26"/>
      <c r="CH686" s="26"/>
      <c r="CI686" s="26"/>
      <c r="CJ686" s="26"/>
      <c r="CK686" s="26"/>
      <c r="CL686" s="26"/>
      <c r="CM686" s="26"/>
      <c r="CN686" s="26"/>
      <c r="CO686" s="26"/>
      <c r="CP686" s="26"/>
      <c r="CQ686" s="26"/>
      <c r="CR686" s="26"/>
      <c r="CS686" s="26"/>
      <c r="CT686" s="26"/>
      <c r="CU686" s="26"/>
      <c r="CV686" s="26"/>
      <c r="CW686" s="26"/>
      <c r="CX686" s="7"/>
      <c r="CY686" s="7"/>
      <c r="CZ686" s="7"/>
      <c r="DA686" s="7"/>
      <c r="DB686" s="7"/>
      <c r="DC686" s="7"/>
      <c r="DD686" s="7"/>
      <c r="DE686" s="7"/>
      <c r="DF686" s="7"/>
      <c r="DG686" s="7"/>
      <c r="DH686" s="7"/>
      <c r="DI686" s="7"/>
      <c r="DJ686" s="7"/>
      <c r="DK686" s="7"/>
      <c r="DL686" s="7"/>
      <c r="DM686" s="7"/>
      <c r="DN686" s="7"/>
      <c r="DO686" s="7"/>
      <c r="DP686" s="7"/>
      <c r="DQ686" s="7"/>
      <c r="DR686" s="7"/>
      <c r="DS686" s="7"/>
      <c r="DT686" s="7"/>
      <c r="DU686" s="7"/>
      <c r="DV686" s="7"/>
      <c r="DW686" s="7"/>
      <c r="DX686" s="7"/>
      <c r="DY686" s="7"/>
      <c r="DZ686" s="7"/>
      <c r="EA686" s="7"/>
    </row>
    <row r="687" spans="1:131">
      <c r="A687" s="7" t="s">
        <v>562</v>
      </c>
      <c r="B687" s="7"/>
      <c r="C687" s="32">
        <v>159.46822672546668</v>
      </c>
      <c r="D687" s="32">
        <v>10.46115</v>
      </c>
      <c r="E687" s="32">
        <v>2.0922300000000003</v>
      </c>
      <c r="F687" s="32">
        <v>12.553380000000001</v>
      </c>
      <c r="G687" s="32">
        <v>173.85067809764917</v>
      </c>
      <c r="H687" s="32">
        <v>158.57089505991877</v>
      </c>
      <c r="I687" s="32">
        <v>689.58946279195345</v>
      </c>
      <c r="J687" s="32">
        <v>4.0012838590247419</v>
      </c>
      <c r="K687" s="32">
        <v>42.442028995915031</v>
      </c>
      <c r="L687" s="113">
        <v>0.9121097299997416</v>
      </c>
      <c r="M687" s="32">
        <v>1.5149686329399337</v>
      </c>
      <c r="N687" s="32">
        <v>4.2415772671438716E-4</v>
      </c>
      <c r="O687" s="32">
        <v>0</v>
      </c>
      <c r="P687" s="32">
        <v>5.5864638837408919E-3</v>
      </c>
      <c r="Q687" s="32">
        <v>0.30758592748477032</v>
      </c>
      <c r="R687" s="32">
        <v>3.7050380442303377</v>
      </c>
      <c r="S687" s="32">
        <v>14.675477980890795</v>
      </c>
      <c r="T687" s="32">
        <v>19.449851388113196</v>
      </c>
      <c r="U687" s="32">
        <v>18.829859640550488</v>
      </c>
      <c r="V687" s="32">
        <v>19.099313125880496</v>
      </c>
      <c r="W687" s="32">
        <v>8.9788105734237469</v>
      </c>
      <c r="X687" s="32">
        <v>5.1630645115410507</v>
      </c>
      <c r="Y687" s="32">
        <v>1.4592566690706774</v>
      </c>
      <c r="Z687" s="32">
        <v>9.9994618550452129E-3</v>
      </c>
      <c r="AA687" s="32"/>
      <c r="AB687" s="32">
        <v>0</v>
      </c>
      <c r="AC687" s="32">
        <v>3.8204610332393655E-3</v>
      </c>
      <c r="AD687" s="32">
        <v>0.11341591979970737</v>
      </c>
      <c r="AE687" s="32">
        <v>2.4417861994147652</v>
      </c>
      <c r="AF687" s="32">
        <v>9.5159601244271723</v>
      </c>
      <c r="AG687" s="32">
        <v>14.297105148555307</v>
      </c>
      <c r="AH687" s="32">
        <v>16.21710233007737</v>
      </c>
      <c r="AI687" s="32">
        <v>13.889444430747023</v>
      </c>
      <c r="AJ687" s="32">
        <v>7.1866580773977606</v>
      </c>
      <c r="AK687" s="32">
        <v>3.3916817333446971</v>
      </c>
      <c r="AL687" s="32">
        <v>0.72001894571906944</v>
      </c>
      <c r="AM687" s="26">
        <v>7.3895680262160675E-3</v>
      </c>
      <c r="AN687" s="26"/>
      <c r="AO687" s="26"/>
      <c r="AP687" s="26"/>
      <c r="AQ687" s="26"/>
      <c r="AR687" s="26"/>
      <c r="AS687" s="26"/>
      <c r="AT687" s="26"/>
      <c r="AU687" s="26"/>
      <c r="AV687" s="26"/>
      <c r="AW687" s="26"/>
      <c r="AX687" s="26"/>
      <c r="AY687" s="26"/>
      <c r="AZ687" s="26"/>
      <c r="BA687" s="26"/>
      <c r="BB687" s="26"/>
      <c r="BC687" s="26"/>
      <c r="BD687" s="26"/>
      <c r="BE687" s="26"/>
      <c r="BF687" s="26"/>
      <c r="BG687" s="26"/>
      <c r="BH687" s="26"/>
      <c r="BI687" s="26"/>
      <c r="BJ687" s="26"/>
      <c r="BK687" s="26"/>
      <c r="BL687" s="26"/>
      <c r="BM687" s="26"/>
      <c r="BN687" s="26"/>
      <c r="BO687" s="26"/>
      <c r="BP687" s="26"/>
      <c r="BQ687" s="26"/>
      <c r="BR687" s="26"/>
      <c r="BS687" s="26"/>
      <c r="BT687" s="26"/>
      <c r="BU687" s="26"/>
      <c r="BV687" s="26"/>
      <c r="BW687" s="26"/>
      <c r="BX687" s="26"/>
      <c r="BY687" s="26"/>
      <c r="BZ687" s="26"/>
      <c r="CA687" s="26"/>
      <c r="CB687" s="26"/>
      <c r="CC687" s="26"/>
      <c r="CD687" s="26"/>
      <c r="CE687" s="26"/>
      <c r="CF687" s="26"/>
      <c r="CG687" s="26"/>
      <c r="CH687" s="26"/>
      <c r="CI687" s="26"/>
      <c r="CJ687" s="26"/>
      <c r="CK687" s="26"/>
      <c r="CL687" s="26"/>
      <c r="CM687" s="26"/>
      <c r="CN687" s="26"/>
      <c r="CO687" s="26"/>
      <c r="CP687" s="26"/>
      <c r="CQ687" s="26"/>
      <c r="CR687" s="26"/>
      <c r="CS687" s="26"/>
      <c r="CT687" s="26"/>
      <c r="CU687" s="26"/>
      <c r="CV687" s="26"/>
      <c r="CW687" s="26"/>
      <c r="CX687" s="7"/>
      <c r="CY687" s="7"/>
      <c r="CZ687" s="7"/>
      <c r="DA687" s="7"/>
      <c r="DB687" s="7"/>
      <c r="DC687" s="7"/>
      <c r="DD687" s="7"/>
      <c r="DE687" s="7"/>
      <c r="DF687" s="7"/>
      <c r="DG687" s="7"/>
      <c r="DH687" s="7"/>
      <c r="DI687" s="7"/>
      <c r="DJ687" s="7"/>
      <c r="DK687" s="7"/>
      <c r="DL687" s="7"/>
      <c r="DM687" s="7"/>
      <c r="DN687" s="7"/>
      <c r="DO687" s="7"/>
      <c r="DP687" s="7"/>
      <c r="DQ687" s="7"/>
      <c r="DR687" s="7"/>
      <c r="DS687" s="7"/>
      <c r="DT687" s="7"/>
      <c r="DU687" s="7"/>
      <c r="DV687" s="7"/>
      <c r="DW687" s="7"/>
      <c r="DX687" s="7"/>
      <c r="DY687" s="7"/>
      <c r="DZ687" s="7"/>
      <c r="EA687" s="7"/>
    </row>
    <row r="688" spans="1:131">
      <c r="A688" s="7" t="s">
        <v>549</v>
      </c>
      <c r="B688" s="7"/>
      <c r="C688" s="32">
        <v>158.35944968892971</v>
      </c>
      <c r="D688" s="32">
        <v>10.46115</v>
      </c>
      <c r="E688" s="32">
        <v>2.0922300000000003</v>
      </c>
      <c r="F688" s="32">
        <v>12.553380000000001</v>
      </c>
      <c r="G688" s="32">
        <v>173.85067809764917</v>
      </c>
      <c r="H688" s="32">
        <v>158.03531553892412</v>
      </c>
      <c r="I688" s="32">
        <v>694.41772509321493</v>
      </c>
      <c r="J688" s="32">
        <v>4.0303567914371161</v>
      </c>
      <c r="K688" s="32">
        <v>42.74025047335504</v>
      </c>
      <c r="L688" s="113">
        <v>0.909029043016779</v>
      </c>
      <c r="M688" s="32">
        <v>1.5044351087027257</v>
      </c>
      <c r="N688" s="32">
        <v>4.2120857278631177E-4</v>
      </c>
      <c r="O688" s="32">
        <v>0</v>
      </c>
      <c r="P688" s="32">
        <v>5.5476213945696877E-3</v>
      </c>
      <c r="Q688" s="32">
        <v>0.30544729322414005</v>
      </c>
      <c r="R688" s="32">
        <v>3.6792770435138085</v>
      </c>
      <c r="S688" s="32">
        <v>14.573439892680105</v>
      </c>
      <c r="T688" s="32">
        <v>19.314617247582351</v>
      </c>
      <c r="U688" s="32">
        <v>18.698936281086542</v>
      </c>
      <c r="V688" s="32">
        <v>18.966516265700555</v>
      </c>
      <c r="W688" s="32">
        <v>8.9163812156535229</v>
      </c>
      <c r="X688" s="32">
        <v>5.1271659034853467</v>
      </c>
      <c r="Y688" s="32">
        <v>1.4491105081814337</v>
      </c>
      <c r="Z688" s="32">
        <v>9.9299359443966381E-3</v>
      </c>
      <c r="AA688" s="32"/>
      <c r="AB688" s="32">
        <v>0</v>
      </c>
      <c r="AC688" s="32">
        <v>3.7938975004929163E-3</v>
      </c>
      <c r="AD688" s="32">
        <v>0.11262734285222477</v>
      </c>
      <c r="AE688" s="32">
        <v>2.4248085448585073</v>
      </c>
      <c r="AF688" s="32">
        <v>9.44979598450273</v>
      </c>
      <c r="AG688" s="32">
        <v>14.19769787349378</v>
      </c>
      <c r="AH688" s="32">
        <v>16.104345381361089</v>
      </c>
      <c r="AI688" s="32">
        <v>13.792871606484162</v>
      </c>
      <c r="AJ688" s="32">
        <v>7.1366894936285341</v>
      </c>
      <c r="AK688" s="32">
        <v>3.3680994881639776</v>
      </c>
      <c r="AL688" s="32">
        <v>0.71501267902081833</v>
      </c>
      <c r="AM688" s="26">
        <v>7.3381886166268362E-3</v>
      </c>
      <c r="AN688" s="26"/>
      <c r="AO688" s="26"/>
      <c r="AP688" s="26"/>
      <c r="AQ688" s="26"/>
      <c r="AR688" s="26"/>
      <c r="AS688" s="26"/>
      <c r="AT688" s="26"/>
      <c r="AU688" s="26"/>
      <c r="AV688" s="26"/>
      <c r="AW688" s="26"/>
      <c r="AX688" s="26"/>
      <c r="AY688" s="26"/>
      <c r="AZ688" s="26"/>
      <c r="BA688" s="26"/>
      <c r="BB688" s="26"/>
      <c r="BC688" s="26"/>
      <c r="BD688" s="26"/>
      <c r="BE688" s="26"/>
      <c r="BF688" s="26"/>
      <c r="BG688" s="26"/>
      <c r="BH688" s="26"/>
      <c r="BI688" s="26"/>
      <c r="BJ688" s="26"/>
      <c r="BK688" s="26"/>
      <c r="BL688" s="26"/>
      <c r="BM688" s="26"/>
      <c r="BN688" s="26"/>
      <c r="BO688" s="26"/>
      <c r="BP688" s="26"/>
      <c r="BQ688" s="26"/>
      <c r="BR688" s="26"/>
      <c r="BS688" s="26"/>
      <c r="BT688" s="26"/>
      <c r="BU688" s="26"/>
      <c r="BV688" s="26"/>
      <c r="BW688" s="26"/>
      <c r="BX688" s="26"/>
      <c r="BY688" s="26"/>
      <c r="BZ688" s="26"/>
      <c r="CA688" s="26"/>
      <c r="CB688" s="26"/>
      <c r="CC688" s="26"/>
      <c r="CD688" s="26"/>
      <c r="CE688" s="26"/>
      <c r="CF688" s="26"/>
      <c r="CG688" s="26"/>
      <c r="CH688" s="26"/>
      <c r="CI688" s="26"/>
      <c r="CJ688" s="26"/>
      <c r="CK688" s="26"/>
      <c r="CL688" s="26"/>
      <c r="CM688" s="26"/>
      <c r="CN688" s="26"/>
      <c r="CO688" s="26"/>
      <c r="CP688" s="26"/>
      <c r="CQ688" s="26"/>
      <c r="CR688" s="26"/>
      <c r="CS688" s="26"/>
      <c r="CT688" s="26"/>
      <c r="CU688" s="26"/>
      <c r="CV688" s="26"/>
      <c r="CW688" s="26"/>
      <c r="CX688" s="7"/>
      <c r="CY688" s="7"/>
      <c r="CZ688" s="7"/>
      <c r="DA688" s="7"/>
      <c r="DB688" s="7"/>
      <c r="DC688" s="7"/>
      <c r="DD688" s="7"/>
      <c r="DE688" s="7"/>
      <c r="DF688" s="7"/>
      <c r="DG688" s="7"/>
      <c r="DH688" s="7"/>
      <c r="DI688" s="7"/>
      <c r="DJ688" s="7"/>
      <c r="DK688" s="7"/>
      <c r="DL688" s="7"/>
      <c r="DM688" s="7"/>
      <c r="DN688" s="7"/>
      <c r="DO688" s="7"/>
      <c r="DP688" s="7"/>
      <c r="DQ688" s="7"/>
      <c r="DR688" s="7"/>
      <c r="DS688" s="7"/>
      <c r="DT688" s="7"/>
      <c r="DU688" s="7"/>
      <c r="DV688" s="7"/>
      <c r="DW688" s="7"/>
      <c r="DX688" s="7"/>
      <c r="DY688" s="7"/>
      <c r="DZ688" s="7"/>
      <c r="EA688" s="7"/>
    </row>
    <row r="689" spans="1:131">
      <c r="A689" s="7" t="s">
        <v>543</v>
      </c>
      <c r="B689" s="7"/>
      <c r="C689" s="32">
        <v>157.96811661721077</v>
      </c>
      <c r="D689" s="32">
        <v>10.46115</v>
      </c>
      <c r="E689" s="32">
        <v>2.0922300000000003</v>
      </c>
      <c r="F689" s="32">
        <v>12.553380000000001</v>
      </c>
      <c r="G689" s="32">
        <v>173.85067809764917</v>
      </c>
      <c r="H689" s="32">
        <v>157.84628747269059</v>
      </c>
      <c r="I689" s="32">
        <v>696.13800021731049</v>
      </c>
      <c r="J689" s="32">
        <v>4.040715268109035</v>
      </c>
      <c r="K689" s="32">
        <v>42.84650464040331</v>
      </c>
      <c r="L689" s="113">
        <v>0.90794174172867381</v>
      </c>
      <c r="M689" s="32">
        <v>1.5007173942660621</v>
      </c>
      <c r="N689" s="32">
        <v>4.2016769492934388E-4</v>
      </c>
      <c r="O689" s="32">
        <v>0</v>
      </c>
      <c r="P689" s="32">
        <v>5.5339122807445563E-3</v>
      </c>
      <c r="Q689" s="32">
        <v>0.30469248113215286</v>
      </c>
      <c r="R689" s="32">
        <v>3.6701849256138566</v>
      </c>
      <c r="S689" s="32">
        <v>14.537426449782211</v>
      </c>
      <c r="T689" s="32">
        <v>19.266887550924402</v>
      </c>
      <c r="U689" s="32">
        <v>18.652728036569851</v>
      </c>
      <c r="V689" s="32">
        <v>18.919646785637042</v>
      </c>
      <c r="W689" s="32">
        <v>8.8943473246757936</v>
      </c>
      <c r="X689" s="32">
        <v>5.1144958065245101</v>
      </c>
      <c r="Y689" s="32">
        <v>1.4455295102205239</v>
      </c>
      <c r="Z689" s="32">
        <v>9.9053973876971398E-3</v>
      </c>
      <c r="AA689" s="32"/>
      <c r="AB689" s="32">
        <v>0</v>
      </c>
      <c r="AC689" s="32">
        <v>3.7845221359941689E-3</v>
      </c>
      <c r="AD689" s="32">
        <v>0.11234902157664264</v>
      </c>
      <c r="AE689" s="32">
        <v>2.4188164314857099</v>
      </c>
      <c r="AF689" s="32">
        <v>9.4264439351176321</v>
      </c>
      <c r="AG689" s="32">
        <v>14.162612952883826</v>
      </c>
      <c r="AH689" s="32">
        <v>16.064548811225929</v>
      </c>
      <c r="AI689" s="32">
        <v>13.75878708027374</v>
      </c>
      <c r="AJ689" s="32">
        <v>7.1190535228864524</v>
      </c>
      <c r="AK689" s="32">
        <v>3.3597763428060765</v>
      </c>
      <c r="AL689" s="32">
        <v>0.71324576136261197</v>
      </c>
      <c r="AM689" s="26">
        <v>7.3200547073600476E-3</v>
      </c>
      <c r="AN689" s="26"/>
      <c r="AO689" s="26"/>
      <c r="AP689" s="26"/>
      <c r="AQ689" s="26"/>
      <c r="AR689" s="26"/>
      <c r="AS689" s="26"/>
      <c r="AT689" s="26"/>
      <c r="AU689" s="26"/>
      <c r="AV689" s="26"/>
      <c r="AW689" s="26"/>
      <c r="AX689" s="26"/>
      <c r="AY689" s="26"/>
      <c r="AZ689" s="26"/>
      <c r="BA689" s="26"/>
      <c r="BB689" s="26"/>
      <c r="BC689" s="26"/>
      <c r="BD689" s="26"/>
      <c r="BE689" s="26"/>
      <c r="BF689" s="26"/>
      <c r="BG689" s="26"/>
      <c r="BH689" s="26"/>
      <c r="BI689" s="26"/>
      <c r="BJ689" s="26"/>
      <c r="BK689" s="26"/>
      <c r="BL689" s="26"/>
      <c r="BM689" s="26"/>
      <c r="BN689" s="26"/>
      <c r="BO689" s="26"/>
      <c r="BP689" s="26"/>
      <c r="BQ689" s="26"/>
      <c r="BR689" s="26"/>
      <c r="BS689" s="26"/>
      <c r="BT689" s="26"/>
      <c r="BU689" s="26"/>
      <c r="BV689" s="26"/>
      <c r="BW689" s="26"/>
      <c r="BX689" s="26"/>
      <c r="BY689" s="26"/>
      <c r="BZ689" s="26"/>
      <c r="CA689" s="26"/>
      <c r="CB689" s="26"/>
      <c r="CC689" s="26"/>
      <c r="CD689" s="26"/>
      <c r="CE689" s="26"/>
      <c r="CF689" s="26"/>
      <c r="CG689" s="26"/>
      <c r="CH689" s="26"/>
      <c r="CI689" s="26"/>
      <c r="CJ689" s="26"/>
      <c r="CK689" s="26"/>
      <c r="CL689" s="26"/>
      <c r="CM689" s="26"/>
      <c r="CN689" s="26"/>
      <c r="CO689" s="26"/>
      <c r="CP689" s="26"/>
      <c r="CQ689" s="26"/>
      <c r="CR689" s="26"/>
      <c r="CS689" s="26"/>
      <c r="CT689" s="26"/>
      <c r="CU689" s="26"/>
      <c r="CV689" s="26"/>
      <c r="CW689" s="26"/>
      <c r="CX689" s="7"/>
      <c r="CY689" s="7"/>
      <c r="CZ689" s="7"/>
      <c r="DA689" s="7"/>
      <c r="DB689" s="7"/>
      <c r="DC689" s="7"/>
      <c r="DD689" s="7"/>
      <c r="DE689" s="7"/>
      <c r="DF689" s="7"/>
      <c r="DG689" s="7"/>
      <c r="DH689" s="7"/>
      <c r="DI689" s="7"/>
      <c r="DJ689" s="7"/>
      <c r="DK689" s="7"/>
      <c r="DL689" s="7"/>
      <c r="DM689" s="7"/>
      <c r="DN689" s="7"/>
      <c r="DO689" s="7"/>
      <c r="DP689" s="7"/>
      <c r="DQ689" s="7"/>
      <c r="DR689" s="7"/>
      <c r="DS689" s="7"/>
      <c r="DT689" s="7"/>
      <c r="DU689" s="7"/>
      <c r="DV689" s="7"/>
      <c r="DW689" s="7"/>
      <c r="DX689" s="7"/>
      <c r="DY689" s="7"/>
      <c r="DZ689" s="7"/>
      <c r="EA689" s="7"/>
    </row>
    <row r="690" spans="1:131">
      <c r="A690" s="7" t="s">
        <v>484</v>
      </c>
      <c r="B690" s="7"/>
      <c r="C690" s="32">
        <v>157.49851693114806</v>
      </c>
      <c r="D690" s="32">
        <v>10.46115</v>
      </c>
      <c r="E690" s="32">
        <v>2.0922300000000003</v>
      </c>
      <c r="F690" s="32">
        <v>12.553380000000001</v>
      </c>
      <c r="G690" s="32">
        <v>173.85067809764917</v>
      </c>
      <c r="H690" s="32">
        <v>157.61945379321054</v>
      </c>
      <c r="I690" s="32">
        <v>698.21361459596073</v>
      </c>
      <c r="J690" s="32">
        <v>4.053213387055238</v>
      </c>
      <c r="K690" s="32">
        <v>42.974706620323715</v>
      </c>
      <c r="L690" s="113">
        <v>0.90663698018294869</v>
      </c>
      <c r="M690" s="32">
        <v>1.4962561369420668</v>
      </c>
      <c r="N690" s="32">
        <v>4.1891864150098249E-4</v>
      </c>
      <c r="O690" s="32">
        <v>0</v>
      </c>
      <c r="P690" s="32">
        <v>5.517461344154399E-3</v>
      </c>
      <c r="Q690" s="32">
        <v>0.30378670662176827</v>
      </c>
      <c r="R690" s="32">
        <v>3.6592743841339144</v>
      </c>
      <c r="S690" s="32">
        <v>14.494210318304741</v>
      </c>
      <c r="T690" s="32">
        <v>19.209611914934868</v>
      </c>
      <c r="U690" s="32">
        <v>18.597278143149826</v>
      </c>
      <c r="V690" s="32">
        <v>18.863403409560828</v>
      </c>
      <c r="W690" s="32">
        <v>8.8679066555025212</v>
      </c>
      <c r="X690" s="32">
        <v>5.0992916901715057</v>
      </c>
      <c r="Y690" s="32">
        <v>1.4412323126674325</v>
      </c>
      <c r="Z690" s="32">
        <v>9.8759511196577429E-3</v>
      </c>
      <c r="AA690" s="32"/>
      <c r="AB690" s="32">
        <v>0</v>
      </c>
      <c r="AC690" s="32">
        <v>3.773271698595673E-3</v>
      </c>
      <c r="AD690" s="32">
        <v>0.11201503604594412</v>
      </c>
      <c r="AE690" s="32">
        <v>2.4116258954383536</v>
      </c>
      <c r="AF690" s="32">
        <v>9.3984214758555158</v>
      </c>
      <c r="AG690" s="32">
        <v>14.120511048151885</v>
      </c>
      <c r="AH690" s="32">
        <v>16.016792927063737</v>
      </c>
      <c r="AI690" s="32">
        <v>13.717885648821232</v>
      </c>
      <c r="AJ690" s="32">
        <v>7.097890357995956</v>
      </c>
      <c r="AK690" s="32">
        <v>3.3497885683765949</v>
      </c>
      <c r="AL690" s="32">
        <v>0.71112546017276446</v>
      </c>
      <c r="AM690" s="26">
        <v>7.2982940162399021E-3</v>
      </c>
      <c r="AN690" s="26"/>
      <c r="AO690" s="26"/>
      <c r="AP690" s="26"/>
      <c r="AQ690" s="26"/>
      <c r="AR690" s="26"/>
      <c r="AS690" s="26"/>
      <c r="AT690" s="26"/>
      <c r="AU690" s="26"/>
      <c r="AV690" s="26"/>
      <c r="AW690" s="26"/>
      <c r="AX690" s="26"/>
      <c r="AY690" s="26"/>
      <c r="AZ690" s="26"/>
      <c r="BA690" s="26"/>
      <c r="BB690" s="26"/>
      <c r="BC690" s="26"/>
      <c r="BD690" s="26"/>
      <c r="BE690" s="26"/>
      <c r="BF690" s="26"/>
      <c r="BG690" s="26"/>
      <c r="BH690" s="26"/>
      <c r="BI690" s="26"/>
      <c r="BJ690" s="26"/>
      <c r="BK690" s="26"/>
      <c r="BL690" s="26"/>
      <c r="BM690" s="26"/>
      <c r="BN690" s="26"/>
      <c r="BO690" s="26"/>
      <c r="BP690" s="26"/>
      <c r="BQ690" s="26"/>
      <c r="BR690" s="26"/>
      <c r="BS690" s="26"/>
      <c r="BT690" s="26"/>
      <c r="BU690" s="26"/>
      <c r="BV690" s="26"/>
      <c r="BW690" s="26"/>
      <c r="BX690" s="26"/>
      <c r="BY690" s="26"/>
      <c r="BZ690" s="26"/>
      <c r="CA690" s="26"/>
      <c r="CB690" s="26"/>
      <c r="CC690" s="26"/>
      <c r="CD690" s="26"/>
      <c r="CE690" s="26"/>
      <c r="CF690" s="26"/>
      <c r="CG690" s="26"/>
      <c r="CH690" s="26"/>
      <c r="CI690" s="26"/>
      <c r="CJ690" s="26"/>
      <c r="CK690" s="26"/>
      <c r="CL690" s="26"/>
      <c r="CM690" s="26"/>
      <c r="CN690" s="26"/>
      <c r="CO690" s="26"/>
      <c r="CP690" s="26"/>
      <c r="CQ690" s="26"/>
      <c r="CR690" s="26"/>
      <c r="CS690" s="26"/>
      <c r="CT690" s="26"/>
      <c r="CU690" s="26"/>
      <c r="CV690" s="26"/>
      <c r="CW690" s="26"/>
      <c r="CX690" s="7"/>
      <c r="CY690" s="7"/>
      <c r="CZ690" s="7"/>
      <c r="DA690" s="7"/>
      <c r="DB690" s="7"/>
      <c r="DC690" s="7"/>
      <c r="DD690" s="7"/>
      <c r="DE690" s="7"/>
      <c r="DF690" s="7"/>
      <c r="DG690" s="7"/>
      <c r="DH690" s="7"/>
      <c r="DI690" s="7"/>
      <c r="DJ690" s="7"/>
      <c r="DK690" s="7"/>
      <c r="DL690" s="7"/>
      <c r="DM690" s="7"/>
      <c r="DN690" s="7"/>
      <c r="DO690" s="7"/>
      <c r="DP690" s="7"/>
      <c r="DQ690" s="7"/>
      <c r="DR690" s="7"/>
      <c r="DS690" s="7"/>
      <c r="DT690" s="7"/>
      <c r="DU690" s="7"/>
      <c r="DV690" s="7"/>
      <c r="DW690" s="7"/>
      <c r="DX690" s="7"/>
      <c r="DY690" s="7"/>
      <c r="DZ690" s="7"/>
      <c r="EA690" s="7"/>
    </row>
    <row r="691" spans="1:131">
      <c r="A691" s="7" t="s">
        <v>551</v>
      </c>
      <c r="B691" s="7"/>
      <c r="C691" s="32">
        <v>156.79411740205396</v>
      </c>
      <c r="D691" s="32">
        <v>10.46115</v>
      </c>
      <c r="E691" s="32">
        <v>2.0922300000000003</v>
      </c>
      <c r="F691" s="32">
        <v>12.553380000000001</v>
      </c>
      <c r="G691" s="32">
        <v>173.85067809764917</v>
      </c>
      <c r="H691" s="32">
        <v>157.27920327399039</v>
      </c>
      <c r="I691" s="32">
        <v>701.35034797268145</v>
      </c>
      <c r="J691" s="32">
        <v>4.0721009353628821</v>
      </c>
      <c r="K691" s="32">
        <v>43.16844946269098</v>
      </c>
      <c r="L691" s="113">
        <v>0.90467983786436057</v>
      </c>
      <c r="M691" s="32">
        <v>1.4895642509560758</v>
      </c>
      <c r="N691" s="32">
        <v>4.1704506135844041E-4</v>
      </c>
      <c r="O691" s="32">
        <v>0</v>
      </c>
      <c r="P691" s="32">
        <v>5.492784939269163E-3</v>
      </c>
      <c r="Q691" s="32">
        <v>0.30242804485619135</v>
      </c>
      <c r="R691" s="32">
        <v>3.6429085719140009</v>
      </c>
      <c r="S691" s="32">
        <v>14.429386121088536</v>
      </c>
      <c r="T691" s="32">
        <v>19.12369846095056</v>
      </c>
      <c r="U691" s="32">
        <v>18.514103303019784</v>
      </c>
      <c r="V691" s="32">
        <v>18.779038345446509</v>
      </c>
      <c r="W691" s="32">
        <v>8.8282456517426127</v>
      </c>
      <c r="X691" s="32">
        <v>5.0764855156419983</v>
      </c>
      <c r="Y691" s="32">
        <v>1.4347865163377949</v>
      </c>
      <c r="Z691" s="32">
        <v>9.8317817175986467E-3</v>
      </c>
      <c r="AA691" s="32"/>
      <c r="AB691" s="32">
        <v>0</v>
      </c>
      <c r="AC691" s="32">
        <v>3.7563960424979279E-3</v>
      </c>
      <c r="AD691" s="32">
        <v>0.11151405774989633</v>
      </c>
      <c r="AE691" s="32">
        <v>2.4008400913673191</v>
      </c>
      <c r="AF691" s="32">
        <v>9.3563877869623404</v>
      </c>
      <c r="AG691" s="32">
        <v>14.057358191053972</v>
      </c>
      <c r="AH691" s="32">
        <v>15.945159100820449</v>
      </c>
      <c r="AI691" s="32">
        <v>13.656533501642471</v>
      </c>
      <c r="AJ691" s="32">
        <v>7.066145610660211</v>
      </c>
      <c r="AK691" s="32">
        <v>3.3348069067323727</v>
      </c>
      <c r="AL691" s="32">
        <v>0.70794500838799301</v>
      </c>
      <c r="AM691" s="26">
        <v>7.2656529795596834E-3</v>
      </c>
      <c r="AN691" s="26"/>
      <c r="AO691" s="26"/>
      <c r="AP691" s="26"/>
      <c r="AQ691" s="26"/>
      <c r="AR691" s="26"/>
      <c r="AS691" s="26"/>
      <c r="AT691" s="26"/>
      <c r="AU691" s="26"/>
      <c r="AV691" s="26"/>
      <c r="AW691" s="26"/>
      <c r="AX691" s="26"/>
      <c r="AY691" s="26"/>
      <c r="AZ691" s="26"/>
      <c r="BA691" s="26"/>
      <c r="BB691" s="26"/>
      <c r="BC691" s="26"/>
      <c r="BD691" s="26"/>
      <c r="BE691" s="26"/>
      <c r="BF691" s="26"/>
      <c r="BG691" s="26"/>
      <c r="BH691" s="26"/>
      <c r="BI691" s="26"/>
      <c r="BJ691" s="26"/>
      <c r="BK691" s="26"/>
      <c r="BL691" s="26"/>
      <c r="BM691" s="26"/>
      <c r="BN691" s="26"/>
      <c r="BO691" s="26"/>
      <c r="BP691" s="26"/>
      <c r="BQ691" s="26"/>
      <c r="BR691" s="26"/>
      <c r="BS691" s="26"/>
      <c r="BT691" s="26"/>
      <c r="BU691" s="26"/>
      <c r="BV691" s="26"/>
      <c r="BW691" s="26"/>
      <c r="BX691" s="26"/>
      <c r="BY691" s="26"/>
      <c r="BZ691" s="26"/>
      <c r="CA691" s="26"/>
      <c r="CB691" s="26"/>
      <c r="CC691" s="26"/>
      <c r="CD691" s="26"/>
      <c r="CE691" s="26"/>
      <c r="CF691" s="26"/>
      <c r="CG691" s="26"/>
      <c r="CH691" s="26"/>
      <c r="CI691" s="26"/>
      <c r="CJ691" s="26"/>
      <c r="CK691" s="26"/>
      <c r="CL691" s="26"/>
      <c r="CM691" s="26"/>
      <c r="CN691" s="26"/>
      <c r="CO691" s="26"/>
      <c r="CP691" s="26"/>
      <c r="CQ691" s="26"/>
      <c r="CR691" s="26"/>
      <c r="CS691" s="26"/>
      <c r="CT691" s="26"/>
      <c r="CU691" s="26"/>
      <c r="CV691" s="26"/>
      <c r="CW691" s="26"/>
      <c r="CX691" s="7"/>
      <c r="CY691" s="7"/>
      <c r="CZ691" s="7"/>
      <c r="DA691" s="7"/>
      <c r="DB691" s="7"/>
      <c r="DC691" s="7"/>
      <c r="DD691" s="7"/>
      <c r="DE691" s="7"/>
      <c r="DF691" s="7"/>
      <c r="DG691" s="7"/>
      <c r="DH691" s="7"/>
      <c r="DI691" s="7"/>
      <c r="DJ691" s="7"/>
      <c r="DK691" s="7"/>
      <c r="DL691" s="7"/>
      <c r="DM691" s="7"/>
      <c r="DN691" s="7"/>
      <c r="DO691" s="7"/>
      <c r="DP691" s="7"/>
      <c r="DQ691" s="7"/>
      <c r="DR691" s="7"/>
      <c r="DS691" s="7"/>
      <c r="DT691" s="7"/>
      <c r="DU691" s="7"/>
      <c r="DV691" s="7"/>
      <c r="DW691" s="7"/>
      <c r="DX691" s="7"/>
      <c r="DY691" s="7"/>
      <c r="DZ691" s="7"/>
      <c r="EA691" s="7"/>
    </row>
    <row r="692" spans="1:131">
      <c r="A692" s="7" t="s">
        <v>561</v>
      </c>
      <c r="B692" s="7"/>
      <c r="C692" s="32">
        <v>156.72889522343414</v>
      </c>
      <c r="D692" s="32">
        <v>10.46115</v>
      </c>
      <c r="E692" s="32">
        <v>2.0922300000000003</v>
      </c>
      <c r="F692" s="32">
        <v>12.553380000000001</v>
      </c>
      <c r="G692" s="32">
        <v>173.85067809764917</v>
      </c>
      <c r="H692" s="32">
        <v>157.24769859628481</v>
      </c>
      <c r="I692" s="32">
        <v>701.6422124537354</v>
      </c>
      <c r="J692" s="32">
        <v>4.0738583701917737</v>
      </c>
      <c r="K692" s="32">
        <v>43.186476705479642</v>
      </c>
      <c r="L692" s="113">
        <v>0.9044986209830097</v>
      </c>
      <c r="M692" s="32">
        <v>1.4889446318832973</v>
      </c>
      <c r="N692" s="32">
        <v>4.168715817156125E-4</v>
      </c>
      <c r="O692" s="32">
        <v>0</v>
      </c>
      <c r="P692" s="32">
        <v>5.4905000869649749E-3</v>
      </c>
      <c r="Q692" s="32">
        <v>0.30230224284086016</v>
      </c>
      <c r="R692" s="32">
        <v>3.6413932189306761</v>
      </c>
      <c r="S692" s="32">
        <v>14.423383880605556</v>
      </c>
      <c r="T692" s="32">
        <v>19.115743511507574</v>
      </c>
      <c r="U692" s="32">
        <v>18.506401928933673</v>
      </c>
      <c r="V692" s="32">
        <v>18.771226765435927</v>
      </c>
      <c r="W692" s="32">
        <v>8.8245733365796593</v>
      </c>
      <c r="X692" s="32">
        <v>5.0743738328151933</v>
      </c>
      <c r="Y692" s="32">
        <v>1.4341896833443102</v>
      </c>
      <c r="Z692" s="32">
        <v>9.8276919581487317E-3</v>
      </c>
      <c r="AA692" s="32"/>
      <c r="AB692" s="32">
        <v>0</v>
      </c>
      <c r="AC692" s="32">
        <v>3.7548334817481374E-3</v>
      </c>
      <c r="AD692" s="32">
        <v>0.11146767087063265</v>
      </c>
      <c r="AE692" s="32">
        <v>2.3998414058051867</v>
      </c>
      <c r="AF692" s="32">
        <v>9.3524957787314911</v>
      </c>
      <c r="AG692" s="32">
        <v>14.051510704285647</v>
      </c>
      <c r="AH692" s="32">
        <v>15.938526339131259</v>
      </c>
      <c r="AI692" s="32">
        <v>13.650852747274071</v>
      </c>
      <c r="AJ692" s="32">
        <v>7.0632062822031987</v>
      </c>
      <c r="AK692" s="32">
        <v>3.3334197158393897</v>
      </c>
      <c r="AL692" s="32">
        <v>0.70765052211162538</v>
      </c>
      <c r="AM692" s="26">
        <v>7.2626306613485531E-3</v>
      </c>
      <c r="AN692" s="26"/>
      <c r="AO692" s="26"/>
      <c r="AP692" s="26"/>
      <c r="AQ692" s="26"/>
      <c r="AR692" s="26"/>
      <c r="AS692" s="26"/>
      <c r="AT692" s="26"/>
      <c r="AU692" s="26"/>
      <c r="AV692" s="26"/>
      <c r="AW692" s="26"/>
      <c r="AX692" s="26"/>
      <c r="AY692" s="26"/>
      <c r="AZ692" s="26"/>
      <c r="BA692" s="26"/>
      <c r="BB692" s="26"/>
      <c r="BC692" s="26"/>
      <c r="BD692" s="26"/>
      <c r="BE692" s="26"/>
      <c r="BF692" s="26"/>
      <c r="BG692" s="26"/>
      <c r="BH692" s="26"/>
      <c r="BI692" s="26"/>
      <c r="BJ692" s="26"/>
      <c r="BK692" s="26"/>
      <c r="BL692" s="26"/>
      <c r="BM692" s="26"/>
      <c r="BN692" s="26"/>
      <c r="BO692" s="26"/>
      <c r="BP692" s="26"/>
      <c r="BQ692" s="26"/>
      <c r="BR692" s="26"/>
      <c r="BS692" s="26"/>
      <c r="BT692" s="26"/>
      <c r="BU692" s="26"/>
      <c r="BV692" s="26"/>
      <c r="BW692" s="26"/>
      <c r="BX692" s="26"/>
      <c r="BY692" s="26"/>
      <c r="BZ692" s="26"/>
      <c r="CA692" s="26"/>
      <c r="CB692" s="26"/>
      <c r="CC692" s="26"/>
      <c r="CD692" s="26"/>
      <c r="CE692" s="26"/>
      <c r="CF692" s="26"/>
      <c r="CG692" s="26"/>
      <c r="CH692" s="26"/>
      <c r="CI692" s="26"/>
      <c r="CJ692" s="26"/>
      <c r="CK692" s="26"/>
      <c r="CL692" s="26"/>
      <c r="CM692" s="26"/>
      <c r="CN692" s="26"/>
      <c r="CO692" s="26"/>
      <c r="CP692" s="26"/>
      <c r="CQ692" s="26"/>
      <c r="CR692" s="26"/>
      <c r="CS692" s="26"/>
      <c r="CT692" s="26"/>
      <c r="CU692" s="26"/>
      <c r="CV692" s="26"/>
      <c r="CW692" s="26"/>
      <c r="CX692" s="7"/>
      <c r="CY692" s="7"/>
      <c r="CZ692" s="7"/>
      <c r="DA692" s="7"/>
      <c r="DB692" s="7"/>
      <c r="DC692" s="7"/>
      <c r="DD692" s="7"/>
      <c r="DE692" s="7"/>
      <c r="DF692" s="7"/>
      <c r="DG692" s="7"/>
      <c r="DH692" s="7"/>
      <c r="DI692" s="7"/>
      <c r="DJ692" s="7"/>
      <c r="DK692" s="7"/>
      <c r="DL692" s="7"/>
      <c r="DM692" s="7"/>
      <c r="DN692" s="7"/>
      <c r="DO692" s="7"/>
      <c r="DP692" s="7"/>
      <c r="DQ692" s="7"/>
      <c r="DR692" s="7"/>
      <c r="DS692" s="7"/>
      <c r="DT692" s="7"/>
      <c r="DU692" s="7"/>
      <c r="DV692" s="7"/>
      <c r="DW692" s="7"/>
      <c r="DX692" s="7"/>
      <c r="DY692" s="7"/>
      <c r="DZ692" s="7"/>
      <c r="EA692" s="7"/>
    </row>
    <row r="693" spans="1:131">
      <c r="A693" s="7" t="s">
        <v>571</v>
      </c>
      <c r="B693" s="7"/>
      <c r="C693" s="32">
        <v>156.5984508661945</v>
      </c>
      <c r="D693" s="32">
        <v>10.46115</v>
      </c>
      <c r="E693" s="32">
        <v>2.0922300000000003</v>
      </c>
      <c r="F693" s="32">
        <v>12.553380000000001</v>
      </c>
      <c r="G693" s="32">
        <v>173.85067809764917</v>
      </c>
      <c r="H693" s="32">
        <v>157.18468924087375</v>
      </c>
      <c r="I693" s="32">
        <v>702.22667077314702</v>
      </c>
      <c r="J693" s="32">
        <v>4.0773776316067236</v>
      </c>
      <c r="K693" s="32">
        <v>43.222576240393359</v>
      </c>
      <c r="L693" s="113">
        <v>0.90413618722030875</v>
      </c>
      <c r="M693" s="32">
        <v>1.4877053937377418</v>
      </c>
      <c r="N693" s="32">
        <v>4.1652462242995652E-4</v>
      </c>
      <c r="O693" s="32">
        <v>0</v>
      </c>
      <c r="P693" s="32">
        <v>5.4859303823565977E-3</v>
      </c>
      <c r="Q693" s="32">
        <v>0.30205063881019778</v>
      </c>
      <c r="R693" s="32">
        <v>3.6383625129640249</v>
      </c>
      <c r="S693" s="32">
        <v>14.411379399639591</v>
      </c>
      <c r="T693" s="32">
        <v>19.099833612621588</v>
      </c>
      <c r="U693" s="32">
        <v>18.490999180761442</v>
      </c>
      <c r="V693" s="32">
        <v>18.755603605414755</v>
      </c>
      <c r="W693" s="32">
        <v>8.8172287062537489</v>
      </c>
      <c r="X693" s="32">
        <v>5.0701504671615805</v>
      </c>
      <c r="Y693" s="32">
        <v>1.4329960173573402</v>
      </c>
      <c r="Z693" s="32">
        <v>9.8195124392488984E-3</v>
      </c>
      <c r="AA693" s="32"/>
      <c r="AB693" s="32">
        <v>0</v>
      </c>
      <c r="AC693" s="32">
        <v>3.7517083602485548E-3</v>
      </c>
      <c r="AD693" s="32">
        <v>0.11137489711210528</v>
      </c>
      <c r="AE693" s="32">
        <v>2.3978440346809204</v>
      </c>
      <c r="AF693" s="32">
        <v>9.3447117622697906</v>
      </c>
      <c r="AG693" s="32">
        <v>14.039815730748996</v>
      </c>
      <c r="AH693" s="32">
        <v>15.925260815752871</v>
      </c>
      <c r="AI693" s="32">
        <v>13.639491238537261</v>
      </c>
      <c r="AJ693" s="32">
        <v>7.0573276252891706</v>
      </c>
      <c r="AK693" s="32">
        <v>3.3306453340534223</v>
      </c>
      <c r="AL693" s="32">
        <v>0.70706154955888989</v>
      </c>
      <c r="AM693" s="26">
        <v>7.25658602492629E-3</v>
      </c>
      <c r="AN693" s="26"/>
      <c r="AO693" s="26"/>
      <c r="AP693" s="26"/>
      <c r="AQ693" s="26"/>
      <c r="AR693" s="26"/>
      <c r="AS693" s="26"/>
      <c r="AT693" s="26"/>
      <c r="AU693" s="26"/>
      <c r="AV693" s="26"/>
      <c r="AW693" s="26"/>
      <c r="AX693" s="26"/>
      <c r="AY693" s="26"/>
      <c r="AZ693" s="26"/>
      <c r="BA693" s="26"/>
      <c r="BB693" s="26"/>
      <c r="BC693" s="26"/>
      <c r="BD693" s="26"/>
      <c r="BE693" s="26"/>
      <c r="BF693" s="26"/>
      <c r="BG693" s="26"/>
      <c r="BH693" s="26"/>
      <c r="BI693" s="26"/>
      <c r="BJ693" s="26"/>
      <c r="BK693" s="26"/>
      <c r="BL693" s="26"/>
      <c r="BM693" s="26"/>
      <c r="BN693" s="26"/>
      <c r="BO693" s="26"/>
      <c r="BP693" s="26"/>
      <c r="BQ693" s="26"/>
      <c r="BR693" s="26"/>
      <c r="BS693" s="26"/>
      <c r="BT693" s="26"/>
      <c r="BU693" s="26"/>
      <c r="BV693" s="26"/>
      <c r="BW693" s="26"/>
      <c r="BX693" s="26"/>
      <c r="BY693" s="26"/>
      <c r="BZ693" s="26"/>
      <c r="CA693" s="26"/>
      <c r="CB693" s="26"/>
      <c r="CC693" s="26"/>
      <c r="CD693" s="26"/>
      <c r="CE693" s="26"/>
      <c r="CF693" s="26"/>
      <c r="CG693" s="26"/>
      <c r="CH693" s="26"/>
      <c r="CI693" s="26"/>
      <c r="CJ693" s="26"/>
      <c r="CK693" s="26"/>
      <c r="CL693" s="26"/>
      <c r="CM693" s="26"/>
      <c r="CN693" s="26"/>
      <c r="CO693" s="26"/>
      <c r="CP693" s="26"/>
      <c r="CQ693" s="26"/>
      <c r="CR693" s="26"/>
      <c r="CS693" s="26"/>
      <c r="CT693" s="26"/>
      <c r="CU693" s="26"/>
      <c r="CV693" s="26"/>
      <c r="CW693" s="26"/>
      <c r="CX693" s="7"/>
      <c r="CY693" s="7"/>
      <c r="CZ693" s="7"/>
      <c r="DA693" s="7"/>
      <c r="DB693" s="7"/>
      <c r="DC693" s="7"/>
      <c r="DD693" s="7"/>
      <c r="DE693" s="7"/>
      <c r="DF693" s="7"/>
      <c r="DG693" s="7"/>
      <c r="DH693" s="7"/>
      <c r="DI693" s="7"/>
      <c r="DJ693" s="7"/>
      <c r="DK693" s="7"/>
      <c r="DL693" s="7"/>
      <c r="DM693" s="7"/>
      <c r="DN693" s="7"/>
      <c r="DO693" s="7"/>
      <c r="DP693" s="7"/>
      <c r="DQ693" s="7"/>
      <c r="DR693" s="7"/>
      <c r="DS693" s="7"/>
      <c r="DT693" s="7"/>
      <c r="DU693" s="7"/>
      <c r="DV693" s="7"/>
      <c r="DW693" s="7"/>
      <c r="DX693" s="7"/>
      <c r="DY693" s="7"/>
      <c r="DZ693" s="7"/>
      <c r="EA693" s="7"/>
    </row>
    <row r="694" spans="1:131">
      <c r="A694" s="7" t="s">
        <v>570</v>
      </c>
      <c r="B694" s="7"/>
      <c r="C694" s="32">
        <v>156.53322868757468</v>
      </c>
      <c r="D694" s="32">
        <v>10.46115</v>
      </c>
      <c r="E694" s="32">
        <v>2.0922300000000003</v>
      </c>
      <c r="F694" s="32">
        <v>12.553380000000001</v>
      </c>
      <c r="G694" s="32">
        <v>173.85067809764917</v>
      </c>
      <c r="H694" s="32">
        <v>157.15318456316822</v>
      </c>
      <c r="I694" s="32">
        <v>702.5192652193025</v>
      </c>
      <c r="J694" s="32">
        <v>4.0791394618525851</v>
      </c>
      <c r="K694" s="32">
        <v>43.240648570059555</v>
      </c>
      <c r="L694" s="113">
        <v>0.90395497033895822</v>
      </c>
      <c r="M694" s="32">
        <v>1.4870857746649682</v>
      </c>
      <c r="N694" s="32">
        <v>4.1635114278712861E-4</v>
      </c>
      <c r="O694" s="32">
        <v>0</v>
      </c>
      <c r="P694" s="32">
        <v>5.4836455300524096E-3</v>
      </c>
      <c r="Q694" s="32">
        <v>0.30192483679486659</v>
      </c>
      <c r="R694" s="32">
        <v>3.6368471599807002</v>
      </c>
      <c r="S694" s="32">
        <v>14.405377159156611</v>
      </c>
      <c r="T694" s="32">
        <v>19.091878663178601</v>
      </c>
      <c r="U694" s="32">
        <v>18.483297806675331</v>
      </c>
      <c r="V694" s="32">
        <v>18.747792025404173</v>
      </c>
      <c r="W694" s="32">
        <v>8.8135563910907955</v>
      </c>
      <c r="X694" s="32">
        <v>5.0680387843347745</v>
      </c>
      <c r="Y694" s="32">
        <v>1.4323991843638555</v>
      </c>
      <c r="Z694" s="32">
        <v>9.8154226797989835E-3</v>
      </c>
      <c r="AA694" s="32"/>
      <c r="AB694" s="32">
        <v>0</v>
      </c>
      <c r="AC694" s="32">
        <v>3.7501457994987639E-3</v>
      </c>
      <c r="AD694" s="32">
        <v>0.11132851023284161</v>
      </c>
      <c r="AE694" s="32">
        <v>2.396845349118788</v>
      </c>
      <c r="AF694" s="32">
        <v>9.340819754038943</v>
      </c>
      <c r="AG694" s="32">
        <v>14.033968243980672</v>
      </c>
      <c r="AH694" s="32">
        <v>15.91862805406368</v>
      </c>
      <c r="AI694" s="32">
        <v>13.63381048416886</v>
      </c>
      <c r="AJ694" s="32">
        <v>7.0543882968321583</v>
      </c>
      <c r="AK694" s="32">
        <v>3.3292581431604393</v>
      </c>
      <c r="AL694" s="32">
        <v>0.70676706328252226</v>
      </c>
      <c r="AM694" s="26">
        <v>7.2535637067151597E-3</v>
      </c>
      <c r="AN694" s="26"/>
      <c r="AO694" s="26"/>
      <c r="AP694" s="26"/>
      <c r="AQ694" s="26"/>
      <c r="AR694" s="26"/>
      <c r="AS694" s="26"/>
      <c r="AT694" s="26"/>
      <c r="AU694" s="26"/>
      <c r="AV694" s="26"/>
      <c r="AW694" s="26"/>
      <c r="AX694" s="26"/>
      <c r="AY694" s="26"/>
      <c r="AZ694" s="26"/>
      <c r="BA694" s="26"/>
      <c r="BB694" s="26"/>
      <c r="BC694" s="26"/>
      <c r="BD694" s="26"/>
      <c r="BE694" s="26"/>
      <c r="BF694" s="26"/>
      <c r="BG694" s="26"/>
      <c r="BH694" s="26"/>
      <c r="BI694" s="26"/>
      <c r="BJ694" s="26"/>
      <c r="BK694" s="26"/>
      <c r="BL694" s="26"/>
      <c r="BM694" s="26"/>
      <c r="BN694" s="26"/>
      <c r="BO694" s="26"/>
      <c r="BP694" s="26"/>
      <c r="BQ694" s="26"/>
      <c r="BR694" s="26"/>
      <c r="BS694" s="26"/>
      <c r="BT694" s="26"/>
      <c r="BU694" s="26"/>
      <c r="BV694" s="26"/>
      <c r="BW694" s="26"/>
      <c r="BX694" s="26"/>
      <c r="BY694" s="26"/>
      <c r="BZ694" s="26"/>
      <c r="CA694" s="26"/>
      <c r="CB694" s="26"/>
      <c r="CC694" s="26"/>
      <c r="CD694" s="26"/>
      <c r="CE694" s="26"/>
      <c r="CF694" s="26"/>
      <c r="CG694" s="26"/>
      <c r="CH694" s="26"/>
      <c r="CI694" s="26"/>
      <c r="CJ694" s="26"/>
      <c r="CK694" s="26"/>
      <c r="CL694" s="26"/>
      <c r="CM694" s="26"/>
      <c r="CN694" s="26"/>
      <c r="CO694" s="26"/>
      <c r="CP694" s="26"/>
      <c r="CQ694" s="26"/>
      <c r="CR694" s="26"/>
      <c r="CS694" s="26"/>
      <c r="CT694" s="26"/>
      <c r="CU694" s="26"/>
      <c r="CV694" s="26"/>
      <c r="CW694" s="26"/>
      <c r="CX694" s="7"/>
      <c r="CY694" s="7"/>
      <c r="CZ694" s="7"/>
      <c r="DA694" s="7"/>
      <c r="DB694" s="7"/>
      <c r="DC694" s="7"/>
      <c r="DD694" s="7"/>
      <c r="DE694" s="7"/>
      <c r="DF694" s="7"/>
      <c r="DG694" s="7"/>
      <c r="DH694" s="7"/>
      <c r="DI694" s="7"/>
      <c r="DJ694" s="7"/>
      <c r="DK694" s="7"/>
      <c r="DL694" s="7"/>
      <c r="DM694" s="7"/>
      <c r="DN694" s="7"/>
      <c r="DO694" s="7"/>
      <c r="DP694" s="7"/>
      <c r="DQ694" s="7"/>
      <c r="DR694" s="7"/>
      <c r="DS694" s="7"/>
      <c r="DT694" s="7"/>
      <c r="DU694" s="7"/>
      <c r="DV694" s="7"/>
      <c r="DW694" s="7"/>
      <c r="DX694" s="7"/>
      <c r="DY694" s="7"/>
      <c r="DZ694" s="7"/>
      <c r="EA694" s="7"/>
    </row>
    <row r="695" spans="1:131">
      <c r="A695" s="7" t="s">
        <v>563</v>
      </c>
      <c r="B695" s="7"/>
      <c r="C695" s="32">
        <v>155.8157847227566</v>
      </c>
      <c r="D695" s="32">
        <v>10.46115</v>
      </c>
      <c r="E695" s="32">
        <v>2.0922300000000003</v>
      </c>
      <c r="F695" s="32">
        <v>12.553380000000001</v>
      </c>
      <c r="G695" s="32">
        <v>173.85067809764917</v>
      </c>
      <c r="H695" s="32">
        <v>156.80663310840688</v>
      </c>
      <c r="I695" s="32">
        <v>705.75397091934963</v>
      </c>
      <c r="J695" s="32">
        <v>4.0986169413935816</v>
      </c>
      <c r="K695" s="32">
        <v>43.440442751228964</v>
      </c>
      <c r="L695" s="113">
        <v>0.90196158464409948</v>
      </c>
      <c r="M695" s="32">
        <v>1.4802699648644186</v>
      </c>
      <c r="N695" s="32">
        <v>4.1444286671602084E-4</v>
      </c>
      <c r="O695" s="32">
        <v>0</v>
      </c>
      <c r="P695" s="32">
        <v>5.4585121547063358E-3</v>
      </c>
      <c r="Q695" s="32">
        <v>0.3005410146262234</v>
      </c>
      <c r="R695" s="32">
        <v>3.6201782771641215</v>
      </c>
      <c r="S695" s="32">
        <v>14.339352513843808</v>
      </c>
      <c r="T695" s="32">
        <v>19.004374219305696</v>
      </c>
      <c r="U695" s="32">
        <v>18.398582691728066</v>
      </c>
      <c r="V695" s="32">
        <v>18.661864645287736</v>
      </c>
      <c r="W695" s="32">
        <v>8.7731609242982955</v>
      </c>
      <c r="X695" s="32">
        <v>5.0448102732399063</v>
      </c>
      <c r="Y695" s="32">
        <v>1.425834021435521</v>
      </c>
      <c r="Z695" s="32">
        <v>9.7704353258499035E-3</v>
      </c>
      <c r="AA695" s="32"/>
      <c r="AB695" s="32">
        <v>0</v>
      </c>
      <c r="AC695" s="32">
        <v>3.7329576312510608E-3</v>
      </c>
      <c r="AD695" s="32">
        <v>0.11081825456094108</v>
      </c>
      <c r="AE695" s="32">
        <v>2.3858598079353266</v>
      </c>
      <c r="AF695" s="32">
        <v>9.2980076634995967</v>
      </c>
      <c r="AG695" s="32">
        <v>13.969645889529092</v>
      </c>
      <c r="AH695" s="32">
        <v>15.845667675482552</v>
      </c>
      <c r="AI695" s="32">
        <v>13.571322186116417</v>
      </c>
      <c r="AJ695" s="32">
        <v>7.0220556838050099</v>
      </c>
      <c r="AK695" s="32">
        <v>3.3139990433376201</v>
      </c>
      <c r="AL695" s="32">
        <v>0.70352771424247729</v>
      </c>
      <c r="AM695" s="26">
        <v>7.2203182063927144E-3</v>
      </c>
      <c r="AN695" s="26"/>
      <c r="AO695" s="26"/>
      <c r="AP695" s="26"/>
      <c r="AQ695" s="26"/>
      <c r="AR695" s="26"/>
      <c r="AS695" s="26"/>
      <c r="AT695" s="26"/>
      <c r="AU695" s="26"/>
      <c r="AV695" s="26"/>
      <c r="AW695" s="26"/>
      <c r="AX695" s="26"/>
      <c r="AY695" s="26"/>
      <c r="AZ695" s="26"/>
      <c r="BA695" s="26"/>
      <c r="BB695" s="26"/>
      <c r="BC695" s="26"/>
      <c r="BD695" s="26"/>
      <c r="BE695" s="26"/>
      <c r="BF695" s="26"/>
      <c r="BG695" s="26"/>
      <c r="BH695" s="26"/>
      <c r="BI695" s="26"/>
      <c r="BJ695" s="26"/>
      <c r="BK695" s="26"/>
      <c r="BL695" s="26"/>
      <c r="BM695" s="26"/>
      <c r="BN695" s="26"/>
      <c r="BO695" s="26"/>
      <c r="BP695" s="26"/>
      <c r="BQ695" s="26"/>
      <c r="BR695" s="26"/>
      <c r="BS695" s="26"/>
      <c r="BT695" s="26"/>
      <c r="BU695" s="26"/>
      <c r="BV695" s="26"/>
      <c r="BW695" s="26"/>
      <c r="BX695" s="26"/>
      <c r="BY695" s="26"/>
      <c r="BZ695" s="26"/>
      <c r="CA695" s="26"/>
      <c r="CB695" s="26"/>
      <c r="CC695" s="26"/>
      <c r="CD695" s="26"/>
      <c r="CE695" s="26"/>
      <c r="CF695" s="26"/>
      <c r="CG695" s="26"/>
      <c r="CH695" s="26"/>
      <c r="CI695" s="26"/>
      <c r="CJ695" s="26"/>
      <c r="CK695" s="26"/>
      <c r="CL695" s="26"/>
      <c r="CM695" s="26"/>
      <c r="CN695" s="26"/>
      <c r="CO695" s="26"/>
      <c r="CP695" s="26"/>
      <c r="CQ695" s="26"/>
      <c r="CR695" s="26"/>
      <c r="CS695" s="26"/>
      <c r="CT695" s="26"/>
      <c r="CU695" s="26"/>
      <c r="CV695" s="26"/>
      <c r="CW695" s="26"/>
      <c r="CX695" s="7"/>
      <c r="CY695" s="7"/>
      <c r="CZ695" s="7"/>
      <c r="DA695" s="7"/>
      <c r="DB695" s="7"/>
      <c r="DC695" s="7"/>
      <c r="DD695" s="7"/>
      <c r="DE695" s="7"/>
      <c r="DF695" s="7"/>
      <c r="DG695" s="7"/>
      <c r="DH695" s="7"/>
      <c r="DI695" s="7"/>
      <c r="DJ695" s="7"/>
      <c r="DK695" s="7"/>
      <c r="DL695" s="7"/>
      <c r="DM695" s="7"/>
      <c r="DN695" s="7"/>
      <c r="DO695" s="7"/>
      <c r="DP695" s="7"/>
      <c r="DQ695" s="7"/>
      <c r="DR695" s="7"/>
      <c r="DS695" s="7"/>
      <c r="DT695" s="7"/>
      <c r="DU695" s="7"/>
      <c r="DV695" s="7"/>
      <c r="DW695" s="7"/>
      <c r="DX695" s="7"/>
      <c r="DY695" s="7"/>
      <c r="DZ695" s="7"/>
      <c r="EA695" s="7"/>
    </row>
    <row r="696" spans="1:131">
      <c r="A696" s="7" t="s">
        <v>552</v>
      </c>
      <c r="B696" s="7"/>
      <c r="C696" s="32">
        <v>154.39394122884448</v>
      </c>
      <c r="D696" s="32">
        <v>10.46115</v>
      </c>
      <c r="E696" s="32">
        <v>2.0922300000000003</v>
      </c>
      <c r="F696" s="32">
        <v>12.553380000000001</v>
      </c>
      <c r="G696" s="32">
        <v>173.85067809764917</v>
      </c>
      <c r="H696" s="32">
        <v>156.11983113442554</v>
      </c>
      <c r="I696" s="32">
        <v>712.25339495028982</v>
      </c>
      <c r="J696" s="32">
        <v>4.1377526187409988</v>
      </c>
      <c r="K696" s="32">
        <v>43.841884867683518</v>
      </c>
      <c r="L696" s="113">
        <v>0.8980110566306535</v>
      </c>
      <c r="M696" s="32">
        <v>1.466762269077879</v>
      </c>
      <c r="N696" s="32">
        <v>4.106610105023711E-4</v>
      </c>
      <c r="O696" s="32">
        <v>0</v>
      </c>
      <c r="P696" s="32">
        <v>5.4087023744750261E-3</v>
      </c>
      <c r="Q696" s="32">
        <v>0.2977985306920034</v>
      </c>
      <c r="R696" s="32">
        <v>3.5871435821276303</v>
      </c>
      <c r="S696" s="32">
        <v>14.208503671314801</v>
      </c>
      <c r="T696" s="32">
        <v>18.83095632144849</v>
      </c>
      <c r="U696" s="32">
        <v>18.230692736650763</v>
      </c>
      <c r="V696" s="32">
        <v>18.491572201056979</v>
      </c>
      <c r="W696" s="32">
        <v>8.693104453745887</v>
      </c>
      <c r="X696" s="32">
        <v>4.9987755876155315</v>
      </c>
      <c r="Y696" s="32">
        <v>1.4128230621775493</v>
      </c>
      <c r="Z696" s="32">
        <v>9.6812785698417291E-3</v>
      </c>
      <c r="AA696" s="32"/>
      <c r="AB696" s="32">
        <v>0</v>
      </c>
      <c r="AC696" s="32">
        <v>3.6988938069056135E-3</v>
      </c>
      <c r="AD696" s="32">
        <v>0.10980702059299276</v>
      </c>
      <c r="AE696" s="32">
        <v>2.3640884626808307</v>
      </c>
      <c r="AF696" s="32">
        <v>9.2131618840670768</v>
      </c>
      <c r="AG696" s="32">
        <v>13.842170677979601</v>
      </c>
      <c r="AH696" s="32">
        <v>15.701073470658141</v>
      </c>
      <c r="AI696" s="32">
        <v>13.447481740885216</v>
      </c>
      <c r="AJ696" s="32">
        <v>6.9579783234421182</v>
      </c>
      <c r="AK696" s="32">
        <v>3.2837582818705795</v>
      </c>
      <c r="AL696" s="32">
        <v>0.69710791341766098</v>
      </c>
      <c r="AM696" s="26">
        <v>7.1544316693900514E-3</v>
      </c>
      <c r="AN696" s="26"/>
      <c r="AO696" s="26"/>
      <c r="AP696" s="26"/>
      <c r="AQ696" s="26"/>
      <c r="AR696" s="26"/>
      <c r="AS696" s="26"/>
      <c r="AT696" s="26"/>
      <c r="AU696" s="26"/>
      <c r="AV696" s="26"/>
      <c r="AW696" s="26"/>
      <c r="AX696" s="26"/>
      <c r="AY696" s="26"/>
      <c r="AZ696" s="26"/>
      <c r="BA696" s="26"/>
      <c r="BB696" s="26"/>
      <c r="BC696" s="26"/>
      <c r="BD696" s="26"/>
      <c r="BE696" s="26"/>
      <c r="BF696" s="26"/>
      <c r="BG696" s="26"/>
      <c r="BH696" s="26"/>
      <c r="BI696" s="26"/>
      <c r="BJ696" s="26"/>
      <c r="BK696" s="26"/>
      <c r="BL696" s="26"/>
      <c r="BM696" s="26"/>
      <c r="BN696" s="26"/>
      <c r="BO696" s="26"/>
      <c r="BP696" s="26"/>
      <c r="BQ696" s="26"/>
      <c r="BR696" s="26"/>
      <c r="BS696" s="26"/>
      <c r="BT696" s="26"/>
      <c r="BU696" s="26"/>
      <c r="BV696" s="26"/>
      <c r="BW696" s="26"/>
      <c r="BX696" s="26"/>
      <c r="BY696" s="26"/>
      <c r="BZ696" s="26"/>
      <c r="CA696" s="26"/>
      <c r="CB696" s="26"/>
      <c r="CC696" s="26"/>
      <c r="CD696" s="26"/>
      <c r="CE696" s="26"/>
      <c r="CF696" s="26"/>
      <c r="CG696" s="26"/>
      <c r="CH696" s="26"/>
      <c r="CI696" s="26"/>
      <c r="CJ696" s="26"/>
      <c r="CK696" s="26"/>
      <c r="CL696" s="26"/>
      <c r="CM696" s="26"/>
      <c r="CN696" s="26"/>
      <c r="CO696" s="26"/>
      <c r="CP696" s="26"/>
      <c r="CQ696" s="26"/>
      <c r="CR696" s="26"/>
      <c r="CS696" s="26"/>
      <c r="CT696" s="26"/>
      <c r="CU696" s="26"/>
      <c r="CV696" s="26"/>
      <c r="CW696" s="26"/>
      <c r="CX696" s="7"/>
      <c r="CY696" s="7"/>
      <c r="CZ696" s="7"/>
      <c r="DA696" s="7"/>
      <c r="DB696" s="7"/>
      <c r="DC696" s="7"/>
      <c r="DD696" s="7"/>
      <c r="DE696" s="7"/>
      <c r="DF696" s="7"/>
      <c r="DG696" s="7"/>
      <c r="DH696" s="7"/>
      <c r="DI696" s="7"/>
      <c r="DJ696" s="7"/>
      <c r="DK696" s="7"/>
      <c r="DL696" s="7"/>
      <c r="DM696" s="7"/>
      <c r="DN696" s="7"/>
      <c r="DO696" s="7"/>
      <c r="DP696" s="7"/>
      <c r="DQ696" s="7"/>
      <c r="DR696" s="7"/>
      <c r="DS696" s="7"/>
      <c r="DT696" s="7"/>
      <c r="DU696" s="7"/>
      <c r="DV696" s="7"/>
      <c r="DW696" s="7"/>
      <c r="DX696" s="7"/>
      <c r="DY696" s="7"/>
      <c r="DZ696" s="7"/>
      <c r="EA696" s="7"/>
    </row>
    <row r="697" spans="1:131">
      <c r="A697" s="7" t="s">
        <v>554</v>
      </c>
      <c r="B697" s="7"/>
      <c r="C697" s="32">
        <v>153.71563057119832</v>
      </c>
      <c r="D697" s="32">
        <v>10.46115</v>
      </c>
      <c r="E697" s="32">
        <v>2.0922300000000003</v>
      </c>
      <c r="F697" s="32">
        <v>12.553380000000001</v>
      </c>
      <c r="G697" s="32">
        <v>173.85067809764917</v>
      </c>
      <c r="H697" s="32">
        <v>155.7921824862876</v>
      </c>
      <c r="I697" s="32">
        <v>715.39640042698829</v>
      </c>
      <c r="J697" s="32">
        <v>4.1566779339153408</v>
      </c>
      <c r="K697" s="32">
        <v>44.036015111315521</v>
      </c>
      <c r="L697" s="113">
        <v>0.89612640106460562</v>
      </c>
      <c r="M697" s="32">
        <v>1.460318230720999</v>
      </c>
      <c r="N697" s="32">
        <v>4.0885682221696018E-4</v>
      </c>
      <c r="O697" s="32">
        <v>0</v>
      </c>
      <c r="P697" s="32">
        <v>5.3849399105114657E-3</v>
      </c>
      <c r="Q697" s="32">
        <v>0.29649018973255897</v>
      </c>
      <c r="R697" s="32">
        <v>3.571383911101047</v>
      </c>
      <c r="S697" s="32">
        <v>14.14608037029179</v>
      </c>
      <c r="T697" s="32">
        <v>18.748224847241381</v>
      </c>
      <c r="U697" s="32">
        <v>18.150598446155172</v>
      </c>
      <c r="V697" s="32">
        <v>18.410331768946893</v>
      </c>
      <c r="W697" s="32">
        <v>8.6549123760511613</v>
      </c>
      <c r="X697" s="32">
        <v>4.9768140862167476</v>
      </c>
      <c r="Y697" s="32">
        <v>1.4066159990453058</v>
      </c>
      <c r="Z697" s="32">
        <v>9.6387450715626002E-3</v>
      </c>
      <c r="AA697" s="32"/>
      <c r="AB697" s="32">
        <v>0</v>
      </c>
      <c r="AC697" s="32">
        <v>3.6826431751077857E-3</v>
      </c>
      <c r="AD697" s="32">
        <v>0.10932459704865044</v>
      </c>
      <c r="AE697" s="32">
        <v>2.3537021328346497</v>
      </c>
      <c r="AF697" s="32">
        <v>9.1726849984662397</v>
      </c>
      <c r="AG697" s="32">
        <v>13.781356815589017</v>
      </c>
      <c r="AH697" s="32">
        <v>15.632092749090532</v>
      </c>
      <c r="AI697" s="32">
        <v>13.388401895453818</v>
      </c>
      <c r="AJ697" s="32">
        <v>6.9274093074891789</v>
      </c>
      <c r="AK697" s="32">
        <v>3.2693314965835509</v>
      </c>
      <c r="AL697" s="32">
        <v>0.69404525614343671</v>
      </c>
      <c r="AM697" s="26">
        <v>7.1229995599942858E-3</v>
      </c>
      <c r="AN697" s="26"/>
      <c r="AO697" s="26"/>
      <c r="AP697" s="26"/>
      <c r="AQ697" s="26"/>
      <c r="AR697" s="26"/>
      <c r="AS697" s="26"/>
      <c r="AT697" s="26"/>
      <c r="AU697" s="26"/>
      <c r="AV697" s="26"/>
      <c r="AW697" s="26"/>
      <c r="AX697" s="26"/>
      <c r="AY697" s="26"/>
      <c r="AZ697" s="26"/>
      <c r="BA697" s="26"/>
      <c r="BB697" s="26"/>
      <c r="BC697" s="26"/>
      <c r="BD697" s="26"/>
      <c r="BE697" s="26"/>
      <c r="BF697" s="26"/>
      <c r="BG697" s="26"/>
      <c r="BH697" s="26"/>
      <c r="BI697" s="26"/>
      <c r="BJ697" s="26"/>
      <c r="BK697" s="26"/>
      <c r="BL697" s="26"/>
      <c r="BM697" s="26"/>
      <c r="BN697" s="26"/>
      <c r="BO697" s="26"/>
      <c r="BP697" s="26"/>
      <c r="BQ697" s="26"/>
      <c r="BR697" s="26"/>
      <c r="BS697" s="26"/>
      <c r="BT697" s="26"/>
      <c r="BU697" s="26"/>
      <c r="BV697" s="26"/>
      <c r="BW697" s="26"/>
      <c r="BX697" s="26"/>
      <c r="BY697" s="26"/>
      <c r="BZ697" s="26"/>
      <c r="CA697" s="26"/>
      <c r="CB697" s="26"/>
      <c r="CC697" s="26"/>
      <c r="CD697" s="26"/>
      <c r="CE697" s="26"/>
      <c r="CF697" s="26"/>
      <c r="CG697" s="26"/>
      <c r="CH697" s="26"/>
      <c r="CI697" s="26"/>
      <c r="CJ697" s="26"/>
      <c r="CK697" s="26"/>
      <c r="CL697" s="26"/>
      <c r="CM697" s="26"/>
      <c r="CN697" s="26"/>
      <c r="CO697" s="26"/>
      <c r="CP697" s="26"/>
      <c r="CQ697" s="26"/>
      <c r="CR697" s="26"/>
      <c r="CS697" s="26"/>
      <c r="CT697" s="26"/>
      <c r="CU697" s="26"/>
      <c r="CV697" s="26"/>
      <c r="CW697" s="26"/>
      <c r="CX697" s="7"/>
      <c r="CY697" s="7"/>
      <c r="CZ697" s="7"/>
      <c r="DA697" s="7"/>
      <c r="DB697" s="7"/>
      <c r="DC697" s="7"/>
      <c r="DD697" s="7"/>
      <c r="DE697" s="7"/>
      <c r="DF697" s="7"/>
      <c r="DG697" s="7"/>
      <c r="DH697" s="7"/>
      <c r="DI697" s="7"/>
      <c r="DJ697" s="7"/>
      <c r="DK697" s="7"/>
      <c r="DL697" s="7"/>
      <c r="DM697" s="7"/>
      <c r="DN697" s="7"/>
      <c r="DO697" s="7"/>
      <c r="DP697" s="7"/>
      <c r="DQ697" s="7"/>
      <c r="DR697" s="7"/>
      <c r="DS697" s="7"/>
      <c r="DT697" s="7"/>
      <c r="DU697" s="7"/>
      <c r="DV697" s="7"/>
      <c r="DW697" s="7"/>
      <c r="DX697" s="7"/>
      <c r="DY697" s="7"/>
      <c r="DZ697" s="7"/>
      <c r="EA697" s="7"/>
    </row>
    <row r="698" spans="1:131">
      <c r="A698" s="7" t="s">
        <v>564</v>
      </c>
      <c r="B698" s="7"/>
      <c r="C698" s="32">
        <v>153.40256411382313</v>
      </c>
      <c r="D698" s="32">
        <v>10.46115</v>
      </c>
      <c r="E698" s="32">
        <v>2.0922300000000003</v>
      </c>
      <c r="F698" s="32">
        <v>12.553380000000001</v>
      </c>
      <c r="G698" s="32">
        <v>173.85067809764917</v>
      </c>
      <c r="H698" s="32">
        <v>155.64096003330087</v>
      </c>
      <c r="I698" s="32">
        <v>716.85639308092118</v>
      </c>
      <c r="J698" s="32">
        <v>4.1654691438997835</v>
      </c>
      <c r="K698" s="32">
        <v>44.126192723702836</v>
      </c>
      <c r="L698" s="113">
        <v>0.89525656003412202</v>
      </c>
      <c r="M698" s="32">
        <v>1.4573440591716682</v>
      </c>
      <c r="N698" s="32">
        <v>4.0802411993138589E-4</v>
      </c>
      <c r="O698" s="32">
        <v>0</v>
      </c>
      <c r="P698" s="32">
        <v>5.3739726194513594E-3</v>
      </c>
      <c r="Q698" s="32">
        <v>0.29588634005896919</v>
      </c>
      <c r="R698" s="32">
        <v>3.564110216781085</v>
      </c>
      <c r="S698" s="32">
        <v>14.117269615973473</v>
      </c>
      <c r="T698" s="32">
        <v>18.71004108991502</v>
      </c>
      <c r="U698" s="32">
        <v>18.113631850541818</v>
      </c>
      <c r="V698" s="32">
        <v>18.372836184896084</v>
      </c>
      <c r="W698" s="32">
        <v>8.6372852632689767</v>
      </c>
      <c r="X698" s="32">
        <v>4.9666780086480777</v>
      </c>
      <c r="Y698" s="32">
        <v>1.4037512006765778</v>
      </c>
      <c r="Z698" s="32">
        <v>9.6191142262030006E-3</v>
      </c>
      <c r="AA698" s="32"/>
      <c r="AB698" s="32">
        <v>0</v>
      </c>
      <c r="AC698" s="32">
        <v>3.6751428835087876E-3</v>
      </c>
      <c r="AD698" s="32">
        <v>0.10910194002818474</v>
      </c>
      <c r="AE698" s="32">
        <v>2.3489084421364113</v>
      </c>
      <c r="AF698" s="32">
        <v>9.1540033589581604</v>
      </c>
      <c r="AG698" s="32">
        <v>13.753288879101055</v>
      </c>
      <c r="AH698" s="32">
        <v>15.6002554929824</v>
      </c>
      <c r="AI698" s="32">
        <v>13.361134274485478</v>
      </c>
      <c r="AJ698" s="32">
        <v>6.9133005308955129</v>
      </c>
      <c r="AK698" s="32">
        <v>3.2626729802972294</v>
      </c>
      <c r="AL698" s="32">
        <v>0.69263172201687151</v>
      </c>
      <c r="AM698" s="26">
        <v>7.1084924325808541E-3</v>
      </c>
      <c r="AN698" s="26"/>
      <c r="AO698" s="26"/>
      <c r="AP698" s="26"/>
      <c r="AQ698" s="26"/>
      <c r="AR698" s="26"/>
      <c r="AS698" s="26"/>
      <c r="AT698" s="26"/>
      <c r="AU698" s="26"/>
      <c r="AV698" s="26"/>
      <c r="AW698" s="26"/>
      <c r="AX698" s="26"/>
      <c r="AY698" s="26"/>
      <c r="AZ698" s="26"/>
      <c r="BA698" s="26"/>
      <c r="BB698" s="26"/>
      <c r="BC698" s="26"/>
      <c r="BD698" s="26"/>
      <c r="BE698" s="26"/>
      <c r="BF698" s="26"/>
      <c r="BG698" s="26"/>
      <c r="BH698" s="26"/>
      <c r="BI698" s="26"/>
      <c r="BJ698" s="26"/>
      <c r="BK698" s="26"/>
      <c r="BL698" s="26"/>
      <c r="BM698" s="26"/>
      <c r="BN698" s="26"/>
      <c r="BO698" s="26"/>
      <c r="BP698" s="26"/>
      <c r="BQ698" s="26"/>
      <c r="BR698" s="26"/>
      <c r="BS698" s="26"/>
      <c r="BT698" s="26"/>
      <c r="BU698" s="26"/>
      <c r="BV698" s="26"/>
      <c r="BW698" s="26"/>
      <c r="BX698" s="26"/>
      <c r="BY698" s="26"/>
      <c r="BZ698" s="26"/>
      <c r="CA698" s="26"/>
      <c r="CB698" s="26"/>
      <c r="CC698" s="26"/>
      <c r="CD698" s="26"/>
      <c r="CE698" s="26"/>
      <c r="CF698" s="26"/>
      <c r="CG698" s="26"/>
      <c r="CH698" s="26"/>
      <c r="CI698" s="26"/>
      <c r="CJ698" s="26"/>
      <c r="CK698" s="26"/>
      <c r="CL698" s="26"/>
      <c r="CM698" s="26"/>
      <c r="CN698" s="26"/>
      <c r="CO698" s="26"/>
      <c r="CP698" s="26"/>
      <c r="CQ698" s="26"/>
      <c r="CR698" s="26"/>
      <c r="CS698" s="26"/>
      <c r="CT698" s="26"/>
      <c r="CU698" s="26"/>
      <c r="CV698" s="26"/>
      <c r="CW698" s="26"/>
      <c r="CX698" s="7"/>
      <c r="CY698" s="7"/>
      <c r="CZ698" s="7"/>
      <c r="DA698" s="7"/>
      <c r="DB698" s="7"/>
      <c r="DC698" s="7"/>
      <c r="DD698" s="7"/>
      <c r="DE698" s="7"/>
      <c r="DF698" s="7"/>
      <c r="DG698" s="7"/>
      <c r="DH698" s="7"/>
      <c r="DI698" s="7"/>
      <c r="DJ698" s="7"/>
      <c r="DK698" s="7"/>
      <c r="DL698" s="7"/>
      <c r="DM698" s="7"/>
      <c r="DN698" s="7"/>
      <c r="DO698" s="7"/>
      <c r="DP698" s="7"/>
      <c r="DQ698" s="7"/>
      <c r="DR698" s="7"/>
      <c r="DS698" s="7"/>
      <c r="DT698" s="7"/>
      <c r="DU698" s="7"/>
      <c r="DV698" s="7"/>
      <c r="DW698" s="7"/>
      <c r="DX698" s="7"/>
      <c r="DY698" s="7"/>
      <c r="DZ698" s="7"/>
      <c r="EA698" s="7"/>
    </row>
    <row r="699" spans="1:131">
      <c r="A699" s="7" t="s">
        <v>566</v>
      </c>
      <c r="B699" s="7"/>
      <c r="C699" s="32">
        <v>153.33734193520337</v>
      </c>
      <c r="D699" s="32">
        <v>10.46115</v>
      </c>
      <c r="E699" s="32">
        <v>2.0922300000000003</v>
      </c>
      <c r="F699" s="32">
        <v>12.553380000000001</v>
      </c>
      <c r="G699" s="32">
        <v>173.85067809764917</v>
      </c>
      <c r="H699" s="32">
        <v>155.60945535559534</v>
      </c>
      <c r="I699" s="32">
        <v>717.16130860328622</v>
      </c>
      <c r="J699" s="32">
        <v>4.1673051643601662</v>
      </c>
      <c r="K699" s="32">
        <v>44.145026074482125</v>
      </c>
      <c r="L699" s="113">
        <v>0.89507534315277149</v>
      </c>
      <c r="M699" s="32">
        <v>1.4567244400988917</v>
      </c>
      <c r="N699" s="32">
        <v>4.0785064028855803E-4</v>
      </c>
      <c r="O699" s="32">
        <v>0</v>
      </c>
      <c r="P699" s="32">
        <v>5.371687767147173E-3</v>
      </c>
      <c r="Q699" s="32">
        <v>0.29576053804363805</v>
      </c>
      <c r="R699" s="32">
        <v>3.5625948637977611</v>
      </c>
      <c r="S699" s="32">
        <v>14.111267375490497</v>
      </c>
      <c r="T699" s="32">
        <v>18.702086140472037</v>
      </c>
      <c r="U699" s="32">
        <v>18.105930476455708</v>
      </c>
      <c r="V699" s="32">
        <v>18.365024604885502</v>
      </c>
      <c r="W699" s="32">
        <v>8.6336129481060251</v>
      </c>
      <c r="X699" s="32">
        <v>4.9645663258212727</v>
      </c>
      <c r="Y699" s="32">
        <v>1.4031543676830933</v>
      </c>
      <c r="Z699" s="32">
        <v>9.6150244667530874E-3</v>
      </c>
      <c r="AA699" s="32"/>
      <c r="AB699" s="32">
        <v>0</v>
      </c>
      <c r="AC699" s="32">
        <v>3.6735803227589976E-3</v>
      </c>
      <c r="AD699" s="32">
        <v>0.1090555531489211</v>
      </c>
      <c r="AE699" s="32">
        <v>2.3479097565742792</v>
      </c>
      <c r="AF699" s="32">
        <v>9.1501113507273146</v>
      </c>
      <c r="AG699" s="32">
        <v>13.747441392332734</v>
      </c>
      <c r="AH699" s="32">
        <v>15.593622731293213</v>
      </c>
      <c r="AI699" s="32">
        <v>13.355453520117079</v>
      </c>
      <c r="AJ699" s="32">
        <v>6.9103612024385015</v>
      </c>
      <c r="AK699" s="32">
        <v>3.2612857894042468</v>
      </c>
      <c r="AL699" s="32">
        <v>0.6923372357405041</v>
      </c>
      <c r="AM699" s="26">
        <v>7.1054701143697246E-3</v>
      </c>
      <c r="AN699" s="26"/>
      <c r="AO699" s="26"/>
      <c r="AP699" s="26"/>
      <c r="AQ699" s="26"/>
      <c r="AR699" s="26"/>
      <c r="AS699" s="26"/>
      <c r="AT699" s="26"/>
      <c r="AU699" s="26"/>
      <c r="AV699" s="26"/>
      <c r="AW699" s="26"/>
      <c r="AX699" s="26"/>
      <c r="AY699" s="26"/>
      <c r="AZ699" s="26"/>
      <c r="BA699" s="26"/>
      <c r="BB699" s="26"/>
      <c r="BC699" s="26"/>
      <c r="BD699" s="26"/>
      <c r="BE699" s="26"/>
      <c r="BF699" s="26"/>
      <c r="BG699" s="26"/>
      <c r="BH699" s="26"/>
      <c r="BI699" s="26"/>
      <c r="BJ699" s="26"/>
      <c r="BK699" s="26"/>
      <c r="BL699" s="26"/>
      <c r="BM699" s="26"/>
      <c r="BN699" s="26"/>
      <c r="BO699" s="26"/>
      <c r="BP699" s="26"/>
      <c r="BQ699" s="26"/>
      <c r="BR699" s="26"/>
      <c r="BS699" s="26"/>
      <c r="BT699" s="26"/>
      <c r="BU699" s="26"/>
      <c r="BV699" s="26"/>
      <c r="BW699" s="26"/>
      <c r="BX699" s="26"/>
      <c r="BY699" s="26"/>
      <c r="BZ699" s="26"/>
      <c r="CA699" s="26"/>
      <c r="CB699" s="26"/>
      <c r="CC699" s="26"/>
      <c r="CD699" s="26"/>
      <c r="CE699" s="26"/>
      <c r="CF699" s="26"/>
      <c r="CG699" s="26"/>
      <c r="CH699" s="26"/>
      <c r="CI699" s="26"/>
      <c r="CJ699" s="26"/>
      <c r="CK699" s="26"/>
      <c r="CL699" s="26"/>
      <c r="CM699" s="26"/>
      <c r="CN699" s="26"/>
      <c r="CO699" s="26"/>
      <c r="CP699" s="26"/>
      <c r="CQ699" s="26"/>
      <c r="CR699" s="26"/>
      <c r="CS699" s="26"/>
      <c r="CT699" s="26"/>
      <c r="CU699" s="26"/>
      <c r="CV699" s="26"/>
      <c r="CW699" s="26"/>
      <c r="CX699" s="7"/>
      <c r="CY699" s="7"/>
      <c r="CZ699" s="7"/>
      <c r="DA699" s="7"/>
      <c r="DB699" s="7"/>
      <c r="DC699" s="7"/>
      <c r="DD699" s="7"/>
      <c r="DE699" s="7"/>
      <c r="DF699" s="7"/>
      <c r="DG699" s="7"/>
      <c r="DH699" s="7"/>
      <c r="DI699" s="7"/>
      <c r="DJ699" s="7"/>
      <c r="DK699" s="7"/>
      <c r="DL699" s="7"/>
      <c r="DM699" s="7"/>
      <c r="DN699" s="7"/>
      <c r="DO699" s="7"/>
      <c r="DP699" s="7"/>
      <c r="DQ699" s="7"/>
      <c r="DR699" s="7"/>
      <c r="DS699" s="7"/>
      <c r="DT699" s="7"/>
      <c r="DU699" s="7"/>
      <c r="DV699" s="7"/>
      <c r="DW699" s="7"/>
      <c r="DX699" s="7"/>
      <c r="DY699" s="7"/>
      <c r="DZ699" s="7"/>
      <c r="EA699" s="7"/>
    </row>
    <row r="700" spans="1:131">
      <c r="A700" s="7" t="s">
        <v>495</v>
      </c>
      <c r="B700" s="7"/>
      <c r="C700" s="32">
        <v>152.35900925590596</v>
      </c>
      <c r="D700" s="32">
        <v>10.46115</v>
      </c>
      <c r="E700" s="32">
        <v>2.0922300000000003</v>
      </c>
      <c r="F700" s="32">
        <v>12.553380000000001</v>
      </c>
      <c r="G700" s="32">
        <v>173.85067809764917</v>
      </c>
      <c r="H700" s="32">
        <v>155.13688519001178</v>
      </c>
      <c r="I700" s="32">
        <v>721.76636837599597</v>
      </c>
      <c r="J700" s="32">
        <v>4.1950341035049883</v>
      </c>
      <c r="K700" s="32">
        <v>44.429461269471069</v>
      </c>
      <c r="L700" s="113">
        <v>0.89235708993251006</v>
      </c>
      <c r="M700" s="32">
        <v>1.4474301540072325</v>
      </c>
      <c r="N700" s="32">
        <v>4.0524844564613835E-4</v>
      </c>
      <c r="O700" s="32">
        <v>0</v>
      </c>
      <c r="P700" s="32">
        <v>5.3374149825843433E-3</v>
      </c>
      <c r="Q700" s="32">
        <v>0.29387350781367005</v>
      </c>
      <c r="R700" s="32">
        <v>3.5398645690478805</v>
      </c>
      <c r="S700" s="32">
        <v>14.021233768245763</v>
      </c>
      <c r="T700" s="32">
        <v>18.582761898827165</v>
      </c>
      <c r="U700" s="32">
        <v>17.990409865163983</v>
      </c>
      <c r="V700" s="32">
        <v>18.247850904726722</v>
      </c>
      <c r="W700" s="32">
        <v>8.5785282206617062</v>
      </c>
      <c r="X700" s="32">
        <v>4.9328910834191788</v>
      </c>
      <c r="Y700" s="32">
        <v>1.3942018727808188</v>
      </c>
      <c r="Z700" s="32">
        <v>9.5536780750043408E-3</v>
      </c>
      <c r="AA700" s="32"/>
      <c r="AB700" s="32">
        <v>0</v>
      </c>
      <c r="AC700" s="32">
        <v>3.6501419115121292E-3</v>
      </c>
      <c r="AD700" s="32">
        <v>0.10835974995996579</v>
      </c>
      <c r="AE700" s="32">
        <v>2.3329294731422863</v>
      </c>
      <c r="AF700" s="32">
        <v>9.0917312272645674</v>
      </c>
      <c r="AG700" s="32">
        <v>13.659729090807849</v>
      </c>
      <c r="AH700" s="32">
        <v>15.49413130595531</v>
      </c>
      <c r="AI700" s="32">
        <v>13.270242204591019</v>
      </c>
      <c r="AJ700" s="32">
        <v>6.8662712755832986</v>
      </c>
      <c r="AK700" s="32">
        <v>3.2404779260094929</v>
      </c>
      <c r="AL700" s="32">
        <v>0.68791994159498804</v>
      </c>
      <c r="AM700" s="26">
        <v>7.0601353412027531E-3</v>
      </c>
      <c r="AN700" s="26"/>
      <c r="AO700" s="26"/>
      <c r="AP700" s="26"/>
      <c r="AQ700" s="26"/>
      <c r="AR700" s="26"/>
      <c r="AS700" s="26"/>
      <c r="AT700" s="26"/>
      <c r="AU700" s="26"/>
      <c r="AV700" s="26"/>
      <c r="AW700" s="26"/>
      <c r="AX700" s="26"/>
      <c r="AY700" s="26"/>
      <c r="AZ700" s="26"/>
      <c r="BA700" s="26"/>
      <c r="BB700" s="26"/>
      <c r="BC700" s="26"/>
      <c r="BD700" s="26"/>
      <c r="BE700" s="26"/>
      <c r="BF700" s="26"/>
      <c r="BG700" s="26"/>
      <c r="BH700" s="26"/>
      <c r="BI700" s="26"/>
      <c r="BJ700" s="26"/>
      <c r="BK700" s="26"/>
      <c r="BL700" s="26"/>
      <c r="BM700" s="26"/>
      <c r="BN700" s="26"/>
      <c r="BO700" s="26"/>
      <c r="BP700" s="26"/>
      <c r="BQ700" s="26"/>
      <c r="BR700" s="26"/>
      <c r="BS700" s="26"/>
      <c r="BT700" s="26"/>
      <c r="BU700" s="26"/>
      <c r="BV700" s="26"/>
      <c r="BW700" s="26"/>
      <c r="BX700" s="26"/>
      <c r="BY700" s="26"/>
      <c r="BZ700" s="26"/>
      <c r="CA700" s="26"/>
      <c r="CB700" s="26"/>
      <c r="CC700" s="26"/>
      <c r="CD700" s="26"/>
      <c r="CE700" s="26"/>
      <c r="CF700" s="26"/>
      <c r="CG700" s="26"/>
      <c r="CH700" s="26"/>
      <c r="CI700" s="26"/>
      <c r="CJ700" s="26"/>
      <c r="CK700" s="26"/>
      <c r="CL700" s="26"/>
      <c r="CM700" s="26"/>
      <c r="CN700" s="26"/>
      <c r="CO700" s="26"/>
      <c r="CP700" s="26"/>
      <c r="CQ700" s="26"/>
      <c r="CR700" s="26"/>
      <c r="CS700" s="26"/>
      <c r="CT700" s="26"/>
      <c r="CU700" s="26"/>
      <c r="CV700" s="26"/>
      <c r="CW700" s="26"/>
      <c r="CX700" s="7"/>
      <c r="CY700" s="7"/>
      <c r="CZ700" s="7"/>
      <c r="DA700" s="7"/>
      <c r="DB700" s="7"/>
      <c r="DC700" s="7"/>
      <c r="DD700" s="7"/>
      <c r="DE700" s="7"/>
      <c r="DF700" s="7"/>
      <c r="DG700" s="7"/>
      <c r="DH700" s="7"/>
      <c r="DI700" s="7"/>
      <c r="DJ700" s="7"/>
      <c r="DK700" s="7"/>
      <c r="DL700" s="7"/>
      <c r="DM700" s="7"/>
      <c r="DN700" s="7"/>
      <c r="DO700" s="7"/>
      <c r="DP700" s="7"/>
      <c r="DQ700" s="7"/>
      <c r="DR700" s="7"/>
      <c r="DS700" s="7"/>
      <c r="DT700" s="7"/>
      <c r="DU700" s="7"/>
      <c r="DV700" s="7"/>
      <c r="DW700" s="7"/>
      <c r="DX700" s="7"/>
      <c r="DY700" s="7"/>
      <c r="DZ700" s="7"/>
      <c r="EA700" s="7"/>
    </row>
    <row r="701" spans="1:131">
      <c r="A701" s="7" t="s">
        <v>553</v>
      </c>
      <c r="B701" s="7"/>
      <c r="C701" s="32">
        <v>151.57634311246809</v>
      </c>
      <c r="D701" s="32">
        <v>10.46115</v>
      </c>
      <c r="E701" s="32">
        <v>2.0922300000000003</v>
      </c>
      <c r="F701" s="32">
        <v>12.553380000000001</v>
      </c>
      <c r="G701" s="32">
        <v>173.85067809764917</v>
      </c>
      <c r="H701" s="32">
        <v>154.75882905754497</v>
      </c>
      <c r="I701" s="32">
        <v>725.49321709394428</v>
      </c>
      <c r="J701" s="32">
        <v>4.2174749764583304</v>
      </c>
      <c r="K701" s="32">
        <v>44.659653057222847</v>
      </c>
      <c r="L701" s="113">
        <v>0.89018248735630123</v>
      </c>
      <c r="M701" s="32">
        <v>1.4399947251339105</v>
      </c>
      <c r="N701" s="32">
        <v>4.0316668993220273E-4</v>
      </c>
      <c r="O701" s="32">
        <v>0</v>
      </c>
      <c r="P701" s="32">
        <v>5.3099967549340814E-3</v>
      </c>
      <c r="Q701" s="32">
        <v>0.29236388362969573</v>
      </c>
      <c r="R701" s="32">
        <v>3.5216803332479767</v>
      </c>
      <c r="S701" s="32">
        <v>13.94920688244998</v>
      </c>
      <c r="T701" s="32">
        <v>18.48730250551127</v>
      </c>
      <c r="U701" s="32">
        <v>17.897993376130604</v>
      </c>
      <c r="V701" s="32">
        <v>18.154111944599702</v>
      </c>
      <c r="W701" s="32">
        <v>8.534460438706251</v>
      </c>
      <c r="X701" s="32">
        <v>4.9075508894975055</v>
      </c>
      <c r="Y701" s="32">
        <v>1.3870398768589995</v>
      </c>
      <c r="Z701" s="32">
        <v>9.5046009616053459E-3</v>
      </c>
      <c r="AA701" s="32"/>
      <c r="AB701" s="32">
        <v>0</v>
      </c>
      <c r="AC701" s="32">
        <v>3.6313911825146352E-3</v>
      </c>
      <c r="AD701" s="32">
        <v>0.10780310740880159</v>
      </c>
      <c r="AE701" s="32">
        <v>2.3209452463966924</v>
      </c>
      <c r="AF701" s="32">
        <v>9.0450271284943735</v>
      </c>
      <c r="AG701" s="32">
        <v>13.589559249587946</v>
      </c>
      <c r="AH701" s="32">
        <v>15.414538165684991</v>
      </c>
      <c r="AI701" s="32">
        <v>13.202073152170174</v>
      </c>
      <c r="AJ701" s="32">
        <v>6.830999334099138</v>
      </c>
      <c r="AK701" s="32">
        <v>3.2238316352936907</v>
      </c>
      <c r="AL701" s="32">
        <v>0.68438610627857543</v>
      </c>
      <c r="AM701" s="26">
        <v>7.0238675226691766E-3</v>
      </c>
      <c r="AN701" s="26"/>
      <c r="AO701" s="26"/>
      <c r="AP701" s="26"/>
      <c r="AQ701" s="26"/>
      <c r="AR701" s="26"/>
      <c r="AS701" s="26"/>
      <c r="AT701" s="26"/>
      <c r="AU701" s="26"/>
      <c r="AV701" s="26"/>
      <c r="AW701" s="26"/>
      <c r="AX701" s="26"/>
      <c r="AY701" s="26"/>
      <c r="AZ701" s="26"/>
      <c r="BA701" s="26"/>
      <c r="BB701" s="26"/>
      <c r="BC701" s="26"/>
      <c r="BD701" s="26"/>
      <c r="BE701" s="26"/>
      <c r="BF701" s="26"/>
      <c r="BG701" s="26"/>
      <c r="BH701" s="26"/>
      <c r="BI701" s="26"/>
      <c r="BJ701" s="26"/>
      <c r="BK701" s="26"/>
      <c r="BL701" s="26"/>
      <c r="BM701" s="26"/>
      <c r="BN701" s="26"/>
      <c r="BO701" s="26"/>
      <c r="BP701" s="26"/>
      <c r="BQ701" s="26"/>
      <c r="BR701" s="26"/>
      <c r="BS701" s="26"/>
      <c r="BT701" s="26"/>
      <c r="BU701" s="26"/>
      <c r="BV701" s="26"/>
      <c r="BW701" s="26"/>
      <c r="BX701" s="26"/>
      <c r="BY701" s="26"/>
      <c r="BZ701" s="26"/>
      <c r="CA701" s="26"/>
      <c r="CB701" s="26"/>
      <c r="CC701" s="26"/>
      <c r="CD701" s="26"/>
      <c r="CE701" s="26"/>
      <c r="CF701" s="26"/>
      <c r="CG701" s="26"/>
      <c r="CH701" s="26"/>
      <c r="CI701" s="26"/>
      <c r="CJ701" s="26"/>
      <c r="CK701" s="26"/>
      <c r="CL701" s="26"/>
      <c r="CM701" s="26"/>
      <c r="CN701" s="26"/>
      <c r="CO701" s="26"/>
      <c r="CP701" s="26"/>
      <c r="CQ701" s="26"/>
      <c r="CR701" s="26"/>
      <c r="CS701" s="26"/>
      <c r="CT701" s="26"/>
      <c r="CU701" s="26"/>
      <c r="CV701" s="26"/>
      <c r="CW701" s="26"/>
      <c r="CX701" s="7"/>
      <c r="CY701" s="7"/>
      <c r="CZ701" s="7"/>
      <c r="DA701" s="7"/>
      <c r="DB701" s="7"/>
      <c r="DC701" s="7"/>
      <c r="DD701" s="7"/>
      <c r="DE701" s="7"/>
      <c r="DF701" s="7"/>
      <c r="DG701" s="7"/>
      <c r="DH701" s="7"/>
      <c r="DI701" s="7"/>
      <c r="DJ701" s="7"/>
      <c r="DK701" s="7"/>
      <c r="DL701" s="7"/>
      <c r="DM701" s="7"/>
      <c r="DN701" s="7"/>
      <c r="DO701" s="7"/>
      <c r="DP701" s="7"/>
      <c r="DQ701" s="7"/>
      <c r="DR701" s="7"/>
      <c r="DS701" s="7"/>
      <c r="DT701" s="7"/>
      <c r="DU701" s="7"/>
      <c r="DV701" s="7"/>
      <c r="DW701" s="7"/>
      <c r="DX701" s="7"/>
      <c r="DY701" s="7"/>
      <c r="DZ701" s="7"/>
      <c r="EA701" s="7"/>
    </row>
    <row r="702" spans="1:131">
      <c r="A702" s="7" t="s">
        <v>572</v>
      </c>
      <c r="B702" s="7"/>
      <c r="C702" s="32">
        <v>150.5980104331708</v>
      </c>
      <c r="D702" s="32">
        <v>10.46115</v>
      </c>
      <c r="E702" s="32">
        <v>2.0922300000000003</v>
      </c>
      <c r="F702" s="32">
        <v>12.553380000000001</v>
      </c>
      <c r="G702" s="32">
        <v>173.85067809764917</v>
      </c>
      <c r="H702" s="32">
        <v>154.2862588919615</v>
      </c>
      <c r="I702" s="32">
        <v>730.20625228511301</v>
      </c>
      <c r="J702" s="32">
        <v>4.2458540795435535</v>
      </c>
      <c r="K702" s="32">
        <v>44.950757440174435</v>
      </c>
      <c r="L702" s="113">
        <v>0.88746423413604036</v>
      </c>
      <c r="M702" s="32">
        <v>1.4307004390422531</v>
      </c>
      <c r="N702" s="32">
        <v>4.0056449528978326E-4</v>
      </c>
      <c r="O702" s="32">
        <v>0</v>
      </c>
      <c r="P702" s="32">
        <v>5.2757239703712551E-3</v>
      </c>
      <c r="Q702" s="32">
        <v>0.2904768533997279</v>
      </c>
      <c r="R702" s="32">
        <v>3.4989500384980983</v>
      </c>
      <c r="S702" s="32">
        <v>13.859173275205254</v>
      </c>
      <c r="T702" s="32">
        <v>18.367978263866409</v>
      </c>
      <c r="U702" s="32">
        <v>17.782472764838889</v>
      </c>
      <c r="V702" s="32">
        <v>18.036938244440929</v>
      </c>
      <c r="W702" s="32">
        <v>8.4793757112619357</v>
      </c>
      <c r="X702" s="32">
        <v>4.8758756470954143</v>
      </c>
      <c r="Y702" s="32">
        <v>1.3780873819567259</v>
      </c>
      <c r="Z702" s="32">
        <v>9.4432545698566045E-3</v>
      </c>
      <c r="AA702" s="32"/>
      <c r="AB702" s="32">
        <v>0</v>
      </c>
      <c r="AC702" s="32">
        <v>3.607952771267769E-3</v>
      </c>
      <c r="AD702" s="32">
        <v>0.10710730421984635</v>
      </c>
      <c r="AE702" s="32">
        <v>2.3059649629647003</v>
      </c>
      <c r="AF702" s="32">
        <v>8.9866470050316316</v>
      </c>
      <c r="AG702" s="32">
        <v>13.50184694806307</v>
      </c>
      <c r="AH702" s="32">
        <v>15.315046740347098</v>
      </c>
      <c r="AI702" s="32">
        <v>13.116861836644123</v>
      </c>
      <c r="AJ702" s="32">
        <v>6.7869094072439387</v>
      </c>
      <c r="AK702" s="32">
        <v>3.2030237718989389</v>
      </c>
      <c r="AL702" s="32">
        <v>0.67996881213305993</v>
      </c>
      <c r="AM702" s="26">
        <v>6.9785327495022094E-3</v>
      </c>
      <c r="AN702" s="26"/>
      <c r="AO702" s="26"/>
      <c r="AP702" s="26"/>
      <c r="AQ702" s="26"/>
      <c r="AR702" s="26"/>
      <c r="AS702" s="26"/>
      <c r="AT702" s="26"/>
      <c r="AU702" s="26"/>
      <c r="AV702" s="26"/>
      <c r="AW702" s="26"/>
      <c r="AX702" s="26"/>
      <c r="AY702" s="26"/>
      <c r="AZ702" s="26"/>
      <c r="BA702" s="26"/>
      <c r="BB702" s="26"/>
      <c r="BC702" s="26"/>
      <c r="BD702" s="26"/>
      <c r="BE702" s="26"/>
      <c r="BF702" s="26"/>
      <c r="BG702" s="26"/>
      <c r="BH702" s="26"/>
      <c r="BI702" s="26"/>
      <c r="BJ702" s="26"/>
      <c r="BK702" s="26"/>
      <c r="BL702" s="26"/>
      <c r="BM702" s="26"/>
      <c r="BN702" s="26"/>
      <c r="BO702" s="26"/>
      <c r="BP702" s="26"/>
      <c r="BQ702" s="26"/>
      <c r="BR702" s="26"/>
      <c r="BS702" s="26"/>
      <c r="BT702" s="26"/>
      <c r="BU702" s="26"/>
      <c r="BV702" s="26"/>
      <c r="BW702" s="26"/>
      <c r="BX702" s="26"/>
      <c r="BY702" s="26"/>
      <c r="BZ702" s="26"/>
      <c r="CA702" s="26"/>
      <c r="CB702" s="26"/>
      <c r="CC702" s="26"/>
      <c r="CD702" s="26"/>
      <c r="CE702" s="26"/>
      <c r="CF702" s="26"/>
      <c r="CG702" s="26"/>
      <c r="CH702" s="26"/>
      <c r="CI702" s="26"/>
      <c r="CJ702" s="26"/>
      <c r="CK702" s="26"/>
      <c r="CL702" s="26"/>
      <c r="CM702" s="26"/>
      <c r="CN702" s="26"/>
      <c r="CO702" s="26"/>
      <c r="CP702" s="26"/>
      <c r="CQ702" s="26"/>
      <c r="CR702" s="26"/>
      <c r="CS702" s="26"/>
      <c r="CT702" s="26"/>
      <c r="CU702" s="26"/>
      <c r="CV702" s="26"/>
      <c r="CW702" s="26"/>
      <c r="CX702" s="7"/>
      <c r="CY702" s="7"/>
      <c r="CZ702" s="7"/>
      <c r="DA702" s="7"/>
      <c r="DB702" s="7"/>
      <c r="DC702" s="7"/>
      <c r="DD702" s="7"/>
      <c r="DE702" s="7"/>
      <c r="DF702" s="7"/>
      <c r="DG702" s="7"/>
      <c r="DH702" s="7"/>
      <c r="DI702" s="7"/>
      <c r="DJ702" s="7"/>
      <c r="DK702" s="7"/>
      <c r="DL702" s="7"/>
      <c r="DM702" s="7"/>
      <c r="DN702" s="7"/>
      <c r="DO702" s="7"/>
      <c r="DP702" s="7"/>
      <c r="DQ702" s="7"/>
      <c r="DR702" s="7"/>
      <c r="DS702" s="7"/>
      <c r="DT702" s="7"/>
      <c r="DU702" s="7"/>
      <c r="DV702" s="7"/>
      <c r="DW702" s="7"/>
      <c r="DX702" s="7"/>
      <c r="DY702" s="7"/>
      <c r="DZ702" s="7"/>
      <c r="EA702" s="7"/>
    </row>
    <row r="703" spans="1:131">
      <c r="A703" s="7" t="s">
        <v>565</v>
      </c>
      <c r="B703" s="7"/>
      <c r="C703" s="32">
        <v>150.141455182832</v>
      </c>
      <c r="D703" s="32">
        <v>10.46115</v>
      </c>
      <c r="E703" s="32">
        <v>2.0922300000000003</v>
      </c>
      <c r="F703" s="32">
        <v>12.553380000000001</v>
      </c>
      <c r="G703" s="32">
        <v>173.85067809764917</v>
      </c>
      <c r="H703" s="32">
        <v>154.06572614802246</v>
      </c>
      <c r="I703" s="32">
        <v>732.42668832594541</v>
      </c>
      <c r="J703" s="32">
        <v>4.2592242286599946</v>
      </c>
      <c r="K703" s="32">
        <v>45.087904445730686</v>
      </c>
      <c r="L703" s="113">
        <v>0.88619571596658475</v>
      </c>
      <c r="M703" s="32">
        <v>1.4263631055328123</v>
      </c>
      <c r="N703" s="32">
        <v>3.993501377899874E-4</v>
      </c>
      <c r="O703" s="32">
        <v>0</v>
      </c>
      <c r="P703" s="32">
        <v>5.2597300042419347E-3</v>
      </c>
      <c r="Q703" s="32">
        <v>0.28959623929240946</v>
      </c>
      <c r="R703" s="32">
        <v>3.4883425676148208</v>
      </c>
      <c r="S703" s="32">
        <v>13.81715759182438</v>
      </c>
      <c r="T703" s="32">
        <v>18.312293617765469</v>
      </c>
      <c r="U703" s="32">
        <v>17.728563146236084</v>
      </c>
      <c r="V703" s="32">
        <v>17.98225718436683</v>
      </c>
      <c r="W703" s="32">
        <v>8.4536695051212529</v>
      </c>
      <c r="X703" s="32">
        <v>4.8610938673077699</v>
      </c>
      <c r="Y703" s="32">
        <v>1.3739095510023309</v>
      </c>
      <c r="Z703" s="32">
        <v>9.4146262537071895E-3</v>
      </c>
      <c r="AA703" s="32"/>
      <c r="AB703" s="32">
        <v>0</v>
      </c>
      <c r="AC703" s="32">
        <v>3.5970148460192303E-3</v>
      </c>
      <c r="AD703" s="32">
        <v>0.10678259606500055</v>
      </c>
      <c r="AE703" s="32">
        <v>2.2989741640297705</v>
      </c>
      <c r="AF703" s="32">
        <v>8.9594029474156844</v>
      </c>
      <c r="AG703" s="32">
        <v>13.460914540684792</v>
      </c>
      <c r="AH703" s="32">
        <v>15.268617408522744</v>
      </c>
      <c r="AI703" s="32">
        <v>13.077096556065294</v>
      </c>
      <c r="AJ703" s="32">
        <v>6.7663341080448438</v>
      </c>
      <c r="AK703" s="32">
        <v>3.1933134356480539</v>
      </c>
      <c r="AL703" s="32">
        <v>0.67790740819848572</v>
      </c>
      <c r="AM703" s="26">
        <v>6.9573765220242887E-3</v>
      </c>
      <c r="AN703" s="26"/>
      <c r="AO703" s="26"/>
      <c r="AP703" s="26"/>
      <c r="AQ703" s="26"/>
      <c r="AR703" s="26"/>
      <c r="AS703" s="26"/>
      <c r="AT703" s="26"/>
      <c r="AU703" s="26"/>
      <c r="AV703" s="26"/>
      <c r="AW703" s="26"/>
      <c r="AX703" s="26"/>
      <c r="AY703" s="26"/>
      <c r="AZ703" s="26"/>
      <c r="BA703" s="26"/>
      <c r="BB703" s="26"/>
      <c r="BC703" s="26"/>
      <c r="BD703" s="26"/>
      <c r="BE703" s="26"/>
      <c r="BF703" s="26"/>
      <c r="BG703" s="26"/>
      <c r="BH703" s="26"/>
      <c r="BI703" s="26"/>
      <c r="BJ703" s="26"/>
      <c r="BK703" s="26"/>
      <c r="BL703" s="26"/>
      <c r="BM703" s="26"/>
      <c r="BN703" s="26"/>
      <c r="BO703" s="26"/>
      <c r="BP703" s="26"/>
      <c r="BQ703" s="26"/>
      <c r="BR703" s="26"/>
      <c r="BS703" s="26"/>
      <c r="BT703" s="26"/>
      <c r="BU703" s="26"/>
      <c r="BV703" s="26"/>
      <c r="BW703" s="26"/>
      <c r="BX703" s="26"/>
      <c r="BY703" s="26"/>
      <c r="BZ703" s="26"/>
      <c r="CA703" s="26"/>
      <c r="CB703" s="26"/>
      <c r="CC703" s="26"/>
      <c r="CD703" s="26"/>
      <c r="CE703" s="26"/>
      <c r="CF703" s="26"/>
      <c r="CG703" s="26"/>
      <c r="CH703" s="26"/>
      <c r="CI703" s="26"/>
      <c r="CJ703" s="26"/>
      <c r="CK703" s="26"/>
      <c r="CL703" s="26"/>
      <c r="CM703" s="26"/>
      <c r="CN703" s="26"/>
      <c r="CO703" s="26"/>
      <c r="CP703" s="26"/>
      <c r="CQ703" s="26"/>
      <c r="CR703" s="26"/>
      <c r="CS703" s="26"/>
      <c r="CT703" s="26"/>
      <c r="CU703" s="26"/>
      <c r="CV703" s="26"/>
      <c r="CW703" s="26"/>
      <c r="CX703" s="7"/>
      <c r="CY703" s="7"/>
      <c r="CZ703" s="7"/>
      <c r="DA703" s="7"/>
      <c r="DB703" s="7"/>
      <c r="DC703" s="7"/>
      <c r="DD703" s="7"/>
      <c r="DE703" s="7"/>
      <c r="DF703" s="7"/>
      <c r="DG703" s="7"/>
      <c r="DH703" s="7"/>
      <c r="DI703" s="7"/>
      <c r="DJ703" s="7"/>
      <c r="DK703" s="7"/>
      <c r="DL703" s="7"/>
      <c r="DM703" s="7"/>
      <c r="DN703" s="7"/>
      <c r="DO703" s="7"/>
      <c r="DP703" s="7"/>
      <c r="DQ703" s="7"/>
      <c r="DR703" s="7"/>
      <c r="DS703" s="7"/>
      <c r="DT703" s="7"/>
      <c r="DU703" s="7"/>
      <c r="DV703" s="7"/>
      <c r="DW703" s="7"/>
      <c r="DX703" s="7"/>
      <c r="DY703" s="7"/>
      <c r="DZ703" s="7"/>
      <c r="EA703" s="7"/>
    </row>
    <row r="704" spans="1:131">
      <c r="A704" s="7" t="s">
        <v>574</v>
      </c>
      <c r="B704" s="7"/>
      <c r="C704" s="32">
        <v>148.38045636009682</v>
      </c>
      <c r="D704" s="32">
        <v>10.46115</v>
      </c>
      <c r="E704" s="32">
        <v>2.0922300000000003</v>
      </c>
      <c r="F704" s="32">
        <v>12.553380000000001</v>
      </c>
      <c r="G704" s="32">
        <v>173.85067809764917</v>
      </c>
      <c r="H704" s="32">
        <v>153.21509984997215</v>
      </c>
      <c r="I704" s="32">
        <v>741.11922484673676</v>
      </c>
      <c r="J704" s="32">
        <v>4.3115655289027313</v>
      </c>
      <c r="K704" s="32">
        <v>45.624805906791394</v>
      </c>
      <c r="L704" s="113">
        <v>0.88130286017011483</v>
      </c>
      <c r="M704" s="32">
        <v>1.4096333905678322</v>
      </c>
      <c r="N704" s="32">
        <v>3.9466618743363226E-4</v>
      </c>
      <c r="O704" s="32">
        <v>0</v>
      </c>
      <c r="P704" s="32">
        <v>5.1980389920288457E-3</v>
      </c>
      <c r="Q704" s="32">
        <v>0.28619958487846725</v>
      </c>
      <c r="R704" s="32">
        <v>3.4474280370650381</v>
      </c>
      <c r="S704" s="32">
        <v>13.655097098783868</v>
      </c>
      <c r="T704" s="32">
        <v>18.097509982804713</v>
      </c>
      <c r="U704" s="32">
        <v>17.520626045910987</v>
      </c>
      <c r="V704" s="32">
        <v>17.771344524081034</v>
      </c>
      <c r="W704" s="32">
        <v>8.3545169957214824</v>
      </c>
      <c r="X704" s="32">
        <v>4.8040784309840046</v>
      </c>
      <c r="Y704" s="32">
        <v>1.3577950601782378</v>
      </c>
      <c r="Z704" s="32">
        <v>9.3042027485594515E-3</v>
      </c>
      <c r="AA704" s="32"/>
      <c r="AB704" s="32">
        <v>0</v>
      </c>
      <c r="AC704" s="32">
        <v>3.5548257057748693E-3</v>
      </c>
      <c r="AD704" s="32">
        <v>0.10553015032488108</v>
      </c>
      <c r="AE704" s="32">
        <v>2.2720096538521841</v>
      </c>
      <c r="AF704" s="32">
        <v>8.8543187251827469</v>
      </c>
      <c r="AG704" s="32">
        <v>13.30303239794001</v>
      </c>
      <c r="AH704" s="32">
        <v>15.089532842914528</v>
      </c>
      <c r="AI704" s="32">
        <v>12.923716188118396</v>
      </c>
      <c r="AJ704" s="32">
        <v>6.686972239705482</v>
      </c>
      <c r="AK704" s="32">
        <v>3.1558592815374991</v>
      </c>
      <c r="AL704" s="32">
        <v>0.66995627873655739</v>
      </c>
      <c r="AM704" s="26">
        <v>6.8757739303237433E-3</v>
      </c>
      <c r="AN704" s="26"/>
      <c r="AO704" s="26"/>
      <c r="AP704" s="26"/>
      <c r="AQ704" s="26"/>
      <c r="AR704" s="26"/>
      <c r="AS704" s="26"/>
      <c r="AT704" s="26"/>
      <c r="AU704" s="26"/>
      <c r="AV704" s="26"/>
      <c r="AW704" s="26"/>
      <c r="AX704" s="26"/>
      <c r="AY704" s="26"/>
      <c r="AZ704" s="26"/>
      <c r="BA704" s="26"/>
      <c r="BB704" s="26"/>
      <c r="BC704" s="26"/>
      <c r="BD704" s="26"/>
      <c r="BE704" s="26"/>
      <c r="BF704" s="26"/>
      <c r="BG704" s="26"/>
      <c r="BH704" s="26"/>
      <c r="BI704" s="26"/>
      <c r="BJ704" s="26"/>
      <c r="BK704" s="26"/>
      <c r="BL704" s="26"/>
      <c r="BM704" s="26"/>
      <c r="BN704" s="26"/>
      <c r="BO704" s="26"/>
      <c r="BP704" s="26"/>
      <c r="BQ704" s="26"/>
      <c r="BR704" s="26"/>
      <c r="BS704" s="26"/>
      <c r="BT704" s="26"/>
      <c r="BU704" s="26"/>
      <c r="BV704" s="26"/>
      <c r="BW704" s="26"/>
      <c r="BX704" s="26"/>
      <c r="BY704" s="26"/>
      <c r="BZ704" s="26"/>
      <c r="CA704" s="26"/>
      <c r="CB704" s="26"/>
      <c r="CC704" s="26"/>
      <c r="CD704" s="26"/>
      <c r="CE704" s="26"/>
      <c r="CF704" s="26"/>
      <c r="CG704" s="26"/>
      <c r="CH704" s="26"/>
      <c r="CI704" s="26"/>
      <c r="CJ704" s="26"/>
      <c r="CK704" s="26"/>
      <c r="CL704" s="26"/>
      <c r="CM704" s="26"/>
      <c r="CN704" s="26"/>
      <c r="CO704" s="26"/>
      <c r="CP704" s="26"/>
      <c r="CQ704" s="26"/>
      <c r="CR704" s="26"/>
      <c r="CS704" s="26"/>
      <c r="CT704" s="26"/>
      <c r="CU704" s="26"/>
      <c r="CV704" s="26"/>
      <c r="CW704" s="26"/>
      <c r="CX704" s="7"/>
      <c r="CY704" s="7"/>
      <c r="CZ704" s="7"/>
      <c r="DA704" s="7"/>
      <c r="DB704" s="7"/>
      <c r="DC704" s="7"/>
      <c r="DD704" s="7"/>
      <c r="DE704" s="7"/>
      <c r="DF704" s="7"/>
      <c r="DG704" s="7"/>
      <c r="DH704" s="7"/>
      <c r="DI704" s="7"/>
      <c r="DJ704" s="7"/>
      <c r="DK704" s="7"/>
      <c r="DL704" s="7"/>
      <c r="DM704" s="7"/>
      <c r="DN704" s="7"/>
      <c r="DO704" s="7"/>
      <c r="DP704" s="7"/>
      <c r="DQ704" s="7"/>
      <c r="DR704" s="7"/>
      <c r="DS704" s="7"/>
      <c r="DT704" s="7"/>
      <c r="DU704" s="7"/>
      <c r="DV704" s="7"/>
      <c r="DW704" s="7"/>
      <c r="DX704" s="7"/>
      <c r="DY704" s="7"/>
      <c r="DZ704" s="7"/>
      <c r="EA704" s="7"/>
    </row>
    <row r="705" spans="1:131">
      <c r="A705" s="7" t="s">
        <v>544</v>
      </c>
      <c r="B705" s="7"/>
      <c r="C705" s="32">
        <v>147.5325680380391</v>
      </c>
      <c r="D705" s="32">
        <v>10.46115</v>
      </c>
      <c r="E705" s="32">
        <v>2.0922300000000003</v>
      </c>
      <c r="F705" s="32">
        <v>12.553380000000001</v>
      </c>
      <c r="G705" s="32">
        <v>173.85067809764917</v>
      </c>
      <c r="H705" s="32">
        <v>152.80553903979981</v>
      </c>
      <c r="I705" s="32">
        <v>745.37853073666065</v>
      </c>
      <c r="J705" s="32">
        <v>4.3372125431979169</v>
      </c>
      <c r="K705" s="32">
        <v>45.887885337051472</v>
      </c>
      <c r="L705" s="113">
        <v>0.87894704071255547</v>
      </c>
      <c r="M705" s="32">
        <v>1.401578342621731</v>
      </c>
      <c r="N705" s="32">
        <v>3.9241095207686862E-4</v>
      </c>
      <c r="O705" s="32">
        <v>0</v>
      </c>
      <c r="P705" s="32">
        <v>5.1683359120743948E-3</v>
      </c>
      <c r="Q705" s="32">
        <v>0.28456415867916174</v>
      </c>
      <c r="R705" s="32">
        <v>3.4277284482818091</v>
      </c>
      <c r="S705" s="32">
        <v>13.577067972505102</v>
      </c>
      <c r="T705" s="32">
        <v>17.994095640045828</v>
      </c>
      <c r="U705" s="32">
        <v>17.420508182791494</v>
      </c>
      <c r="V705" s="32">
        <v>17.669793983943428</v>
      </c>
      <c r="W705" s="32">
        <v>8.3067768986030739</v>
      </c>
      <c r="X705" s="32">
        <v>4.7766265542355244</v>
      </c>
      <c r="Y705" s="32">
        <v>1.3500362312629335</v>
      </c>
      <c r="Z705" s="32">
        <v>9.25103587571054E-3</v>
      </c>
      <c r="AA705" s="32"/>
      <c r="AB705" s="32">
        <v>0</v>
      </c>
      <c r="AC705" s="32">
        <v>3.5345124160275844E-3</v>
      </c>
      <c r="AD705" s="32">
        <v>0.10492712089445319</v>
      </c>
      <c r="AE705" s="32">
        <v>2.2590267415444574</v>
      </c>
      <c r="AF705" s="32">
        <v>8.8037226181817019</v>
      </c>
      <c r="AG705" s="32">
        <v>13.227015069951781</v>
      </c>
      <c r="AH705" s="32">
        <v>15.003306940955015</v>
      </c>
      <c r="AI705" s="32">
        <v>12.849866381329146</v>
      </c>
      <c r="AJ705" s="32">
        <v>6.6487609697643082</v>
      </c>
      <c r="AK705" s="32">
        <v>3.1378257999287134</v>
      </c>
      <c r="AL705" s="32">
        <v>0.66612795714377704</v>
      </c>
      <c r="AM705" s="26">
        <v>6.8364837935790367E-3</v>
      </c>
      <c r="AN705" s="26"/>
      <c r="AO705" s="26"/>
      <c r="AP705" s="26"/>
      <c r="AQ705" s="26"/>
      <c r="AR705" s="26"/>
      <c r="AS705" s="26"/>
      <c r="AT705" s="26"/>
      <c r="AU705" s="26"/>
      <c r="AV705" s="26"/>
      <c r="AW705" s="26"/>
      <c r="AX705" s="26"/>
      <c r="AY705" s="26"/>
      <c r="AZ705" s="26"/>
      <c r="BA705" s="26"/>
      <c r="BB705" s="26"/>
      <c r="BC705" s="26"/>
      <c r="BD705" s="26"/>
      <c r="BE705" s="26"/>
      <c r="BF705" s="26"/>
      <c r="BG705" s="26"/>
      <c r="BH705" s="26"/>
      <c r="BI705" s="26"/>
      <c r="BJ705" s="26"/>
      <c r="BK705" s="26"/>
      <c r="BL705" s="26"/>
      <c r="BM705" s="26"/>
      <c r="BN705" s="26"/>
      <c r="BO705" s="26"/>
      <c r="BP705" s="26"/>
      <c r="BQ705" s="26"/>
      <c r="BR705" s="26"/>
      <c r="BS705" s="26"/>
      <c r="BT705" s="26"/>
      <c r="BU705" s="26"/>
      <c r="BV705" s="26"/>
      <c r="BW705" s="26"/>
      <c r="BX705" s="26"/>
      <c r="BY705" s="26"/>
      <c r="BZ705" s="26"/>
      <c r="CA705" s="26"/>
      <c r="CB705" s="26"/>
      <c r="CC705" s="26"/>
      <c r="CD705" s="26"/>
      <c r="CE705" s="26"/>
      <c r="CF705" s="26"/>
      <c r="CG705" s="26"/>
      <c r="CH705" s="26"/>
      <c r="CI705" s="26"/>
      <c r="CJ705" s="26"/>
      <c r="CK705" s="26"/>
      <c r="CL705" s="26"/>
      <c r="CM705" s="26"/>
      <c r="CN705" s="26"/>
      <c r="CO705" s="26"/>
      <c r="CP705" s="26"/>
      <c r="CQ705" s="26"/>
      <c r="CR705" s="26"/>
      <c r="CS705" s="26"/>
      <c r="CT705" s="26"/>
      <c r="CU705" s="26"/>
      <c r="CV705" s="26"/>
      <c r="CW705" s="26"/>
      <c r="CX705" s="7"/>
      <c r="CY705" s="7"/>
      <c r="CZ705" s="7"/>
      <c r="DA705" s="7"/>
      <c r="DB705" s="7"/>
      <c r="DC705" s="7"/>
      <c r="DD705" s="7"/>
      <c r="DE705" s="7"/>
      <c r="DF705" s="7"/>
      <c r="DG705" s="7"/>
      <c r="DH705" s="7"/>
      <c r="DI705" s="7"/>
      <c r="DJ705" s="7"/>
      <c r="DK705" s="7"/>
      <c r="DL705" s="7"/>
      <c r="DM705" s="7"/>
      <c r="DN705" s="7"/>
      <c r="DO705" s="7"/>
      <c r="DP705" s="7"/>
      <c r="DQ705" s="7"/>
      <c r="DR705" s="7"/>
      <c r="DS705" s="7"/>
      <c r="DT705" s="7"/>
      <c r="DU705" s="7"/>
      <c r="DV705" s="7"/>
      <c r="DW705" s="7"/>
      <c r="DX705" s="7"/>
      <c r="DY705" s="7"/>
      <c r="DZ705" s="7"/>
      <c r="EA705" s="7"/>
    </row>
    <row r="706" spans="1:131">
      <c r="A706" s="7" t="s">
        <v>573</v>
      </c>
      <c r="B706" s="7"/>
      <c r="C706" s="32">
        <v>147.01079060908052</v>
      </c>
      <c r="D706" s="32">
        <v>10.46115</v>
      </c>
      <c r="E706" s="32">
        <v>2.0922300000000003</v>
      </c>
      <c r="F706" s="32">
        <v>12.553380000000001</v>
      </c>
      <c r="G706" s="32">
        <v>173.85067809764917</v>
      </c>
      <c r="H706" s="32">
        <v>152.55350161815528</v>
      </c>
      <c r="I706" s="32">
        <v>748.02406234530895</v>
      </c>
      <c r="J706" s="32">
        <v>4.3531423657415154</v>
      </c>
      <c r="K706" s="32">
        <v>46.051288709883806</v>
      </c>
      <c r="L706" s="113">
        <v>0.87749730566174955</v>
      </c>
      <c r="M706" s="32">
        <v>1.3966213900395157</v>
      </c>
      <c r="N706" s="32">
        <v>3.9102311493424485E-4</v>
      </c>
      <c r="O706" s="32">
        <v>0</v>
      </c>
      <c r="P706" s="32">
        <v>5.1500570936408871E-3</v>
      </c>
      <c r="Q706" s="32">
        <v>0.28355774255651217</v>
      </c>
      <c r="R706" s="32">
        <v>3.4156056244152069</v>
      </c>
      <c r="S706" s="32">
        <v>13.529050048641247</v>
      </c>
      <c r="T706" s="32">
        <v>17.930456044501899</v>
      </c>
      <c r="U706" s="32">
        <v>17.358897190102578</v>
      </c>
      <c r="V706" s="32">
        <v>17.607301343858747</v>
      </c>
      <c r="W706" s="32">
        <v>8.2773983772994377</v>
      </c>
      <c r="X706" s="32">
        <v>4.7597330916210749</v>
      </c>
      <c r="Y706" s="32">
        <v>1.3452615673150539</v>
      </c>
      <c r="Z706" s="32">
        <v>9.2183178001112101E-3</v>
      </c>
      <c r="AA706" s="32"/>
      <c r="AB706" s="32">
        <v>0</v>
      </c>
      <c r="AC706" s="32">
        <v>3.5220119300292552E-3</v>
      </c>
      <c r="AD706" s="32">
        <v>0.10455602586034372</v>
      </c>
      <c r="AE706" s="32">
        <v>2.2510372570473947</v>
      </c>
      <c r="AF706" s="32">
        <v>8.7725865523349054</v>
      </c>
      <c r="AG706" s="32">
        <v>13.180235175805178</v>
      </c>
      <c r="AH706" s="32">
        <v>14.95024484744147</v>
      </c>
      <c r="AI706" s="32">
        <v>12.804420346381917</v>
      </c>
      <c r="AJ706" s="32">
        <v>6.6252463421082011</v>
      </c>
      <c r="AK706" s="32">
        <v>3.1267282727848453</v>
      </c>
      <c r="AL706" s="32">
        <v>0.6637720669328353</v>
      </c>
      <c r="AM706" s="26">
        <v>6.8123052478899857E-3</v>
      </c>
      <c r="AN706" s="26"/>
      <c r="AO706" s="26"/>
      <c r="AP706" s="26"/>
      <c r="AQ706" s="26"/>
      <c r="AR706" s="26"/>
      <c r="AS706" s="26"/>
      <c r="AT706" s="26"/>
      <c r="AU706" s="26"/>
      <c r="AV706" s="26"/>
      <c r="AW706" s="26"/>
      <c r="AX706" s="26"/>
      <c r="AY706" s="26"/>
      <c r="AZ706" s="26"/>
      <c r="BA706" s="26"/>
      <c r="BB706" s="26"/>
      <c r="BC706" s="26"/>
      <c r="BD706" s="26"/>
      <c r="BE706" s="26"/>
      <c r="BF706" s="26"/>
      <c r="BG706" s="26"/>
      <c r="BH706" s="26"/>
      <c r="BI706" s="26"/>
      <c r="BJ706" s="26"/>
      <c r="BK706" s="26"/>
      <c r="BL706" s="26"/>
      <c r="BM706" s="26"/>
      <c r="BN706" s="26"/>
      <c r="BO706" s="26"/>
      <c r="BP706" s="26"/>
      <c r="BQ706" s="26"/>
      <c r="BR706" s="26"/>
      <c r="BS706" s="26"/>
      <c r="BT706" s="26"/>
      <c r="BU706" s="26"/>
      <c r="BV706" s="26"/>
      <c r="BW706" s="26"/>
      <c r="BX706" s="26"/>
      <c r="BY706" s="26"/>
      <c r="BZ706" s="26"/>
      <c r="CA706" s="26"/>
      <c r="CB706" s="26"/>
      <c r="CC706" s="26"/>
      <c r="CD706" s="26"/>
      <c r="CE706" s="26"/>
      <c r="CF706" s="26"/>
      <c r="CG706" s="26"/>
      <c r="CH706" s="26"/>
      <c r="CI706" s="26"/>
      <c r="CJ706" s="26"/>
      <c r="CK706" s="26"/>
      <c r="CL706" s="26"/>
      <c r="CM706" s="26"/>
      <c r="CN706" s="26"/>
      <c r="CO706" s="26"/>
      <c r="CP706" s="26"/>
      <c r="CQ706" s="26"/>
      <c r="CR706" s="26"/>
      <c r="CS706" s="26"/>
      <c r="CT706" s="26"/>
      <c r="CU706" s="26"/>
      <c r="CV706" s="26"/>
      <c r="CW706" s="26"/>
      <c r="CX706" s="7"/>
      <c r="CY706" s="7"/>
      <c r="CZ706" s="7"/>
      <c r="DA706" s="7"/>
      <c r="DB706" s="7"/>
      <c r="DC706" s="7"/>
      <c r="DD706" s="7"/>
      <c r="DE706" s="7"/>
      <c r="DF706" s="7"/>
      <c r="DG706" s="7"/>
      <c r="DH706" s="7"/>
      <c r="DI706" s="7"/>
      <c r="DJ706" s="7"/>
      <c r="DK706" s="7"/>
      <c r="DL706" s="7"/>
      <c r="DM706" s="7"/>
      <c r="DN706" s="7"/>
      <c r="DO706" s="7"/>
      <c r="DP706" s="7"/>
      <c r="DQ706" s="7"/>
      <c r="DR706" s="7"/>
      <c r="DS706" s="7"/>
      <c r="DT706" s="7"/>
      <c r="DU706" s="7"/>
      <c r="DV706" s="7"/>
      <c r="DW706" s="7"/>
      <c r="DX706" s="7"/>
      <c r="DY706" s="7"/>
      <c r="DZ706" s="7"/>
      <c r="EA706" s="7"/>
    </row>
    <row r="707" spans="1:131">
      <c r="A707" s="7" t="s">
        <v>507</v>
      </c>
      <c r="B707" s="7"/>
      <c r="C707" s="32">
        <v>146.29334664426244</v>
      </c>
      <c r="D707" s="32">
        <v>10.46115</v>
      </c>
      <c r="E707" s="32">
        <v>2.0922300000000003</v>
      </c>
      <c r="F707" s="32">
        <v>12.553380000000001</v>
      </c>
      <c r="G707" s="32">
        <v>173.85067809764917</v>
      </c>
      <c r="H707" s="32">
        <v>152.20695016339408</v>
      </c>
      <c r="I707" s="32">
        <v>751.69248173264668</v>
      </c>
      <c r="J707" s="32">
        <v>4.3752314119145961</v>
      </c>
      <c r="K707" s="32">
        <v>46.277871563362098</v>
      </c>
      <c r="L707" s="113">
        <v>0.8755039199668917</v>
      </c>
      <c r="M707" s="32">
        <v>1.3898055802389653</v>
      </c>
      <c r="N707" s="32">
        <v>3.8911483886313713E-4</v>
      </c>
      <c r="O707" s="32">
        <v>0</v>
      </c>
      <c r="P707" s="32">
        <v>5.1249237182948125E-3</v>
      </c>
      <c r="Q707" s="32">
        <v>0.28217392038786898</v>
      </c>
      <c r="R707" s="32">
        <v>3.3989367415986282</v>
      </c>
      <c r="S707" s="32">
        <v>13.463025403328444</v>
      </c>
      <c r="T707" s="32">
        <v>17.842951600628993</v>
      </c>
      <c r="U707" s="32">
        <v>17.274182075155313</v>
      </c>
      <c r="V707" s="32">
        <v>17.52137396374231</v>
      </c>
      <c r="W707" s="32">
        <v>8.2370029105069378</v>
      </c>
      <c r="X707" s="32">
        <v>4.7365045805262067</v>
      </c>
      <c r="Y707" s="32">
        <v>1.3386964043867193</v>
      </c>
      <c r="Z707" s="32">
        <v>9.1733304461621302E-3</v>
      </c>
      <c r="AA707" s="32"/>
      <c r="AB707" s="32">
        <v>0</v>
      </c>
      <c r="AC707" s="32">
        <v>3.5048237617815521E-3</v>
      </c>
      <c r="AD707" s="32">
        <v>0.10404577018844319</v>
      </c>
      <c r="AE707" s="32">
        <v>2.2400517158639333</v>
      </c>
      <c r="AF707" s="32">
        <v>8.729774461795559</v>
      </c>
      <c r="AG707" s="32">
        <v>13.115912821353598</v>
      </c>
      <c r="AH707" s="32">
        <v>14.877284468860342</v>
      </c>
      <c r="AI707" s="32">
        <v>12.741932048329476</v>
      </c>
      <c r="AJ707" s="32">
        <v>6.5929137290810527</v>
      </c>
      <c r="AK707" s="32">
        <v>3.1114691729620261</v>
      </c>
      <c r="AL707" s="32">
        <v>0.66053271789279033</v>
      </c>
      <c r="AM707" s="26">
        <v>6.7790597475675405E-3</v>
      </c>
      <c r="AN707" s="26"/>
      <c r="AO707" s="26"/>
      <c r="AP707" s="26"/>
      <c r="AQ707" s="26"/>
      <c r="AR707" s="26"/>
      <c r="AS707" s="26"/>
      <c r="AT707" s="26"/>
      <c r="AU707" s="26"/>
      <c r="AV707" s="26"/>
      <c r="AW707" s="26"/>
      <c r="AX707" s="26"/>
      <c r="AY707" s="26"/>
      <c r="AZ707" s="26"/>
      <c r="BA707" s="26"/>
      <c r="BB707" s="26"/>
      <c r="BC707" s="26"/>
      <c r="BD707" s="26"/>
      <c r="BE707" s="26"/>
      <c r="BF707" s="26"/>
      <c r="BG707" s="26"/>
      <c r="BH707" s="26"/>
      <c r="BI707" s="26"/>
      <c r="BJ707" s="26"/>
      <c r="BK707" s="26"/>
      <c r="BL707" s="26"/>
      <c r="BM707" s="26"/>
      <c r="BN707" s="26"/>
      <c r="BO707" s="26"/>
      <c r="BP707" s="26"/>
      <c r="BQ707" s="26"/>
      <c r="BR707" s="26"/>
      <c r="BS707" s="26"/>
      <c r="BT707" s="26"/>
      <c r="BU707" s="26"/>
      <c r="BV707" s="26"/>
      <c r="BW707" s="26"/>
      <c r="BX707" s="26"/>
      <c r="BY707" s="26"/>
      <c r="BZ707" s="26"/>
      <c r="CA707" s="26"/>
      <c r="CB707" s="26"/>
      <c r="CC707" s="26"/>
      <c r="CD707" s="26"/>
      <c r="CE707" s="26"/>
      <c r="CF707" s="26"/>
      <c r="CG707" s="26"/>
      <c r="CH707" s="26"/>
      <c r="CI707" s="26"/>
      <c r="CJ707" s="26"/>
      <c r="CK707" s="26"/>
      <c r="CL707" s="26"/>
      <c r="CM707" s="26"/>
      <c r="CN707" s="26"/>
      <c r="CO707" s="26"/>
      <c r="CP707" s="26"/>
      <c r="CQ707" s="26"/>
      <c r="CR707" s="26"/>
      <c r="CS707" s="26"/>
      <c r="CT707" s="26"/>
      <c r="CU707" s="26"/>
      <c r="CV707" s="26"/>
      <c r="CW707" s="26"/>
      <c r="CX707" s="7"/>
      <c r="CY707" s="7"/>
      <c r="CZ707" s="7"/>
      <c r="DA707" s="7"/>
      <c r="DB707" s="7"/>
      <c r="DC707" s="7"/>
      <c r="DD707" s="7"/>
      <c r="DE707" s="7"/>
      <c r="DF707" s="7"/>
      <c r="DG707" s="7"/>
      <c r="DH707" s="7"/>
      <c r="DI707" s="7"/>
      <c r="DJ707" s="7"/>
      <c r="DK707" s="7"/>
      <c r="DL707" s="7"/>
      <c r="DM707" s="7"/>
      <c r="DN707" s="7"/>
      <c r="DO707" s="7"/>
      <c r="DP707" s="7"/>
      <c r="DQ707" s="7"/>
      <c r="DR707" s="7"/>
      <c r="DS707" s="7"/>
      <c r="DT707" s="7"/>
      <c r="DU707" s="7"/>
      <c r="DV707" s="7"/>
      <c r="DW707" s="7"/>
      <c r="DX707" s="7"/>
      <c r="DY707" s="7"/>
      <c r="DZ707" s="7"/>
      <c r="EA707" s="7"/>
    </row>
    <row r="708" spans="1:131">
      <c r="A708" s="7" t="s">
        <v>531</v>
      </c>
      <c r="B708" s="7"/>
      <c r="C708" s="32">
        <v>146.02469103412452</v>
      </c>
      <c r="D708" s="32">
        <v>10.46115</v>
      </c>
      <c r="E708" s="32">
        <v>2.0922300000000003</v>
      </c>
      <c r="F708" s="32">
        <v>12.553380000000001</v>
      </c>
      <c r="G708" s="32">
        <v>173.85067809764917</v>
      </c>
      <c r="H708" s="32">
        <v>152.07717976028439</v>
      </c>
      <c r="I708" s="32">
        <v>753.07544238735397</v>
      </c>
      <c r="J708" s="32">
        <v>4.383558780879774</v>
      </c>
      <c r="K708" s="32">
        <v>46.363291232790672</v>
      </c>
      <c r="L708" s="113">
        <v>0.87475747247223878</v>
      </c>
      <c r="M708" s="32">
        <v>1.3872533174416701</v>
      </c>
      <c r="N708" s="32">
        <v>3.8840026170124678E-4</v>
      </c>
      <c r="O708" s="32">
        <v>0</v>
      </c>
      <c r="P708" s="32">
        <v>5.1155122205060796E-3</v>
      </c>
      <c r="Q708" s="32">
        <v>0.28165573136228633</v>
      </c>
      <c r="R708" s="32">
        <v>3.3926948758878459</v>
      </c>
      <c r="S708" s="32">
        <v>13.438301672639387</v>
      </c>
      <c r="T708" s="32">
        <v>17.810184498372561</v>
      </c>
      <c r="U708" s="32">
        <v>17.242459471007638</v>
      </c>
      <c r="V708" s="32">
        <v>17.489197412172057</v>
      </c>
      <c r="W708" s="32">
        <v>8.2218763371296042</v>
      </c>
      <c r="X708" s="32">
        <v>4.7278063823019449</v>
      </c>
      <c r="Y708" s="32">
        <v>1.3362379993562807</v>
      </c>
      <c r="Z708" s="32">
        <v>9.156484384843953E-3</v>
      </c>
      <c r="AA708" s="32"/>
      <c r="AB708" s="32">
        <v>0</v>
      </c>
      <c r="AC708" s="32">
        <v>3.4983874433313564E-3</v>
      </c>
      <c r="AD708" s="32">
        <v>0.10385469875208991</v>
      </c>
      <c r="AE708" s="32">
        <v>2.2359380464847693</v>
      </c>
      <c r="AF708" s="32">
        <v>8.7137429542923286</v>
      </c>
      <c r="AG708" s="32">
        <v>13.091826534161708</v>
      </c>
      <c r="AH708" s="32">
        <v>14.849963568574315</v>
      </c>
      <c r="AI708" s="32">
        <v>12.718532545841477</v>
      </c>
      <c r="AJ708" s="32">
        <v>6.5808063892662076</v>
      </c>
      <c r="AK708" s="32">
        <v>3.1057552176232357</v>
      </c>
      <c r="AL708" s="32">
        <v>0.65931970428409181</v>
      </c>
      <c r="AM708" s="26">
        <v>6.7666105660126683E-3</v>
      </c>
      <c r="AN708" s="26"/>
      <c r="AO708" s="26"/>
      <c r="AP708" s="26"/>
      <c r="AQ708" s="26"/>
      <c r="AR708" s="26"/>
      <c r="AS708" s="26"/>
      <c r="AT708" s="26"/>
      <c r="AU708" s="26"/>
      <c r="AV708" s="26"/>
      <c r="AW708" s="26"/>
      <c r="AX708" s="26"/>
      <c r="AY708" s="26"/>
      <c r="AZ708" s="26"/>
      <c r="BA708" s="26"/>
      <c r="BB708" s="26"/>
      <c r="BC708" s="26"/>
      <c r="BD708" s="26"/>
      <c r="BE708" s="26"/>
      <c r="BF708" s="26"/>
      <c r="BG708" s="26"/>
      <c r="BH708" s="26"/>
      <c r="BI708" s="26"/>
      <c r="BJ708" s="26"/>
      <c r="BK708" s="26"/>
      <c r="BL708" s="26"/>
      <c r="BM708" s="26"/>
      <c r="BN708" s="26"/>
      <c r="BO708" s="26"/>
      <c r="BP708" s="26"/>
      <c r="BQ708" s="26"/>
      <c r="BR708" s="26"/>
      <c r="BS708" s="26"/>
      <c r="BT708" s="26"/>
      <c r="BU708" s="26"/>
      <c r="BV708" s="26"/>
      <c r="BW708" s="26"/>
      <c r="BX708" s="26"/>
      <c r="BY708" s="26"/>
      <c r="BZ708" s="26"/>
      <c r="CA708" s="26"/>
      <c r="CB708" s="26"/>
      <c r="CC708" s="26"/>
      <c r="CD708" s="26"/>
      <c r="CE708" s="26"/>
      <c r="CF708" s="26"/>
      <c r="CG708" s="26"/>
      <c r="CH708" s="26"/>
      <c r="CI708" s="26"/>
      <c r="CJ708" s="26"/>
      <c r="CK708" s="26"/>
      <c r="CL708" s="26"/>
      <c r="CM708" s="26"/>
      <c r="CN708" s="26"/>
      <c r="CO708" s="26"/>
      <c r="CP708" s="26"/>
      <c r="CQ708" s="26"/>
      <c r="CR708" s="26"/>
      <c r="CS708" s="26"/>
      <c r="CT708" s="26"/>
      <c r="CU708" s="26"/>
      <c r="CV708" s="26"/>
      <c r="CW708" s="26"/>
      <c r="CX708" s="7"/>
      <c r="CY708" s="7"/>
      <c r="CZ708" s="7"/>
      <c r="DA708" s="7"/>
      <c r="DB708" s="7"/>
      <c r="DC708" s="7"/>
      <c r="DD708" s="7"/>
      <c r="DE708" s="7"/>
      <c r="DF708" s="7"/>
      <c r="DG708" s="7"/>
      <c r="DH708" s="7"/>
      <c r="DI708" s="7"/>
      <c r="DJ708" s="7"/>
      <c r="DK708" s="7"/>
      <c r="DL708" s="7"/>
      <c r="DM708" s="7"/>
      <c r="DN708" s="7"/>
      <c r="DO708" s="7"/>
      <c r="DP708" s="7"/>
      <c r="DQ708" s="7"/>
      <c r="DR708" s="7"/>
      <c r="DS708" s="7"/>
      <c r="DT708" s="7"/>
      <c r="DU708" s="7"/>
      <c r="DV708" s="7"/>
      <c r="DW708" s="7"/>
      <c r="DX708" s="7"/>
      <c r="DY708" s="7"/>
      <c r="DZ708" s="7"/>
      <c r="EA708" s="7"/>
    </row>
    <row r="709" spans="1:131">
      <c r="A709" s="7" t="s">
        <v>575</v>
      </c>
      <c r="B709" s="7"/>
      <c r="C709" s="32">
        <v>145.57590267944445</v>
      </c>
      <c r="D709" s="32">
        <v>10.46115</v>
      </c>
      <c r="E709" s="32">
        <v>2.0922300000000003</v>
      </c>
      <c r="F709" s="32">
        <v>12.553380000000001</v>
      </c>
      <c r="G709" s="32">
        <v>173.85067809764917</v>
      </c>
      <c r="H709" s="32">
        <v>151.86039870863283</v>
      </c>
      <c r="I709" s="32">
        <v>755.39705937559404</v>
      </c>
      <c r="J709" s="32">
        <v>4.3975381816610657</v>
      </c>
      <c r="K709" s="32">
        <v>46.506687760378227</v>
      </c>
      <c r="L709" s="113">
        <v>0.87351053427203351</v>
      </c>
      <c r="M709" s="32">
        <v>1.382989770438418</v>
      </c>
      <c r="N709" s="32">
        <v>3.8720656279202952E-4</v>
      </c>
      <c r="O709" s="32">
        <v>0</v>
      </c>
      <c r="P709" s="32">
        <v>5.0997903429487405E-3</v>
      </c>
      <c r="Q709" s="32">
        <v>0.2807900982192259</v>
      </c>
      <c r="R709" s="32">
        <v>3.3822678587820509</v>
      </c>
      <c r="S709" s="32">
        <v>13.397000758015647</v>
      </c>
      <c r="T709" s="32">
        <v>17.755447156756095</v>
      </c>
      <c r="U709" s="32">
        <v>17.189466960208055</v>
      </c>
      <c r="V709" s="32">
        <v>17.435446583625879</v>
      </c>
      <c r="W709" s="32">
        <v>8.1966074437144396</v>
      </c>
      <c r="X709" s="32">
        <v>4.7132760694313403</v>
      </c>
      <c r="Y709" s="32">
        <v>1.3321312414583855</v>
      </c>
      <c r="Z709" s="32">
        <v>9.1283430922130537E-3</v>
      </c>
      <c r="AA709" s="32"/>
      <c r="AB709" s="32">
        <v>0</v>
      </c>
      <c r="AC709" s="32">
        <v>3.4876355935338503E-3</v>
      </c>
      <c r="AD709" s="32">
        <v>0.10353551451654268</v>
      </c>
      <c r="AE709" s="32">
        <v>2.2290661746804727</v>
      </c>
      <c r="AF709" s="32">
        <v>8.6869623712562163</v>
      </c>
      <c r="AG709" s="32">
        <v>13.051590466902024</v>
      </c>
      <c r="AH709" s="32">
        <v>14.804324090279222</v>
      </c>
      <c r="AI709" s="32">
        <v>12.679443750277038</v>
      </c>
      <c r="AJ709" s="32">
        <v>6.5605811160539069</v>
      </c>
      <c r="AK709" s="32">
        <v>3.0962100731392082</v>
      </c>
      <c r="AL709" s="32">
        <v>0.65729336885274559</v>
      </c>
      <c r="AM709" s="26">
        <v>6.7458142472450978E-3</v>
      </c>
      <c r="AN709" s="26"/>
      <c r="AO709" s="26"/>
      <c r="AP709" s="26"/>
      <c r="AQ709" s="26"/>
      <c r="AR709" s="26"/>
      <c r="AS709" s="26"/>
      <c r="AT709" s="26"/>
      <c r="AU709" s="26"/>
      <c r="AV709" s="26"/>
      <c r="AW709" s="26"/>
      <c r="AX709" s="26"/>
      <c r="AY709" s="26"/>
      <c r="AZ709" s="26"/>
      <c r="BA709" s="26"/>
      <c r="BB709" s="26"/>
      <c r="BC709" s="26"/>
      <c r="BD709" s="26"/>
      <c r="BE709" s="26"/>
      <c r="BF709" s="26"/>
      <c r="BG709" s="26"/>
      <c r="BH709" s="26"/>
      <c r="BI709" s="26"/>
      <c r="BJ709" s="26"/>
      <c r="BK709" s="26"/>
      <c r="BL709" s="26"/>
      <c r="BM709" s="26"/>
      <c r="BN709" s="26"/>
      <c r="BO709" s="26"/>
      <c r="BP709" s="26"/>
      <c r="BQ709" s="26"/>
      <c r="BR709" s="26"/>
      <c r="BS709" s="26"/>
      <c r="BT709" s="26"/>
      <c r="BU709" s="26"/>
      <c r="BV709" s="26"/>
      <c r="BW709" s="26"/>
      <c r="BX709" s="26"/>
      <c r="BY709" s="26"/>
      <c r="BZ709" s="26"/>
      <c r="CA709" s="26"/>
      <c r="CB709" s="26"/>
      <c r="CC709" s="26"/>
      <c r="CD709" s="26"/>
      <c r="CE709" s="26"/>
      <c r="CF709" s="26"/>
      <c r="CG709" s="26"/>
      <c r="CH709" s="26"/>
      <c r="CI709" s="26"/>
      <c r="CJ709" s="26"/>
      <c r="CK709" s="26"/>
      <c r="CL709" s="26"/>
      <c r="CM709" s="26"/>
      <c r="CN709" s="26"/>
      <c r="CO709" s="26"/>
      <c r="CP709" s="26"/>
      <c r="CQ709" s="26"/>
      <c r="CR709" s="26"/>
      <c r="CS709" s="26"/>
      <c r="CT709" s="26"/>
      <c r="CU709" s="26"/>
      <c r="CV709" s="26"/>
      <c r="CW709" s="26"/>
      <c r="CX709" s="7"/>
      <c r="CY709" s="7"/>
      <c r="CZ709" s="7"/>
      <c r="DA709" s="7"/>
      <c r="DB709" s="7"/>
      <c r="DC709" s="7"/>
      <c r="DD709" s="7"/>
      <c r="DE709" s="7"/>
      <c r="DF709" s="7"/>
      <c r="DG709" s="7"/>
      <c r="DH709" s="7"/>
      <c r="DI709" s="7"/>
      <c r="DJ709" s="7"/>
      <c r="DK709" s="7"/>
      <c r="DL709" s="7"/>
      <c r="DM709" s="7"/>
      <c r="DN709" s="7"/>
      <c r="DO709" s="7"/>
      <c r="DP709" s="7"/>
      <c r="DQ709" s="7"/>
      <c r="DR709" s="7"/>
      <c r="DS709" s="7"/>
      <c r="DT709" s="7"/>
      <c r="DU709" s="7"/>
      <c r="DV709" s="7"/>
      <c r="DW709" s="7"/>
      <c r="DX709" s="7"/>
      <c r="DY709" s="7"/>
      <c r="DZ709" s="7"/>
      <c r="EA709" s="7"/>
    </row>
    <row r="710" spans="1:131">
      <c r="A710" s="7" t="s">
        <v>581</v>
      </c>
      <c r="B710" s="7"/>
      <c r="C710" s="32">
        <v>144.53234782152728</v>
      </c>
      <c r="D710" s="32">
        <v>10.46115</v>
      </c>
      <c r="E710" s="32">
        <v>2.0922300000000003</v>
      </c>
      <c r="F710" s="32">
        <v>12.553380000000001</v>
      </c>
      <c r="G710" s="32">
        <v>173.85067809764917</v>
      </c>
      <c r="H710" s="32">
        <v>151.35632386534377</v>
      </c>
      <c r="I710" s="32">
        <v>760.85118976819763</v>
      </c>
      <c r="J710" s="32">
        <v>4.4303797205789079</v>
      </c>
      <c r="K710" s="32">
        <v>46.843566480369837</v>
      </c>
      <c r="L710" s="113">
        <v>0.87061106417042178</v>
      </c>
      <c r="M710" s="32">
        <v>1.3730758652739867</v>
      </c>
      <c r="N710" s="32">
        <v>3.8443088850678204E-4</v>
      </c>
      <c r="O710" s="32">
        <v>0</v>
      </c>
      <c r="P710" s="32">
        <v>5.0632327060817243E-3</v>
      </c>
      <c r="Q710" s="32">
        <v>0.27877726597392682</v>
      </c>
      <c r="R710" s="32">
        <v>3.3580222110488465</v>
      </c>
      <c r="S710" s="32">
        <v>13.300964910287936</v>
      </c>
      <c r="T710" s="32">
        <v>17.62816796566824</v>
      </c>
      <c r="U710" s="32">
        <v>17.066244974830219</v>
      </c>
      <c r="V710" s="32">
        <v>17.310461303456517</v>
      </c>
      <c r="W710" s="32">
        <v>8.1378504011071673</v>
      </c>
      <c r="X710" s="32">
        <v>4.6794891442024413</v>
      </c>
      <c r="Y710" s="32">
        <v>1.3225819135626264</v>
      </c>
      <c r="Z710" s="32">
        <v>9.0629069410143939E-3</v>
      </c>
      <c r="AA710" s="32"/>
      <c r="AB710" s="32">
        <v>0</v>
      </c>
      <c r="AC710" s="32">
        <v>3.462634621537192E-3</v>
      </c>
      <c r="AD710" s="32">
        <v>0.10279332444832374</v>
      </c>
      <c r="AE710" s="32">
        <v>2.2130872056863473</v>
      </c>
      <c r="AF710" s="32">
        <v>8.6246902395626233</v>
      </c>
      <c r="AG710" s="32">
        <v>12.95803067860882</v>
      </c>
      <c r="AH710" s="32">
        <v>14.69819990325213</v>
      </c>
      <c r="AI710" s="32">
        <v>12.588551680382579</v>
      </c>
      <c r="AJ710" s="32">
        <v>6.5135518607416927</v>
      </c>
      <c r="AK710" s="32">
        <v>3.0740150188514721</v>
      </c>
      <c r="AL710" s="32">
        <v>0.65258158843086211</v>
      </c>
      <c r="AM710" s="26">
        <v>6.6974571558669968E-3</v>
      </c>
      <c r="AN710" s="26"/>
      <c r="AO710" s="26"/>
      <c r="AP710" s="26"/>
      <c r="AQ710" s="26"/>
      <c r="AR710" s="26"/>
      <c r="AS710" s="26"/>
      <c r="AT710" s="26"/>
      <c r="AU710" s="26"/>
      <c r="AV710" s="26"/>
      <c r="AW710" s="26"/>
      <c r="AX710" s="26"/>
      <c r="AY710" s="26"/>
      <c r="AZ710" s="26"/>
      <c r="BA710" s="26"/>
      <c r="BB710" s="26"/>
      <c r="BC710" s="26"/>
      <c r="BD710" s="26"/>
      <c r="BE710" s="26"/>
      <c r="BF710" s="26"/>
      <c r="BG710" s="26"/>
      <c r="BH710" s="26"/>
      <c r="BI710" s="26"/>
      <c r="BJ710" s="26"/>
      <c r="BK710" s="26"/>
      <c r="BL710" s="26"/>
      <c r="BM710" s="26"/>
      <c r="BN710" s="26"/>
      <c r="BO710" s="26"/>
      <c r="BP710" s="26"/>
      <c r="BQ710" s="26"/>
      <c r="BR710" s="26"/>
      <c r="BS710" s="26"/>
      <c r="BT710" s="26"/>
      <c r="BU710" s="26"/>
      <c r="BV710" s="26"/>
      <c r="BW710" s="26"/>
      <c r="BX710" s="26"/>
      <c r="BY710" s="26"/>
      <c r="BZ710" s="26"/>
      <c r="CA710" s="26"/>
      <c r="CB710" s="26"/>
      <c r="CC710" s="26"/>
      <c r="CD710" s="26"/>
      <c r="CE710" s="26"/>
      <c r="CF710" s="26"/>
      <c r="CG710" s="26"/>
      <c r="CH710" s="26"/>
      <c r="CI710" s="26"/>
      <c r="CJ710" s="26"/>
      <c r="CK710" s="26"/>
      <c r="CL710" s="26"/>
      <c r="CM710" s="26"/>
      <c r="CN710" s="26"/>
      <c r="CO710" s="26"/>
      <c r="CP710" s="26"/>
      <c r="CQ710" s="26"/>
      <c r="CR710" s="26"/>
      <c r="CS710" s="26"/>
      <c r="CT710" s="26"/>
      <c r="CU710" s="26"/>
      <c r="CV710" s="26"/>
      <c r="CW710" s="26"/>
      <c r="CX710" s="7"/>
      <c r="CY710" s="7"/>
      <c r="CZ710" s="7"/>
      <c r="DA710" s="7"/>
      <c r="DB710" s="7"/>
      <c r="DC710" s="7"/>
      <c r="DD710" s="7"/>
      <c r="DE710" s="7"/>
      <c r="DF710" s="7"/>
      <c r="DG710" s="7"/>
      <c r="DH710" s="7"/>
      <c r="DI710" s="7"/>
      <c r="DJ710" s="7"/>
      <c r="DK710" s="7"/>
      <c r="DL710" s="7"/>
      <c r="DM710" s="7"/>
      <c r="DN710" s="7"/>
      <c r="DO710" s="7"/>
      <c r="DP710" s="7"/>
      <c r="DQ710" s="7"/>
      <c r="DR710" s="7"/>
      <c r="DS710" s="7"/>
      <c r="DT710" s="7"/>
      <c r="DU710" s="7"/>
      <c r="DV710" s="7"/>
      <c r="DW710" s="7"/>
      <c r="DX710" s="7"/>
      <c r="DY710" s="7"/>
      <c r="DZ710" s="7"/>
      <c r="EA710" s="7"/>
    </row>
    <row r="711" spans="1:131">
      <c r="A711" s="7" t="s">
        <v>519</v>
      </c>
      <c r="B711" s="7"/>
      <c r="C711" s="32">
        <v>143.42357078499026</v>
      </c>
      <c r="D711" s="32">
        <v>10.46115</v>
      </c>
      <c r="E711" s="32">
        <v>2.0922300000000003</v>
      </c>
      <c r="F711" s="32">
        <v>12.553380000000001</v>
      </c>
      <c r="G711" s="32">
        <v>173.85067809764917</v>
      </c>
      <c r="H711" s="32">
        <v>150.82074434434907</v>
      </c>
      <c r="I711" s="32">
        <v>766.73316804289516</v>
      </c>
      <c r="J711" s="32">
        <v>4.4657975057283625</v>
      </c>
      <c r="K711" s="32">
        <v>47.206871566527255</v>
      </c>
      <c r="L711" s="113">
        <v>0.86753037718745885</v>
      </c>
      <c r="M711" s="32">
        <v>1.3625423410367761</v>
      </c>
      <c r="N711" s="32">
        <v>3.8148173457870643E-4</v>
      </c>
      <c r="O711" s="32">
        <v>0</v>
      </c>
      <c r="P711" s="32">
        <v>5.0243902169105183E-3</v>
      </c>
      <c r="Q711" s="32">
        <v>0.27663863171329645</v>
      </c>
      <c r="R711" s="32">
        <v>3.3322612103323155</v>
      </c>
      <c r="S711" s="32">
        <v>13.19892682207724</v>
      </c>
      <c r="T711" s="32">
        <v>17.492933825137385</v>
      </c>
      <c r="U711" s="32">
        <v>16.935321615366266</v>
      </c>
      <c r="V711" s="32">
        <v>17.177664443276566</v>
      </c>
      <c r="W711" s="32">
        <v>8.0754210433369398</v>
      </c>
      <c r="X711" s="32">
        <v>4.6435905361467356</v>
      </c>
      <c r="Y711" s="32">
        <v>1.3124357526733821</v>
      </c>
      <c r="Z711" s="32">
        <v>8.9933810303658157E-3</v>
      </c>
      <c r="AA711" s="32"/>
      <c r="AB711" s="32">
        <v>0</v>
      </c>
      <c r="AC711" s="32">
        <v>3.4360710887907414E-3</v>
      </c>
      <c r="AD711" s="32">
        <v>0.10200474750084108</v>
      </c>
      <c r="AE711" s="32">
        <v>2.196109551130089</v>
      </c>
      <c r="AF711" s="32">
        <v>8.5585260996381791</v>
      </c>
      <c r="AG711" s="32">
        <v>12.858623403547286</v>
      </c>
      <c r="AH711" s="32">
        <v>14.585442954535841</v>
      </c>
      <c r="AI711" s="32">
        <v>12.491978856119713</v>
      </c>
      <c r="AJ711" s="32">
        <v>6.4635832769724626</v>
      </c>
      <c r="AK711" s="32">
        <v>3.0504327736707513</v>
      </c>
      <c r="AL711" s="32">
        <v>0.64757532173261079</v>
      </c>
      <c r="AM711" s="26">
        <v>6.6460777462777629E-3</v>
      </c>
      <c r="AN711" s="26"/>
      <c r="AO711" s="26"/>
      <c r="AP711" s="26"/>
      <c r="AQ711" s="26"/>
      <c r="AR711" s="26"/>
      <c r="AS711" s="26"/>
      <c r="AT711" s="26"/>
      <c r="AU711" s="26"/>
      <c r="AV711" s="26"/>
      <c r="AW711" s="26"/>
      <c r="AX711" s="26"/>
      <c r="AY711" s="26"/>
      <c r="AZ711" s="26"/>
      <c r="BA711" s="26"/>
      <c r="BB711" s="26"/>
      <c r="BC711" s="26"/>
      <c r="BD711" s="26"/>
      <c r="BE711" s="26"/>
      <c r="BF711" s="26"/>
      <c r="BG711" s="26"/>
      <c r="BH711" s="26"/>
      <c r="BI711" s="26"/>
      <c r="BJ711" s="26"/>
      <c r="BK711" s="26"/>
      <c r="BL711" s="26"/>
      <c r="BM711" s="26"/>
      <c r="BN711" s="26"/>
      <c r="BO711" s="26"/>
      <c r="BP711" s="26"/>
      <c r="BQ711" s="26"/>
      <c r="BR711" s="26"/>
      <c r="BS711" s="26"/>
      <c r="BT711" s="26"/>
      <c r="BU711" s="26"/>
      <c r="BV711" s="26"/>
      <c r="BW711" s="26"/>
      <c r="BX711" s="26"/>
      <c r="BY711" s="26"/>
      <c r="BZ711" s="26"/>
      <c r="CA711" s="26"/>
      <c r="CB711" s="26"/>
      <c r="CC711" s="26"/>
      <c r="CD711" s="26"/>
      <c r="CE711" s="26"/>
      <c r="CF711" s="26"/>
      <c r="CG711" s="26"/>
      <c r="CH711" s="26"/>
      <c r="CI711" s="26"/>
      <c r="CJ711" s="26"/>
      <c r="CK711" s="26"/>
      <c r="CL711" s="26"/>
      <c r="CM711" s="26"/>
      <c r="CN711" s="26"/>
      <c r="CO711" s="26"/>
      <c r="CP711" s="26"/>
      <c r="CQ711" s="26"/>
      <c r="CR711" s="26"/>
      <c r="CS711" s="26"/>
      <c r="CT711" s="26"/>
      <c r="CU711" s="26"/>
      <c r="CV711" s="26"/>
      <c r="CW711" s="26"/>
      <c r="CX711" s="7"/>
      <c r="CY711" s="7"/>
      <c r="CZ711" s="7"/>
      <c r="DA711" s="7"/>
      <c r="DB711" s="7"/>
      <c r="DC711" s="7"/>
      <c r="DD711" s="7"/>
      <c r="DE711" s="7"/>
      <c r="DF711" s="7"/>
      <c r="DG711" s="7"/>
      <c r="DH711" s="7"/>
      <c r="DI711" s="7"/>
      <c r="DJ711" s="7"/>
      <c r="DK711" s="7"/>
      <c r="DL711" s="7"/>
      <c r="DM711" s="7"/>
      <c r="DN711" s="7"/>
      <c r="DO711" s="7"/>
      <c r="DP711" s="7"/>
      <c r="DQ711" s="7"/>
      <c r="DR711" s="7"/>
      <c r="DS711" s="7"/>
      <c r="DT711" s="7"/>
      <c r="DU711" s="7"/>
      <c r="DV711" s="7"/>
      <c r="DW711" s="7"/>
      <c r="DX711" s="7"/>
      <c r="DY711" s="7"/>
      <c r="DZ711" s="7"/>
      <c r="EA711" s="7"/>
    </row>
    <row r="712" spans="1:131">
      <c r="A712" s="7" t="s">
        <v>576</v>
      </c>
      <c r="B712" s="7"/>
      <c r="C712" s="32">
        <v>143.42357078499026</v>
      </c>
      <c r="D712" s="32">
        <v>10.46115</v>
      </c>
      <c r="E712" s="32">
        <v>2.0922300000000003</v>
      </c>
      <c r="F712" s="32">
        <v>12.553380000000001</v>
      </c>
      <c r="G712" s="32">
        <v>173.85067809764917</v>
      </c>
      <c r="H712" s="32">
        <v>150.82074434434907</v>
      </c>
      <c r="I712" s="32">
        <v>766.73316804289516</v>
      </c>
      <c r="J712" s="32">
        <v>4.4657975057283625</v>
      </c>
      <c r="K712" s="32">
        <v>47.206871566527255</v>
      </c>
      <c r="L712" s="113">
        <v>0.86753037718745885</v>
      </c>
      <c r="M712" s="32">
        <v>1.3625423410367761</v>
      </c>
      <c r="N712" s="32">
        <v>3.8148173457870643E-4</v>
      </c>
      <c r="O712" s="32">
        <v>0</v>
      </c>
      <c r="P712" s="32">
        <v>5.0243902169105183E-3</v>
      </c>
      <c r="Q712" s="32">
        <v>0.27663863171329645</v>
      </c>
      <c r="R712" s="32">
        <v>3.3322612103323155</v>
      </c>
      <c r="S712" s="32">
        <v>13.19892682207724</v>
      </c>
      <c r="T712" s="32">
        <v>17.492933825137385</v>
      </c>
      <c r="U712" s="32">
        <v>16.935321615366266</v>
      </c>
      <c r="V712" s="32">
        <v>17.177664443276566</v>
      </c>
      <c r="W712" s="32">
        <v>8.0754210433369398</v>
      </c>
      <c r="X712" s="32">
        <v>4.6435905361467356</v>
      </c>
      <c r="Y712" s="32">
        <v>1.3124357526733821</v>
      </c>
      <c r="Z712" s="32">
        <v>8.9933810303658157E-3</v>
      </c>
      <c r="AA712" s="32"/>
      <c r="AB712" s="32">
        <v>0</v>
      </c>
      <c r="AC712" s="32">
        <v>3.4360710887907414E-3</v>
      </c>
      <c r="AD712" s="32">
        <v>0.10200474750084108</v>
      </c>
      <c r="AE712" s="32">
        <v>2.196109551130089</v>
      </c>
      <c r="AF712" s="32">
        <v>8.5585260996381791</v>
      </c>
      <c r="AG712" s="32">
        <v>12.858623403547286</v>
      </c>
      <c r="AH712" s="32">
        <v>14.585442954535841</v>
      </c>
      <c r="AI712" s="32">
        <v>12.491978856119713</v>
      </c>
      <c r="AJ712" s="32">
        <v>6.4635832769724626</v>
      </c>
      <c r="AK712" s="32">
        <v>3.0504327736707513</v>
      </c>
      <c r="AL712" s="32">
        <v>0.64757532173261079</v>
      </c>
      <c r="AM712" s="26">
        <v>6.6460777462777629E-3</v>
      </c>
      <c r="AN712" s="26"/>
      <c r="AO712" s="26"/>
      <c r="AP712" s="26"/>
      <c r="AQ712" s="26"/>
      <c r="AR712" s="26"/>
      <c r="AS712" s="26"/>
      <c r="AT712" s="26"/>
      <c r="AU712" s="26"/>
      <c r="AV712" s="26"/>
      <c r="AW712" s="26"/>
      <c r="AX712" s="26"/>
      <c r="AY712" s="26"/>
      <c r="AZ712" s="26"/>
      <c r="BA712" s="26"/>
      <c r="BB712" s="26"/>
      <c r="BC712" s="26"/>
      <c r="BD712" s="26"/>
      <c r="BE712" s="26"/>
      <c r="BF712" s="26"/>
      <c r="BG712" s="26"/>
      <c r="BH712" s="26"/>
      <c r="BI712" s="26"/>
      <c r="BJ712" s="26"/>
      <c r="BK712" s="26"/>
      <c r="BL712" s="26"/>
      <c r="BM712" s="26"/>
      <c r="BN712" s="26"/>
      <c r="BO712" s="26"/>
      <c r="BP712" s="26"/>
      <c r="BQ712" s="26"/>
      <c r="BR712" s="26"/>
      <c r="BS712" s="26"/>
      <c r="BT712" s="26"/>
      <c r="BU712" s="26"/>
      <c r="BV712" s="26"/>
      <c r="BW712" s="26"/>
      <c r="BX712" s="26"/>
      <c r="BY712" s="26"/>
      <c r="BZ712" s="26"/>
      <c r="CA712" s="26"/>
      <c r="CB712" s="26"/>
      <c r="CC712" s="26"/>
      <c r="CD712" s="26"/>
      <c r="CE712" s="26"/>
      <c r="CF712" s="26"/>
      <c r="CG712" s="26"/>
      <c r="CH712" s="26"/>
      <c r="CI712" s="26"/>
      <c r="CJ712" s="26"/>
      <c r="CK712" s="26"/>
      <c r="CL712" s="26"/>
      <c r="CM712" s="26"/>
      <c r="CN712" s="26"/>
      <c r="CO712" s="26"/>
      <c r="CP712" s="26"/>
      <c r="CQ712" s="26"/>
      <c r="CR712" s="26"/>
      <c r="CS712" s="26"/>
      <c r="CT712" s="26"/>
      <c r="CU712" s="26"/>
      <c r="CV712" s="26"/>
      <c r="CW712" s="26"/>
      <c r="CX712" s="7"/>
      <c r="CY712" s="7"/>
      <c r="CZ712" s="7"/>
      <c r="DA712" s="7"/>
      <c r="DB712" s="7"/>
      <c r="DC712" s="7"/>
      <c r="DD712" s="7"/>
      <c r="DE712" s="7"/>
      <c r="DF712" s="7"/>
      <c r="DG712" s="7"/>
      <c r="DH712" s="7"/>
      <c r="DI712" s="7"/>
      <c r="DJ712" s="7"/>
      <c r="DK712" s="7"/>
      <c r="DL712" s="7"/>
      <c r="DM712" s="7"/>
      <c r="DN712" s="7"/>
      <c r="DO712" s="7"/>
      <c r="DP712" s="7"/>
      <c r="DQ712" s="7"/>
      <c r="DR712" s="7"/>
      <c r="DS712" s="7"/>
      <c r="DT712" s="7"/>
      <c r="DU712" s="7"/>
      <c r="DV712" s="7"/>
      <c r="DW712" s="7"/>
      <c r="DX712" s="7"/>
      <c r="DY712" s="7"/>
      <c r="DZ712" s="7"/>
      <c r="EA712" s="7"/>
    </row>
    <row r="713" spans="1:131">
      <c r="A713" s="7" t="s">
        <v>578</v>
      </c>
      <c r="B713" s="7"/>
      <c r="C713" s="32">
        <v>143.29312642775062</v>
      </c>
      <c r="D713" s="32">
        <v>10.46115</v>
      </c>
      <c r="E713" s="32">
        <v>2.0922300000000003</v>
      </c>
      <c r="F713" s="32">
        <v>12.553380000000001</v>
      </c>
      <c r="G713" s="32">
        <v>173.85067809764917</v>
      </c>
      <c r="H713" s="32">
        <v>150.75773498893801</v>
      </c>
      <c r="I713" s="32">
        <v>767.43114998922454</v>
      </c>
      <c r="J713" s="32">
        <v>4.470000339104959</v>
      </c>
      <c r="K713" s="32">
        <v>47.249982978930497</v>
      </c>
      <c r="L713" s="113">
        <v>0.86716794342475778</v>
      </c>
      <c r="M713" s="32">
        <v>1.3613031028912195</v>
      </c>
      <c r="N713" s="32">
        <v>3.811347752930505E-4</v>
      </c>
      <c r="O713" s="32">
        <v>0</v>
      </c>
      <c r="P713" s="32">
        <v>5.019820512302142E-3</v>
      </c>
      <c r="Q713" s="32">
        <v>0.27638702768263407</v>
      </c>
      <c r="R713" s="32">
        <v>3.3292305043656651</v>
      </c>
      <c r="S713" s="32">
        <v>13.186922341111277</v>
      </c>
      <c r="T713" s="32">
        <v>17.477023926251405</v>
      </c>
      <c r="U713" s="32">
        <v>16.919918867194038</v>
      </c>
      <c r="V713" s="32">
        <v>17.162041283255398</v>
      </c>
      <c r="W713" s="32">
        <v>8.0680764130110312</v>
      </c>
      <c r="X713" s="32">
        <v>4.6393671704931236</v>
      </c>
      <c r="Y713" s="32">
        <v>1.3112420866864123</v>
      </c>
      <c r="Z713" s="32">
        <v>8.9852015114659841E-3</v>
      </c>
      <c r="AA713" s="32"/>
      <c r="AB713" s="32">
        <v>0</v>
      </c>
      <c r="AC713" s="32">
        <v>3.4329459672911592E-3</v>
      </c>
      <c r="AD713" s="32">
        <v>0.10191197374231373</v>
      </c>
      <c r="AE713" s="32">
        <v>2.1941121800058232</v>
      </c>
      <c r="AF713" s="32">
        <v>8.5507420831764804</v>
      </c>
      <c r="AG713" s="32">
        <v>12.846928430010637</v>
      </c>
      <c r="AH713" s="32">
        <v>14.572177431157456</v>
      </c>
      <c r="AI713" s="32">
        <v>12.480617347382907</v>
      </c>
      <c r="AJ713" s="32">
        <v>6.4577046200584372</v>
      </c>
      <c r="AK713" s="32">
        <v>3.0476583918847848</v>
      </c>
      <c r="AL713" s="32">
        <v>0.64698634917987541</v>
      </c>
      <c r="AM713" s="26">
        <v>6.6400331098555006E-3</v>
      </c>
      <c r="AN713" s="26"/>
      <c r="AO713" s="26"/>
      <c r="AP713" s="26"/>
      <c r="AQ713" s="26"/>
      <c r="AR713" s="26"/>
      <c r="AS713" s="26"/>
      <c r="AT713" s="26"/>
      <c r="AU713" s="26"/>
      <c r="AV713" s="26"/>
      <c r="AW713" s="26"/>
      <c r="AX713" s="26"/>
      <c r="AY713" s="26"/>
      <c r="AZ713" s="26"/>
      <c r="BA713" s="26"/>
      <c r="BB713" s="26"/>
      <c r="BC713" s="26"/>
      <c r="BD713" s="26"/>
      <c r="BE713" s="26"/>
      <c r="BF713" s="26"/>
      <c r="BG713" s="26"/>
      <c r="BH713" s="26"/>
      <c r="BI713" s="26"/>
      <c r="BJ713" s="26"/>
      <c r="BK713" s="26"/>
      <c r="BL713" s="26"/>
      <c r="BM713" s="26"/>
      <c r="BN713" s="26"/>
      <c r="BO713" s="26"/>
      <c r="BP713" s="26"/>
      <c r="BQ713" s="26"/>
      <c r="BR713" s="26"/>
      <c r="BS713" s="26"/>
      <c r="BT713" s="26"/>
      <c r="BU713" s="26"/>
      <c r="BV713" s="26"/>
      <c r="BW713" s="26"/>
      <c r="BX713" s="26"/>
      <c r="BY713" s="26"/>
      <c r="BZ713" s="26"/>
      <c r="CA713" s="26"/>
      <c r="CB713" s="26"/>
      <c r="CC713" s="26"/>
      <c r="CD713" s="26"/>
      <c r="CE713" s="26"/>
      <c r="CF713" s="26"/>
      <c r="CG713" s="26"/>
      <c r="CH713" s="26"/>
      <c r="CI713" s="26"/>
      <c r="CJ713" s="26"/>
      <c r="CK713" s="26"/>
      <c r="CL713" s="26"/>
      <c r="CM713" s="26"/>
      <c r="CN713" s="26"/>
      <c r="CO713" s="26"/>
      <c r="CP713" s="26"/>
      <c r="CQ713" s="26"/>
      <c r="CR713" s="26"/>
      <c r="CS713" s="26"/>
      <c r="CT713" s="26"/>
      <c r="CU713" s="26"/>
      <c r="CV713" s="26"/>
      <c r="CW713" s="26"/>
      <c r="CX713" s="7"/>
      <c r="CY713" s="7"/>
      <c r="CZ713" s="7"/>
      <c r="DA713" s="7"/>
      <c r="DB713" s="7"/>
      <c r="DC713" s="7"/>
      <c r="DD713" s="7"/>
      <c r="DE713" s="7"/>
      <c r="DF713" s="7"/>
      <c r="DG713" s="7"/>
      <c r="DH713" s="7"/>
      <c r="DI713" s="7"/>
      <c r="DJ713" s="7"/>
      <c r="DK713" s="7"/>
      <c r="DL713" s="7"/>
      <c r="DM713" s="7"/>
      <c r="DN713" s="7"/>
      <c r="DO713" s="7"/>
      <c r="DP713" s="7"/>
      <c r="DQ713" s="7"/>
      <c r="DR713" s="7"/>
      <c r="DS713" s="7"/>
      <c r="DT713" s="7"/>
      <c r="DU713" s="7"/>
      <c r="DV713" s="7"/>
      <c r="DW713" s="7"/>
      <c r="DX713" s="7"/>
      <c r="DY713" s="7"/>
      <c r="DZ713" s="7"/>
      <c r="EA713" s="7"/>
    </row>
    <row r="714" spans="1:131">
      <c r="A714" s="7" t="s">
        <v>496</v>
      </c>
      <c r="B714" s="7"/>
      <c r="C714" s="32">
        <v>143.22790424913083</v>
      </c>
      <c r="D714" s="32">
        <v>10.46115</v>
      </c>
      <c r="E714" s="32">
        <v>2.0922300000000003</v>
      </c>
      <c r="F714" s="32">
        <v>12.553380000000001</v>
      </c>
      <c r="G714" s="32">
        <v>173.85067809764917</v>
      </c>
      <c r="H714" s="32">
        <v>150.7262303112324</v>
      </c>
      <c r="I714" s="32">
        <v>767.78061772601359</v>
      </c>
      <c r="J714" s="32">
        <v>4.4721046265810829</v>
      </c>
      <c r="K714" s="32">
        <v>47.271568132818203</v>
      </c>
      <c r="L714" s="113">
        <v>0.8669867265434068</v>
      </c>
      <c r="M714" s="32">
        <v>1.3606834838184458</v>
      </c>
      <c r="N714" s="32">
        <v>3.8096129565022265E-4</v>
      </c>
      <c r="O714" s="32">
        <v>0</v>
      </c>
      <c r="P714" s="32">
        <v>5.0175356599979548E-3</v>
      </c>
      <c r="Q714" s="32">
        <v>0.27626122566730293</v>
      </c>
      <c r="R714" s="32">
        <v>3.3277151513823404</v>
      </c>
      <c r="S714" s="32">
        <v>13.180920100628297</v>
      </c>
      <c r="T714" s="32">
        <v>17.469068976808419</v>
      </c>
      <c r="U714" s="32">
        <v>16.912217493107924</v>
      </c>
      <c r="V714" s="32">
        <v>17.154229703244816</v>
      </c>
      <c r="W714" s="32">
        <v>8.0644040978480778</v>
      </c>
      <c r="X714" s="32">
        <v>4.6372554876663186</v>
      </c>
      <c r="Y714" s="32">
        <v>1.3106452536929276</v>
      </c>
      <c r="Z714" s="32">
        <v>8.9811117520160692E-3</v>
      </c>
      <c r="AA714" s="32"/>
      <c r="AB714" s="32">
        <v>0</v>
      </c>
      <c r="AC714" s="32">
        <v>3.4313834065413688E-3</v>
      </c>
      <c r="AD714" s="32">
        <v>0.10186558686305007</v>
      </c>
      <c r="AE714" s="32">
        <v>2.1931134944436907</v>
      </c>
      <c r="AF714" s="32">
        <v>8.5468500749456329</v>
      </c>
      <c r="AG714" s="32">
        <v>12.841080943242314</v>
      </c>
      <c r="AH714" s="32">
        <v>14.565544669468267</v>
      </c>
      <c r="AI714" s="32">
        <v>12.474936593014505</v>
      </c>
      <c r="AJ714" s="32">
        <v>6.4547652916014249</v>
      </c>
      <c r="AK714" s="32">
        <v>3.0462712009918018</v>
      </c>
      <c r="AL714" s="32">
        <v>0.64669186290350777</v>
      </c>
      <c r="AM714" s="26">
        <v>6.6370107916443703E-3</v>
      </c>
      <c r="AN714" s="26"/>
      <c r="AO714" s="26"/>
      <c r="AP714" s="26"/>
      <c r="AQ714" s="26"/>
      <c r="AR714" s="26"/>
      <c r="AS714" s="26"/>
      <c r="AT714" s="26"/>
      <c r="AU714" s="26"/>
      <c r="AV714" s="26"/>
      <c r="AW714" s="26"/>
      <c r="AX714" s="26"/>
      <c r="AY714" s="26"/>
      <c r="AZ714" s="26"/>
      <c r="BA714" s="26"/>
      <c r="BB714" s="26"/>
      <c r="BC714" s="26"/>
      <c r="BD714" s="26"/>
      <c r="BE714" s="26"/>
      <c r="BF714" s="26"/>
      <c r="BG714" s="26"/>
      <c r="BH714" s="26"/>
      <c r="BI714" s="26"/>
      <c r="BJ714" s="26"/>
      <c r="BK714" s="26"/>
      <c r="BL714" s="26"/>
      <c r="BM714" s="26"/>
      <c r="BN714" s="26"/>
      <c r="BO714" s="26"/>
      <c r="BP714" s="26"/>
      <c r="BQ714" s="26"/>
      <c r="BR714" s="26"/>
      <c r="BS714" s="26"/>
      <c r="BT714" s="26"/>
      <c r="BU714" s="26"/>
      <c r="BV714" s="26"/>
      <c r="BW714" s="26"/>
      <c r="BX714" s="26"/>
      <c r="BY714" s="26"/>
      <c r="BZ714" s="26"/>
      <c r="CA714" s="26"/>
      <c r="CB714" s="26"/>
      <c r="CC714" s="26"/>
      <c r="CD714" s="26"/>
      <c r="CE714" s="26"/>
      <c r="CF714" s="26"/>
      <c r="CG714" s="26"/>
      <c r="CH714" s="26"/>
      <c r="CI714" s="26"/>
      <c r="CJ714" s="26"/>
      <c r="CK714" s="26"/>
      <c r="CL714" s="26"/>
      <c r="CM714" s="26"/>
      <c r="CN714" s="26"/>
      <c r="CO714" s="26"/>
      <c r="CP714" s="26"/>
      <c r="CQ714" s="26"/>
      <c r="CR714" s="26"/>
      <c r="CS714" s="26"/>
      <c r="CT714" s="26"/>
      <c r="CU714" s="26"/>
      <c r="CV714" s="26"/>
      <c r="CW714" s="26"/>
      <c r="CX714" s="7"/>
      <c r="CY714" s="7"/>
      <c r="CZ714" s="7"/>
      <c r="DA714" s="7"/>
      <c r="DB714" s="7"/>
      <c r="DC714" s="7"/>
      <c r="DD714" s="7"/>
      <c r="DE714" s="7"/>
      <c r="DF714" s="7"/>
      <c r="DG714" s="7"/>
      <c r="DH714" s="7"/>
      <c r="DI714" s="7"/>
      <c r="DJ714" s="7"/>
      <c r="DK714" s="7"/>
      <c r="DL714" s="7"/>
      <c r="DM714" s="7"/>
      <c r="DN714" s="7"/>
      <c r="DO714" s="7"/>
      <c r="DP714" s="7"/>
      <c r="DQ714" s="7"/>
      <c r="DR714" s="7"/>
      <c r="DS714" s="7"/>
      <c r="DT714" s="7"/>
      <c r="DU714" s="7"/>
      <c r="DV714" s="7"/>
      <c r="DW714" s="7"/>
      <c r="DX714" s="7"/>
      <c r="DY714" s="7"/>
      <c r="DZ714" s="7"/>
      <c r="EA714" s="7"/>
    </row>
    <row r="715" spans="1:131">
      <c r="A715" s="7" t="s">
        <v>577</v>
      </c>
      <c r="B715" s="7"/>
      <c r="C715" s="32">
        <v>141.01035017605687</v>
      </c>
      <c r="D715" s="32">
        <v>10.46115</v>
      </c>
      <c r="E715" s="32">
        <v>2.0922300000000003</v>
      </c>
      <c r="F715" s="32">
        <v>12.553380000000001</v>
      </c>
      <c r="G715" s="32">
        <v>173.85067809764917</v>
      </c>
      <c r="H715" s="32">
        <v>149.65507126924314</v>
      </c>
      <c r="I715" s="32">
        <v>779.85487350893879</v>
      </c>
      <c r="J715" s="32">
        <v>4.5448086348564773</v>
      </c>
      <c r="K715" s="32">
        <v>48.017344185132465</v>
      </c>
      <c r="L715" s="113">
        <v>0.86082535257748183</v>
      </c>
      <c r="M715" s="32">
        <v>1.3396164353440223</v>
      </c>
      <c r="N715" s="32">
        <v>3.750629877940717E-4</v>
      </c>
      <c r="O715" s="32">
        <v>0</v>
      </c>
      <c r="P715" s="32">
        <v>4.9398506816555462E-3</v>
      </c>
      <c r="Q715" s="32">
        <v>0.27198395714604234</v>
      </c>
      <c r="R715" s="32">
        <v>3.2761931499492811</v>
      </c>
      <c r="S715" s="32">
        <v>12.976843924206914</v>
      </c>
      <c r="T715" s="32">
        <v>17.198600695746723</v>
      </c>
      <c r="U715" s="32">
        <v>16.650370774180026</v>
      </c>
      <c r="V715" s="32">
        <v>16.888635982884924</v>
      </c>
      <c r="W715" s="32">
        <v>7.9395453823076263</v>
      </c>
      <c r="X715" s="32">
        <v>4.5654582715549097</v>
      </c>
      <c r="Y715" s="32">
        <v>1.2903529319144398</v>
      </c>
      <c r="Z715" s="32">
        <v>8.8420599307189179E-3</v>
      </c>
      <c r="AA715" s="32"/>
      <c r="AB715" s="32">
        <v>0</v>
      </c>
      <c r="AC715" s="32">
        <v>3.3782563410484699E-3</v>
      </c>
      <c r="AD715" s="32">
        <v>0.10028843296808482</v>
      </c>
      <c r="AE715" s="32">
        <v>2.159158185331175</v>
      </c>
      <c r="AF715" s="32">
        <v>8.4145217950967481</v>
      </c>
      <c r="AG715" s="32">
        <v>12.642266393119256</v>
      </c>
      <c r="AH715" s="32">
        <v>14.3400307720357</v>
      </c>
      <c r="AI715" s="32">
        <v>12.281790944488781</v>
      </c>
      <c r="AJ715" s="32">
        <v>6.35482812406297</v>
      </c>
      <c r="AK715" s="32">
        <v>2.9991067106303624</v>
      </c>
      <c r="AL715" s="32">
        <v>0.63667932950700545</v>
      </c>
      <c r="AM715" s="26">
        <v>6.534251972465906E-3</v>
      </c>
      <c r="AN715" s="26"/>
      <c r="AO715" s="26"/>
      <c r="AP715" s="26"/>
      <c r="AQ715" s="26"/>
      <c r="AR715" s="26"/>
      <c r="AS715" s="26"/>
      <c r="AT715" s="26"/>
      <c r="AU715" s="26"/>
      <c r="AV715" s="26"/>
      <c r="AW715" s="26"/>
      <c r="AX715" s="26"/>
      <c r="AY715" s="26"/>
      <c r="AZ715" s="26"/>
      <c r="BA715" s="26"/>
      <c r="BB715" s="26"/>
      <c r="BC715" s="26"/>
      <c r="BD715" s="26"/>
      <c r="BE715" s="26"/>
      <c r="BF715" s="26"/>
      <c r="BG715" s="26"/>
      <c r="BH715" s="26"/>
      <c r="BI715" s="26"/>
      <c r="BJ715" s="26"/>
      <c r="BK715" s="26"/>
      <c r="BL715" s="26"/>
      <c r="BM715" s="26"/>
      <c r="BN715" s="26"/>
      <c r="BO715" s="26"/>
      <c r="BP715" s="26"/>
      <c r="BQ715" s="26"/>
      <c r="BR715" s="26"/>
      <c r="BS715" s="26"/>
      <c r="BT715" s="26"/>
      <c r="BU715" s="26"/>
      <c r="BV715" s="26"/>
      <c r="BW715" s="26"/>
      <c r="BX715" s="26"/>
      <c r="BY715" s="26"/>
      <c r="BZ715" s="26"/>
      <c r="CA715" s="26"/>
      <c r="CB715" s="26"/>
      <c r="CC715" s="26"/>
      <c r="CD715" s="26"/>
      <c r="CE715" s="26"/>
      <c r="CF715" s="26"/>
      <c r="CG715" s="26"/>
      <c r="CH715" s="26"/>
      <c r="CI715" s="26"/>
      <c r="CJ715" s="26"/>
      <c r="CK715" s="26"/>
      <c r="CL715" s="26"/>
      <c r="CM715" s="26"/>
      <c r="CN715" s="26"/>
      <c r="CO715" s="26"/>
      <c r="CP715" s="26"/>
      <c r="CQ715" s="26"/>
      <c r="CR715" s="26"/>
      <c r="CS715" s="26"/>
      <c r="CT715" s="26"/>
      <c r="CU715" s="26"/>
      <c r="CV715" s="26"/>
      <c r="CW715" s="26"/>
      <c r="CX715" s="7"/>
      <c r="CY715" s="7"/>
      <c r="CZ715" s="7"/>
      <c r="DA715" s="7"/>
      <c r="DB715" s="7"/>
      <c r="DC715" s="7"/>
      <c r="DD715" s="7"/>
      <c r="DE715" s="7"/>
      <c r="DF715" s="7"/>
      <c r="DG715" s="7"/>
      <c r="DH715" s="7"/>
      <c r="DI715" s="7"/>
      <c r="DJ715" s="7"/>
      <c r="DK715" s="7"/>
      <c r="DL715" s="7"/>
      <c r="DM715" s="7"/>
      <c r="DN715" s="7"/>
      <c r="DO715" s="7"/>
      <c r="DP715" s="7"/>
      <c r="DQ715" s="7"/>
      <c r="DR715" s="7"/>
      <c r="DS715" s="7"/>
      <c r="DT715" s="7"/>
      <c r="DU715" s="7"/>
      <c r="DV715" s="7"/>
      <c r="DW715" s="7"/>
      <c r="DX715" s="7"/>
      <c r="DY715" s="7"/>
      <c r="DZ715" s="7"/>
      <c r="EA715" s="7"/>
    </row>
    <row r="716" spans="1:131">
      <c r="A716" s="7" t="s">
        <v>582</v>
      </c>
      <c r="B716" s="7"/>
      <c r="C716" s="32">
        <v>140.03201749675947</v>
      </c>
      <c r="D716" s="32">
        <v>10.46115</v>
      </c>
      <c r="E716" s="32">
        <v>2.0922300000000003</v>
      </c>
      <c r="F716" s="32">
        <v>12.553380000000001</v>
      </c>
      <c r="G716" s="32">
        <v>173.85067809764917</v>
      </c>
      <c r="H716" s="32">
        <v>149.18250110365955</v>
      </c>
      <c r="I716" s="32">
        <v>785.30332395264395</v>
      </c>
      <c r="J716" s="32">
        <v>4.5776159724902614</v>
      </c>
      <c r="K716" s="32">
        <v>48.353872078543702</v>
      </c>
      <c r="L716" s="113">
        <v>0.85810709935722029</v>
      </c>
      <c r="M716" s="32">
        <v>1.3303221492523671</v>
      </c>
      <c r="N716" s="32">
        <v>3.7246079315165196E-4</v>
      </c>
      <c r="O716" s="32">
        <v>0</v>
      </c>
      <c r="P716" s="32">
        <v>4.9055778970927165E-3</v>
      </c>
      <c r="Q716" s="32">
        <v>0.27009692691607434</v>
      </c>
      <c r="R716" s="32">
        <v>3.2534628551994005</v>
      </c>
      <c r="S716" s="32">
        <v>12.88681031696218</v>
      </c>
      <c r="T716" s="32">
        <v>17.079276454101851</v>
      </c>
      <c r="U716" s="32">
        <v>16.534850162888301</v>
      </c>
      <c r="V716" s="32">
        <v>16.771462282726144</v>
      </c>
      <c r="W716" s="32">
        <v>7.8844606548633056</v>
      </c>
      <c r="X716" s="32">
        <v>4.5337830291528158</v>
      </c>
      <c r="Y716" s="32">
        <v>1.2814004370121652</v>
      </c>
      <c r="Z716" s="32">
        <v>8.7807135389701713E-3</v>
      </c>
      <c r="AA716" s="32"/>
      <c r="AB716" s="32">
        <v>0</v>
      </c>
      <c r="AC716" s="32">
        <v>3.3548179298016016E-3</v>
      </c>
      <c r="AD716" s="32">
        <v>9.9592629779129527E-2</v>
      </c>
      <c r="AE716" s="32">
        <v>2.1441779018991816</v>
      </c>
      <c r="AF716" s="32">
        <v>8.3561416716340009</v>
      </c>
      <c r="AG716" s="32">
        <v>12.554554091594373</v>
      </c>
      <c r="AH716" s="32">
        <v>14.240539346697796</v>
      </c>
      <c r="AI716" s="32">
        <v>12.196579628962722</v>
      </c>
      <c r="AJ716" s="32">
        <v>6.3107381972077663</v>
      </c>
      <c r="AK716" s="32">
        <v>2.9782988472356084</v>
      </c>
      <c r="AL716" s="32">
        <v>0.63226203536148951</v>
      </c>
      <c r="AM716" s="26">
        <v>6.4889171992989344E-3</v>
      </c>
      <c r="AN716" s="26"/>
      <c r="AO716" s="26"/>
      <c r="AP716" s="26"/>
      <c r="AQ716" s="26"/>
      <c r="AR716" s="26"/>
      <c r="AS716" s="26"/>
      <c r="AT716" s="26"/>
      <c r="AU716" s="26"/>
      <c r="AV716" s="26"/>
      <c r="AW716" s="26"/>
      <c r="AX716" s="26"/>
      <c r="AY716" s="26"/>
      <c r="AZ716" s="26"/>
      <c r="BA716" s="26"/>
      <c r="BB716" s="26"/>
      <c r="BC716" s="26"/>
      <c r="BD716" s="26"/>
      <c r="BE716" s="26"/>
      <c r="BF716" s="26"/>
      <c r="BG716" s="26"/>
      <c r="BH716" s="26"/>
      <c r="BI716" s="26"/>
      <c r="BJ716" s="26"/>
      <c r="BK716" s="26"/>
      <c r="BL716" s="26"/>
      <c r="BM716" s="26"/>
      <c r="BN716" s="26"/>
      <c r="BO716" s="26"/>
      <c r="BP716" s="26"/>
      <c r="BQ716" s="26"/>
      <c r="BR716" s="26"/>
      <c r="BS716" s="26"/>
      <c r="BT716" s="26"/>
      <c r="BU716" s="26"/>
      <c r="BV716" s="26"/>
      <c r="BW716" s="26"/>
      <c r="BX716" s="26"/>
      <c r="BY716" s="26"/>
      <c r="BZ716" s="26"/>
      <c r="CA716" s="26"/>
      <c r="CB716" s="26"/>
      <c r="CC716" s="26"/>
      <c r="CD716" s="26"/>
      <c r="CE716" s="26"/>
      <c r="CF716" s="26"/>
      <c r="CG716" s="26"/>
      <c r="CH716" s="26"/>
      <c r="CI716" s="26"/>
      <c r="CJ716" s="26"/>
      <c r="CK716" s="26"/>
      <c r="CL716" s="26"/>
      <c r="CM716" s="26"/>
      <c r="CN716" s="26"/>
      <c r="CO716" s="26"/>
      <c r="CP716" s="26"/>
      <c r="CQ716" s="26"/>
      <c r="CR716" s="26"/>
      <c r="CS716" s="26"/>
      <c r="CT716" s="26"/>
      <c r="CU716" s="26"/>
      <c r="CV716" s="26"/>
      <c r="CW716" s="26"/>
      <c r="CX716" s="7"/>
      <c r="CY716" s="7"/>
      <c r="CZ716" s="7"/>
      <c r="DA716" s="7"/>
      <c r="DB716" s="7"/>
      <c r="DC716" s="7"/>
      <c r="DD716" s="7"/>
      <c r="DE716" s="7"/>
      <c r="DF716" s="7"/>
      <c r="DG716" s="7"/>
      <c r="DH716" s="7"/>
      <c r="DI716" s="7"/>
      <c r="DJ716" s="7"/>
      <c r="DK716" s="7"/>
      <c r="DL716" s="7"/>
      <c r="DM716" s="7"/>
      <c r="DN716" s="7"/>
      <c r="DO716" s="7"/>
      <c r="DP716" s="7"/>
      <c r="DQ716" s="7"/>
      <c r="DR716" s="7"/>
      <c r="DS716" s="7"/>
      <c r="DT716" s="7"/>
      <c r="DU716" s="7"/>
      <c r="DV716" s="7"/>
      <c r="DW716" s="7"/>
      <c r="DX716" s="7"/>
      <c r="DY716" s="7"/>
      <c r="DZ716" s="7"/>
      <c r="EA716" s="7"/>
    </row>
    <row r="717" spans="1:131">
      <c r="A717" s="7" t="s">
        <v>532</v>
      </c>
      <c r="B717" s="7"/>
      <c r="C717" s="32">
        <v>137.39865824613142</v>
      </c>
      <c r="D717" s="32">
        <v>10.46115</v>
      </c>
      <c r="E717" s="32">
        <v>2.0922300000000003</v>
      </c>
      <c r="F717" s="32">
        <v>12.553380000000001</v>
      </c>
      <c r="G717" s="32">
        <v>173.85067809764917</v>
      </c>
      <c r="H717" s="32">
        <v>147.91049308078129</v>
      </c>
      <c r="I717" s="32">
        <v>800.35431352617479</v>
      </c>
      <c r="J717" s="32">
        <v>4.6682441064456777</v>
      </c>
      <c r="K717" s="32">
        <v>49.283508470994875</v>
      </c>
      <c r="L717" s="113">
        <v>0.85079042946097871</v>
      </c>
      <c r="M717" s="32">
        <v>1.3053048981931221</v>
      </c>
      <c r="N717" s="32">
        <v>3.6545651589652456E-4</v>
      </c>
      <c r="O717" s="32">
        <v>0</v>
      </c>
      <c r="P717" s="32">
        <v>4.8133265022623556E-3</v>
      </c>
      <c r="Q717" s="32">
        <v>0.26501764395082594</v>
      </c>
      <c r="R717" s="32">
        <v>3.1922801581314793</v>
      </c>
      <c r="S717" s="32">
        <v>12.644468588506783</v>
      </c>
      <c r="T717" s="32">
        <v>16.758093688556936</v>
      </c>
      <c r="U717" s="32">
        <v>16.223905555986537</v>
      </c>
      <c r="V717" s="32">
        <v>16.456068088324866</v>
      </c>
      <c r="W717" s="32">
        <v>7.736190153781811</v>
      </c>
      <c r="X717" s="32">
        <v>4.4485233885821422</v>
      </c>
      <c r="Y717" s="32">
        <v>1.2573031787216256</v>
      </c>
      <c r="Z717" s="32">
        <v>8.6155886365492148E-3</v>
      </c>
      <c r="AA717" s="32"/>
      <c r="AB717" s="32">
        <v>0</v>
      </c>
      <c r="AC717" s="32">
        <v>3.2917292091822594E-3</v>
      </c>
      <c r="AD717" s="32">
        <v>9.7719749722043198E-2</v>
      </c>
      <c r="AE717" s="32">
        <v>2.1038557611924031</v>
      </c>
      <c r="AF717" s="32">
        <v>8.1990010164901523</v>
      </c>
      <c r="AG717" s="32">
        <v>12.318460577085268</v>
      </c>
      <c r="AH717" s="32">
        <v>13.972740191240886</v>
      </c>
      <c r="AI717" s="32">
        <v>11.967217970349942</v>
      </c>
      <c r="AJ717" s="32">
        <v>6.1920621893419696</v>
      </c>
      <c r="AK717" s="32">
        <v>2.9222907216604401</v>
      </c>
      <c r="AL717" s="32">
        <v>0.6203720896947521</v>
      </c>
      <c r="AM717" s="26">
        <v>6.3668904625654677E-3</v>
      </c>
      <c r="AN717" s="26"/>
      <c r="AO717" s="26"/>
      <c r="AP717" s="26"/>
      <c r="AQ717" s="26"/>
      <c r="AR717" s="26"/>
      <c r="AS717" s="26"/>
      <c r="AT717" s="26"/>
      <c r="AU717" s="26"/>
      <c r="AV717" s="26"/>
      <c r="AW717" s="26"/>
      <c r="AX717" s="26"/>
      <c r="AY717" s="26"/>
      <c r="AZ717" s="26"/>
      <c r="BA717" s="26"/>
      <c r="BB717" s="26"/>
      <c r="BC717" s="26"/>
      <c r="BD717" s="26"/>
      <c r="BE717" s="26"/>
      <c r="BF717" s="26"/>
      <c r="BG717" s="26"/>
      <c r="BH717" s="26"/>
      <c r="BI717" s="26"/>
      <c r="BJ717" s="26"/>
      <c r="BK717" s="26"/>
      <c r="BL717" s="26"/>
      <c r="BM717" s="26"/>
      <c r="BN717" s="26"/>
      <c r="BO717" s="26"/>
      <c r="BP717" s="26"/>
      <c r="BQ717" s="26"/>
      <c r="BR717" s="26"/>
      <c r="BS717" s="26"/>
      <c r="BT717" s="26"/>
      <c r="BU717" s="26"/>
      <c r="BV717" s="26"/>
      <c r="BW717" s="26"/>
      <c r="BX717" s="26"/>
      <c r="BY717" s="26"/>
      <c r="BZ717" s="26"/>
      <c r="CA717" s="26"/>
      <c r="CB717" s="26"/>
      <c r="CC717" s="26"/>
      <c r="CD717" s="26"/>
      <c r="CE717" s="26"/>
      <c r="CF717" s="26"/>
      <c r="CG717" s="26"/>
      <c r="CH717" s="26"/>
      <c r="CI717" s="26"/>
      <c r="CJ717" s="26"/>
      <c r="CK717" s="26"/>
      <c r="CL717" s="26"/>
      <c r="CM717" s="26"/>
      <c r="CN717" s="26"/>
      <c r="CO717" s="26"/>
      <c r="CP717" s="26"/>
      <c r="CQ717" s="26"/>
      <c r="CR717" s="26"/>
      <c r="CS717" s="26"/>
      <c r="CT717" s="26"/>
      <c r="CU717" s="26"/>
      <c r="CV717" s="26"/>
      <c r="CW717" s="26"/>
      <c r="CX717" s="7"/>
      <c r="CY717" s="7"/>
      <c r="CZ717" s="7"/>
      <c r="DA717" s="7"/>
      <c r="DB717" s="7"/>
      <c r="DC717" s="7"/>
      <c r="DD717" s="7"/>
      <c r="DE717" s="7"/>
      <c r="DF717" s="7"/>
      <c r="DG717" s="7"/>
      <c r="DH717" s="7"/>
      <c r="DI717" s="7"/>
      <c r="DJ717" s="7"/>
      <c r="DK717" s="7"/>
      <c r="DL717" s="7"/>
      <c r="DM717" s="7"/>
      <c r="DN717" s="7"/>
      <c r="DO717" s="7"/>
      <c r="DP717" s="7"/>
      <c r="DQ717" s="7"/>
      <c r="DR717" s="7"/>
      <c r="DS717" s="7"/>
      <c r="DT717" s="7"/>
      <c r="DU717" s="7"/>
      <c r="DV717" s="7"/>
      <c r="DW717" s="7"/>
      <c r="DX717" s="7"/>
      <c r="DY717" s="7"/>
      <c r="DZ717" s="7"/>
      <c r="EA717" s="7"/>
    </row>
    <row r="718" spans="1:131">
      <c r="A718" s="7" t="s">
        <v>508</v>
      </c>
      <c r="B718" s="7"/>
      <c r="C718" s="32">
        <v>137.35790817334674</v>
      </c>
      <c r="D718" s="32">
        <v>10.46115</v>
      </c>
      <c r="E718" s="32">
        <v>2.0922300000000003</v>
      </c>
      <c r="F718" s="32">
        <v>12.553380000000001</v>
      </c>
      <c r="G718" s="32">
        <v>173.85067809764917</v>
      </c>
      <c r="H718" s="32">
        <v>147.89080931773128</v>
      </c>
      <c r="I718" s="32">
        <v>800.59175523567251</v>
      </c>
      <c r="J718" s="32">
        <v>4.6696738396170296</v>
      </c>
      <c r="K718" s="32">
        <v>49.298174247830104</v>
      </c>
      <c r="L718" s="113">
        <v>0.85067720722183993</v>
      </c>
      <c r="M718" s="32">
        <v>1.3049177672685075</v>
      </c>
      <c r="N718" s="32">
        <v>3.6534812779570521E-4</v>
      </c>
      <c r="O718" s="32">
        <v>0</v>
      </c>
      <c r="P718" s="32">
        <v>4.8118989526209875E-3</v>
      </c>
      <c r="Q718" s="32">
        <v>0.26493904428749537</v>
      </c>
      <c r="R718" s="32">
        <v>3.1913333828830632</v>
      </c>
      <c r="S718" s="32">
        <v>12.64071845715992</v>
      </c>
      <c r="T718" s="32">
        <v>16.753123526939216</v>
      </c>
      <c r="U718" s="32">
        <v>16.219093825357596</v>
      </c>
      <c r="V718" s="32">
        <v>16.451187502292154</v>
      </c>
      <c r="W718" s="32">
        <v>7.7338957331821705</v>
      </c>
      <c r="X718" s="32">
        <v>4.4472040332537635</v>
      </c>
      <c r="Y718" s="32">
        <v>1.2569302842792827</v>
      </c>
      <c r="Z718" s="32">
        <v>8.6130334015236051E-3</v>
      </c>
      <c r="AA718" s="32"/>
      <c r="AB718" s="32">
        <v>0</v>
      </c>
      <c r="AC718" s="32">
        <v>3.2907529390601644E-3</v>
      </c>
      <c r="AD718" s="32">
        <v>9.7690767729318478E-2</v>
      </c>
      <c r="AE718" s="32">
        <v>2.1032317938517355</v>
      </c>
      <c r="AF718" s="32">
        <v>8.196569334169169</v>
      </c>
      <c r="AG718" s="32">
        <v>12.314807134093035</v>
      </c>
      <c r="AH718" s="32">
        <v>13.968596117440875</v>
      </c>
      <c r="AI718" s="32">
        <v>11.96366869985817</v>
      </c>
      <c r="AJ718" s="32">
        <v>6.1902257304702166</v>
      </c>
      <c r="AK718" s="32">
        <v>2.9214240206232844</v>
      </c>
      <c r="AL718" s="32">
        <v>0.62018809803041308</v>
      </c>
      <c r="AM718" s="26">
        <v>6.3650021526425503E-3</v>
      </c>
      <c r="AN718" s="26"/>
      <c r="AO718" s="26"/>
      <c r="AP718" s="26"/>
      <c r="AQ718" s="26"/>
      <c r="AR718" s="26"/>
      <c r="AS718" s="26"/>
      <c r="AT718" s="26"/>
      <c r="AU718" s="26"/>
      <c r="AV718" s="26"/>
      <c r="AW718" s="26"/>
      <c r="AX718" s="26"/>
      <c r="AY718" s="26"/>
      <c r="AZ718" s="26"/>
      <c r="BA718" s="26"/>
      <c r="BB718" s="26"/>
      <c r="BC718" s="26"/>
      <c r="BD718" s="26"/>
      <c r="BE718" s="26"/>
      <c r="BF718" s="26"/>
      <c r="BG718" s="26"/>
      <c r="BH718" s="26"/>
      <c r="BI718" s="26"/>
      <c r="BJ718" s="26"/>
      <c r="BK718" s="26"/>
      <c r="BL718" s="26"/>
      <c r="BM718" s="26"/>
      <c r="BN718" s="26"/>
      <c r="BO718" s="26"/>
      <c r="BP718" s="26"/>
      <c r="BQ718" s="26"/>
      <c r="BR718" s="26"/>
      <c r="BS718" s="26"/>
      <c r="BT718" s="26"/>
      <c r="BU718" s="26"/>
      <c r="BV718" s="26"/>
      <c r="BW718" s="26"/>
      <c r="BX718" s="26"/>
      <c r="BY718" s="26"/>
      <c r="BZ718" s="26"/>
      <c r="CA718" s="26"/>
      <c r="CB718" s="26"/>
      <c r="CC718" s="26"/>
      <c r="CD718" s="26"/>
      <c r="CE718" s="26"/>
      <c r="CF718" s="26"/>
      <c r="CG718" s="26"/>
      <c r="CH718" s="26"/>
      <c r="CI718" s="26"/>
      <c r="CJ718" s="26"/>
      <c r="CK718" s="26"/>
      <c r="CL718" s="26"/>
      <c r="CM718" s="26"/>
      <c r="CN718" s="26"/>
      <c r="CO718" s="26"/>
      <c r="CP718" s="26"/>
      <c r="CQ718" s="26"/>
      <c r="CR718" s="26"/>
      <c r="CS718" s="26"/>
      <c r="CT718" s="26"/>
      <c r="CU718" s="26"/>
      <c r="CV718" s="26"/>
      <c r="CW718" s="26"/>
      <c r="CX718" s="7"/>
      <c r="CY718" s="7"/>
      <c r="CZ718" s="7"/>
      <c r="DA718" s="7"/>
      <c r="DB718" s="7"/>
      <c r="DC718" s="7"/>
      <c r="DD718" s="7"/>
      <c r="DE718" s="7"/>
      <c r="DF718" s="7"/>
      <c r="DG718" s="7"/>
      <c r="DH718" s="7"/>
      <c r="DI718" s="7"/>
      <c r="DJ718" s="7"/>
      <c r="DK718" s="7"/>
      <c r="DL718" s="7"/>
      <c r="DM718" s="7"/>
      <c r="DN718" s="7"/>
      <c r="DO718" s="7"/>
      <c r="DP718" s="7"/>
      <c r="DQ718" s="7"/>
      <c r="DR718" s="7"/>
      <c r="DS718" s="7"/>
      <c r="DT718" s="7"/>
      <c r="DU718" s="7"/>
      <c r="DV718" s="7"/>
      <c r="DW718" s="7"/>
      <c r="DX718" s="7"/>
      <c r="DY718" s="7"/>
      <c r="DZ718" s="7"/>
      <c r="EA718" s="7"/>
    </row>
    <row r="719" spans="1:131">
      <c r="A719" s="7" t="s">
        <v>583</v>
      </c>
      <c r="B719" s="7"/>
      <c r="C719" s="32">
        <v>136.64046420852873</v>
      </c>
      <c r="D719" s="32">
        <v>10.46115</v>
      </c>
      <c r="E719" s="32">
        <v>2.0922300000000003</v>
      </c>
      <c r="F719" s="32">
        <v>12.553380000000001</v>
      </c>
      <c r="G719" s="32">
        <v>173.85067809764917</v>
      </c>
      <c r="H719" s="32">
        <v>147.54425786297008</v>
      </c>
      <c r="I719" s="32">
        <v>804.79533963070458</v>
      </c>
      <c r="J719" s="32">
        <v>4.6949853321128989</v>
      </c>
      <c r="K719" s="32">
        <v>49.557811995452624</v>
      </c>
      <c r="L719" s="113">
        <v>0.84868382152698196</v>
      </c>
      <c r="M719" s="32">
        <v>1.29810195746796</v>
      </c>
      <c r="N719" s="32">
        <v>3.634398517245976E-4</v>
      </c>
      <c r="O719" s="32">
        <v>0</v>
      </c>
      <c r="P719" s="32">
        <v>4.7867655772749155E-3</v>
      </c>
      <c r="Q719" s="32">
        <v>0.26355522211885229</v>
      </c>
      <c r="R719" s="32">
        <v>3.1746645000664859</v>
      </c>
      <c r="S719" s="32">
        <v>12.574693811847123</v>
      </c>
      <c r="T719" s="32">
        <v>16.665619083066318</v>
      </c>
      <c r="U719" s="32">
        <v>16.134378710410338</v>
      </c>
      <c r="V719" s="32">
        <v>16.365260122175723</v>
      </c>
      <c r="W719" s="32">
        <v>7.6935002663896732</v>
      </c>
      <c r="X719" s="32">
        <v>4.423975522158897</v>
      </c>
      <c r="Y719" s="32">
        <v>1.2503651213509488</v>
      </c>
      <c r="Z719" s="32">
        <v>8.5680460475745287E-3</v>
      </c>
      <c r="AA719" s="32"/>
      <c r="AB719" s="32">
        <v>0</v>
      </c>
      <c r="AC719" s="32">
        <v>3.2735647708124625E-3</v>
      </c>
      <c r="AD719" s="32">
        <v>9.7180512057417984E-2</v>
      </c>
      <c r="AE719" s="32">
        <v>2.092246252668275</v>
      </c>
      <c r="AF719" s="32">
        <v>8.1537572436298262</v>
      </c>
      <c r="AG719" s="32">
        <v>12.250484779641461</v>
      </c>
      <c r="AH719" s="32">
        <v>13.895635738859752</v>
      </c>
      <c r="AI719" s="32">
        <v>11.901180401805732</v>
      </c>
      <c r="AJ719" s="32">
        <v>6.1578931174430709</v>
      </c>
      <c r="AK719" s="32">
        <v>2.9061649208004665</v>
      </c>
      <c r="AL719" s="32">
        <v>0.61694874899036833</v>
      </c>
      <c r="AM719" s="26">
        <v>6.3317566523201077E-3</v>
      </c>
      <c r="AN719" s="26"/>
      <c r="AO719" s="26"/>
      <c r="AP719" s="26"/>
      <c r="AQ719" s="26"/>
      <c r="AR719" s="26"/>
      <c r="AS719" s="26"/>
      <c r="AT719" s="26"/>
      <c r="AU719" s="26"/>
      <c r="AV719" s="26"/>
      <c r="AW719" s="26"/>
      <c r="AX719" s="26"/>
      <c r="AY719" s="26"/>
      <c r="AZ719" s="26"/>
      <c r="BA719" s="26"/>
      <c r="BB719" s="26"/>
      <c r="BC719" s="26"/>
      <c r="BD719" s="26"/>
      <c r="BE719" s="26"/>
      <c r="BF719" s="26"/>
      <c r="BG719" s="26"/>
      <c r="BH719" s="26"/>
      <c r="BI719" s="26"/>
      <c r="BJ719" s="26"/>
      <c r="BK719" s="26"/>
      <c r="BL719" s="26"/>
      <c r="BM719" s="26"/>
      <c r="BN719" s="26"/>
      <c r="BO719" s="26"/>
      <c r="BP719" s="26"/>
      <c r="BQ719" s="26"/>
      <c r="BR719" s="26"/>
      <c r="BS719" s="26"/>
      <c r="BT719" s="26"/>
      <c r="BU719" s="26"/>
      <c r="BV719" s="26"/>
      <c r="BW719" s="26"/>
      <c r="BX719" s="26"/>
      <c r="BY719" s="26"/>
      <c r="BZ719" s="26"/>
      <c r="CA719" s="26"/>
      <c r="CB719" s="26"/>
      <c r="CC719" s="26"/>
      <c r="CD719" s="26"/>
      <c r="CE719" s="26"/>
      <c r="CF719" s="26"/>
      <c r="CG719" s="26"/>
      <c r="CH719" s="26"/>
      <c r="CI719" s="26"/>
      <c r="CJ719" s="26"/>
      <c r="CK719" s="26"/>
      <c r="CL719" s="26"/>
      <c r="CM719" s="26"/>
      <c r="CN719" s="26"/>
      <c r="CO719" s="26"/>
      <c r="CP719" s="26"/>
      <c r="CQ719" s="26"/>
      <c r="CR719" s="26"/>
      <c r="CS719" s="26"/>
      <c r="CT719" s="26"/>
      <c r="CU719" s="26"/>
      <c r="CV719" s="26"/>
      <c r="CW719" s="26"/>
      <c r="CX719" s="7"/>
      <c r="CY719" s="7"/>
      <c r="CZ719" s="7"/>
      <c r="DA719" s="7"/>
      <c r="DB719" s="7"/>
      <c r="DC719" s="7"/>
      <c r="DD719" s="7"/>
      <c r="DE719" s="7"/>
      <c r="DF719" s="7"/>
      <c r="DG719" s="7"/>
      <c r="DH719" s="7"/>
      <c r="DI719" s="7"/>
      <c r="DJ719" s="7"/>
      <c r="DK719" s="7"/>
      <c r="DL719" s="7"/>
      <c r="DM719" s="7"/>
      <c r="DN719" s="7"/>
      <c r="DO719" s="7"/>
      <c r="DP719" s="7"/>
      <c r="DQ719" s="7"/>
      <c r="DR719" s="7"/>
      <c r="DS719" s="7"/>
      <c r="DT719" s="7"/>
      <c r="DU719" s="7"/>
      <c r="DV719" s="7"/>
      <c r="DW719" s="7"/>
      <c r="DX719" s="7"/>
      <c r="DY719" s="7"/>
      <c r="DZ719" s="7"/>
      <c r="EA719" s="7"/>
    </row>
    <row r="720" spans="1:131">
      <c r="A720" s="7" t="s">
        <v>520</v>
      </c>
      <c r="B720" s="7"/>
      <c r="C720" s="32">
        <v>134.68379884993402</v>
      </c>
      <c r="D720" s="32">
        <v>10.46115</v>
      </c>
      <c r="E720" s="32">
        <v>2.0922300000000003</v>
      </c>
      <c r="F720" s="32">
        <v>12.553380000000001</v>
      </c>
      <c r="G720" s="32">
        <v>173.85067809764917</v>
      </c>
      <c r="H720" s="32">
        <v>146.59911753180305</v>
      </c>
      <c r="I720" s="32">
        <v>816.48728161081169</v>
      </c>
      <c r="J720" s="32">
        <v>4.765387273380302</v>
      </c>
      <c r="K720" s="32">
        <v>50.279974130376296</v>
      </c>
      <c r="L720" s="113">
        <v>0.84324731508645967</v>
      </c>
      <c r="M720" s="32">
        <v>1.2795133852846485</v>
      </c>
      <c r="N720" s="32">
        <v>3.5823546243975846E-4</v>
      </c>
      <c r="O720" s="32">
        <v>0</v>
      </c>
      <c r="P720" s="32">
        <v>4.7182200081492603E-3</v>
      </c>
      <c r="Q720" s="32">
        <v>0.2597811616589164</v>
      </c>
      <c r="R720" s="32">
        <v>3.1292039105667269</v>
      </c>
      <c r="S720" s="32">
        <v>12.394626597357664</v>
      </c>
      <c r="T720" s="32">
        <v>16.426970599776585</v>
      </c>
      <c r="U720" s="32">
        <v>15.903337487826896</v>
      </c>
      <c r="V720" s="32">
        <v>16.13091272185817</v>
      </c>
      <c r="W720" s="32">
        <v>7.583330811501038</v>
      </c>
      <c r="X720" s="32">
        <v>4.360625037354712</v>
      </c>
      <c r="Y720" s="32">
        <v>1.2324601315464003</v>
      </c>
      <c r="Z720" s="32">
        <v>8.4453532640770407E-3</v>
      </c>
      <c r="AA720" s="32"/>
      <c r="AB720" s="32">
        <v>0</v>
      </c>
      <c r="AC720" s="32">
        <v>3.2266879483187276E-3</v>
      </c>
      <c r="AD720" s="32">
        <v>9.5788905679507444E-2</v>
      </c>
      <c r="AE720" s="32">
        <v>2.0622856858042899</v>
      </c>
      <c r="AF720" s="32">
        <v>8.0369969967043389</v>
      </c>
      <c r="AG720" s="32">
        <v>12.075060176591702</v>
      </c>
      <c r="AH720" s="32">
        <v>13.696652888183955</v>
      </c>
      <c r="AI720" s="32">
        <v>11.730757770753621</v>
      </c>
      <c r="AJ720" s="32">
        <v>6.0697132637326687</v>
      </c>
      <c r="AK720" s="32">
        <v>2.8645491940109609</v>
      </c>
      <c r="AL720" s="32">
        <v>0.60811416069933677</v>
      </c>
      <c r="AM720" s="26">
        <v>6.2410871059861671E-3</v>
      </c>
      <c r="AN720" s="26"/>
      <c r="AO720" s="26"/>
      <c r="AP720" s="26"/>
      <c r="AQ720" s="26"/>
      <c r="AR720" s="26"/>
      <c r="AS720" s="26"/>
      <c r="AT720" s="26"/>
      <c r="AU720" s="26"/>
      <c r="AV720" s="26"/>
      <c r="AW720" s="26"/>
      <c r="AX720" s="26"/>
      <c r="AY720" s="26"/>
      <c r="AZ720" s="26"/>
      <c r="BA720" s="26"/>
      <c r="BB720" s="26"/>
      <c r="BC720" s="26"/>
      <c r="BD720" s="26"/>
      <c r="BE720" s="26"/>
      <c r="BF720" s="26"/>
      <c r="BG720" s="26"/>
      <c r="BH720" s="26"/>
      <c r="BI720" s="26"/>
      <c r="BJ720" s="26"/>
      <c r="BK720" s="26"/>
      <c r="BL720" s="26"/>
      <c r="BM720" s="26"/>
      <c r="BN720" s="26"/>
      <c r="BO720" s="26"/>
      <c r="BP720" s="26"/>
      <c r="BQ720" s="26"/>
      <c r="BR720" s="26"/>
      <c r="BS720" s="26"/>
      <c r="BT720" s="26"/>
      <c r="BU720" s="26"/>
      <c r="BV720" s="26"/>
      <c r="BW720" s="26"/>
      <c r="BX720" s="26"/>
      <c r="BY720" s="26"/>
      <c r="BZ720" s="26"/>
      <c r="CA720" s="26"/>
      <c r="CB720" s="26"/>
      <c r="CC720" s="26"/>
      <c r="CD720" s="26"/>
      <c r="CE720" s="26"/>
      <c r="CF720" s="26"/>
      <c r="CG720" s="26"/>
      <c r="CH720" s="26"/>
      <c r="CI720" s="26"/>
      <c r="CJ720" s="26"/>
      <c r="CK720" s="26"/>
      <c r="CL720" s="26"/>
      <c r="CM720" s="26"/>
      <c r="CN720" s="26"/>
      <c r="CO720" s="26"/>
      <c r="CP720" s="26"/>
      <c r="CQ720" s="26"/>
      <c r="CR720" s="26"/>
      <c r="CS720" s="26"/>
      <c r="CT720" s="26"/>
      <c r="CU720" s="26"/>
      <c r="CV720" s="26"/>
      <c r="CW720" s="26"/>
      <c r="CX720" s="7"/>
      <c r="CY720" s="7"/>
      <c r="CZ720" s="7"/>
      <c r="DA720" s="7"/>
      <c r="DB720" s="7"/>
      <c r="DC720" s="7"/>
      <c r="DD720" s="7"/>
      <c r="DE720" s="7"/>
      <c r="DF720" s="7"/>
      <c r="DG720" s="7"/>
      <c r="DH720" s="7"/>
      <c r="DI720" s="7"/>
      <c r="DJ720" s="7"/>
      <c r="DK720" s="7"/>
      <c r="DL720" s="7"/>
      <c r="DM720" s="7"/>
      <c r="DN720" s="7"/>
      <c r="DO720" s="7"/>
      <c r="DP720" s="7"/>
      <c r="DQ720" s="7"/>
      <c r="DR720" s="7"/>
      <c r="DS720" s="7"/>
      <c r="DT720" s="7"/>
      <c r="DU720" s="7"/>
      <c r="DV720" s="7"/>
      <c r="DW720" s="7"/>
      <c r="DX720" s="7"/>
      <c r="DY720" s="7"/>
      <c r="DZ720" s="7"/>
      <c r="EA720" s="7"/>
    </row>
    <row r="721" spans="1:131">
      <c r="A721" s="7" t="s">
        <v>584</v>
      </c>
      <c r="B721" s="7"/>
      <c r="C721" s="32">
        <v>134.2924657782151</v>
      </c>
      <c r="D721" s="32">
        <v>10.46115</v>
      </c>
      <c r="E721" s="32">
        <v>2.0922300000000003</v>
      </c>
      <c r="F721" s="32">
        <v>12.553380000000001</v>
      </c>
      <c r="G721" s="32">
        <v>173.85067809764917</v>
      </c>
      <c r="H721" s="32">
        <v>146.41008946556963</v>
      </c>
      <c r="I721" s="32">
        <v>818.86655489379598</v>
      </c>
      <c r="J721" s="32">
        <v>4.7797138461782822</v>
      </c>
      <c r="K721" s="32">
        <v>50.426931845059649</v>
      </c>
      <c r="L721" s="113">
        <v>0.84216001379835514</v>
      </c>
      <c r="M721" s="32">
        <v>1.2757956708479856</v>
      </c>
      <c r="N721" s="32">
        <v>3.5719458458279067E-4</v>
      </c>
      <c r="O721" s="32">
        <v>0</v>
      </c>
      <c r="P721" s="32">
        <v>4.7045108943241289E-3</v>
      </c>
      <c r="Q721" s="32">
        <v>0.25902634956692927</v>
      </c>
      <c r="R721" s="32">
        <v>3.1201117926667754</v>
      </c>
      <c r="S721" s="32">
        <v>12.358613154459773</v>
      </c>
      <c r="T721" s="32">
        <v>16.379240903118639</v>
      </c>
      <c r="U721" s="32">
        <v>15.857129243310208</v>
      </c>
      <c r="V721" s="32">
        <v>16.08404324179466</v>
      </c>
      <c r="W721" s="32">
        <v>7.5612969205233105</v>
      </c>
      <c r="X721" s="32">
        <v>4.3479549403938744</v>
      </c>
      <c r="Y721" s="32">
        <v>1.2288791335854907</v>
      </c>
      <c r="Z721" s="32">
        <v>8.4208147073775424E-3</v>
      </c>
      <c r="AA721" s="32"/>
      <c r="AB721" s="32">
        <v>0</v>
      </c>
      <c r="AC721" s="32">
        <v>3.2173125838199806E-3</v>
      </c>
      <c r="AD721" s="32">
        <v>9.5510584403925347E-2</v>
      </c>
      <c r="AE721" s="32">
        <v>2.056293572431493</v>
      </c>
      <c r="AF721" s="32">
        <v>8.013644947319241</v>
      </c>
      <c r="AG721" s="32">
        <v>12.03997525598175</v>
      </c>
      <c r="AH721" s="32">
        <v>13.656856318048796</v>
      </c>
      <c r="AI721" s="32">
        <v>11.696673244543199</v>
      </c>
      <c r="AJ721" s="32">
        <v>6.0520772929905879</v>
      </c>
      <c r="AK721" s="32">
        <v>2.8562260486530597</v>
      </c>
      <c r="AL721" s="32">
        <v>0.60634724304113041</v>
      </c>
      <c r="AM721" s="26">
        <v>6.2229531967193793E-3</v>
      </c>
      <c r="AN721" s="26"/>
      <c r="AO721" s="26"/>
      <c r="AP721" s="26"/>
      <c r="AQ721" s="26"/>
      <c r="AR721" s="26"/>
      <c r="AS721" s="26"/>
      <c r="AT721" s="26"/>
      <c r="AU721" s="26"/>
      <c r="AV721" s="26"/>
      <c r="AW721" s="26"/>
      <c r="AX721" s="26"/>
      <c r="AY721" s="26"/>
      <c r="AZ721" s="26"/>
      <c r="BA721" s="26"/>
      <c r="BB721" s="26"/>
      <c r="BC721" s="26"/>
      <c r="BD721" s="26"/>
      <c r="BE721" s="26"/>
      <c r="BF721" s="26"/>
      <c r="BG721" s="26"/>
      <c r="BH721" s="26"/>
      <c r="BI721" s="26"/>
      <c r="BJ721" s="26"/>
      <c r="BK721" s="26"/>
      <c r="BL721" s="26"/>
      <c r="BM721" s="26"/>
      <c r="BN721" s="26"/>
      <c r="BO721" s="26"/>
      <c r="BP721" s="26"/>
      <c r="BQ721" s="26"/>
      <c r="BR721" s="26"/>
      <c r="BS721" s="26"/>
      <c r="BT721" s="26"/>
      <c r="BU721" s="26"/>
      <c r="BV721" s="26"/>
      <c r="BW721" s="26"/>
      <c r="BX721" s="26"/>
      <c r="BY721" s="26"/>
      <c r="BZ721" s="26"/>
      <c r="CA721" s="26"/>
      <c r="CB721" s="26"/>
      <c r="CC721" s="26"/>
      <c r="CD721" s="26"/>
      <c r="CE721" s="26"/>
      <c r="CF721" s="26"/>
      <c r="CG721" s="26"/>
      <c r="CH721" s="26"/>
      <c r="CI721" s="26"/>
      <c r="CJ721" s="26"/>
      <c r="CK721" s="26"/>
      <c r="CL721" s="26"/>
      <c r="CM721" s="26"/>
      <c r="CN721" s="26"/>
      <c r="CO721" s="26"/>
      <c r="CP721" s="26"/>
      <c r="CQ721" s="26"/>
      <c r="CR721" s="26"/>
      <c r="CS721" s="26"/>
      <c r="CT721" s="26"/>
      <c r="CU721" s="26"/>
      <c r="CV721" s="26"/>
      <c r="CW721" s="26"/>
      <c r="CX721" s="7"/>
      <c r="CY721" s="7"/>
      <c r="CZ721" s="7"/>
      <c r="DA721" s="7"/>
      <c r="DB721" s="7"/>
      <c r="DC721" s="7"/>
      <c r="DD721" s="7"/>
      <c r="DE721" s="7"/>
      <c r="DF721" s="7"/>
      <c r="DG721" s="7"/>
      <c r="DH721" s="7"/>
      <c r="DI721" s="7"/>
      <c r="DJ721" s="7"/>
      <c r="DK721" s="7"/>
      <c r="DL721" s="7"/>
      <c r="DM721" s="7"/>
      <c r="DN721" s="7"/>
      <c r="DO721" s="7"/>
      <c r="DP721" s="7"/>
      <c r="DQ721" s="7"/>
      <c r="DR721" s="7"/>
      <c r="DS721" s="7"/>
      <c r="DT721" s="7"/>
      <c r="DU721" s="7"/>
      <c r="DV721" s="7"/>
      <c r="DW721" s="7"/>
      <c r="DX721" s="7"/>
      <c r="DY721" s="7"/>
      <c r="DZ721" s="7"/>
      <c r="EA721" s="7"/>
    </row>
    <row r="722" spans="1:131">
      <c r="A722" s="7" t="s">
        <v>585</v>
      </c>
      <c r="B722" s="7"/>
      <c r="C722" s="32">
        <v>130.05302416792662</v>
      </c>
      <c r="D722" s="32">
        <v>10.46115</v>
      </c>
      <c r="E722" s="32">
        <v>2.0922300000000003</v>
      </c>
      <c r="F722" s="32">
        <v>12.553380000000001</v>
      </c>
      <c r="G722" s="32">
        <v>173.85067809764917</v>
      </c>
      <c r="H722" s="32">
        <v>144.36228541470774</v>
      </c>
      <c r="I722" s="32">
        <v>845.55979765613142</v>
      </c>
      <c r="J722" s="32">
        <v>4.9404447249653884</v>
      </c>
      <c r="K722" s="32">
        <v>52.075661304552504</v>
      </c>
      <c r="L722" s="113">
        <v>0.83038091651055701</v>
      </c>
      <c r="M722" s="32">
        <v>1.2355204311174752</v>
      </c>
      <c r="N722" s="32">
        <v>3.4591840779897261E-4</v>
      </c>
      <c r="O722" s="32">
        <v>0</v>
      </c>
      <c r="P722" s="32">
        <v>4.5559954945518762E-3</v>
      </c>
      <c r="Q722" s="32">
        <v>0.25084921857040166</v>
      </c>
      <c r="R722" s="32">
        <v>3.0216138487506314</v>
      </c>
      <c r="S722" s="32">
        <v>11.96846752306595</v>
      </c>
      <c r="T722" s="32">
        <v>15.862169189324218</v>
      </c>
      <c r="U722" s="32">
        <v>15.356539927712753</v>
      </c>
      <c r="V722" s="32">
        <v>15.576290541106632</v>
      </c>
      <c r="W722" s="32">
        <v>7.3225964349312695</v>
      </c>
      <c r="X722" s="32">
        <v>4.2106955566514745</v>
      </c>
      <c r="Y722" s="32">
        <v>1.1900849890089698</v>
      </c>
      <c r="Z722" s="32">
        <v>8.1549803431329882E-3</v>
      </c>
      <c r="AA722" s="32"/>
      <c r="AB722" s="32">
        <v>0</v>
      </c>
      <c r="AC722" s="32">
        <v>3.1157461350835563E-3</v>
      </c>
      <c r="AD722" s="32">
        <v>9.2495437251785897E-2</v>
      </c>
      <c r="AE722" s="32">
        <v>1.9913790108928595</v>
      </c>
      <c r="AF722" s="32">
        <v>7.7606644123140214</v>
      </c>
      <c r="AG722" s="32">
        <v>11.659888616040607</v>
      </c>
      <c r="AH722" s="32">
        <v>13.22572680825124</v>
      </c>
      <c r="AI722" s="32">
        <v>11.327424210596959</v>
      </c>
      <c r="AJ722" s="32">
        <v>5.8610209432847178</v>
      </c>
      <c r="AK722" s="32">
        <v>2.7660586406091312</v>
      </c>
      <c r="AL722" s="32">
        <v>0.58720563507722889</v>
      </c>
      <c r="AM722" s="26">
        <v>6.0265025129958441E-3</v>
      </c>
      <c r="AN722" s="26"/>
      <c r="AO722" s="26"/>
      <c r="AP722" s="26"/>
      <c r="AQ722" s="26"/>
      <c r="AR722" s="26"/>
      <c r="AS722" s="26"/>
      <c r="AT722" s="26"/>
      <c r="AU722" s="26"/>
      <c r="AV722" s="26"/>
      <c r="AW722" s="26"/>
      <c r="AX722" s="26"/>
      <c r="AY722" s="26"/>
      <c r="AZ722" s="26"/>
      <c r="BA722" s="26"/>
      <c r="BB722" s="26"/>
      <c r="BC722" s="26"/>
      <c r="BD722" s="26"/>
      <c r="BE722" s="26"/>
      <c r="BF722" s="26"/>
      <c r="BG722" s="26"/>
      <c r="BH722" s="26"/>
      <c r="BI722" s="26"/>
      <c r="BJ722" s="26"/>
      <c r="BK722" s="26"/>
      <c r="BL722" s="26"/>
      <c r="BM722" s="26"/>
      <c r="BN722" s="26"/>
      <c r="BO722" s="26"/>
      <c r="BP722" s="26"/>
      <c r="BQ722" s="26"/>
      <c r="BR722" s="26"/>
      <c r="BS722" s="26"/>
      <c r="BT722" s="26"/>
      <c r="BU722" s="26"/>
      <c r="BV722" s="26"/>
      <c r="BW722" s="26"/>
      <c r="BX722" s="26"/>
      <c r="BY722" s="26"/>
      <c r="BZ722" s="26"/>
      <c r="CA722" s="26"/>
      <c r="CB722" s="26"/>
      <c r="CC722" s="26"/>
      <c r="CD722" s="26"/>
      <c r="CE722" s="26"/>
      <c r="CF722" s="26"/>
      <c r="CG722" s="26"/>
      <c r="CH722" s="26"/>
      <c r="CI722" s="26"/>
      <c r="CJ722" s="26"/>
      <c r="CK722" s="26"/>
      <c r="CL722" s="26"/>
      <c r="CM722" s="26"/>
      <c r="CN722" s="26"/>
      <c r="CO722" s="26"/>
      <c r="CP722" s="26"/>
      <c r="CQ722" s="26"/>
      <c r="CR722" s="26"/>
      <c r="CS722" s="26"/>
      <c r="CT722" s="26"/>
      <c r="CU722" s="26"/>
      <c r="CV722" s="26"/>
      <c r="CW722" s="26"/>
      <c r="CX722" s="7"/>
      <c r="CY722" s="7"/>
      <c r="CZ722" s="7"/>
      <c r="DA722" s="7"/>
      <c r="DB722" s="7"/>
      <c r="DC722" s="7"/>
      <c r="DD722" s="7"/>
      <c r="DE722" s="7"/>
      <c r="DF722" s="7"/>
      <c r="DG722" s="7"/>
      <c r="DH722" s="7"/>
      <c r="DI722" s="7"/>
      <c r="DJ722" s="7"/>
      <c r="DK722" s="7"/>
      <c r="DL722" s="7"/>
      <c r="DM722" s="7"/>
      <c r="DN722" s="7"/>
      <c r="DO722" s="7"/>
      <c r="DP722" s="7"/>
      <c r="DQ722" s="7"/>
      <c r="DR722" s="7"/>
      <c r="DS722" s="7"/>
      <c r="DT722" s="7"/>
      <c r="DU722" s="7"/>
      <c r="DV722" s="7"/>
      <c r="DW722" s="7"/>
      <c r="DX722" s="7"/>
      <c r="DY722" s="7"/>
      <c r="DZ722" s="7"/>
      <c r="EA722" s="7"/>
    </row>
    <row r="723" spans="1:131">
      <c r="A723" s="7" t="s">
        <v>587</v>
      </c>
      <c r="B723" s="7"/>
      <c r="C723" s="32">
        <v>126.92235959417513</v>
      </c>
      <c r="D723" s="32">
        <v>10.46115</v>
      </c>
      <c r="E723" s="32">
        <v>2.0922300000000003</v>
      </c>
      <c r="F723" s="32">
        <v>12.553380000000001</v>
      </c>
      <c r="G723" s="32">
        <v>173.85067809764917</v>
      </c>
      <c r="H723" s="32">
        <v>142.85006088484053</v>
      </c>
      <c r="I723" s="32">
        <v>866.41635998269578</v>
      </c>
      <c r="J723" s="32">
        <v>5.0660305753273684</v>
      </c>
      <c r="K723" s="32">
        <v>53.363883535089293</v>
      </c>
      <c r="L723" s="113">
        <v>0.8216825062057217</v>
      </c>
      <c r="M723" s="32">
        <v>1.2057787156241766</v>
      </c>
      <c r="N723" s="32">
        <v>3.3759138494323006E-4</v>
      </c>
      <c r="O723" s="32">
        <v>0</v>
      </c>
      <c r="P723" s="32">
        <v>4.4463225839508286E-3</v>
      </c>
      <c r="Q723" s="32">
        <v>0.24481072183450431</v>
      </c>
      <c r="R723" s="32">
        <v>2.9488769055510176</v>
      </c>
      <c r="S723" s="32">
        <v>11.680359979882818</v>
      </c>
      <c r="T723" s="32">
        <v>15.480331616060647</v>
      </c>
      <c r="U723" s="32">
        <v>14.986873971579247</v>
      </c>
      <c r="V723" s="32">
        <v>15.201334700598549</v>
      </c>
      <c r="W723" s="32">
        <v>7.1463253071094535</v>
      </c>
      <c r="X723" s="32">
        <v>4.1093347809647796</v>
      </c>
      <c r="Y723" s="32">
        <v>1.1614370053216927</v>
      </c>
      <c r="Z723" s="32">
        <v>7.9586718895370088E-3</v>
      </c>
      <c r="AA723" s="32"/>
      <c r="AB723" s="32">
        <v>0</v>
      </c>
      <c r="AC723" s="32">
        <v>3.0407432190935808E-3</v>
      </c>
      <c r="AD723" s="32">
        <v>9.0268867047129067E-2</v>
      </c>
      <c r="AE723" s="32">
        <v>1.9434421039104839</v>
      </c>
      <c r="AF723" s="32">
        <v>7.5738480172332423</v>
      </c>
      <c r="AG723" s="32">
        <v>11.379209251160994</v>
      </c>
      <c r="AH723" s="32">
        <v>12.907354247169966</v>
      </c>
      <c r="AI723" s="32">
        <v>11.054748000913582</v>
      </c>
      <c r="AJ723" s="32">
        <v>5.719933177348075</v>
      </c>
      <c r="AK723" s="32">
        <v>2.6994734777459226</v>
      </c>
      <c r="AL723" s="32">
        <v>0.57307029381157837</v>
      </c>
      <c r="AM723" s="26">
        <v>5.8814312388615411E-3</v>
      </c>
      <c r="AN723" s="26"/>
      <c r="AO723" s="26"/>
      <c r="AP723" s="26"/>
      <c r="AQ723" s="26"/>
      <c r="AR723" s="26"/>
      <c r="AS723" s="26"/>
      <c r="AT723" s="26"/>
      <c r="AU723" s="26"/>
      <c r="AV723" s="26"/>
      <c r="AW723" s="26"/>
      <c r="AX723" s="26"/>
      <c r="AY723" s="26"/>
      <c r="AZ723" s="26"/>
      <c r="BA723" s="26"/>
      <c r="BB723" s="26"/>
      <c r="BC723" s="26"/>
      <c r="BD723" s="26"/>
      <c r="BE723" s="26"/>
      <c r="BF723" s="26"/>
      <c r="BG723" s="26"/>
      <c r="BH723" s="26"/>
      <c r="BI723" s="26"/>
      <c r="BJ723" s="26"/>
      <c r="BK723" s="26"/>
      <c r="BL723" s="26"/>
      <c r="BM723" s="26"/>
      <c r="BN723" s="26"/>
      <c r="BO723" s="26"/>
      <c r="BP723" s="26"/>
      <c r="BQ723" s="26"/>
      <c r="BR723" s="26"/>
      <c r="BS723" s="26"/>
      <c r="BT723" s="26"/>
      <c r="BU723" s="26"/>
      <c r="BV723" s="26"/>
      <c r="BW723" s="26"/>
      <c r="BX723" s="26"/>
      <c r="BY723" s="26"/>
      <c r="BZ723" s="26"/>
      <c r="CA723" s="26"/>
      <c r="CB723" s="26"/>
      <c r="CC723" s="26"/>
      <c r="CD723" s="26"/>
      <c r="CE723" s="26"/>
      <c r="CF723" s="26"/>
      <c r="CG723" s="26"/>
      <c r="CH723" s="26"/>
      <c r="CI723" s="26"/>
      <c r="CJ723" s="26"/>
      <c r="CK723" s="26"/>
      <c r="CL723" s="26"/>
      <c r="CM723" s="26"/>
      <c r="CN723" s="26"/>
      <c r="CO723" s="26"/>
      <c r="CP723" s="26"/>
      <c r="CQ723" s="26"/>
      <c r="CR723" s="26"/>
      <c r="CS723" s="26"/>
      <c r="CT723" s="26"/>
      <c r="CU723" s="26"/>
      <c r="CV723" s="26"/>
      <c r="CW723" s="26"/>
      <c r="CX723" s="7"/>
      <c r="CY723" s="7"/>
      <c r="CZ723" s="7"/>
      <c r="DA723" s="7"/>
      <c r="DB723" s="7"/>
      <c r="DC723" s="7"/>
      <c r="DD723" s="7"/>
      <c r="DE723" s="7"/>
      <c r="DF723" s="7"/>
      <c r="DG723" s="7"/>
      <c r="DH723" s="7"/>
      <c r="DI723" s="7"/>
      <c r="DJ723" s="7"/>
      <c r="DK723" s="7"/>
      <c r="DL723" s="7"/>
      <c r="DM723" s="7"/>
      <c r="DN723" s="7"/>
      <c r="DO723" s="7"/>
      <c r="DP723" s="7"/>
      <c r="DQ723" s="7"/>
      <c r="DR723" s="7"/>
      <c r="DS723" s="7"/>
      <c r="DT723" s="7"/>
      <c r="DU723" s="7"/>
      <c r="DV723" s="7"/>
      <c r="DW723" s="7"/>
      <c r="DX723" s="7"/>
      <c r="DY723" s="7"/>
      <c r="DZ723" s="7"/>
      <c r="EA723" s="7"/>
    </row>
    <row r="724" spans="1:131">
      <c r="A724" s="7" t="s">
        <v>586</v>
      </c>
      <c r="B724" s="7"/>
      <c r="C724" s="32">
        <v>126.79191523693548</v>
      </c>
      <c r="D724" s="32">
        <v>10.46115</v>
      </c>
      <c r="E724" s="32">
        <v>2.0922300000000003</v>
      </c>
      <c r="F724" s="32">
        <v>12.553380000000001</v>
      </c>
      <c r="G724" s="32">
        <v>173.85067809764917</v>
      </c>
      <c r="H724" s="32">
        <v>142.78705152942933</v>
      </c>
      <c r="I724" s="32">
        <v>867.30773483864505</v>
      </c>
      <c r="J724" s="32">
        <v>5.0713979061234458</v>
      </c>
      <c r="K724" s="32">
        <v>53.418940015020951</v>
      </c>
      <c r="L724" s="113">
        <v>0.82132007244301986</v>
      </c>
      <c r="M724" s="32">
        <v>1.2045394774786236</v>
      </c>
      <c r="N724" s="32">
        <v>3.3724442565757413E-4</v>
      </c>
      <c r="O724" s="32">
        <v>0</v>
      </c>
      <c r="P724" s="32">
        <v>4.4417528793424515E-3</v>
      </c>
      <c r="Q724" s="32">
        <v>0.24455911780384193</v>
      </c>
      <c r="R724" s="32">
        <v>2.9458461995843672</v>
      </c>
      <c r="S724" s="32">
        <v>11.668355498916855</v>
      </c>
      <c r="T724" s="32">
        <v>15.464421717174664</v>
      </c>
      <c r="U724" s="32">
        <v>14.971471223407017</v>
      </c>
      <c r="V724" s="32">
        <v>15.185711540577378</v>
      </c>
      <c r="W724" s="32">
        <v>7.1389806767835449</v>
      </c>
      <c r="X724" s="32">
        <v>4.1051114153111676</v>
      </c>
      <c r="Y724" s="32">
        <v>1.1602433393347229</v>
      </c>
      <c r="Z724" s="32">
        <v>7.9504923706371754E-3</v>
      </c>
      <c r="AA724" s="32"/>
      <c r="AB724" s="32">
        <v>0</v>
      </c>
      <c r="AC724" s="32">
        <v>3.0376180975939986E-3</v>
      </c>
      <c r="AD724" s="32">
        <v>9.0176093288601697E-2</v>
      </c>
      <c r="AE724" s="32">
        <v>1.9414447327862181</v>
      </c>
      <c r="AF724" s="32">
        <v>7.5660640007715436</v>
      </c>
      <c r="AG724" s="32">
        <v>11.367514277624343</v>
      </c>
      <c r="AH724" s="32">
        <v>12.89408872379158</v>
      </c>
      <c r="AI724" s="32">
        <v>11.043386492176776</v>
      </c>
      <c r="AJ724" s="32">
        <v>5.7140545204340478</v>
      </c>
      <c r="AK724" s="32">
        <v>2.6966990959599557</v>
      </c>
      <c r="AL724" s="32">
        <v>0.57248132125884299</v>
      </c>
      <c r="AM724" s="26">
        <v>5.8753866024392788E-3</v>
      </c>
      <c r="AN724" s="26"/>
      <c r="AO724" s="26"/>
      <c r="AP724" s="26"/>
      <c r="AQ724" s="26"/>
      <c r="AR724" s="26"/>
      <c r="AS724" s="26"/>
      <c r="AT724" s="26"/>
      <c r="AU724" s="26"/>
      <c r="AV724" s="26"/>
      <c r="AW724" s="26"/>
      <c r="AX724" s="26"/>
      <c r="AY724" s="26"/>
      <c r="AZ724" s="26"/>
      <c r="BA724" s="26"/>
      <c r="BB724" s="26"/>
      <c r="BC724" s="26"/>
      <c r="BD724" s="26"/>
      <c r="BE724" s="26"/>
      <c r="BF724" s="26"/>
      <c r="BG724" s="26"/>
      <c r="BH724" s="26"/>
      <c r="BI724" s="26"/>
      <c r="BJ724" s="26"/>
      <c r="BK724" s="26"/>
      <c r="BL724" s="26"/>
      <c r="BM724" s="26"/>
      <c r="BN724" s="26"/>
      <c r="BO724" s="26"/>
      <c r="BP724" s="26"/>
      <c r="BQ724" s="26"/>
      <c r="BR724" s="26"/>
      <c r="BS724" s="26"/>
      <c r="BT724" s="26"/>
      <c r="BU724" s="26"/>
      <c r="BV724" s="26"/>
      <c r="BW724" s="26"/>
      <c r="BX724" s="26"/>
      <c r="BY724" s="26"/>
      <c r="BZ724" s="26"/>
      <c r="CA724" s="26"/>
      <c r="CB724" s="26"/>
      <c r="CC724" s="26"/>
      <c r="CD724" s="26"/>
      <c r="CE724" s="26"/>
      <c r="CF724" s="26"/>
      <c r="CG724" s="26"/>
      <c r="CH724" s="26"/>
      <c r="CI724" s="26"/>
      <c r="CJ724" s="26"/>
      <c r="CK724" s="26"/>
      <c r="CL724" s="26"/>
      <c r="CM724" s="26"/>
      <c r="CN724" s="26"/>
      <c r="CO724" s="26"/>
      <c r="CP724" s="26"/>
      <c r="CQ724" s="26"/>
      <c r="CR724" s="26"/>
      <c r="CS724" s="26"/>
      <c r="CT724" s="26"/>
      <c r="CU724" s="26"/>
      <c r="CV724" s="26"/>
      <c r="CW724" s="26"/>
      <c r="CX724" s="7"/>
      <c r="CY724" s="7"/>
      <c r="CZ724" s="7"/>
      <c r="DA724" s="7"/>
      <c r="DB724" s="7"/>
      <c r="DC724" s="7"/>
      <c r="DD724" s="7"/>
      <c r="DE724" s="7"/>
      <c r="DF724" s="7"/>
      <c r="DG724" s="7"/>
      <c r="DH724" s="7"/>
      <c r="DI724" s="7"/>
      <c r="DJ724" s="7"/>
      <c r="DK724" s="7"/>
      <c r="DL724" s="7"/>
      <c r="DM724" s="7"/>
      <c r="DN724" s="7"/>
      <c r="DO724" s="7"/>
      <c r="DP724" s="7"/>
      <c r="DQ724" s="7"/>
      <c r="DR724" s="7"/>
      <c r="DS724" s="7"/>
      <c r="DT724" s="7"/>
      <c r="DU724" s="7"/>
      <c r="DV724" s="7"/>
      <c r="DW724" s="7"/>
      <c r="DX724" s="7"/>
      <c r="DY724" s="7"/>
      <c r="DZ724" s="7"/>
      <c r="EA724" s="7"/>
    </row>
    <row r="725" spans="1:131">
      <c r="A725" s="7" t="s">
        <v>579</v>
      </c>
      <c r="B725" s="7"/>
      <c r="C725" s="32">
        <v>124.5743611638615</v>
      </c>
      <c r="D725" s="32">
        <v>10.46115</v>
      </c>
      <c r="E725" s="32">
        <v>2.0922300000000003</v>
      </c>
      <c r="F725" s="32">
        <v>12.553380000000001</v>
      </c>
      <c r="G725" s="32">
        <v>173.85067809764917</v>
      </c>
      <c r="H725" s="32">
        <v>141.7158924874401</v>
      </c>
      <c r="I725" s="32">
        <v>882.74672069441158</v>
      </c>
      <c r="J725" s="32">
        <v>5.1643623236081782</v>
      </c>
      <c r="K725" s="32">
        <v>54.372541307742594</v>
      </c>
      <c r="L725" s="113">
        <v>0.81515869847709499</v>
      </c>
      <c r="M725" s="32">
        <v>1.1834724290042002</v>
      </c>
      <c r="N725" s="32">
        <v>3.3134611780142313E-4</v>
      </c>
      <c r="O725" s="32">
        <v>0</v>
      </c>
      <c r="P725" s="32">
        <v>4.3640679010000421E-3</v>
      </c>
      <c r="Q725" s="32">
        <v>0.24028184928258131</v>
      </c>
      <c r="R725" s="32">
        <v>2.894324198151307</v>
      </c>
      <c r="S725" s="32">
        <v>11.464279322495468</v>
      </c>
      <c r="T725" s="32">
        <v>15.193953436112967</v>
      </c>
      <c r="U725" s="32">
        <v>14.709624504479114</v>
      </c>
      <c r="V725" s="32">
        <v>14.920117820217484</v>
      </c>
      <c r="W725" s="32">
        <v>7.0141219612430907</v>
      </c>
      <c r="X725" s="32">
        <v>4.0333141991997579</v>
      </c>
      <c r="Y725" s="32">
        <v>1.1399510175562348</v>
      </c>
      <c r="Z725" s="32">
        <v>7.8114405493400225E-3</v>
      </c>
      <c r="AA725" s="32"/>
      <c r="AB725" s="32">
        <v>0</v>
      </c>
      <c r="AC725" s="32">
        <v>2.9844910321010993E-3</v>
      </c>
      <c r="AD725" s="32">
        <v>8.8598939393636431E-2</v>
      </c>
      <c r="AE725" s="32">
        <v>1.9074894236737019</v>
      </c>
      <c r="AF725" s="32">
        <v>7.4337357209226571</v>
      </c>
      <c r="AG725" s="32">
        <v>11.168699727501282</v>
      </c>
      <c r="AH725" s="32">
        <v>12.668574826359009</v>
      </c>
      <c r="AI725" s="32">
        <v>10.850240843651049</v>
      </c>
      <c r="AJ725" s="32">
        <v>5.6141173528955921</v>
      </c>
      <c r="AK725" s="32">
        <v>2.6495346055985158</v>
      </c>
      <c r="AL725" s="32">
        <v>0.56246878786234056</v>
      </c>
      <c r="AM725" s="26">
        <v>5.7726277832608136E-3</v>
      </c>
      <c r="AN725" s="26"/>
      <c r="AO725" s="26"/>
      <c r="AP725" s="26"/>
      <c r="AQ725" s="26"/>
      <c r="AR725" s="26"/>
      <c r="AS725" s="26"/>
      <c r="AT725" s="26"/>
      <c r="AU725" s="26"/>
      <c r="AV725" s="26"/>
      <c r="AW725" s="26"/>
      <c r="AX725" s="26"/>
      <c r="AY725" s="26"/>
      <c r="AZ725" s="26"/>
      <c r="BA725" s="26"/>
      <c r="BB725" s="26"/>
      <c r="BC725" s="26"/>
      <c r="BD725" s="26"/>
      <c r="BE725" s="26"/>
      <c r="BF725" s="26"/>
      <c r="BG725" s="26"/>
      <c r="BH725" s="26"/>
      <c r="BI725" s="26"/>
      <c r="BJ725" s="26"/>
      <c r="BK725" s="26"/>
      <c r="BL725" s="26"/>
      <c r="BM725" s="26"/>
      <c r="BN725" s="26"/>
      <c r="BO725" s="26"/>
      <c r="BP725" s="26"/>
      <c r="BQ725" s="26"/>
      <c r="BR725" s="26"/>
      <c r="BS725" s="26"/>
      <c r="BT725" s="26"/>
      <c r="BU725" s="26"/>
      <c r="BV725" s="26"/>
      <c r="BW725" s="26"/>
      <c r="BX725" s="26"/>
      <c r="BY725" s="26"/>
      <c r="BZ725" s="26"/>
      <c r="CA725" s="26"/>
      <c r="CB725" s="26"/>
      <c r="CC725" s="26"/>
      <c r="CD725" s="26"/>
      <c r="CE725" s="26"/>
      <c r="CF725" s="26"/>
      <c r="CG725" s="26"/>
      <c r="CH725" s="26"/>
      <c r="CI725" s="26"/>
      <c r="CJ725" s="26"/>
      <c r="CK725" s="26"/>
      <c r="CL725" s="26"/>
      <c r="CM725" s="26"/>
      <c r="CN725" s="26"/>
      <c r="CO725" s="26"/>
      <c r="CP725" s="26"/>
      <c r="CQ725" s="26"/>
      <c r="CR725" s="26"/>
      <c r="CS725" s="26"/>
      <c r="CT725" s="26"/>
      <c r="CU725" s="26"/>
      <c r="CV725" s="26"/>
      <c r="CW725" s="26"/>
      <c r="CX725" s="7"/>
      <c r="CY725" s="7"/>
      <c r="CZ725" s="7"/>
      <c r="DA725" s="7"/>
      <c r="DB725" s="7"/>
      <c r="DC725" s="7"/>
      <c r="DD725" s="7"/>
      <c r="DE725" s="7"/>
      <c r="DF725" s="7"/>
      <c r="DG725" s="7"/>
      <c r="DH725" s="7"/>
      <c r="DI725" s="7"/>
      <c r="DJ725" s="7"/>
      <c r="DK725" s="7"/>
      <c r="DL725" s="7"/>
      <c r="DM725" s="7"/>
      <c r="DN725" s="7"/>
      <c r="DO725" s="7"/>
      <c r="DP725" s="7"/>
      <c r="DQ725" s="7"/>
      <c r="DR725" s="7"/>
      <c r="DS725" s="7"/>
      <c r="DT725" s="7"/>
      <c r="DU725" s="7"/>
      <c r="DV725" s="7"/>
      <c r="DW725" s="7"/>
      <c r="DX725" s="7"/>
      <c r="DY725" s="7"/>
      <c r="DZ725" s="7"/>
      <c r="EA725" s="7"/>
    </row>
    <row r="726" spans="1:131">
      <c r="A726" s="7" t="s">
        <v>591</v>
      </c>
      <c r="B726" s="7"/>
      <c r="C726" s="32">
        <v>124.5743611638615</v>
      </c>
      <c r="D726" s="32">
        <v>10.46115</v>
      </c>
      <c r="E726" s="32">
        <v>2.0922300000000003</v>
      </c>
      <c r="F726" s="32">
        <v>12.553380000000001</v>
      </c>
      <c r="G726" s="32">
        <v>173.85067809764917</v>
      </c>
      <c r="H726" s="32">
        <v>141.7158924874401</v>
      </c>
      <c r="I726" s="32">
        <v>882.74672069441158</v>
      </c>
      <c r="J726" s="32">
        <v>5.1643623236081782</v>
      </c>
      <c r="K726" s="32">
        <v>54.372541307742594</v>
      </c>
      <c r="L726" s="113">
        <v>0.81515869847709499</v>
      </c>
      <c r="M726" s="32">
        <v>1.1834724290042002</v>
      </c>
      <c r="N726" s="32">
        <v>3.3134611780142313E-4</v>
      </c>
      <c r="O726" s="32">
        <v>0</v>
      </c>
      <c r="P726" s="32">
        <v>4.3640679010000421E-3</v>
      </c>
      <c r="Q726" s="32">
        <v>0.24028184928258131</v>
      </c>
      <c r="R726" s="32">
        <v>2.894324198151307</v>
      </c>
      <c r="S726" s="32">
        <v>11.464279322495468</v>
      </c>
      <c r="T726" s="32">
        <v>15.193953436112967</v>
      </c>
      <c r="U726" s="32">
        <v>14.709624504479114</v>
      </c>
      <c r="V726" s="32">
        <v>14.920117820217484</v>
      </c>
      <c r="W726" s="32">
        <v>7.0141219612430907</v>
      </c>
      <c r="X726" s="32">
        <v>4.0333141991997579</v>
      </c>
      <c r="Y726" s="32">
        <v>1.1399510175562348</v>
      </c>
      <c r="Z726" s="32">
        <v>7.8114405493400225E-3</v>
      </c>
      <c r="AA726" s="32"/>
      <c r="AB726" s="32">
        <v>0</v>
      </c>
      <c r="AC726" s="32">
        <v>2.9844910321010993E-3</v>
      </c>
      <c r="AD726" s="32">
        <v>8.8598939393636431E-2</v>
      </c>
      <c r="AE726" s="32">
        <v>1.9074894236737019</v>
      </c>
      <c r="AF726" s="32">
        <v>7.4337357209226571</v>
      </c>
      <c r="AG726" s="32">
        <v>11.168699727501282</v>
      </c>
      <c r="AH726" s="32">
        <v>12.668574826359009</v>
      </c>
      <c r="AI726" s="32">
        <v>10.850240843651049</v>
      </c>
      <c r="AJ726" s="32">
        <v>5.6141173528955921</v>
      </c>
      <c r="AK726" s="32">
        <v>2.6495346055985158</v>
      </c>
      <c r="AL726" s="32">
        <v>0.56246878786234056</v>
      </c>
      <c r="AM726" s="26">
        <v>5.7726277832608136E-3</v>
      </c>
      <c r="AN726" s="26"/>
      <c r="AO726" s="26"/>
      <c r="AP726" s="26"/>
      <c r="AQ726" s="26"/>
      <c r="AR726" s="26"/>
      <c r="AS726" s="26"/>
      <c r="AT726" s="26"/>
      <c r="AU726" s="26"/>
      <c r="AV726" s="26"/>
      <c r="AW726" s="26"/>
      <c r="AX726" s="26"/>
      <c r="AY726" s="26"/>
      <c r="AZ726" s="26"/>
      <c r="BA726" s="26"/>
      <c r="BB726" s="26"/>
      <c r="BC726" s="26"/>
      <c r="BD726" s="26"/>
      <c r="BE726" s="26"/>
      <c r="BF726" s="26"/>
      <c r="BG726" s="26"/>
      <c r="BH726" s="26"/>
      <c r="BI726" s="26"/>
      <c r="BJ726" s="26"/>
      <c r="BK726" s="26"/>
      <c r="BL726" s="26"/>
      <c r="BM726" s="26"/>
      <c r="BN726" s="26"/>
      <c r="BO726" s="26"/>
      <c r="BP726" s="26"/>
      <c r="BQ726" s="26"/>
      <c r="BR726" s="26"/>
      <c r="BS726" s="26"/>
      <c r="BT726" s="26"/>
      <c r="BU726" s="26"/>
      <c r="BV726" s="26"/>
      <c r="BW726" s="26"/>
      <c r="BX726" s="26"/>
      <c r="BY726" s="26"/>
      <c r="BZ726" s="26"/>
      <c r="CA726" s="26"/>
      <c r="CB726" s="26"/>
      <c r="CC726" s="26"/>
      <c r="CD726" s="26"/>
      <c r="CE726" s="26"/>
      <c r="CF726" s="26"/>
      <c r="CG726" s="26"/>
      <c r="CH726" s="26"/>
      <c r="CI726" s="26"/>
      <c r="CJ726" s="26"/>
      <c r="CK726" s="26"/>
      <c r="CL726" s="26"/>
      <c r="CM726" s="26"/>
      <c r="CN726" s="26"/>
      <c r="CO726" s="26"/>
      <c r="CP726" s="26"/>
      <c r="CQ726" s="26"/>
      <c r="CR726" s="26"/>
      <c r="CS726" s="26"/>
      <c r="CT726" s="26"/>
      <c r="CU726" s="26"/>
      <c r="CV726" s="26"/>
      <c r="CW726" s="26"/>
      <c r="CX726" s="7"/>
      <c r="CY726" s="7"/>
      <c r="CZ726" s="7"/>
      <c r="DA726" s="7"/>
      <c r="DB726" s="7"/>
      <c r="DC726" s="7"/>
      <c r="DD726" s="7"/>
      <c r="DE726" s="7"/>
      <c r="DF726" s="7"/>
      <c r="DG726" s="7"/>
      <c r="DH726" s="7"/>
      <c r="DI726" s="7"/>
      <c r="DJ726" s="7"/>
      <c r="DK726" s="7"/>
      <c r="DL726" s="7"/>
      <c r="DM726" s="7"/>
      <c r="DN726" s="7"/>
      <c r="DO726" s="7"/>
      <c r="DP726" s="7"/>
      <c r="DQ726" s="7"/>
      <c r="DR726" s="7"/>
      <c r="DS726" s="7"/>
      <c r="DT726" s="7"/>
      <c r="DU726" s="7"/>
      <c r="DV726" s="7"/>
      <c r="DW726" s="7"/>
      <c r="DX726" s="7"/>
      <c r="DY726" s="7"/>
      <c r="DZ726" s="7"/>
      <c r="EA726" s="7"/>
    </row>
    <row r="727" spans="1:131">
      <c r="A727" s="7" t="s">
        <v>589</v>
      </c>
      <c r="B727" s="7"/>
      <c r="C727" s="32">
        <v>124.44391680662184</v>
      </c>
      <c r="D727" s="32">
        <v>10.46115</v>
      </c>
      <c r="E727" s="32">
        <v>2.0922300000000003</v>
      </c>
      <c r="F727" s="32">
        <v>12.553380000000001</v>
      </c>
      <c r="G727" s="32">
        <v>173.85067809764917</v>
      </c>
      <c r="H727" s="32">
        <v>141.65288313202893</v>
      </c>
      <c r="I727" s="32">
        <v>883.67203172239329</v>
      </c>
      <c r="J727" s="32">
        <v>5.1699339979080436</v>
      </c>
      <c r="K727" s="32">
        <v>54.429693882445115</v>
      </c>
      <c r="L727" s="113">
        <v>0.81479626471439337</v>
      </c>
      <c r="M727" s="32">
        <v>1.1822331908586485</v>
      </c>
      <c r="N727" s="32">
        <v>3.3099915851576714E-4</v>
      </c>
      <c r="O727" s="32">
        <v>0</v>
      </c>
      <c r="P727" s="32">
        <v>4.3594981963916641E-3</v>
      </c>
      <c r="Q727" s="32">
        <v>0.24003024525191888</v>
      </c>
      <c r="R727" s="32">
        <v>2.8912934921846558</v>
      </c>
      <c r="S727" s="32">
        <v>11.452274841529501</v>
      </c>
      <c r="T727" s="32">
        <v>15.178043537226982</v>
      </c>
      <c r="U727" s="32">
        <v>14.694221756306883</v>
      </c>
      <c r="V727" s="32">
        <v>14.904494660196313</v>
      </c>
      <c r="W727" s="32">
        <v>7.0067773309171812</v>
      </c>
      <c r="X727" s="32">
        <v>4.0290908335461451</v>
      </c>
      <c r="Y727" s="32">
        <v>1.1387573515692648</v>
      </c>
      <c r="Z727" s="32">
        <v>7.8032610304401891E-3</v>
      </c>
      <c r="AA727" s="32"/>
      <c r="AB727" s="32">
        <v>0</v>
      </c>
      <c r="AC727" s="32">
        <v>2.9813659106015166E-3</v>
      </c>
      <c r="AD727" s="32">
        <v>8.8506165635109046E-2</v>
      </c>
      <c r="AE727" s="32">
        <v>1.9054920525494359</v>
      </c>
      <c r="AF727" s="32">
        <v>7.4259517044609575</v>
      </c>
      <c r="AG727" s="32">
        <v>11.157004753964632</v>
      </c>
      <c r="AH727" s="32">
        <v>12.655309302980623</v>
      </c>
      <c r="AI727" s="32">
        <v>10.838879334914241</v>
      </c>
      <c r="AJ727" s="32">
        <v>5.608238695981564</v>
      </c>
      <c r="AK727" s="32">
        <v>2.6467602238125485</v>
      </c>
      <c r="AL727" s="32">
        <v>0.56187981530960507</v>
      </c>
      <c r="AM727" s="26">
        <v>5.7665831468385505E-3</v>
      </c>
      <c r="AN727" s="26"/>
      <c r="AO727" s="26"/>
      <c r="AP727" s="26"/>
      <c r="AQ727" s="26"/>
      <c r="AR727" s="26"/>
      <c r="AS727" s="26"/>
      <c r="AT727" s="26"/>
      <c r="AU727" s="26"/>
      <c r="AV727" s="26"/>
      <c r="AW727" s="26"/>
      <c r="AX727" s="26"/>
      <c r="AY727" s="26"/>
      <c r="AZ727" s="26"/>
      <c r="BA727" s="26"/>
      <c r="BB727" s="26"/>
      <c r="BC727" s="26"/>
      <c r="BD727" s="26"/>
      <c r="BE727" s="26"/>
      <c r="BF727" s="26"/>
      <c r="BG727" s="26"/>
      <c r="BH727" s="26"/>
      <c r="BI727" s="26"/>
      <c r="BJ727" s="26"/>
      <c r="BK727" s="26"/>
      <c r="BL727" s="26"/>
      <c r="BM727" s="26"/>
      <c r="BN727" s="26"/>
      <c r="BO727" s="26"/>
      <c r="BP727" s="26"/>
      <c r="BQ727" s="26"/>
      <c r="BR727" s="26"/>
      <c r="BS727" s="26"/>
      <c r="BT727" s="26"/>
      <c r="BU727" s="26"/>
      <c r="BV727" s="26"/>
      <c r="BW727" s="26"/>
      <c r="BX727" s="26"/>
      <c r="BY727" s="26"/>
      <c r="BZ727" s="26"/>
      <c r="CA727" s="26"/>
      <c r="CB727" s="26"/>
      <c r="CC727" s="26"/>
      <c r="CD727" s="26"/>
      <c r="CE727" s="26"/>
      <c r="CF727" s="26"/>
      <c r="CG727" s="26"/>
      <c r="CH727" s="26"/>
      <c r="CI727" s="26"/>
      <c r="CJ727" s="26"/>
      <c r="CK727" s="26"/>
      <c r="CL727" s="26"/>
      <c r="CM727" s="26"/>
      <c r="CN727" s="26"/>
      <c r="CO727" s="26"/>
      <c r="CP727" s="26"/>
      <c r="CQ727" s="26"/>
      <c r="CR727" s="26"/>
      <c r="CS727" s="26"/>
      <c r="CT727" s="26"/>
      <c r="CU727" s="26"/>
      <c r="CV727" s="26"/>
      <c r="CW727" s="26"/>
      <c r="CX727" s="7"/>
      <c r="CY727" s="7"/>
      <c r="CZ727" s="7"/>
      <c r="DA727" s="7"/>
      <c r="DB727" s="7"/>
      <c r="DC727" s="7"/>
      <c r="DD727" s="7"/>
      <c r="DE727" s="7"/>
      <c r="DF727" s="7"/>
      <c r="DG727" s="7"/>
      <c r="DH727" s="7"/>
      <c r="DI727" s="7"/>
      <c r="DJ727" s="7"/>
      <c r="DK727" s="7"/>
      <c r="DL727" s="7"/>
      <c r="DM727" s="7"/>
      <c r="DN727" s="7"/>
      <c r="DO727" s="7"/>
      <c r="DP727" s="7"/>
      <c r="DQ727" s="7"/>
      <c r="DR727" s="7"/>
      <c r="DS727" s="7"/>
      <c r="DT727" s="7"/>
      <c r="DU727" s="7"/>
      <c r="DV727" s="7"/>
      <c r="DW727" s="7"/>
      <c r="DX727" s="7"/>
      <c r="DY727" s="7"/>
      <c r="DZ727" s="7"/>
      <c r="EA727" s="7"/>
    </row>
    <row r="728" spans="1:131">
      <c r="A728" s="7" t="s">
        <v>590</v>
      </c>
      <c r="B728" s="7"/>
      <c r="C728" s="32">
        <v>123.85691719904344</v>
      </c>
      <c r="D728" s="32">
        <v>10.46115</v>
      </c>
      <c r="E728" s="32">
        <v>2.0922300000000003</v>
      </c>
      <c r="F728" s="32">
        <v>12.553380000000001</v>
      </c>
      <c r="G728" s="32">
        <v>173.85067809764917</v>
      </c>
      <c r="H728" s="32">
        <v>141.36934103267876</v>
      </c>
      <c r="I728" s="32">
        <v>887.86005083008229</v>
      </c>
      <c r="J728" s="32">
        <v>5.1951517654737707</v>
      </c>
      <c r="K728" s="32">
        <v>54.688370227662674</v>
      </c>
      <c r="L728" s="113">
        <v>0.81316531278223625</v>
      </c>
      <c r="M728" s="32">
        <v>1.1766566192036549</v>
      </c>
      <c r="N728" s="32">
        <v>3.2943784173031541E-4</v>
      </c>
      <c r="O728" s="32">
        <v>0</v>
      </c>
      <c r="P728" s="32">
        <v>4.3389345256539683E-3</v>
      </c>
      <c r="Q728" s="32">
        <v>0.23889802711393815</v>
      </c>
      <c r="R728" s="32">
        <v>2.8776553153347284</v>
      </c>
      <c r="S728" s="32">
        <v>11.398254677182665</v>
      </c>
      <c r="T728" s="32">
        <v>15.106448992240065</v>
      </c>
      <c r="U728" s="32">
        <v>14.624909389531851</v>
      </c>
      <c r="V728" s="32">
        <v>14.834190440101048</v>
      </c>
      <c r="W728" s="32">
        <v>6.9737264944505908</v>
      </c>
      <c r="X728" s="32">
        <v>4.0100856881048896</v>
      </c>
      <c r="Y728" s="32">
        <v>1.1333858546279003</v>
      </c>
      <c r="Z728" s="32">
        <v>7.7664531953909434E-3</v>
      </c>
      <c r="AA728" s="32"/>
      <c r="AB728" s="32">
        <v>0</v>
      </c>
      <c r="AC728" s="32">
        <v>2.9673028638533966E-3</v>
      </c>
      <c r="AD728" s="32">
        <v>8.8088683721735908E-2</v>
      </c>
      <c r="AE728" s="32">
        <v>1.8965038824902407</v>
      </c>
      <c r="AF728" s="32">
        <v>7.3909236303833117</v>
      </c>
      <c r="AG728" s="32">
        <v>11.104377373049704</v>
      </c>
      <c r="AH728" s="32">
        <v>12.595614447777884</v>
      </c>
      <c r="AI728" s="32">
        <v>10.787752545598607</v>
      </c>
      <c r="AJ728" s="32">
        <v>5.5817847398684446</v>
      </c>
      <c r="AK728" s="32">
        <v>2.634275505775697</v>
      </c>
      <c r="AL728" s="32">
        <v>0.55922943882229559</v>
      </c>
      <c r="AM728" s="26">
        <v>5.7393822829383684E-3</v>
      </c>
      <c r="AN728" s="26"/>
      <c r="AO728" s="26"/>
      <c r="AP728" s="26"/>
      <c r="AQ728" s="26"/>
      <c r="AR728" s="26"/>
      <c r="AS728" s="26"/>
      <c r="AT728" s="26"/>
      <c r="AU728" s="26"/>
      <c r="AV728" s="26"/>
      <c r="AW728" s="26"/>
      <c r="AX728" s="26"/>
      <c r="AY728" s="26"/>
      <c r="AZ728" s="26"/>
      <c r="BA728" s="26"/>
      <c r="BB728" s="26"/>
      <c r="BC728" s="26"/>
      <c r="BD728" s="26"/>
      <c r="BE728" s="26"/>
      <c r="BF728" s="26"/>
      <c r="BG728" s="26"/>
      <c r="BH728" s="26"/>
      <c r="BI728" s="26"/>
      <c r="BJ728" s="26"/>
      <c r="BK728" s="26"/>
      <c r="BL728" s="26"/>
      <c r="BM728" s="26"/>
      <c r="BN728" s="26"/>
      <c r="BO728" s="26"/>
      <c r="BP728" s="26"/>
      <c r="BQ728" s="26"/>
      <c r="BR728" s="26"/>
      <c r="BS728" s="26"/>
      <c r="BT728" s="26"/>
      <c r="BU728" s="26"/>
      <c r="BV728" s="26"/>
      <c r="BW728" s="26"/>
      <c r="BX728" s="26"/>
      <c r="BY728" s="26"/>
      <c r="BZ728" s="26"/>
      <c r="CA728" s="26"/>
      <c r="CB728" s="26"/>
      <c r="CC728" s="26"/>
      <c r="CD728" s="26"/>
      <c r="CE728" s="26"/>
      <c r="CF728" s="26"/>
      <c r="CG728" s="26"/>
      <c r="CH728" s="26"/>
      <c r="CI728" s="26"/>
      <c r="CJ728" s="26"/>
      <c r="CK728" s="26"/>
      <c r="CL728" s="26"/>
      <c r="CM728" s="26"/>
      <c r="CN728" s="26"/>
      <c r="CO728" s="26"/>
      <c r="CP728" s="26"/>
      <c r="CQ728" s="26"/>
      <c r="CR728" s="26"/>
      <c r="CS728" s="26"/>
      <c r="CT728" s="26"/>
      <c r="CU728" s="26"/>
      <c r="CV728" s="26"/>
      <c r="CW728" s="26"/>
      <c r="CX728" s="7"/>
      <c r="CY728" s="7"/>
      <c r="CZ728" s="7"/>
      <c r="DA728" s="7"/>
      <c r="DB728" s="7"/>
      <c r="DC728" s="7"/>
      <c r="DD728" s="7"/>
      <c r="DE728" s="7"/>
      <c r="DF728" s="7"/>
      <c r="DG728" s="7"/>
      <c r="DH728" s="7"/>
      <c r="DI728" s="7"/>
      <c r="DJ728" s="7"/>
      <c r="DK728" s="7"/>
      <c r="DL728" s="7"/>
      <c r="DM728" s="7"/>
      <c r="DN728" s="7"/>
      <c r="DO728" s="7"/>
      <c r="DP728" s="7"/>
      <c r="DQ728" s="7"/>
      <c r="DR728" s="7"/>
      <c r="DS728" s="7"/>
      <c r="DT728" s="7"/>
      <c r="DU728" s="7"/>
      <c r="DV728" s="7"/>
      <c r="DW728" s="7"/>
      <c r="DX728" s="7"/>
      <c r="DY728" s="7"/>
      <c r="DZ728" s="7"/>
      <c r="EA728" s="7"/>
    </row>
    <row r="729" spans="1:131">
      <c r="A729" s="7" t="s">
        <v>588</v>
      </c>
      <c r="B729" s="7"/>
      <c r="C729" s="32">
        <v>123.4003619487047</v>
      </c>
      <c r="D729" s="32">
        <v>10.46115</v>
      </c>
      <c r="E729" s="32">
        <v>2.0922300000000003</v>
      </c>
      <c r="F729" s="32">
        <v>12.553380000000001</v>
      </c>
      <c r="G729" s="32">
        <v>173.85067809764917</v>
      </c>
      <c r="H729" s="32">
        <v>141.14880828873984</v>
      </c>
      <c r="I729" s="32">
        <v>891.14494530989748</v>
      </c>
      <c r="J729" s="32">
        <v>5.2149314520845174</v>
      </c>
      <c r="K729" s="32">
        <v>54.891264358900955</v>
      </c>
      <c r="L729" s="113">
        <v>0.81189679461278141</v>
      </c>
      <c r="M729" s="32">
        <v>1.1723192856942157</v>
      </c>
      <c r="N729" s="32">
        <v>3.2822348423051971E-4</v>
      </c>
      <c r="O729" s="32">
        <v>0</v>
      </c>
      <c r="P729" s="32">
        <v>4.3229405595246496E-3</v>
      </c>
      <c r="Q729" s="32">
        <v>0.23801741300661983</v>
      </c>
      <c r="R729" s="32">
        <v>2.8670478444514518</v>
      </c>
      <c r="S729" s="32">
        <v>11.356238993801794</v>
      </c>
      <c r="T729" s="32">
        <v>15.050764346139129</v>
      </c>
      <c r="U729" s="32">
        <v>14.570999770929051</v>
      </c>
      <c r="V729" s="32">
        <v>14.779509380026955</v>
      </c>
      <c r="W729" s="32">
        <v>6.9480202883099107</v>
      </c>
      <c r="X729" s="32">
        <v>3.995303908317247</v>
      </c>
      <c r="Y729" s="32">
        <v>1.129208023673506</v>
      </c>
      <c r="Z729" s="32">
        <v>7.7378248792415311E-3</v>
      </c>
      <c r="AA729" s="32"/>
      <c r="AB729" s="32">
        <v>0</v>
      </c>
      <c r="AC729" s="32">
        <v>2.9563649386048587E-3</v>
      </c>
      <c r="AD729" s="32">
        <v>8.7763975566890126E-2</v>
      </c>
      <c r="AE729" s="32">
        <v>1.8895130835553111</v>
      </c>
      <c r="AF729" s="32">
        <v>7.3636795727673663</v>
      </c>
      <c r="AG729" s="32">
        <v>11.06344496567143</v>
      </c>
      <c r="AH729" s="32">
        <v>12.549185115953534</v>
      </c>
      <c r="AI729" s="32">
        <v>10.747987265019784</v>
      </c>
      <c r="AJ729" s="32">
        <v>5.5612094406693515</v>
      </c>
      <c r="AK729" s="32">
        <v>2.6245651695248129</v>
      </c>
      <c r="AL729" s="32">
        <v>0.55716803488772171</v>
      </c>
      <c r="AM729" s="26">
        <v>5.7182260554604503E-3</v>
      </c>
      <c r="AN729" s="26"/>
      <c r="AO729" s="26"/>
      <c r="AP729" s="26"/>
      <c r="AQ729" s="26"/>
      <c r="AR729" s="26"/>
      <c r="AS729" s="26"/>
      <c r="AT729" s="26"/>
      <c r="AU729" s="26"/>
      <c r="AV729" s="26"/>
      <c r="AW729" s="26"/>
      <c r="AX729" s="26"/>
      <c r="AY729" s="26"/>
      <c r="AZ729" s="26"/>
      <c r="BA729" s="26"/>
      <c r="BB729" s="26"/>
      <c r="BC729" s="26"/>
      <c r="BD729" s="26"/>
      <c r="BE729" s="26"/>
      <c r="BF729" s="26"/>
      <c r="BG729" s="26"/>
      <c r="BH729" s="26"/>
      <c r="BI729" s="26"/>
      <c r="BJ729" s="26"/>
      <c r="BK729" s="26"/>
      <c r="BL729" s="26"/>
      <c r="BM729" s="26"/>
      <c r="BN729" s="26"/>
      <c r="BO729" s="26"/>
      <c r="BP729" s="26"/>
      <c r="BQ729" s="26"/>
      <c r="BR729" s="26"/>
      <c r="BS729" s="26"/>
      <c r="BT729" s="26"/>
      <c r="BU729" s="26"/>
      <c r="BV729" s="26"/>
      <c r="BW729" s="26"/>
      <c r="BX729" s="26"/>
      <c r="BY729" s="26"/>
      <c r="BZ729" s="26"/>
      <c r="CA729" s="26"/>
      <c r="CB729" s="26"/>
      <c r="CC729" s="26"/>
      <c r="CD729" s="26"/>
      <c r="CE729" s="26"/>
      <c r="CF729" s="26"/>
      <c r="CG729" s="26"/>
      <c r="CH729" s="26"/>
      <c r="CI729" s="26"/>
      <c r="CJ729" s="26"/>
      <c r="CK729" s="26"/>
      <c r="CL729" s="26"/>
      <c r="CM729" s="26"/>
      <c r="CN729" s="26"/>
      <c r="CO729" s="26"/>
      <c r="CP729" s="26"/>
      <c r="CQ729" s="26"/>
      <c r="CR729" s="26"/>
      <c r="CS729" s="26"/>
      <c r="CT729" s="26"/>
      <c r="CU729" s="26"/>
      <c r="CV729" s="26"/>
      <c r="CW729" s="26"/>
      <c r="CX729" s="7"/>
      <c r="CY729" s="7"/>
      <c r="CZ729" s="7"/>
      <c r="DA729" s="7"/>
      <c r="DB729" s="7"/>
      <c r="DC729" s="7"/>
      <c r="DD729" s="7"/>
      <c r="DE729" s="7"/>
      <c r="DF729" s="7"/>
      <c r="DG729" s="7"/>
      <c r="DH729" s="7"/>
      <c r="DI729" s="7"/>
      <c r="DJ729" s="7"/>
      <c r="DK729" s="7"/>
      <c r="DL729" s="7"/>
      <c r="DM729" s="7"/>
      <c r="DN729" s="7"/>
      <c r="DO729" s="7"/>
      <c r="DP729" s="7"/>
      <c r="DQ729" s="7"/>
      <c r="DR729" s="7"/>
      <c r="DS729" s="7"/>
      <c r="DT729" s="7"/>
      <c r="DU729" s="7"/>
      <c r="DV729" s="7"/>
      <c r="DW729" s="7"/>
      <c r="DX729" s="7"/>
      <c r="DY729" s="7"/>
      <c r="DZ729" s="7"/>
      <c r="EA729" s="7"/>
    </row>
    <row r="730" spans="1:131">
      <c r="A730" s="7" t="s">
        <v>567</v>
      </c>
      <c r="B730" s="7"/>
      <c r="C730" s="32">
        <v>122.55247362664699</v>
      </c>
      <c r="D730" s="32">
        <v>10.46115</v>
      </c>
      <c r="E730" s="32">
        <v>2.0922300000000003</v>
      </c>
      <c r="F730" s="32">
        <v>12.553380000000001</v>
      </c>
      <c r="G730" s="32">
        <v>173.85067809764917</v>
      </c>
      <c r="H730" s="32">
        <v>140.73924747856745</v>
      </c>
      <c r="I730" s="32">
        <v>897.31039729980114</v>
      </c>
      <c r="J730" s="32">
        <v>5.2520561478466679</v>
      </c>
      <c r="K730" s="32">
        <v>55.272078425492595</v>
      </c>
      <c r="L730" s="113">
        <v>0.80954097515522172</v>
      </c>
      <c r="M730" s="32">
        <v>1.1642642377481138</v>
      </c>
      <c r="N730" s="32">
        <v>3.2596824887375602E-4</v>
      </c>
      <c r="O730" s="32">
        <v>0</v>
      </c>
      <c r="P730" s="32">
        <v>4.2932374795701979E-3</v>
      </c>
      <c r="Q730" s="32">
        <v>0.23638198680731426</v>
      </c>
      <c r="R730" s="32">
        <v>2.8473482556682228</v>
      </c>
      <c r="S730" s="32">
        <v>11.278209867523028</v>
      </c>
      <c r="T730" s="32">
        <v>14.947350003380242</v>
      </c>
      <c r="U730" s="32">
        <v>14.470881907809558</v>
      </c>
      <c r="V730" s="32">
        <v>14.677958839889346</v>
      </c>
      <c r="W730" s="32">
        <v>6.9002801911915013</v>
      </c>
      <c r="X730" s="32">
        <v>3.9678520315687664</v>
      </c>
      <c r="Y730" s="32">
        <v>1.1214491947582015</v>
      </c>
      <c r="Z730" s="32">
        <v>7.6846580063926187E-3</v>
      </c>
      <c r="AA730" s="32"/>
      <c r="AB730" s="32">
        <v>0</v>
      </c>
      <c r="AC730" s="32">
        <v>2.9360516488575734E-3</v>
      </c>
      <c r="AD730" s="32">
        <v>8.716094613646222E-2</v>
      </c>
      <c r="AE730" s="32">
        <v>1.8765301712475841</v>
      </c>
      <c r="AF730" s="32">
        <v>7.3130834657663213</v>
      </c>
      <c r="AG730" s="32">
        <v>10.987427637683199</v>
      </c>
      <c r="AH730" s="32">
        <v>12.46295921399402</v>
      </c>
      <c r="AI730" s="32">
        <v>10.674137458230534</v>
      </c>
      <c r="AJ730" s="32">
        <v>5.5229981707281759</v>
      </c>
      <c r="AK730" s="32">
        <v>2.6065316879160267</v>
      </c>
      <c r="AL730" s="32">
        <v>0.55333971329494125</v>
      </c>
      <c r="AM730" s="26">
        <v>5.6789359187157428E-3</v>
      </c>
      <c r="AN730" s="26"/>
      <c r="AO730" s="26"/>
      <c r="AP730" s="26"/>
      <c r="AQ730" s="26"/>
      <c r="AR730" s="26"/>
      <c r="AS730" s="26"/>
      <c r="AT730" s="26"/>
      <c r="AU730" s="26"/>
      <c r="AV730" s="26"/>
      <c r="AW730" s="26"/>
      <c r="AX730" s="26"/>
      <c r="AY730" s="26"/>
      <c r="AZ730" s="26"/>
      <c r="BA730" s="26"/>
      <c r="BB730" s="26"/>
      <c r="BC730" s="26"/>
      <c r="BD730" s="26"/>
      <c r="BE730" s="26"/>
      <c r="BF730" s="26"/>
      <c r="BG730" s="26"/>
      <c r="BH730" s="26"/>
      <c r="BI730" s="26"/>
      <c r="BJ730" s="26"/>
      <c r="BK730" s="26"/>
      <c r="BL730" s="26"/>
      <c r="BM730" s="26"/>
      <c r="BN730" s="26"/>
      <c r="BO730" s="26"/>
      <c r="BP730" s="26"/>
      <c r="BQ730" s="26"/>
      <c r="BR730" s="26"/>
      <c r="BS730" s="26"/>
      <c r="BT730" s="26"/>
      <c r="BU730" s="26"/>
      <c r="BV730" s="26"/>
      <c r="BW730" s="26"/>
      <c r="BX730" s="26"/>
      <c r="BY730" s="26"/>
      <c r="BZ730" s="26"/>
      <c r="CA730" s="26"/>
      <c r="CB730" s="26"/>
      <c r="CC730" s="26"/>
      <c r="CD730" s="26"/>
      <c r="CE730" s="26"/>
      <c r="CF730" s="26"/>
      <c r="CG730" s="26"/>
      <c r="CH730" s="26"/>
      <c r="CI730" s="26"/>
      <c r="CJ730" s="26"/>
      <c r="CK730" s="26"/>
      <c r="CL730" s="26"/>
      <c r="CM730" s="26"/>
      <c r="CN730" s="26"/>
      <c r="CO730" s="26"/>
      <c r="CP730" s="26"/>
      <c r="CQ730" s="26"/>
      <c r="CR730" s="26"/>
      <c r="CS730" s="26"/>
      <c r="CT730" s="26"/>
      <c r="CU730" s="26"/>
      <c r="CV730" s="26"/>
      <c r="CW730" s="26"/>
      <c r="CX730" s="7"/>
      <c r="CY730" s="7"/>
      <c r="CZ730" s="7"/>
      <c r="DA730" s="7"/>
      <c r="DB730" s="7"/>
      <c r="DC730" s="7"/>
      <c r="DD730" s="7"/>
      <c r="DE730" s="7"/>
      <c r="DF730" s="7"/>
      <c r="DG730" s="7"/>
      <c r="DH730" s="7"/>
      <c r="DI730" s="7"/>
      <c r="DJ730" s="7"/>
      <c r="DK730" s="7"/>
      <c r="DL730" s="7"/>
      <c r="DM730" s="7"/>
      <c r="DN730" s="7"/>
      <c r="DO730" s="7"/>
      <c r="DP730" s="7"/>
      <c r="DQ730" s="7"/>
      <c r="DR730" s="7"/>
      <c r="DS730" s="7"/>
      <c r="DT730" s="7"/>
      <c r="DU730" s="7"/>
      <c r="DV730" s="7"/>
      <c r="DW730" s="7"/>
      <c r="DX730" s="7"/>
      <c r="DY730" s="7"/>
      <c r="DZ730" s="7"/>
      <c r="EA730" s="7"/>
    </row>
    <row r="731" spans="1:131">
      <c r="A731" s="7" t="s">
        <v>555</v>
      </c>
      <c r="B731" s="7"/>
      <c r="C731" s="32">
        <v>121.8872074047248</v>
      </c>
      <c r="D731" s="32">
        <v>10.46115</v>
      </c>
      <c r="E731" s="32">
        <v>2.0922300000000003</v>
      </c>
      <c r="F731" s="32">
        <v>12.553380000000001</v>
      </c>
      <c r="G731" s="32">
        <v>173.85067809764917</v>
      </c>
      <c r="H731" s="32">
        <v>140.41789976597073</v>
      </c>
      <c r="I731" s="32">
        <v>902.20796046999465</v>
      </c>
      <c r="J731" s="32">
        <v>5.2815463689962412</v>
      </c>
      <c r="K731" s="32">
        <v>55.57458032645382</v>
      </c>
      <c r="L731" s="113">
        <v>0.80769256296544456</v>
      </c>
      <c r="M731" s="32">
        <v>1.157944123205787</v>
      </c>
      <c r="N731" s="32">
        <v>3.2419875651691074E-4</v>
      </c>
      <c r="O731" s="32">
        <v>0</v>
      </c>
      <c r="P731" s="32">
        <v>4.2699319860674753E-3</v>
      </c>
      <c r="Q731" s="32">
        <v>0.2350988062509361</v>
      </c>
      <c r="R731" s="32">
        <v>2.8318916552383047</v>
      </c>
      <c r="S731" s="32">
        <v>11.216987014596613</v>
      </c>
      <c r="T731" s="32">
        <v>14.866209519061734</v>
      </c>
      <c r="U731" s="32">
        <v>14.392327892131188</v>
      </c>
      <c r="V731" s="32">
        <v>14.598280723781381</v>
      </c>
      <c r="W731" s="32">
        <v>6.862822576529366</v>
      </c>
      <c r="X731" s="32">
        <v>3.9463128667353442</v>
      </c>
      <c r="Y731" s="32">
        <v>1.1153614982246554</v>
      </c>
      <c r="Z731" s="32">
        <v>7.6429424600034735E-3</v>
      </c>
      <c r="AA731" s="32"/>
      <c r="AB731" s="32">
        <v>0</v>
      </c>
      <c r="AC731" s="32">
        <v>2.9201135292097036E-3</v>
      </c>
      <c r="AD731" s="32">
        <v>8.6687799967972656E-2</v>
      </c>
      <c r="AE731" s="32">
        <v>1.8663435785138294</v>
      </c>
      <c r="AF731" s="32">
        <v>7.273384981811656</v>
      </c>
      <c r="AG731" s="32">
        <v>10.927783272646282</v>
      </c>
      <c r="AH731" s="32">
        <v>12.39530504476425</v>
      </c>
      <c r="AI731" s="32">
        <v>10.616193763672817</v>
      </c>
      <c r="AJ731" s="32">
        <v>5.49301702046664</v>
      </c>
      <c r="AK731" s="32">
        <v>2.5923823408075948</v>
      </c>
      <c r="AL731" s="32">
        <v>0.55033595327599061</v>
      </c>
      <c r="AM731" s="26">
        <v>5.648108272962203E-3</v>
      </c>
      <c r="AN731" s="26"/>
      <c r="AO731" s="26"/>
      <c r="AP731" s="26"/>
      <c r="AQ731" s="26"/>
      <c r="AR731" s="26"/>
      <c r="AS731" s="26"/>
      <c r="AT731" s="26"/>
      <c r="AU731" s="26"/>
      <c r="AV731" s="26"/>
      <c r="AW731" s="26"/>
      <c r="AX731" s="26"/>
      <c r="AY731" s="26"/>
      <c r="AZ731" s="26"/>
      <c r="BA731" s="26"/>
      <c r="BB731" s="26"/>
      <c r="BC731" s="26"/>
      <c r="BD731" s="26"/>
      <c r="BE731" s="26"/>
      <c r="BF731" s="26"/>
      <c r="BG731" s="26"/>
      <c r="BH731" s="26"/>
      <c r="BI731" s="26"/>
      <c r="BJ731" s="26"/>
      <c r="BK731" s="26"/>
      <c r="BL731" s="26"/>
      <c r="BM731" s="26"/>
      <c r="BN731" s="26"/>
      <c r="BO731" s="26"/>
      <c r="BP731" s="26"/>
      <c r="BQ731" s="26"/>
      <c r="BR731" s="26"/>
      <c r="BS731" s="26"/>
      <c r="BT731" s="26"/>
      <c r="BU731" s="26"/>
      <c r="BV731" s="26"/>
      <c r="BW731" s="26"/>
      <c r="BX731" s="26"/>
      <c r="BY731" s="26"/>
      <c r="BZ731" s="26"/>
      <c r="CA731" s="26"/>
      <c r="CB731" s="26"/>
      <c r="CC731" s="26"/>
      <c r="CD731" s="26"/>
      <c r="CE731" s="26"/>
      <c r="CF731" s="26"/>
      <c r="CG731" s="26"/>
      <c r="CH731" s="26"/>
      <c r="CI731" s="26"/>
      <c r="CJ731" s="26"/>
      <c r="CK731" s="26"/>
      <c r="CL731" s="26"/>
      <c r="CM731" s="26"/>
      <c r="CN731" s="26"/>
      <c r="CO731" s="26"/>
      <c r="CP731" s="26"/>
      <c r="CQ731" s="26"/>
      <c r="CR731" s="26"/>
      <c r="CS731" s="26"/>
      <c r="CT731" s="26"/>
      <c r="CU731" s="26"/>
      <c r="CV731" s="26"/>
      <c r="CW731" s="26"/>
      <c r="CX731" s="7"/>
      <c r="CY731" s="7"/>
      <c r="CZ731" s="7"/>
      <c r="DA731" s="7"/>
      <c r="DB731" s="7"/>
      <c r="DC731" s="7"/>
      <c r="DD731" s="7"/>
      <c r="DE731" s="7"/>
      <c r="DF731" s="7"/>
      <c r="DG731" s="7"/>
      <c r="DH731" s="7"/>
      <c r="DI731" s="7"/>
      <c r="DJ731" s="7"/>
      <c r="DK731" s="7"/>
      <c r="DL731" s="7"/>
      <c r="DM731" s="7"/>
      <c r="DN731" s="7"/>
      <c r="DO731" s="7"/>
      <c r="DP731" s="7"/>
      <c r="DQ731" s="7"/>
      <c r="DR731" s="7"/>
      <c r="DS731" s="7"/>
      <c r="DT731" s="7"/>
      <c r="DU731" s="7"/>
      <c r="DV731" s="7"/>
      <c r="DW731" s="7"/>
      <c r="DX731" s="7"/>
      <c r="DY731" s="7"/>
      <c r="DZ731" s="7"/>
      <c r="EA731" s="7"/>
    </row>
    <row r="732" spans="1:131">
      <c r="A732" s="7" t="s">
        <v>592</v>
      </c>
      <c r="B732" s="7"/>
      <c r="C732" s="32">
        <v>118.76958726669729</v>
      </c>
      <c r="D732" s="32">
        <v>10.46115</v>
      </c>
      <c r="E732" s="32">
        <v>2.0922300000000003</v>
      </c>
      <c r="F732" s="32">
        <v>12.553380000000001</v>
      </c>
      <c r="G732" s="32">
        <v>173.85067809764917</v>
      </c>
      <c r="H732" s="32">
        <v>138.9119761716446</v>
      </c>
      <c r="I732" s="32">
        <v>925.89030012428668</v>
      </c>
      <c r="J732" s="32">
        <v>5.4241473747361715</v>
      </c>
      <c r="K732" s="32">
        <v>57.037338950626754</v>
      </c>
      <c r="L732" s="113">
        <v>0.79903039603687909</v>
      </c>
      <c r="M732" s="32">
        <v>1.1283263315270449</v>
      </c>
      <c r="N732" s="32">
        <v>3.1590642958973382E-4</v>
      </c>
      <c r="O732" s="32">
        <v>0</v>
      </c>
      <c r="P732" s="32">
        <v>4.1607160459272655E-3</v>
      </c>
      <c r="Q732" s="32">
        <v>0.22908546991810502</v>
      </c>
      <c r="R732" s="32">
        <v>2.7594577826353563</v>
      </c>
      <c r="S732" s="32">
        <v>10.930079919510078</v>
      </c>
      <c r="T732" s="32">
        <v>14.485962935686763</v>
      </c>
      <c r="U732" s="32">
        <v>14.024202210814906</v>
      </c>
      <c r="V732" s="32">
        <v>14.224887199275415</v>
      </c>
      <c r="W732" s="32">
        <v>6.6872859117401413</v>
      </c>
      <c r="X732" s="32">
        <v>3.84537442761401</v>
      </c>
      <c r="Y732" s="32">
        <v>1.0868328811360752</v>
      </c>
      <c r="Z732" s="32">
        <v>7.4474519582974777E-3</v>
      </c>
      <c r="AA732" s="32"/>
      <c r="AB732" s="32">
        <v>0</v>
      </c>
      <c r="AC732" s="32">
        <v>2.845423125369687E-3</v>
      </c>
      <c r="AD732" s="32">
        <v>8.4470507139168566E-2</v>
      </c>
      <c r="AE732" s="32">
        <v>1.8186064086438802</v>
      </c>
      <c r="AF732" s="32">
        <v>7.0873469883770479</v>
      </c>
      <c r="AG732" s="32">
        <v>10.648273405120335</v>
      </c>
      <c r="AH732" s="32">
        <v>12.078259036020816</v>
      </c>
      <c r="AI732" s="32">
        <v>10.344653704863122</v>
      </c>
      <c r="AJ732" s="32">
        <v>5.3525171202213997</v>
      </c>
      <c r="AK732" s="32">
        <v>2.5260746161229832</v>
      </c>
      <c r="AL732" s="32">
        <v>0.53625950926561372</v>
      </c>
      <c r="AM732" s="26">
        <v>5.5036414624701265E-3</v>
      </c>
      <c r="AN732" s="26"/>
      <c r="AO732" s="26"/>
      <c r="AP732" s="26"/>
      <c r="AQ732" s="26"/>
      <c r="AR732" s="26"/>
      <c r="AS732" s="26"/>
      <c r="AT732" s="26"/>
      <c r="AU732" s="26"/>
      <c r="AV732" s="26"/>
      <c r="AW732" s="26"/>
      <c r="AX732" s="26"/>
      <c r="AY732" s="26"/>
      <c r="AZ732" s="26"/>
      <c r="BA732" s="26"/>
      <c r="BB732" s="26"/>
      <c r="BC732" s="26"/>
      <c r="BD732" s="26"/>
      <c r="BE732" s="26"/>
      <c r="BF732" s="26"/>
      <c r="BG732" s="26"/>
      <c r="BH732" s="26"/>
      <c r="BI732" s="26"/>
      <c r="BJ732" s="26"/>
      <c r="BK732" s="26"/>
      <c r="BL732" s="26"/>
      <c r="BM732" s="26"/>
      <c r="BN732" s="26"/>
      <c r="BO732" s="26"/>
      <c r="BP732" s="26"/>
      <c r="BQ732" s="26"/>
      <c r="BR732" s="26"/>
      <c r="BS732" s="26"/>
      <c r="BT732" s="26"/>
      <c r="BU732" s="26"/>
      <c r="BV732" s="26"/>
      <c r="BW732" s="26"/>
      <c r="BX732" s="26"/>
      <c r="BY732" s="26"/>
      <c r="BZ732" s="26"/>
      <c r="CA732" s="26"/>
      <c r="CB732" s="26"/>
      <c r="CC732" s="26"/>
      <c r="CD732" s="26"/>
      <c r="CE732" s="26"/>
      <c r="CF732" s="26"/>
      <c r="CG732" s="26"/>
      <c r="CH732" s="26"/>
      <c r="CI732" s="26"/>
      <c r="CJ732" s="26"/>
      <c r="CK732" s="26"/>
      <c r="CL732" s="26"/>
      <c r="CM732" s="26"/>
      <c r="CN732" s="26"/>
      <c r="CO732" s="26"/>
      <c r="CP732" s="26"/>
      <c r="CQ732" s="26"/>
      <c r="CR732" s="26"/>
      <c r="CS732" s="26"/>
      <c r="CT732" s="26"/>
      <c r="CU732" s="26"/>
      <c r="CV732" s="26"/>
      <c r="CW732" s="26"/>
      <c r="CX732" s="7"/>
      <c r="CY732" s="7"/>
      <c r="CZ732" s="7"/>
      <c r="DA732" s="7"/>
      <c r="DB732" s="7"/>
      <c r="DC732" s="7"/>
      <c r="DD732" s="7"/>
      <c r="DE732" s="7"/>
      <c r="DF732" s="7"/>
      <c r="DG732" s="7"/>
      <c r="DH732" s="7"/>
      <c r="DI732" s="7"/>
      <c r="DJ732" s="7"/>
      <c r="DK732" s="7"/>
      <c r="DL732" s="7"/>
      <c r="DM732" s="7"/>
      <c r="DN732" s="7"/>
      <c r="DO732" s="7"/>
      <c r="DP732" s="7"/>
      <c r="DQ732" s="7"/>
      <c r="DR732" s="7"/>
      <c r="DS732" s="7"/>
      <c r="DT732" s="7"/>
      <c r="DU732" s="7"/>
      <c r="DV732" s="7"/>
      <c r="DW732" s="7"/>
      <c r="DX732" s="7"/>
      <c r="DY732" s="7"/>
      <c r="DZ732" s="7"/>
      <c r="EA732" s="7"/>
    </row>
    <row r="733" spans="1:131">
      <c r="A733" s="7" t="s">
        <v>580</v>
      </c>
      <c r="B733" s="7"/>
      <c r="C733" s="32">
        <v>117.33469933706115</v>
      </c>
      <c r="D733" s="32">
        <v>10.46115</v>
      </c>
      <c r="E733" s="32">
        <v>2.0922300000000003</v>
      </c>
      <c r="F733" s="32">
        <v>12.553380000000001</v>
      </c>
      <c r="G733" s="32">
        <v>173.85067809764917</v>
      </c>
      <c r="H733" s="32">
        <v>138.21887326212209</v>
      </c>
      <c r="I733" s="32">
        <v>937.21302752992017</v>
      </c>
      <c r="J733" s="32">
        <v>5.4923261247808162</v>
      </c>
      <c r="K733" s="32">
        <v>57.736696252461044</v>
      </c>
      <c r="L733" s="113">
        <v>0.79504362464716272</v>
      </c>
      <c r="M733" s="32">
        <v>1.1146947119259467</v>
      </c>
      <c r="N733" s="32">
        <v>3.1208987744751838E-4</v>
      </c>
      <c r="O733" s="32">
        <v>0</v>
      </c>
      <c r="P733" s="32">
        <v>4.1104492952351171E-3</v>
      </c>
      <c r="Q733" s="32">
        <v>0.2263178255808187</v>
      </c>
      <c r="R733" s="32">
        <v>2.7261200170021991</v>
      </c>
      <c r="S733" s="32">
        <v>10.798030628884472</v>
      </c>
      <c r="T733" s="32">
        <v>14.310954047940955</v>
      </c>
      <c r="U733" s="32">
        <v>13.854771980920379</v>
      </c>
      <c r="V733" s="32">
        <v>14.053032439042539</v>
      </c>
      <c r="W733" s="32">
        <v>6.6064949781551405</v>
      </c>
      <c r="X733" s="32">
        <v>3.7989174054242736</v>
      </c>
      <c r="Y733" s="32">
        <v>1.0737025552794064</v>
      </c>
      <c r="Z733" s="32">
        <v>7.3574772503993188E-3</v>
      </c>
      <c r="AA733" s="32"/>
      <c r="AB733" s="32">
        <v>0</v>
      </c>
      <c r="AC733" s="32">
        <v>2.8110467888742812E-3</v>
      </c>
      <c r="AD733" s="32">
        <v>8.3449995795367493E-2</v>
      </c>
      <c r="AE733" s="32">
        <v>1.7966353262769577</v>
      </c>
      <c r="AF733" s="32">
        <v>7.0017228072983553</v>
      </c>
      <c r="AG733" s="32">
        <v>10.519628696217175</v>
      </c>
      <c r="AH733" s="32">
        <v>11.932338278858563</v>
      </c>
      <c r="AI733" s="32">
        <v>10.219677108758237</v>
      </c>
      <c r="AJ733" s="32">
        <v>5.2878518941671038</v>
      </c>
      <c r="AK733" s="32">
        <v>2.4955564164773452</v>
      </c>
      <c r="AL733" s="32">
        <v>0.52978081118552378</v>
      </c>
      <c r="AM733" s="26">
        <v>5.4371504618252369E-3</v>
      </c>
      <c r="AN733" s="26"/>
      <c r="AO733" s="26"/>
      <c r="AP733" s="26"/>
      <c r="AQ733" s="26"/>
      <c r="AR733" s="26"/>
      <c r="AS733" s="26"/>
      <c r="AT733" s="26"/>
      <c r="AU733" s="26"/>
      <c r="AV733" s="26"/>
      <c r="AW733" s="26"/>
      <c r="AX733" s="26"/>
      <c r="AY733" s="26"/>
      <c r="AZ733" s="26"/>
      <c r="BA733" s="26"/>
      <c r="BB733" s="26"/>
      <c r="BC733" s="26"/>
      <c r="BD733" s="26"/>
      <c r="BE733" s="26"/>
      <c r="BF733" s="26"/>
      <c r="BG733" s="26"/>
      <c r="BH733" s="26"/>
      <c r="BI733" s="26"/>
      <c r="BJ733" s="26"/>
      <c r="BK733" s="26"/>
      <c r="BL733" s="26"/>
      <c r="BM733" s="26"/>
      <c r="BN733" s="26"/>
      <c r="BO733" s="26"/>
      <c r="BP733" s="26"/>
      <c r="BQ733" s="26"/>
      <c r="BR733" s="26"/>
      <c r="BS733" s="26"/>
      <c r="BT733" s="26"/>
      <c r="BU733" s="26"/>
      <c r="BV733" s="26"/>
      <c r="BW733" s="26"/>
      <c r="BX733" s="26"/>
      <c r="BY733" s="26"/>
      <c r="BZ733" s="26"/>
      <c r="CA733" s="26"/>
      <c r="CB733" s="26"/>
      <c r="CC733" s="26"/>
      <c r="CD733" s="26"/>
      <c r="CE733" s="26"/>
      <c r="CF733" s="26"/>
      <c r="CG733" s="26"/>
      <c r="CH733" s="26"/>
      <c r="CI733" s="26"/>
      <c r="CJ733" s="26"/>
      <c r="CK733" s="26"/>
      <c r="CL733" s="26"/>
      <c r="CM733" s="26"/>
      <c r="CN733" s="26"/>
      <c r="CO733" s="26"/>
      <c r="CP733" s="26"/>
      <c r="CQ733" s="26"/>
      <c r="CR733" s="26"/>
      <c r="CS733" s="26"/>
      <c r="CT733" s="26"/>
      <c r="CU733" s="26"/>
      <c r="CV733" s="26"/>
      <c r="CW733" s="26"/>
      <c r="CX733" s="7"/>
      <c r="CY733" s="7"/>
      <c r="CZ733" s="7"/>
      <c r="DA733" s="7"/>
      <c r="DB733" s="7"/>
      <c r="DC733" s="7"/>
      <c r="DD733" s="7"/>
      <c r="DE733" s="7"/>
      <c r="DF733" s="7"/>
      <c r="DG733" s="7"/>
      <c r="DH733" s="7"/>
      <c r="DI733" s="7"/>
      <c r="DJ733" s="7"/>
      <c r="DK733" s="7"/>
      <c r="DL733" s="7"/>
      <c r="DM733" s="7"/>
      <c r="DN733" s="7"/>
      <c r="DO733" s="7"/>
      <c r="DP733" s="7"/>
      <c r="DQ733" s="7"/>
      <c r="DR733" s="7"/>
      <c r="DS733" s="7"/>
      <c r="DT733" s="7"/>
      <c r="DU733" s="7"/>
      <c r="DV733" s="7"/>
      <c r="DW733" s="7"/>
      <c r="DX733" s="7"/>
      <c r="DY733" s="7"/>
      <c r="DZ733" s="7"/>
      <c r="EA733" s="7"/>
    </row>
    <row r="734" spans="1:131">
      <c r="A734" s="7" t="s">
        <v>568</v>
      </c>
      <c r="B734" s="7"/>
      <c r="C734" s="32">
        <v>115.05192308536738</v>
      </c>
      <c r="D734" s="32">
        <v>10.46115</v>
      </c>
      <c r="E734" s="32">
        <v>2.0922300000000003</v>
      </c>
      <c r="F734" s="32">
        <v>12.553380000000001</v>
      </c>
      <c r="G734" s="32">
        <v>173.85067809764917</v>
      </c>
      <c r="H734" s="32">
        <v>137.11620954242721</v>
      </c>
      <c r="I734" s="32">
        <v>955.80852410789464</v>
      </c>
      <c r="J734" s="32">
        <v>5.6042971780197224</v>
      </c>
      <c r="K734" s="32">
        <v>58.88526195109042</v>
      </c>
      <c r="L734" s="113">
        <v>0.78870103379988665</v>
      </c>
      <c r="M734" s="32">
        <v>1.0930080443787504</v>
      </c>
      <c r="N734" s="32">
        <v>3.0601808994853947E-4</v>
      </c>
      <c r="O734" s="32">
        <v>0</v>
      </c>
      <c r="P734" s="32">
        <v>4.0304794645885204E-3</v>
      </c>
      <c r="Q734" s="32">
        <v>0.22191475504422695</v>
      </c>
      <c r="R734" s="32">
        <v>2.6730826625858146</v>
      </c>
      <c r="S734" s="32">
        <v>10.587952211980108</v>
      </c>
      <c r="T734" s="32">
        <v>14.032530817436269</v>
      </c>
      <c r="U734" s="32">
        <v>13.585223887906366</v>
      </c>
      <c r="V734" s="32">
        <v>13.779627138672065</v>
      </c>
      <c r="W734" s="32">
        <v>6.4779639474517348</v>
      </c>
      <c r="X734" s="32">
        <v>3.7250085064860592</v>
      </c>
      <c r="Y734" s="32">
        <v>1.0528134005074337</v>
      </c>
      <c r="Z734" s="32">
        <v>7.2143356696522517E-3</v>
      </c>
      <c r="AA734" s="32"/>
      <c r="AB734" s="32">
        <v>0</v>
      </c>
      <c r="AC734" s="32">
        <v>2.7563571626315914E-3</v>
      </c>
      <c r="AD734" s="32">
        <v>8.1826455021138569E-2</v>
      </c>
      <c r="AE734" s="32">
        <v>1.761681331602309</v>
      </c>
      <c r="AF734" s="32">
        <v>6.8655025192186221</v>
      </c>
      <c r="AG734" s="32">
        <v>10.314966659325792</v>
      </c>
      <c r="AH734" s="32">
        <v>11.700191619736804</v>
      </c>
      <c r="AI734" s="32">
        <v>10.020850705864111</v>
      </c>
      <c r="AJ734" s="32">
        <v>5.1849753981716358</v>
      </c>
      <c r="AK734" s="32">
        <v>2.4470047352229227</v>
      </c>
      <c r="AL734" s="32">
        <v>0.51947379151265383</v>
      </c>
      <c r="AM734" s="26">
        <v>5.3313693244356414E-3</v>
      </c>
      <c r="AN734" s="26"/>
      <c r="AO734" s="26"/>
      <c r="AP734" s="26"/>
      <c r="AQ734" s="26"/>
      <c r="AR734" s="26"/>
      <c r="AS734" s="26"/>
      <c r="AT734" s="26"/>
      <c r="AU734" s="26"/>
      <c r="AV734" s="26"/>
      <c r="AW734" s="26"/>
      <c r="AX734" s="26"/>
      <c r="AY734" s="26"/>
      <c r="AZ734" s="26"/>
      <c r="BA734" s="26"/>
      <c r="BB734" s="26"/>
      <c r="BC734" s="26"/>
      <c r="BD734" s="26"/>
      <c r="BE734" s="26"/>
      <c r="BF734" s="26"/>
      <c r="BG734" s="26"/>
      <c r="BH734" s="26"/>
      <c r="BI734" s="26"/>
      <c r="BJ734" s="26"/>
      <c r="BK734" s="26"/>
      <c r="BL734" s="26"/>
      <c r="BM734" s="26"/>
      <c r="BN734" s="26"/>
      <c r="BO734" s="26"/>
      <c r="BP734" s="26"/>
      <c r="BQ734" s="26"/>
      <c r="BR734" s="26"/>
      <c r="BS734" s="26"/>
      <c r="BT734" s="26"/>
      <c r="BU734" s="26"/>
      <c r="BV734" s="26"/>
      <c r="BW734" s="26"/>
      <c r="BX734" s="26"/>
      <c r="BY734" s="26"/>
      <c r="BZ734" s="26"/>
      <c r="CA734" s="26"/>
      <c r="CB734" s="26"/>
      <c r="CC734" s="26"/>
      <c r="CD734" s="26"/>
      <c r="CE734" s="26"/>
      <c r="CF734" s="26"/>
      <c r="CG734" s="26"/>
      <c r="CH734" s="26"/>
      <c r="CI734" s="26"/>
      <c r="CJ734" s="26"/>
      <c r="CK734" s="26"/>
      <c r="CL734" s="26"/>
      <c r="CM734" s="26"/>
      <c r="CN734" s="26"/>
      <c r="CO734" s="26"/>
      <c r="CP734" s="26"/>
      <c r="CQ734" s="26"/>
      <c r="CR734" s="26"/>
      <c r="CS734" s="26"/>
      <c r="CT734" s="26"/>
      <c r="CU734" s="26"/>
      <c r="CV734" s="26"/>
      <c r="CW734" s="26"/>
      <c r="CX734" s="7"/>
      <c r="CY734" s="7"/>
      <c r="CZ734" s="7"/>
      <c r="DA734" s="7"/>
      <c r="DB734" s="7"/>
      <c r="DC734" s="7"/>
      <c r="DD734" s="7"/>
      <c r="DE734" s="7"/>
      <c r="DF734" s="7"/>
      <c r="DG734" s="7"/>
      <c r="DH734" s="7"/>
      <c r="DI734" s="7"/>
      <c r="DJ734" s="7"/>
      <c r="DK734" s="7"/>
      <c r="DL734" s="7"/>
      <c r="DM734" s="7"/>
      <c r="DN734" s="7"/>
      <c r="DO734" s="7"/>
      <c r="DP734" s="7"/>
      <c r="DQ734" s="7"/>
      <c r="DR734" s="7"/>
      <c r="DS734" s="7"/>
      <c r="DT734" s="7"/>
      <c r="DU734" s="7"/>
      <c r="DV734" s="7"/>
      <c r="DW734" s="7"/>
      <c r="DX734" s="7"/>
      <c r="DY734" s="7"/>
      <c r="DZ734" s="7"/>
      <c r="EA734" s="7"/>
    </row>
    <row r="735" spans="1:131">
      <c r="A735" s="7" t="s">
        <v>556</v>
      </c>
      <c r="B735" s="7"/>
      <c r="C735" s="32">
        <v>114.58232339930466</v>
      </c>
      <c r="D735" s="32">
        <v>10.46115</v>
      </c>
      <c r="E735" s="32">
        <v>2.0922300000000003</v>
      </c>
      <c r="F735" s="32">
        <v>12.553380000000001</v>
      </c>
      <c r="G735" s="32">
        <v>173.85067809764917</v>
      </c>
      <c r="H735" s="32">
        <v>136.88937586294713</v>
      </c>
      <c r="I735" s="32">
        <v>959.7257721575171</v>
      </c>
      <c r="J735" s="32">
        <v>5.6278845228413577</v>
      </c>
      <c r="K735" s="32">
        <v>59.12721390563776</v>
      </c>
      <c r="L735" s="113">
        <v>0.78739627225416142</v>
      </c>
      <c r="M735" s="32">
        <v>1.0885467870547563</v>
      </c>
      <c r="N735" s="32">
        <v>3.0476903652017809E-4</v>
      </c>
      <c r="O735" s="32">
        <v>0</v>
      </c>
      <c r="P735" s="32">
        <v>4.0140285279983631E-3</v>
      </c>
      <c r="Q735" s="32">
        <v>0.22100898053384233</v>
      </c>
      <c r="R735" s="32">
        <v>2.6621721211058724</v>
      </c>
      <c r="S735" s="32">
        <v>10.544736080502638</v>
      </c>
      <c r="T735" s="32">
        <v>13.975255181446734</v>
      </c>
      <c r="U735" s="32">
        <v>13.529773994486341</v>
      </c>
      <c r="V735" s="32">
        <v>13.723383762595853</v>
      </c>
      <c r="W735" s="32">
        <v>6.4515232782784624</v>
      </c>
      <c r="X735" s="32">
        <v>3.7098043901330549</v>
      </c>
      <c r="Y735" s="32">
        <v>1.048516202954342</v>
      </c>
      <c r="Z735" s="32">
        <v>7.1848894016128548E-3</v>
      </c>
      <c r="AA735" s="32"/>
      <c r="AB735" s="32">
        <v>0</v>
      </c>
      <c r="AC735" s="32">
        <v>2.7451067252330951E-3</v>
      </c>
      <c r="AD735" s="32">
        <v>8.1492469490440048E-2</v>
      </c>
      <c r="AE735" s="32">
        <v>1.7544907955549527</v>
      </c>
      <c r="AF735" s="32">
        <v>6.8374800599565058</v>
      </c>
      <c r="AG735" s="32">
        <v>10.272864754593851</v>
      </c>
      <c r="AH735" s="32">
        <v>11.652435735574613</v>
      </c>
      <c r="AI735" s="32">
        <v>9.9799492744116041</v>
      </c>
      <c r="AJ735" s="32">
        <v>5.1638122332811394</v>
      </c>
      <c r="AK735" s="32">
        <v>2.4370169607934411</v>
      </c>
      <c r="AL735" s="32">
        <v>0.5173534903228062</v>
      </c>
      <c r="AM735" s="26">
        <v>5.3096086333154959E-3</v>
      </c>
      <c r="AN735" s="26"/>
      <c r="AO735" s="26"/>
      <c r="AP735" s="26"/>
      <c r="AQ735" s="26"/>
      <c r="AR735" s="26"/>
      <c r="AS735" s="26"/>
      <c r="AT735" s="26"/>
      <c r="AU735" s="26"/>
      <c r="AV735" s="26"/>
      <c r="AW735" s="26"/>
      <c r="AX735" s="26"/>
      <c r="AY735" s="26"/>
      <c r="AZ735" s="26"/>
      <c r="BA735" s="26"/>
      <c r="BB735" s="26"/>
      <c r="BC735" s="26"/>
      <c r="BD735" s="26"/>
      <c r="BE735" s="26"/>
      <c r="BF735" s="26"/>
      <c r="BG735" s="26"/>
      <c r="BH735" s="26"/>
      <c r="BI735" s="26"/>
      <c r="BJ735" s="26"/>
      <c r="BK735" s="26"/>
      <c r="BL735" s="26"/>
      <c r="BM735" s="26"/>
      <c r="BN735" s="26"/>
      <c r="BO735" s="26"/>
      <c r="BP735" s="26"/>
      <c r="BQ735" s="26"/>
      <c r="BR735" s="26"/>
      <c r="BS735" s="26"/>
      <c r="BT735" s="26"/>
      <c r="BU735" s="26"/>
      <c r="BV735" s="26"/>
      <c r="BW735" s="26"/>
      <c r="BX735" s="26"/>
      <c r="BY735" s="26"/>
      <c r="BZ735" s="26"/>
      <c r="CA735" s="26"/>
      <c r="CB735" s="26"/>
      <c r="CC735" s="26"/>
      <c r="CD735" s="26"/>
      <c r="CE735" s="26"/>
      <c r="CF735" s="26"/>
      <c r="CG735" s="26"/>
      <c r="CH735" s="26"/>
      <c r="CI735" s="26"/>
      <c r="CJ735" s="26"/>
      <c r="CK735" s="26"/>
      <c r="CL735" s="26"/>
      <c r="CM735" s="26"/>
      <c r="CN735" s="26"/>
      <c r="CO735" s="26"/>
      <c r="CP735" s="26"/>
      <c r="CQ735" s="26"/>
      <c r="CR735" s="26"/>
      <c r="CS735" s="26"/>
      <c r="CT735" s="26"/>
      <c r="CU735" s="26"/>
      <c r="CV735" s="26"/>
      <c r="CW735" s="26"/>
      <c r="CX735" s="7"/>
      <c r="CY735" s="7"/>
      <c r="CZ735" s="7"/>
      <c r="DA735" s="7"/>
      <c r="DB735" s="7"/>
      <c r="DC735" s="7"/>
      <c r="DD735" s="7"/>
      <c r="DE735" s="7"/>
      <c r="DF735" s="7"/>
      <c r="DG735" s="7"/>
      <c r="DH735" s="7"/>
      <c r="DI735" s="7"/>
      <c r="DJ735" s="7"/>
      <c r="DK735" s="7"/>
      <c r="DL735" s="7"/>
      <c r="DM735" s="7"/>
      <c r="DN735" s="7"/>
      <c r="DO735" s="7"/>
      <c r="DP735" s="7"/>
      <c r="DQ735" s="7"/>
      <c r="DR735" s="7"/>
      <c r="DS735" s="7"/>
      <c r="DT735" s="7"/>
      <c r="DU735" s="7"/>
      <c r="DV735" s="7"/>
      <c r="DW735" s="7"/>
      <c r="DX735" s="7"/>
      <c r="DY735" s="7"/>
      <c r="DZ735" s="7"/>
      <c r="EA735" s="7"/>
    </row>
    <row r="736" spans="1:131">
      <c r="A736" s="7" t="s">
        <v>600</v>
      </c>
      <c r="B736" s="7"/>
      <c r="C736" s="32">
        <v>110.87770365369873</v>
      </c>
      <c r="D736" s="32">
        <v>10.46115</v>
      </c>
      <c r="E736" s="32">
        <v>2.0922300000000003</v>
      </c>
      <c r="F736" s="32">
        <v>12.553380000000001</v>
      </c>
      <c r="G736" s="32">
        <v>173.85067809764917</v>
      </c>
      <c r="H736" s="32">
        <v>135.09991016927088</v>
      </c>
      <c r="I736" s="32">
        <v>991.79190383901528</v>
      </c>
      <c r="J736" s="32">
        <v>5.8209677525695485</v>
      </c>
      <c r="K736" s="32">
        <v>61.107804140626442</v>
      </c>
      <c r="L736" s="113">
        <v>0.77710315339343927</v>
      </c>
      <c r="M736" s="32">
        <v>1.053352423721019</v>
      </c>
      <c r="N736" s="32">
        <v>2.9491539280754938E-4</v>
      </c>
      <c r="O736" s="32">
        <v>0</v>
      </c>
      <c r="P736" s="32">
        <v>3.8842489171204567E-3</v>
      </c>
      <c r="Q736" s="32">
        <v>0.21386342606303049</v>
      </c>
      <c r="R736" s="32">
        <v>2.5761000716529958</v>
      </c>
      <c r="S736" s="32">
        <v>10.203808821069265</v>
      </c>
      <c r="T736" s="32">
        <v>13.52341405308484</v>
      </c>
      <c r="U736" s="32">
        <v>13.092335946395025</v>
      </c>
      <c r="V736" s="32">
        <v>13.279686017994621</v>
      </c>
      <c r="W736" s="32">
        <v>6.2429357770226472</v>
      </c>
      <c r="X736" s="32">
        <v>3.5898608055704653</v>
      </c>
      <c r="Y736" s="32">
        <v>1.0146160889243976</v>
      </c>
      <c r="Z736" s="32">
        <v>6.9525910648576125E-3</v>
      </c>
      <c r="AA736" s="32"/>
      <c r="AB736" s="32">
        <v>0</v>
      </c>
      <c r="AC736" s="32">
        <v>2.6563532746449576E-3</v>
      </c>
      <c r="AD736" s="32">
        <v>7.8857694748262805E-2</v>
      </c>
      <c r="AE736" s="32">
        <v>1.6977654556258082</v>
      </c>
      <c r="AF736" s="32">
        <v>6.6164139924442509</v>
      </c>
      <c r="AG736" s="32">
        <v>9.9407275061529763</v>
      </c>
      <c r="AH736" s="32">
        <v>11.27569487162844</v>
      </c>
      <c r="AI736" s="32">
        <v>9.6572824262862742</v>
      </c>
      <c r="AJ736" s="32">
        <v>4.9968583769227788</v>
      </c>
      <c r="AK736" s="32">
        <v>2.3582245180719776</v>
      </c>
      <c r="AL736" s="32">
        <v>0.50062666982511994</v>
      </c>
      <c r="AM736" s="26">
        <v>5.1379409589232374E-3</v>
      </c>
      <c r="AN736" s="26"/>
      <c r="AO736" s="26"/>
      <c r="AP736" s="26"/>
      <c r="AQ736" s="26"/>
      <c r="AR736" s="26"/>
      <c r="AS736" s="26"/>
      <c r="AT736" s="26"/>
      <c r="AU736" s="26"/>
      <c r="AV736" s="26"/>
      <c r="AW736" s="26"/>
      <c r="AX736" s="26"/>
      <c r="AY736" s="26"/>
      <c r="AZ736" s="26"/>
      <c r="BA736" s="26"/>
      <c r="BB736" s="26"/>
      <c r="BC736" s="26"/>
      <c r="BD736" s="26"/>
      <c r="BE736" s="26"/>
      <c r="BF736" s="26"/>
      <c r="BG736" s="26"/>
      <c r="BH736" s="26"/>
      <c r="BI736" s="26"/>
      <c r="BJ736" s="26"/>
      <c r="BK736" s="26"/>
      <c r="BL736" s="26"/>
      <c r="BM736" s="26"/>
      <c r="BN736" s="26"/>
      <c r="BO736" s="26"/>
      <c r="BP736" s="26"/>
      <c r="BQ736" s="26"/>
      <c r="BR736" s="26"/>
      <c r="BS736" s="26"/>
      <c r="BT736" s="26"/>
      <c r="BU736" s="26"/>
      <c r="BV736" s="26"/>
      <c r="BW736" s="26"/>
      <c r="BX736" s="26"/>
      <c r="BY736" s="26"/>
      <c r="BZ736" s="26"/>
      <c r="CA736" s="26"/>
      <c r="CB736" s="26"/>
      <c r="CC736" s="26"/>
      <c r="CD736" s="26"/>
      <c r="CE736" s="26"/>
      <c r="CF736" s="26"/>
      <c r="CG736" s="26"/>
      <c r="CH736" s="26"/>
      <c r="CI736" s="26"/>
      <c r="CJ736" s="26"/>
      <c r="CK736" s="26"/>
      <c r="CL736" s="26"/>
      <c r="CM736" s="26"/>
      <c r="CN736" s="26"/>
      <c r="CO736" s="26"/>
      <c r="CP736" s="26"/>
      <c r="CQ736" s="26"/>
      <c r="CR736" s="26"/>
      <c r="CS736" s="26"/>
      <c r="CT736" s="26"/>
      <c r="CU736" s="26"/>
      <c r="CV736" s="26"/>
      <c r="CW736" s="26"/>
      <c r="CX736" s="7"/>
      <c r="CY736" s="7"/>
      <c r="CZ736" s="7"/>
      <c r="DA736" s="7"/>
      <c r="DB736" s="7"/>
      <c r="DC736" s="7"/>
      <c r="DD736" s="7"/>
      <c r="DE736" s="7"/>
      <c r="DF736" s="7"/>
      <c r="DG736" s="7"/>
      <c r="DH736" s="7"/>
      <c r="DI736" s="7"/>
      <c r="DJ736" s="7"/>
      <c r="DK736" s="7"/>
      <c r="DL736" s="7"/>
      <c r="DM736" s="7"/>
      <c r="DN736" s="7"/>
      <c r="DO736" s="7"/>
      <c r="DP736" s="7"/>
      <c r="DQ736" s="7"/>
      <c r="DR736" s="7"/>
      <c r="DS736" s="7"/>
      <c r="DT736" s="7"/>
      <c r="DU736" s="7"/>
      <c r="DV736" s="7"/>
      <c r="DW736" s="7"/>
      <c r="DX736" s="7"/>
      <c r="DY736" s="7"/>
      <c r="DZ736" s="7"/>
      <c r="EA736" s="7"/>
    </row>
    <row r="737" spans="1:131">
      <c r="A737" s="7" t="s">
        <v>593</v>
      </c>
      <c r="B737" s="7"/>
      <c r="C737" s="32">
        <v>108.99744724624151</v>
      </c>
      <c r="D737" s="32">
        <v>10.46115</v>
      </c>
      <c r="E737" s="32">
        <v>2.0922300000000003</v>
      </c>
      <c r="F737" s="32">
        <v>12.553380000000001</v>
      </c>
      <c r="G737" s="32">
        <v>173.85067809764917</v>
      </c>
      <c r="H737" s="32">
        <v>134.19167813264949</v>
      </c>
      <c r="I737" s="32">
        <v>1008.9007731673454</v>
      </c>
      <c r="J737" s="32">
        <v>5.923987218082984</v>
      </c>
      <c r="K737" s="32">
        <v>62.164547119790939</v>
      </c>
      <c r="L737" s="113">
        <v>0.77187894577711191</v>
      </c>
      <c r="M737" s="32">
        <v>1.0354897463860155</v>
      </c>
      <c r="N737" s="32">
        <v>2.8991423803331214E-4</v>
      </c>
      <c r="O737" s="32">
        <v>0</v>
      </c>
      <c r="P737" s="32">
        <v>3.8183800934173165E-3</v>
      </c>
      <c r="Q737" s="32">
        <v>0.21023674491862576</v>
      </c>
      <c r="R737" s="32">
        <v>2.5324147453307191</v>
      </c>
      <c r="S737" s="32">
        <v>10.030773338875241</v>
      </c>
      <c r="T737" s="32">
        <v>13.294084935632817</v>
      </c>
      <c r="U737" s="32">
        <v>12.870317021574241</v>
      </c>
      <c r="V737" s="32">
        <v>13.054490023655308</v>
      </c>
      <c r="W737" s="32">
        <v>6.1370685051610945</v>
      </c>
      <c r="X737" s="32">
        <v>3.5289841950425718</v>
      </c>
      <c r="Y737" s="32">
        <v>0.99741029966790584</v>
      </c>
      <c r="Z737" s="32">
        <v>6.834689507850644E-3</v>
      </c>
      <c r="AA737" s="32"/>
      <c r="AB737" s="32">
        <v>0</v>
      </c>
      <c r="AC737" s="32">
        <v>2.6113070200731573E-3</v>
      </c>
      <c r="AD737" s="32">
        <v>7.7520431430735753E-2</v>
      </c>
      <c r="AE737" s="32">
        <v>1.6689748667958828</v>
      </c>
      <c r="AF737" s="32">
        <v>6.5042133029121327</v>
      </c>
      <c r="AG737" s="32">
        <v>9.7721533386484989</v>
      </c>
      <c r="AH737" s="32">
        <v>11.084482420141088</v>
      </c>
      <c r="AI737" s="32">
        <v>9.493514900784831</v>
      </c>
      <c r="AJ737" s="32">
        <v>4.9121219991771712</v>
      </c>
      <c r="AK737" s="32">
        <v>2.3182339102742517</v>
      </c>
      <c r="AL737" s="32">
        <v>0.49213707748451185</v>
      </c>
      <c r="AM737" s="26">
        <v>5.0508121125383493E-3</v>
      </c>
      <c r="AN737" s="26"/>
      <c r="AO737" s="26"/>
      <c r="AP737" s="26"/>
      <c r="AQ737" s="26"/>
      <c r="AR737" s="26"/>
      <c r="AS737" s="26"/>
      <c r="AT737" s="26"/>
      <c r="AU737" s="26"/>
      <c r="AV737" s="26"/>
      <c r="AW737" s="26"/>
      <c r="AX737" s="26"/>
      <c r="AY737" s="26"/>
      <c r="AZ737" s="26"/>
      <c r="BA737" s="26"/>
      <c r="BB737" s="26"/>
      <c r="BC737" s="26"/>
      <c r="BD737" s="26"/>
      <c r="BE737" s="26"/>
      <c r="BF737" s="26"/>
      <c r="BG737" s="26"/>
      <c r="BH737" s="26"/>
      <c r="BI737" s="26"/>
      <c r="BJ737" s="26"/>
      <c r="BK737" s="26"/>
      <c r="BL737" s="26"/>
      <c r="BM737" s="26"/>
      <c r="BN737" s="26"/>
      <c r="BO737" s="26"/>
      <c r="BP737" s="26"/>
      <c r="BQ737" s="26"/>
      <c r="BR737" s="26"/>
      <c r="BS737" s="26"/>
      <c r="BT737" s="26"/>
      <c r="BU737" s="26"/>
      <c r="BV737" s="26"/>
      <c r="BW737" s="26"/>
      <c r="BX737" s="26"/>
      <c r="BY737" s="26"/>
      <c r="BZ737" s="26"/>
      <c r="CA737" s="26"/>
      <c r="CB737" s="26"/>
      <c r="CC737" s="26"/>
      <c r="CD737" s="26"/>
      <c r="CE737" s="26"/>
      <c r="CF737" s="26"/>
      <c r="CG737" s="26"/>
      <c r="CH737" s="26"/>
      <c r="CI737" s="26"/>
      <c r="CJ737" s="26"/>
      <c r="CK737" s="26"/>
      <c r="CL737" s="26"/>
      <c r="CM737" s="26"/>
      <c r="CN737" s="26"/>
      <c r="CO737" s="26"/>
      <c r="CP737" s="26"/>
      <c r="CQ737" s="26"/>
      <c r="CR737" s="26"/>
      <c r="CS737" s="26"/>
      <c r="CT737" s="26"/>
      <c r="CU737" s="26"/>
      <c r="CV737" s="26"/>
      <c r="CW737" s="26"/>
      <c r="CX737" s="7"/>
      <c r="CY737" s="7"/>
      <c r="CZ737" s="7"/>
      <c r="DA737" s="7"/>
      <c r="DB737" s="7"/>
      <c r="DC737" s="7"/>
      <c r="DD737" s="7"/>
      <c r="DE737" s="7"/>
      <c r="DF737" s="7"/>
      <c r="DG737" s="7"/>
      <c r="DH737" s="7"/>
      <c r="DI737" s="7"/>
      <c r="DJ737" s="7"/>
      <c r="DK737" s="7"/>
      <c r="DL737" s="7"/>
      <c r="DM737" s="7"/>
      <c r="DN737" s="7"/>
      <c r="DO737" s="7"/>
      <c r="DP737" s="7"/>
      <c r="DQ737" s="7"/>
      <c r="DR737" s="7"/>
      <c r="DS737" s="7"/>
      <c r="DT737" s="7"/>
      <c r="DU737" s="7"/>
      <c r="DV737" s="7"/>
      <c r="DW737" s="7"/>
      <c r="DX737" s="7"/>
      <c r="DY737" s="7"/>
      <c r="DZ737" s="7"/>
      <c r="EA737" s="7"/>
    </row>
    <row r="738" spans="1:131">
      <c r="A738" s="7" t="s">
        <v>594</v>
      </c>
      <c r="B738" s="7"/>
      <c r="C738" s="32">
        <v>106.31215115031112</v>
      </c>
      <c r="D738" s="32">
        <v>10.46115</v>
      </c>
      <c r="E738" s="32">
        <v>2.0922300000000003</v>
      </c>
      <c r="F738" s="32">
        <v>12.553380000000001</v>
      </c>
      <c r="G738" s="32">
        <v>173.85067809764917</v>
      </c>
      <c r="H738" s="32">
        <v>132.89458272988117</v>
      </c>
      <c r="I738" s="32">
        <v>1034.3841941879302</v>
      </c>
      <c r="J738" s="32">
        <v>6.0774332677671383</v>
      </c>
      <c r="K738" s="32">
        <v>63.738550973102555</v>
      </c>
      <c r="L738" s="113">
        <v>0.76441797169888737</v>
      </c>
      <c r="M738" s="32">
        <v>1.0099790886266216</v>
      </c>
      <c r="N738" s="32">
        <v>2.8277181780959144E-4</v>
      </c>
      <c r="O738" s="32">
        <v>0</v>
      </c>
      <c r="P738" s="32">
        <v>3.7243092558272612E-3</v>
      </c>
      <c r="Q738" s="32">
        <v>0.20505728498984688</v>
      </c>
      <c r="R738" s="32">
        <v>2.4700253628202251</v>
      </c>
      <c r="S738" s="32">
        <v>9.7836519872605301</v>
      </c>
      <c r="T738" s="32">
        <v>12.966567592075464</v>
      </c>
      <c r="U738" s="32">
        <v>12.553239760366994</v>
      </c>
      <c r="V738" s="32">
        <v>12.732875417253664</v>
      </c>
      <c r="W738" s="32">
        <v>5.9858737156158313</v>
      </c>
      <c r="X738" s="32">
        <v>3.4420430076940338</v>
      </c>
      <c r="Y738" s="32">
        <v>0.97283777938045168</v>
      </c>
      <c r="Z738" s="32">
        <v>6.666307903363475E-3</v>
      </c>
      <c r="AA738" s="32"/>
      <c r="AB738" s="32">
        <v>0</v>
      </c>
      <c r="AC738" s="32">
        <v>2.5469740221595767E-3</v>
      </c>
      <c r="AD738" s="32">
        <v>7.5610613199804916E-2</v>
      </c>
      <c r="AE738" s="32">
        <v>1.62785746627651</v>
      </c>
      <c r="AF738" s="32">
        <v>6.343973416284781</v>
      </c>
      <c r="AG738" s="32">
        <v>9.5314034323702046</v>
      </c>
      <c r="AH738" s="32">
        <v>10.811401553384915</v>
      </c>
      <c r="AI738" s="32">
        <v>9.259629620498016</v>
      </c>
      <c r="AJ738" s="32">
        <v>4.7911053849318401</v>
      </c>
      <c r="AK738" s="32">
        <v>2.2611211555631314</v>
      </c>
      <c r="AL738" s="32">
        <v>0.48001263047937964</v>
      </c>
      <c r="AM738" s="26">
        <v>4.9263786841440447E-3</v>
      </c>
      <c r="AN738" s="26"/>
      <c r="AO738" s="26"/>
      <c r="AP738" s="26"/>
      <c r="AQ738" s="26"/>
      <c r="AR738" s="26"/>
      <c r="AS738" s="26"/>
      <c r="AT738" s="26"/>
      <c r="AU738" s="26"/>
      <c r="AV738" s="26"/>
      <c r="AW738" s="26"/>
      <c r="AX738" s="26"/>
      <c r="AY738" s="26"/>
      <c r="AZ738" s="26"/>
      <c r="BA738" s="26"/>
      <c r="BB738" s="26"/>
      <c r="BC738" s="26"/>
      <c r="BD738" s="26"/>
      <c r="BE738" s="26"/>
      <c r="BF738" s="26"/>
      <c r="BG738" s="26"/>
      <c r="BH738" s="26"/>
      <c r="BI738" s="26"/>
      <c r="BJ738" s="26"/>
      <c r="BK738" s="26"/>
      <c r="BL738" s="26"/>
      <c r="BM738" s="26"/>
      <c r="BN738" s="26"/>
      <c r="BO738" s="26"/>
      <c r="BP738" s="26"/>
      <c r="BQ738" s="26"/>
      <c r="BR738" s="26"/>
      <c r="BS738" s="26"/>
      <c r="BT738" s="26"/>
      <c r="BU738" s="26"/>
      <c r="BV738" s="26"/>
      <c r="BW738" s="26"/>
      <c r="BX738" s="26"/>
      <c r="BY738" s="26"/>
      <c r="BZ738" s="26"/>
      <c r="CA738" s="26"/>
      <c r="CB738" s="26"/>
      <c r="CC738" s="26"/>
      <c r="CD738" s="26"/>
      <c r="CE738" s="26"/>
      <c r="CF738" s="26"/>
      <c r="CG738" s="26"/>
      <c r="CH738" s="26"/>
      <c r="CI738" s="26"/>
      <c r="CJ738" s="26"/>
      <c r="CK738" s="26"/>
      <c r="CL738" s="26"/>
      <c r="CM738" s="26"/>
      <c r="CN738" s="26"/>
      <c r="CO738" s="26"/>
      <c r="CP738" s="26"/>
      <c r="CQ738" s="26"/>
      <c r="CR738" s="26"/>
      <c r="CS738" s="26"/>
      <c r="CT738" s="26"/>
      <c r="CU738" s="26"/>
      <c r="CV738" s="26"/>
      <c r="CW738" s="26"/>
      <c r="CX738" s="7"/>
      <c r="CY738" s="7"/>
      <c r="CZ738" s="7"/>
      <c r="DA738" s="7"/>
      <c r="DB738" s="7"/>
      <c r="DC738" s="7"/>
      <c r="DD738" s="7"/>
      <c r="DE738" s="7"/>
      <c r="DF738" s="7"/>
      <c r="DG738" s="7"/>
      <c r="DH738" s="7"/>
      <c r="DI738" s="7"/>
      <c r="DJ738" s="7"/>
      <c r="DK738" s="7"/>
      <c r="DL738" s="7"/>
      <c r="DM738" s="7"/>
      <c r="DN738" s="7"/>
      <c r="DO738" s="7"/>
      <c r="DP738" s="7"/>
      <c r="DQ738" s="7"/>
      <c r="DR738" s="7"/>
      <c r="DS738" s="7"/>
      <c r="DT738" s="7"/>
      <c r="DU738" s="7"/>
      <c r="DV738" s="7"/>
      <c r="DW738" s="7"/>
      <c r="DX738" s="7"/>
      <c r="DY738" s="7"/>
      <c r="DZ738" s="7"/>
      <c r="EA738" s="7"/>
    </row>
    <row r="739" spans="1:131">
      <c r="A739" s="7" t="s">
        <v>595</v>
      </c>
      <c r="B739" s="7"/>
      <c r="C739" s="32">
        <v>104.72654774128556</v>
      </c>
      <c r="D739" s="32">
        <v>10.46115</v>
      </c>
      <c r="E739" s="32">
        <v>2.0922300000000003</v>
      </c>
      <c r="F739" s="32">
        <v>12.553380000000001</v>
      </c>
      <c r="G739" s="32">
        <v>173.85067809764917</v>
      </c>
      <c r="H739" s="32">
        <v>132.12867877777038</v>
      </c>
      <c r="I739" s="32">
        <v>1050.0452003026192</v>
      </c>
      <c r="J739" s="32">
        <v>6.1717345595927995</v>
      </c>
      <c r="K739" s="32">
        <v>64.705865524447347</v>
      </c>
      <c r="L739" s="113">
        <v>0.76001244414793589</v>
      </c>
      <c r="M739" s="32">
        <v>0.99491565261631454</v>
      </c>
      <c r="N739" s="32">
        <v>2.7855438872510877E-4</v>
      </c>
      <c r="O739" s="32">
        <v>0</v>
      </c>
      <c r="P739" s="32">
        <v>3.6687626660121806E-3</v>
      </c>
      <c r="Q739" s="32">
        <v>0.20199893722237744</v>
      </c>
      <c r="R739" s="32">
        <v>2.4331859179092672</v>
      </c>
      <c r="S739" s="32">
        <v>9.6377327129737491</v>
      </c>
      <c r="T739" s="32">
        <v>12.773176398736837</v>
      </c>
      <c r="U739" s="32">
        <v>12.366013187082713</v>
      </c>
      <c r="V739" s="32">
        <v>12.542969649664123</v>
      </c>
      <c r="W739" s="32">
        <v>5.8965967922652949</v>
      </c>
      <c r="X739" s="32">
        <v>3.3907063065929925</v>
      </c>
      <c r="Y739" s="32">
        <v>0.95832829121071683</v>
      </c>
      <c r="Z739" s="32">
        <v>6.566882574999623E-3</v>
      </c>
      <c r="AA739" s="32"/>
      <c r="AB739" s="32">
        <v>0</v>
      </c>
      <c r="AC739" s="32">
        <v>2.5089869186296532E-3</v>
      </c>
      <c r="AD739" s="32">
        <v>7.4482911006302902E-2</v>
      </c>
      <c r="AE739" s="32">
        <v>1.6035786202555469</v>
      </c>
      <c r="AF739" s="32">
        <v>6.2493555784667265</v>
      </c>
      <c r="AG739" s="32">
        <v>9.3892463448534986</v>
      </c>
      <c r="AH739" s="32">
        <v>10.650153803490793</v>
      </c>
      <c r="AI739" s="32">
        <v>9.1215259311858006</v>
      </c>
      <c r="AJ739" s="32">
        <v>4.7196479555679307</v>
      </c>
      <c r="AK739" s="32">
        <v>2.2273974337337079</v>
      </c>
      <c r="AL739" s="32">
        <v>0.47285343320015866</v>
      </c>
      <c r="AM739" s="26">
        <v>4.8529037073778841E-3</v>
      </c>
      <c r="AN739" s="26"/>
      <c r="AO739" s="26"/>
      <c r="AP739" s="26"/>
      <c r="AQ739" s="26"/>
      <c r="AR739" s="26"/>
      <c r="AS739" s="26"/>
      <c r="AT739" s="26"/>
      <c r="AU739" s="26"/>
      <c r="AV739" s="26"/>
      <c r="AW739" s="26"/>
      <c r="AX739" s="26"/>
      <c r="AY739" s="26"/>
      <c r="AZ739" s="26"/>
      <c r="BA739" s="26"/>
      <c r="BB739" s="26"/>
      <c r="BC739" s="26"/>
      <c r="BD739" s="26"/>
      <c r="BE739" s="26"/>
      <c r="BF739" s="26"/>
      <c r="BG739" s="26"/>
      <c r="BH739" s="26"/>
      <c r="BI739" s="26"/>
      <c r="BJ739" s="26"/>
      <c r="BK739" s="26"/>
      <c r="BL739" s="26"/>
      <c r="BM739" s="26"/>
      <c r="BN739" s="26"/>
      <c r="BO739" s="26"/>
      <c r="BP739" s="26"/>
      <c r="BQ739" s="26"/>
      <c r="BR739" s="26"/>
      <c r="BS739" s="26"/>
      <c r="BT739" s="26"/>
      <c r="BU739" s="26"/>
      <c r="BV739" s="26"/>
      <c r="BW739" s="26"/>
      <c r="BX739" s="26"/>
      <c r="BY739" s="26"/>
      <c r="BZ739" s="26"/>
      <c r="CA739" s="26"/>
      <c r="CB739" s="26"/>
      <c r="CC739" s="26"/>
      <c r="CD739" s="26"/>
      <c r="CE739" s="26"/>
      <c r="CF739" s="26"/>
      <c r="CG739" s="26"/>
      <c r="CH739" s="26"/>
      <c r="CI739" s="26"/>
      <c r="CJ739" s="26"/>
      <c r="CK739" s="26"/>
      <c r="CL739" s="26"/>
      <c r="CM739" s="26"/>
      <c r="CN739" s="26"/>
      <c r="CO739" s="26"/>
      <c r="CP739" s="26"/>
      <c r="CQ739" s="26"/>
      <c r="CR739" s="26"/>
      <c r="CS739" s="26"/>
      <c r="CT739" s="26"/>
      <c r="CU739" s="26"/>
      <c r="CV739" s="26"/>
      <c r="CW739" s="26"/>
      <c r="CX739" s="7"/>
      <c r="CY739" s="7"/>
      <c r="CZ739" s="7"/>
      <c r="DA739" s="7"/>
      <c r="DB739" s="7"/>
      <c r="DC739" s="7"/>
      <c r="DD739" s="7"/>
      <c r="DE739" s="7"/>
      <c r="DF739" s="7"/>
      <c r="DG739" s="7"/>
      <c r="DH739" s="7"/>
      <c r="DI739" s="7"/>
      <c r="DJ739" s="7"/>
      <c r="DK739" s="7"/>
      <c r="DL739" s="7"/>
      <c r="DM739" s="7"/>
      <c r="DN739" s="7"/>
      <c r="DO739" s="7"/>
      <c r="DP739" s="7"/>
      <c r="DQ739" s="7"/>
      <c r="DR739" s="7"/>
      <c r="DS739" s="7"/>
      <c r="DT739" s="7"/>
      <c r="DU739" s="7"/>
      <c r="DV739" s="7"/>
      <c r="DW739" s="7"/>
      <c r="DX739" s="7"/>
      <c r="DY739" s="7"/>
      <c r="DZ739" s="7"/>
      <c r="EA739" s="7"/>
    </row>
    <row r="740" spans="1:131">
      <c r="A740" s="7" t="s">
        <v>596</v>
      </c>
      <c r="B740" s="7"/>
      <c r="C740" s="32">
        <v>100.78811346725428</v>
      </c>
      <c r="D740" s="32">
        <v>10.46115</v>
      </c>
      <c r="E740" s="32">
        <v>2.0922300000000003</v>
      </c>
      <c r="F740" s="32">
        <v>12.553380000000001</v>
      </c>
      <c r="G740" s="32">
        <v>173.85067809764917</v>
      </c>
      <c r="H740" s="32">
        <v>130.22627218704343</v>
      </c>
      <c r="I740" s="32">
        <v>1091.0771619485477</v>
      </c>
      <c r="J740" s="32">
        <v>6.4188047006179572</v>
      </c>
      <c r="K740" s="32">
        <v>67.240237408326507</v>
      </c>
      <c r="L740" s="113">
        <v>0.74906968216653957</v>
      </c>
      <c r="M740" s="32">
        <v>0.95750002123587241</v>
      </c>
      <c r="N740" s="32">
        <v>2.6807883906365161E-4</v>
      </c>
      <c r="O740" s="32">
        <v>0</v>
      </c>
      <c r="P740" s="32">
        <v>3.5307921042134309E-3</v>
      </c>
      <c r="Q740" s="32">
        <v>0.19440239599350165</v>
      </c>
      <c r="R740" s="32">
        <v>2.3416814902272085</v>
      </c>
      <c r="S740" s="32">
        <v>9.2752880639388362</v>
      </c>
      <c r="T740" s="32">
        <v>12.292817628186045</v>
      </c>
      <c r="U740" s="32">
        <v>11.900966537312078</v>
      </c>
      <c r="V740" s="32">
        <v>12.071268226941708</v>
      </c>
      <c r="W740" s="32">
        <v>5.6748444342655731</v>
      </c>
      <c r="X740" s="32">
        <v>3.2631925651484686</v>
      </c>
      <c r="Y740" s="32">
        <v>0.92228859478911696</v>
      </c>
      <c r="Z740" s="32">
        <v>6.3199228884184382E-3</v>
      </c>
      <c r="AA740" s="32"/>
      <c r="AB740" s="32">
        <v>0</v>
      </c>
      <c r="AC740" s="32">
        <v>2.4146318550230671E-3</v>
      </c>
      <c r="AD740" s="32">
        <v>7.1681844267604308E-2</v>
      </c>
      <c r="AE740" s="32">
        <v>1.5432730994937995</v>
      </c>
      <c r="AF740" s="32">
        <v>6.0143370780799419</v>
      </c>
      <c r="AG740" s="32">
        <v>9.036146482311997</v>
      </c>
      <c r="AH740" s="32">
        <v>10.249635198915067</v>
      </c>
      <c r="AI740" s="32">
        <v>8.7784941867651369</v>
      </c>
      <c r="AJ740" s="32">
        <v>4.5421569213414426</v>
      </c>
      <c r="AK740" s="32">
        <v>2.1436320601573966</v>
      </c>
      <c r="AL740" s="32">
        <v>0.45507091092596452</v>
      </c>
      <c r="AM740" s="26">
        <v>4.6704013457329026E-3</v>
      </c>
      <c r="AN740" s="26"/>
      <c r="AO740" s="26"/>
      <c r="AP740" s="26"/>
      <c r="AQ740" s="26"/>
      <c r="AR740" s="26"/>
      <c r="AS740" s="26"/>
      <c r="AT740" s="26"/>
      <c r="AU740" s="26"/>
      <c r="AV740" s="26"/>
      <c r="AW740" s="26"/>
      <c r="AX740" s="26"/>
      <c r="AY740" s="26"/>
      <c r="AZ740" s="26"/>
      <c r="BA740" s="26"/>
      <c r="BB740" s="26"/>
      <c r="BC740" s="26"/>
      <c r="BD740" s="26"/>
      <c r="BE740" s="26"/>
      <c r="BF740" s="26"/>
      <c r="BG740" s="26"/>
      <c r="BH740" s="26"/>
      <c r="BI740" s="26"/>
      <c r="BJ740" s="26"/>
      <c r="BK740" s="26"/>
      <c r="BL740" s="26"/>
      <c r="BM740" s="26"/>
      <c r="BN740" s="26"/>
      <c r="BO740" s="26"/>
      <c r="BP740" s="26"/>
      <c r="BQ740" s="26"/>
      <c r="BR740" s="26"/>
      <c r="BS740" s="26"/>
      <c r="BT740" s="26"/>
      <c r="BU740" s="26"/>
      <c r="BV740" s="26"/>
      <c r="BW740" s="26"/>
      <c r="BX740" s="26"/>
      <c r="BY740" s="26"/>
      <c r="BZ740" s="26"/>
      <c r="CA740" s="26"/>
      <c r="CB740" s="26"/>
      <c r="CC740" s="26"/>
      <c r="CD740" s="26"/>
      <c r="CE740" s="26"/>
      <c r="CF740" s="26"/>
      <c r="CG740" s="26"/>
      <c r="CH740" s="26"/>
      <c r="CI740" s="26"/>
      <c r="CJ740" s="26"/>
      <c r="CK740" s="26"/>
      <c r="CL740" s="26"/>
      <c r="CM740" s="26"/>
      <c r="CN740" s="26"/>
      <c r="CO740" s="26"/>
      <c r="CP740" s="26"/>
      <c r="CQ740" s="26"/>
      <c r="CR740" s="26"/>
      <c r="CS740" s="26"/>
      <c r="CT740" s="26"/>
      <c r="CU740" s="26"/>
      <c r="CV740" s="26"/>
      <c r="CW740" s="26"/>
      <c r="CX740" s="7"/>
      <c r="CY740" s="7"/>
      <c r="CZ740" s="7"/>
      <c r="DA740" s="7"/>
      <c r="DB740" s="7"/>
      <c r="DC740" s="7"/>
      <c r="DD740" s="7"/>
      <c r="DE740" s="7"/>
      <c r="DF740" s="7"/>
      <c r="DG740" s="7"/>
      <c r="DH740" s="7"/>
      <c r="DI740" s="7"/>
      <c r="DJ740" s="7"/>
      <c r="DK740" s="7"/>
      <c r="DL740" s="7"/>
      <c r="DM740" s="7"/>
      <c r="DN740" s="7"/>
      <c r="DO740" s="7"/>
      <c r="DP740" s="7"/>
      <c r="DQ740" s="7"/>
      <c r="DR740" s="7"/>
      <c r="DS740" s="7"/>
      <c r="DT740" s="7"/>
      <c r="DU740" s="7"/>
      <c r="DV740" s="7"/>
      <c r="DW740" s="7"/>
      <c r="DX740" s="7"/>
      <c r="DY740" s="7"/>
      <c r="DZ740" s="7"/>
      <c r="EA740" s="7"/>
    </row>
    <row r="741" spans="1:131">
      <c r="A741" s="7" t="s">
        <v>597</v>
      </c>
      <c r="B741" s="7"/>
      <c r="C741" s="32">
        <v>98.358559856650629</v>
      </c>
      <c r="D741" s="32">
        <v>10.46115</v>
      </c>
      <c r="E741" s="32">
        <v>2.0922300000000003</v>
      </c>
      <c r="F741" s="32">
        <v>12.553380000000001</v>
      </c>
      <c r="G741" s="32">
        <v>173.85067809764917</v>
      </c>
      <c r="H741" s="32">
        <v>129.05270967977702</v>
      </c>
      <c r="I741" s="32">
        <v>1118.0278458760336</v>
      </c>
      <c r="J741" s="32">
        <v>6.5810857374386531</v>
      </c>
      <c r="K741" s="32">
        <v>68.904867927006819</v>
      </c>
      <c r="L741" s="113">
        <v>0.74231927704814682</v>
      </c>
      <c r="M741" s="32">
        <v>0.93441894992975627</v>
      </c>
      <c r="N741" s="32">
        <v>2.6161664933742817E-4</v>
      </c>
      <c r="O741" s="32">
        <v>0</v>
      </c>
      <c r="P741" s="32">
        <v>3.4456803940129056E-3</v>
      </c>
      <c r="Q741" s="32">
        <v>0.18971621796270174</v>
      </c>
      <c r="R741" s="32">
        <v>2.2852339536700956</v>
      </c>
      <c r="S741" s="32">
        <v>9.0517020791445759</v>
      </c>
      <c r="T741" s="32">
        <v>11.996492412586539</v>
      </c>
      <c r="U741" s="32">
        <v>11.614087110505524</v>
      </c>
      <c r="V741" s="32">
        <v>11.780283583054512</v>
      </c>
      <c r="W741" s="32">
        <v>5.5380491484865271</v>
      </c>
      <c r="X741" s="32">
        <v>3.1845314908807452</v>
      </c>
      <c r="Y741" s="32">
        <v>0.90005631452903967</v>
      </c>
      <c r="Z741" s="32">
        <v>6.1675776272157633E-3</v>
      </c>
      <c r="AA741" s="32"/>
      <c r="AB741" s="32">
        <v>0</v>
      </c>
      <c r="AC741" s="32">
        <v>2.3564258092917331E-3</v>
      </c>
      <c r="AD741" s="32">
        <v>6.9953913487238339E-2</v>
      </c>
      <c r="AE741" s="32">
        <v>1.506071641881034</v>
      </c>
      <c r="AF741" s="32">
        <v>5.8693581330361493</v>
      </c>
      <c r="AG741" s="32">
        <v>8.8183251385363999</v>
      </c>
      <c r="AH741" s="32">
        <v>10.002562033754725</v>
      </c>
      <c r="AI741" s="32">
        <v>8.5668836950770686</v>
      </c>
      <c r="AJ741" s="32">
        <v>4.4326656989290019</v>
      </c>
      <c r="AK741" s="32">
        <v>2.0919586154187644</v>
      </c>
      <c r="AL741" s="32">
        <v>0.4441011731594165</v>
      </c>
      <c r="AM741" s="26">
        <v>4.5578187200428196E-3</v>
      </c>
      <c r="AN741" s="26"/>
      <c r="AO741" s="26"/>
      <c r="AP741" s="26"/>
      <c r="AQ741" s="26"/>
      <c r="AR741" s="26"/>
      <c r="AS741" s="26"/>
      <c r="AT741" s="26"/>
      <c r="AU741" s="26"/>
      <c r="AV741" s="26"/>
      <c r="AW741" s="26"/>
      <c r="AX741" s="26"/>
      <c r="AY741" s="26"/>
      <c r="AZ741" s="26"/>
      <c r="BA741" s="26"/>
      <c r="BB741" s="26"/>
      <c r="BC741" s="26"/>
      <c r="BD741" s="26"/>
      <c r="BE741" s="26"/>
      <c r="BF741" s="26"/>
      <c r="BG741" s="26"/>
      <c r="BH741" s="26"/>
      <c r="BI741" s="26"/>
      <c r="BJ741" s="26"/>
      <c r="BK741" s="26"/>
      <c r="BL741" s="26"/>
      <c r="BM741" s="26"/>
      <c r="BN741" s="26"/>
      <c r="BO741" s="26"/>
      <c r="BP741" s="26"/>
      <c r="BQ741" s="26"/>
      <c r="BR741" s="26"/>
      <c r="BS741" s="26"/>
      <c r="BT741" s="26"/>
      <c r="BU741" s="26"/>
      <c r="BV741" s="26"/>
      <c r="BW741" s="26"/>
      <c r="BX741" s="26"/>
      <c r="BY741" s="26"/>
      <c r="BZ741" s="26"/>
      <c r="CA741" s="26"/>
      <c r="CB741" s="26"/>
      <c r="CC741" s="26"/>
      <c r="CD741" s="26"/>
      <c r="CE741" s="26"/>
      <c r="CF741" s="26"/>
      <c r="CG741" s="26"/>
      <c r="CH741" s="26"/>
      <c r="CI741" s="26"/>
      <c r="CJ741" s="26"/>
      <c r="CK741" s="26"/>
      <c r="CL741" s="26"/>
      <c r="CM741" s="26"/>
      <c r="CN741" s="26"/>
      <c r="CO741" s="26"/>
      <c r="CP741" s="26"/>
      <c r="CQ741" s="26"/>
      <c r="CR741" s="26"/>
      <c r="CS741" s="26"/>
      <c r="CT741" s="26"/>
      <c r="CU741" s="26"/>
      <c r="CV741" s="26"/>
      <c r="CW741" s="26"/>
      <c r="CX741" s="7"/>
      <c r="CY741" s="7"/>
      <c r="CZ741" s="7"/>
      <c r="DA741" s="7"/>
      <c r="DB741" s="7"/>
      <c r="DC741" s="7"/>
      <c r="DD741" s="7"/>
      <c r="DE741" s="7"/>
      <c r="DF741" s="7"/>
      <c r="DG741" s="7"/>
      <c r="DH741" s="7"/>
      <c r="DI741" s="7"/>
      <c r="DJ741" s="7"/>
      <c r="DK741" s="7"/>
      <c r="DL741" s="7"/>
      <c r="DM741" s="7"/>
      <c r="DN741" s="7"/>
      <c r="DO741" s="7"/>
      <c r="DP741" s="7"/>
      <c r="DQ741" s="7"/>
      <c r="DR741" s="7"/>
      <c r="DS741" s="7"/>
      <c r="DT741" s="7"/>
      <c r="DU741" s="7"/>
      <c r="DV741" s="7"/>
      <c r="DW741" s="7"/>
      <c r="DX741" s="7"/>
      <c r="DY741" s="7"/>
      <c r="DZ741" s="7"/>
      <c r="EA741" s="7"/>
    </row>
    <row r="742" spans="1:131">
      <c r="A742" s="7" t="s">
        <v>598</v>
      </c>
      <c r="B742" s="7"/>
      <c r="C742" s="32">
        <v>97.591332400670481</v>
      </c>
      <c r="D742" s="32">
        <v>10.46115</v>
      </c>
      <c r="E742" s="32">
        <v>2.0922300000000003</v>
      </c>
      <c r="F742" s="32">
        <v>12.553380000000001</v>
      </c>
      <c r="G742" s="32">
        <v>173.85067809764917</v>
      </c>
      <c r="H742" s="32">
        <v>128.68211099327169</v>
      </c>
      <c r="I742" s="32">
        <v>1126.8173729662542</v>
      </c>
      <c r="J742" s="32">
        <v>6.6340110573749635</v>
      </c>
      <c r="K742" s="32">
        <v>69.447760088056143</v>
      </c>
      <c r="L742" s="113">
        <v>0.74018757016865355</v>
      </c>
      <c r="M742" s="32">
        <v>0.92713019056992829</v>
      </c>
      <c r="N742" s="32">
        <v>2.5957595784493646E-4</v>
      </c>
      <c r="O742" s="32">
        <v>0</v>
      </c>
      <c r="P742" s="32">
        <v>3.4188030118443174E-3</v>
      </c>
      <c r="Q742" s="32">
        <v>0.18823637226876488</v>
      </c>
      <c r="R742" s="32">
        <v>2.2674084158099541</v>
      </c>
      <c r="S742" s="32">
        <v>8.9810959786832285</v>
      </c>
      <c r="T742" s="32">
        <v>11.902916028713006</v>
      </c>
      <c r="U742" s="32">
        <v>11.52349360730345</v>
      </c>
      <c r="V742" s="32">
        <v>11.688393695511181</v>
      </c>
      <c r="W742" s="32">
        <v>5.4948506371878789</v>
      </c>
      <c r="X742" s="32">
        <v>3.1596911516383046</v>
      </c>
      <c r="Y742" s="32">
        <v>0.89303559444690961</v>
      </c>
      <c r="Z742" s="32">
        <v>6.1194685973622849E-3</v>
      </c>
      <c r="AA742" s="32"/>
      <c r="AB742" s="32">
        <v>0</v>
      </c>
      <c r="AC742" s="32">
        <v>2.3380449527449949E-3</v>
      </c>
      <c r="AD742" s="32">
        <v>6.9408251135543789E-2</v>
      </c>
      <c r="AE742" s="32">
        <v>1.4943238131612129</v>
      </c>
      <c r="AF742" s="32">
        <v>5.8235753082854762</v>
      </c>
      <c r="AG742" s="32">
        <v>8.7495394510283138</v>
      </c>
      <c r="AH742" s="32">
        <v>9.9245389289672428</v>
      </c>
      <c r="AI742" s="32">
        <v>8.500059329280834</v>
      </c>
      <c r="AJ742" s="32">
        <v>4.3980895234303343</v>
      </c>
      <c r="AK742" s="32">
        <v>2.075640685501301</v>
      </c>
      <c r="AL742" s="32">
        <v>0.44063704544366428</v>
      </c>
      <c r="AM742" s="26">
        <v>4.5222663119301601E-3</v>
      </c>
      <c r="AN742" s="26"/>
      <c r="AO742" s="26"/>
      <c r="AP742" s="26"/>
      <c r="AQ742" s="26"/>
      <c r="AR742" s="26"/>
      <c r="AS742" s="26"/>
      <c r="AT742" s="26"/>
      <c r="AU742" s="26"/>
      <c r="AV742" s="26"/>
      <c r="AW742" s="26"/>
      <c r="AX742" s="26"/>
      <c r="AY742" s="26"/>
      <c r="AZ742" s="26"/>
      <c r="BA742" s="26"/>
      <c r="BB742" s="26"/>
      <c r="BC742" s="26"/>
      <c r="BD742" s="26"/>
      <c r="BE742" s="26"/>
      <c r="BF742" s="26"/>
      <c r="BG742" s="26"/>
      <c r="BH742" s="26"/>
      <c r="BI742" s="26"/>
      <c r="BJ742" s="26"/>
      <c r="BK742" s="26"/>
      <c r="BL742" s="26"/>
      <c r="BM742" s="26"/>
      <c r="BN742" s="26"/>
      <c r="BO742" s="26"/>
      <c r="BP742" s="26"/>
      <c r="BQ742" s="26"/>
      <c r="BR742" s="26"/>
      <c r="BS742" s="26"/>
      <c r="BT742" s="26"/>
      <c r="BU742" s="26"/>
      <c r="BV742" s="26"/>
      <c r="BW742" s="26"/>
      <c r="BX742" s="26"/>
      <c r="BY742" s="26"/>
      <c r="BZ742" s="26"/>
      <c r="CA742" s="26"/>
      <c r="CB742" s="26"/>
      <c r="CC742" s="26"/>
      <c r="CD742" s="26"/>
      <c r="CE742" s="26"/>
      <c r="CF742" s="26"/>
      <c r="CG742" s="26"/>
      <c r="CH742" s="26"/>
      <c r="CI742" s="26"/>
      <c r="CJ742" s="26"/>
      <c r="CK742" s="26"/>
      <c r="CL742" s="26"/>
      <c r="CM742" s="26"/>
      <c r="CN742" s="26"/>
      <c r="CO742" s="26"/>
      <c r="CP742" s="26"/>
      <c r="CQ742" s="26"/>
      <c r="CR742" s="26"/>
      <c r="CS742" s="26"/>
      <c r="CT742" s="26"/>
      <c r="CU742" s="26"/>
      <c r="CV742" s="26"/>
      <c r="CW742" s="26"/>
      <c r="CX742" s="7"/>
      <c r="CY742" s="7"/>
      <c r="CZ742" s="7"/>
      <c r="DA742" s="7"/>
      <c r="DB742" s="7"/>
      <c r="DC742" s="7"/>
      <c r="DD742" s="7"/>
      <c r="DE742" s="7"/>
      <c r="DF742" s="7"/>
      <c r="DG742" s="7"/>
      <c r="DH742" s="7"/>
      <c r="DI742" s="7"/>
      <c r="DJ742" s="7"/>
      <c r="DK742" s="7"/>
      <c r="DL742" s="7"/>
      <c r="DM742" s="7"/>
      <c r="DN742" s="7"/>
      <c r="DO742" s="7"/>
      <c r="DP742" s="7"/>
      <c r="DQ742" s="7"/>
      <c r="DR742" s="7"/>
      <c r="DS742" s="7"/>
      <c r="DT742" s="7"/>
      <c r="DU742" s="7"/>
      <c r="DV742" s="7"/>
      <c r="DW742" s="7"/>
      <c r="DX742" s="7"/>
      <c r="DY742" s="7"/>
      <c r="DZ742" s="7"/>
      <c r="EA742" s="7"/>
    </row>
    <row r="743" spans="1:131">
      <c r="A743" s="7" t="s">
        <v>599</v>
      </c>
      <c r="B743" s="7"/>
      <c r="C743" s="32">
        <v>96.721807950559693</v>
      </c>
      <c r="D743" s="32">
        <v>10.46115</v>
      </c>
      <c r="E743" s="32">
        <v>2.0922300000000003</v>
      </c>
      <c r="F743" s="32">
        <v>12.553380000000001</v>
      </c>
      <c r="G743" s="32">
        <v>173.85067809764917</v>
      </c>
      <c r="H743" s="32">
        <v>128.26209914856577</v>
      </c>
      <c r="I743" s="32">
        <v>1136.947407519626</v>
      </c>
      <c r="J743" s="32">
        <v>6.6950081183317005</v>
      </c>
      <c r="K743" s="32">
        <v>70.073449763249542</v>
      </c>
      <c r="L743" s="113">
        <v>0.73777163570522852</v>
      </c>
      <c r="M743" s="32">
        <v>0.91886959662879142</v>
      </c>
      <c r="N743" s="32">
        <v>2.5726317415344598E-4</v>
      </c>
      <c r="O743" s="32">
        <v>0</v>
      </c>
      <c r="P743" s="32">
        <v>3.3883419787199185E-3</v>
      </c>
      <c r="Q743" s="32">
        <v>0.18655921381563648</v>
      </c>
      <c r="R743" s="32">
        <v>2.247206139568461</v>
      </c>
      <c r="S743" s="32">
        <v>8.9010757314937035</v>
      </c>
      <c r="T743" s="32">
        <v>11.79686279365634</v>
      </c>
      <c r="U743" s="32">
        <v>11.420820970341104</v>
      </c>
      <c r="V743" s="32">
        <v>11.584251822962079</v>
      </c>
      <c r="W743" s="32">
        <v>5.4458923243827462</v>
      </c>
      <c r="X743" s="32">
        <v>3.1315387671635402</v>
      </c>
      <c r="Y743" s="32">
        <v>0.88507877835382931</v>
      </c>
      <c r="Z743" s="32">
        <v>6.0649450301950118E-3</v>
      </c>
      <c r="AA743" s="32"/>
      <c r="AB743" s="32">
        <v>0</v>
      </c>
      <c r="AC743" s="32">
        <v>2.3172133153253594E-3</v>
      </c>
      <c r="AD743" s="32">
        <v>6.8789833803623329E-2</v>
      </c>
      <c r="AE743" s="32">
        <v>1.4810096072787493</v>
      </c>
      <c r="AF743" s="32">
        <v>5.7716881069013812</v>
      </c>
      <c r="AG743" s="32">
        <v>8.6715823385191531</v>
      </c>
      <c r="AH743" s="32">
        <v>9.8361127435414346</v>
      </c>
      <c r="AI743" s="32">
        <v>8.4243250480451035</v>
      </c>
      <c r="AJ743" s="32">
        <v>4.3589031911985137</v>
      </c>
      <c r="AK743" s="32">
        <v>2.0571470315948432</v>
      </c>
      <c r="AL743" s="32">
        <v>0.43671103403247863</v>
      </c>
      <c r="AM743" s="26">
        <v>4.4819735827358138E-3</v>
      </c>
      <c r="AN743" s="26"/>
      <c r="AO743" s="26"/>
      <c r="AP743" s="26"/>
      <c r="AQ743" s="26"/>
      <c r="AR743" s="26"/>
      <c r="AS743" s="26"/>
      <c r="AT743" s="26"/>
      <c r="AU743" s="26"/>
      <c r="AV743" s="26"/>
      <c r="AW743" s="26"/>
      <c r="AX743" s="26"/>
      <c r="AY743" s="26"/>
      <c r="AZ743" s="26"/>
      <c r="BA743" s="26"/>
      <c r="BB743" s="26"/>
      <c r="BC743" s="26"/>
      <c r="BD743" s="26"/>
      <c r="BE743" s="26"/>
      <c r="BF743" s="26"/>
      <c r="BG743" s="26"/>
      <c r="BH743" s="26"/>
      <c r="BI743" s="26"/>
      <c r="BJ743" s="26"/>
      <c r="BK743" s="26"/>
      <c r="BL743" s="26"/>
      <c r="BM743" s="26"/>
      <c r="BN743" s="26"/>
      <c r="BO743" s="26"/>
      <c r="BP743" s="26"/>
      <c r="BQ743" s="26"/>
      <c r="BR743" s="26"/>
      <c r="BS743" s="26"/>
      <c r="BT743" s="26"/>
      <c r="BU743" s="26"/>
      <c r="BV743" s="26"/>
      <c r="BW743" s="26"/>
      <c r="BX743" s="26"/>
      <c r="BY743" s="26"/>
      <c r="BZ743" s="26"/>
      <c r="CA743" s="26"/>
      <c r="CB743" s="26"/>
      <c r="CC743" s="26"/>
      <c r="CD743" s="26"/>
      <c r="CE743" s="26"/>
      <c r="CF743" s="26"/>
      <c r="CG743" s="26"/>
      <c r="CH743" s="26"/>
      <c r="CI743" s="26"/>
      <c r="CJ743" s="26"/>
      <c r="CK743" s="26"/>
      <c r="CL743" s="26"/>
      <c r="CM743" s="26"/>
      <c r="CN743" s="26"/>
      <c r="CO743" s="26"/>
      <c r="CP743" s="26"/>
      <c r="CQ743" s="26"/>
      <c r="CR743" s="26"/>
      <c r="CS743" s="26"/>
      <c r="CT743" s="26"/>
      <c r="CU743" s="26"/>
      <c r="CV743" s="26"/>
      <c r="CW743" s="26"/>
      <c r="CX743" s="7"/>
      <c r="CY743" s="7"/>
      <c r="CZ743" s="7"/>
      <c r="DA743" s="7"/>
      <c r="DB743" s="7"/>
      <c r="DC743" s="7"/>
      <c r="DD743" s="7"/>
      <c r="DE743" s="7"/>
      <c r="DF743" s="7"/>
      <c r="DG743" s="7"/>
      <c r="DH743" s="7"/>
      <c r="DI743" s="7"/>
      <c r="DJ743" s="7"/>
      <c r="DK743" s="7"/>
      <c r="DL743" s="7"/>
      <c r="DM743" s="7"/>
      <c r="DN743" s="7"/>
      <c r="DO743" s="7"/>
      <c r="DP743" s="7"/>
      <c r="DQ743" s="7"/>
      <c r="DR743" s="7"/>
      <c r="DS743" s="7"/>
      <c r="DT743" s="7"/>
      <c r="DU743" s="7"/>
      <c r="DV743" s="7"/>
      <c r="DW743" s="7"/>
      <c r="DX743" s="7"/>
      <c r="DY743" s="7"/>
      <c r="DZ743" s="7"/>
      <c r="EA743" s="7"/>
    </row>
    <row r="744" spans="1:131">
      <c r="A744" s="7" t="s">
        <v>601</v>
      </c>
      <c r="B744" s="7"/>
      <c r="C744" s="32">
        <v>94.189957345825334</v>
      </c>
      <c r="D744" s="32">
        <v>10.46115</v>
      </c>
      <c r="E744" s="32">
        <v>2.0922300000000003</v>
      </c>
      <c r="F744" s="32">
        <v>12.553380000000001</v>
      </c>
      <c r="G744" s="32">
        <v>173.85067809764917</v>
      </c>
      <c r="H744" s="32">
        <v>127.03912348309848</v>
      </c>
      <c r="I744" s="32">
        <v>1167.5088501871369</v>
      </c>
      <c r="J744" s="32">
        <v>6.8790310031002058</v>
      </c>
      <c r="K744" s="32">
        <v>71.961101679472549</v>
      </c>
      <c r="L744" s="113">
        <v>0.73073700300290245</v>
      </c>
      <c r="M744" s="32">
        <v>0.89481669074136461</v>
      </c>
      <c r="N744" s="32">
        <v>2.5052889222822362E-4</v>
      </c>
      <c r="O744" s="32">
        <v>0</v>
      </c>
      <c r="P744" s="32">
        <v>3.2996466175635804E-3</v>
      </c>
      <c r="Q744" s="32">
        <v>0.18167572302564497</v>
      </c>
      <c r="R744" s="32">
        <v>2.1883818646299953</v>
      </c>
      <c r="S744" s="32">
        <v>8.668075599971262</v>
      </c>
      <c r="T744" s="32">
        <v>11.488060726873693</v>
      </c>
      <c r="U744" s="32">
        <v>11.12186240977427</v>
      </c>
      <c r="V744" s="32">
        <v>11.281015194069102</v>
      </c>
      <c r="W744" s="32">
        <v>5.3033372370972121</v>
      </c>
      <c r="X744" s="32">
        <v>3.0495656476634903</v>
      </c>
      <c r="Y744" s="32">
        <v>0.86191040208280112</v>
      </c>
      <c r="Z744" s="32">
        <v>5.9061852316785379E-3</v>
      </c>
      <c r="AA744" s="32"/>
      <c r="AB744" s="32">
        <v>0</v>
      </c>
      <c r="AC744" s="32">
        <v>2.2565564887211263E-3</v>
      </c>
      <c r="AD744" s="32">
        <v>6.6989148043031396E-2</v>
      </c>
      <c r="AE744" s="32">
        <v>1.4422417725033407</v>
      </c>
      <c r="AF744" s="32">
        <v>5.620604785224165</v>
      </c>
      <c r="AG744" s="32">
        <v>8.444589569742476</v>
      </c>
      <c r="AH744" s="32">
        <v>9.5786364977427585</v>
      </c>
      <c r="AI744" s="32">
        <v>8.2038046409175358</v>
      </c>
      <c r="AJ744" s="32">
        <v>4.2448018120529154</v>
      </c>
      <c r="AK744" s="32">
        <v>2.0032978628672153</v>
      </c>
      <c r="AL744" s="32">
        <v>0.42527941257049684</v>
      </c>
      <c r="AM744" s="26">
        <v>4.3646506359640413E-3</v>
      </c>
      <c r="AN744" s="26"/>
      <c r="AO744" s="26"/>
      <c r="AP744" s="26"/>
      <c r="AQ744" s="26"/>
      <c r="AR744" s="26"/>
      <c r="AS744" s="26"/>
      <c r="AT744" s="26"/>
      <c r="AU744" s="26"/>
      <c r="AV744" s="26"/>
      <c r="AW744" s="26"/>
      <c r="AX744" s="26"/>
      <c r="AY744" s="26"/>
      <c r="AZ744" s="26"/>
      <c r="BA744" s="26"/>
      <c r="BB744" s="26"/>
      <c r="BC744" s="26"/>
      <c r="BD744" s="26"/>
      <c r="BE744" s="26"/>
      <c r="BF744" s="26"/>
      <c r="BG744" s="26"/>
      <c r="BH744" s="26"/>
      <c r="BI744" s="26"/>
      <c r="BJ744" s="26"/>
      <c r="BK744" s="26"/>
      <c r="BL744" s="26"/>
      <c r="BM744" s="26"/>
      <c r="BN744" s="26"/>
      <c r="BO744" s="26"/>
      <c r="BP744" s="26"/>
      <c r="BQ744" s="26"/>
      <c r="BR744" s="26"/>
      <c r="BS744" s="26"/>
      <c r="BT744" s="26"/>
      <c r="BU744" s="26"/>
      <c r="BV744" s="26"/>
      <c r="BW744" s="26"/>
      <c r="BX744" s="26"/>
      <c r="BY744" s="26"/>
      <c r="BZ744" s="26"/>
      <c r="CA744" s="26"/>
      <c r="CB744" s="26"/>
      <c r="CC744" s="26"/>
      <c r="CD744" s="26"/>
      <c r="CE744" s="26"/>
      <c r="CF744" s="26"/>
      <c r="CG744" s="26"/>
      <c r="CH744" s="26"/>
      <c r="CI744" s="26"/>
      <c r="CJ744" s="26"/>
      <c r="CK744" s="26"/>
      <c r="CL744" s="26"/>
      <c r="CM744" s="26"/>
      <c r="CN744" s="26"/>
      <c r="CO744" s="26"/>
      <c r="CP744" s="26"/>
      <c r="CQ744" s="26"/>
      <c r="CR744" s="26"/>
      <c r="CS744" s="26"/>
      <c r="CT744" s="26"/>
      <c r="CU744" s="26"/>
      <c r="CV744" s="26"/>
      <c r="CW744" s="26"/>
      <c r="CX744" s="7"/>
      <c r="CY744" s="7"/>
      <c r="CZ744" s="7"/>
      <c r="DA744" s="7"/>
      <c r="DB744" s="7"/>
      <c r="DC744" s="7"/>
      <c r="DD744" s="7"/>
      <c r="DE744" s="7"/>
      <c r="DF744" s="7"/>
      <c r="DG744" s="7"/>
      <c r="DH744" s="7"/>
      <c r="DI744" s="7"/>
      <c r="DJ744" s="7"/>
      <c r="DK744" s="7"/>
      <c r="DL744" s="7"/>
      <c r="DM744" s="7"/>
      <c r="DN744" s="7"/>
      <c r="DO744" s="7"/>
      <c r="DP744" s="7"/>
      <c r="DQ744" s="7"/>
      <c r="DR744" s="7"/>
      <c r="DS744" s="7"/>
      <c r="DT744" s="7"/>
      <c r="DU744" s="7"/>
      <c r="DV744" s="7"/>
      <c r="DW744" s="7"/>
      <c r="DX744" s="7"/>
      <c r="DY744" s="7"/>
      <c r="DZ744" s="7"/>
      <c r="EA744" s="7"/>
    </row>
    <row r="745" spans="1:131">
      <c r="A745" s="7" t="s">
        <v>602</v>
      </c>
      <c r="B745" s="7"/>
      <c r="C745" s="32">
        <v>94.189957345825334</v>
      </c>
      <c r="D745" s="32">
        <v>10.46115</v>
      </c>
      <c r="E745" s="32">
        <v>2.0922300000000003</v>
      </c>
      <c r="F745" s="32">
        <v>12.553380000000001</v>
      </c>
      <c r="G745" s="32">
        <v>173.85067809764917</v>
      </c>
      <c r="H745" s="32">
        <v>127.03912348309848</v>
      </c>
      <c r="I745" s="32">
        <v>1167.5088501871369</v>
      </c>
      <c r="J745" s="32">
        <v>6.8790310031002058</v>
      </c>
      <c r="K745" s="32">
        <v>71.961101679472549</v>
      </c>
      <c r="L745" s="113">
        <v>0.73073700300290245</v>
      </c>
      <c r="M745" s="32">
        <v>0.89481669074136461</v>
      </c>
      <c r="N745" s="32">
        <v>2.5052889222822362E-4</v>
      </c>
      <c r="O745" s="32">
        <v>0</v>
      </c>
      <c r="P745" s="32">
        <v>3.2996466175635804E-3</v>
      </c>
      <c r="Q745" s="32">
        <v>0.18167572302564497</v>
      </c>
      <c r="R745" s="32">
        <v>2.1883818646299953</v>
      </c>
      <c r="S745" s="32">
        <v>8.668075599971262</v>
      </c>
      <c r="T745" s="32">
        <v>11.488060726873693</v>
      </c>
      <c r="U745" s="32">
        <v>11.12186240977427</v>
      </c>
      <c r="V745" s="32">
        <v>11.281015194069102</v>
      </c>
      <c r="W745" s="32">
        <v>5.3033372370972121</v>
      </c>
      <c r="X745" s="32">
        <v>3.0495656476634903</v>
      </c>
      <c r="Y745" s="32">
        <v>0.86191040208280112</v>
      </c>
      <c r="Z745" s="32">
        <v>5.9061852316785379E-3</v>
      </c>
      <c r="AA745" s="32"/>
      <c r="AB745" s="32">
        <v>0</v>
      </c>
      <c r="AC745" s="32">
        <v>2.2565564887211263E-3</v>
      </c>
      <c r="AD745" s="32">
        <v>6.6989148043031396E-2</v>
      </c>
      <c r="AE745" s="32">
        <v>1.4422417725033407</v>
      </c>
      <c r="AF745" s="32">
        <v>5.620604785224165</v>
      </c>
      <c r="AG745" s="32">
        <v>8.444589569742476</v>
      </c>
      <c r="AH745" s="32">
        <v>9.5786364977427585</v>
      </c>
      <c r="AI745" s="32">
        <v>8.2038046409175358</v>
      </c>
      <c r="AJ745" s="32">
        <v>4.2448018120529154</v>
      </c>
      <c r="AK745" s="32">
        <v>2.0032978628672153</v>
      </c>
      <c r="AL745" s="32">
        <v>0.42527941257049684</v>
      </c>
      <c r="AM745" s="26">
        <v>4.3646506359640413E-3</v>
      </c>
      <c r="AN745" s="26"/>
      <c r="AO745" s="26"/>
      <c r="AP745" s="26"/>
      <c r="AQ745" s="26"/>
      <c r="AR745" s="26"/>
      <c r="AS745" s="26"/>
      <c r="AT745" s="26"/>
      <c r="AU745" s="26"/>
      <c r="AV745" s="26"/>
      <c r="AW745" s="26"/>
      <c r="AX745" s="26"/>
      <c r="AY745" s="26"/>
      <c r="AZ745" s="26"/>
      <c r="BA745" s="26"/>
      <c r="BB745" s="26"/>
      <c r="BC745" s="26"/>
      <c r="BD745" s="26"/>
      <c r="BE745" s="26"/>
      <c r="BF745" s="26"/>
      <c r="BG745" s="26"/>
      <c r="BH745" s="26"/>
      <c r="BI745" s="26"/>
      <c r="BJ745" s="26"/>
      <c r="BK745" s="26"/>
      <c r="BL745" s="26"/>
      <c r="BM745" s="26"/>
      <c r="BN745" s="26"/>
      <c r="BO745" s="26"/>
      <c r="BP745" s="26"/>
      <c r="BQ745" s="26"/>
      <c r="BR745" s="26"/>
      <c r="BS745" s="26"/>
      <c r="BT745" s="26"/>
      <c r="BU745" s="26"/>
      <c r="BV745" s="26"/>
      <c r="BW745" s="26"/>
      <c r="BX745" s="26"/>
      <c r="BY745" s="26"/>
      <c r="BZ745" s="26"/>
      <c r="CA745" s="26"/>
      <c r="CB745" s="26"/>
      <c r="CC745" s="26"/>
      <c r="CD745" s="26"/>
      <c r="CE745" s="26"/>
      <c r="CF745" s="26"/>
      <c r="CG745" s="26"/>
      <c r="CH745" s="26"/>
      <c r="CI745" s="26"/>
      <c r="CJ745" s="26"/>
      <c r="CK745" s="26"/>
      <c r="CL745" s="26"/>
      <c r="CM745" s="26"/>
      <c r="CN745" s="26"/>
      <c r="CO745" s="26"/>
      <c r="CP745" s="26"/>
      <c r="CQ745" s="26"/>
      <c r="CR745" s="26"/>
      <c r="CS745" s="26"/>
      <c r="CT745" s="26"/>
      <c r="CU745" s="26"/>
      <c r="CV745" s="26"/>
      <c r="CW745" s="26"/>
      <c r="CX745" s="7"/>
      <c r="CY745" s="7"/>
      <c r="CZ745" s="7"/>
      <c r="DA745" s="7"/>
      <c r="DB745" s="7"/>
      <c r="DC745" s="7"/>
      <c r="DD745" s="7"/>
      <c r="DE745" s="7"/>
      <c r="DF745" s="7"/>
      <c r="DG745" s="7"/>
      <c r="DH745" s="7"/>
      <c r="DI745" s="7"/>
      <c r="DJ745" s="7"/>
      <c r="DK745" s="7"/>
      <c r="DL745" s="7"/>
      <c r="DM745" s="7"/>
      <c r="DN745" s="7"/>
      <c r="DO745" s="7"/>
      <c r="DP745" s="7"/>
      <c r="DQ745" s="7"/>
      <c r="DR745" s="7"/>
      <c r="DS745" s="7"/>
      <c r="DT745" s="7"/>
      <c r="DU745" s="7"/>
      <c r="DV745" s="7"/>
      <c r="DW745" s="7"/>
      <c r="DX745" s="7"/>
      <c r="DY745" s="7"/>
      <c r="DZ745" s="7"/>
      <c r="EA745" s="7"/>
    </row>
    <row r="746" spans="1:131">
      <c r="A746" s="7" t="s">
        <v>603</v>
      </c>
      <c r="B746" s="7"/>
      <c r="C746" s="32">
        <v>71.786915631206</v>
      </c>
      <c r="D746" s="32">
        <v>10.46115</v>
      </c>
      <c r="E746" s="32">
        <v>2.0922300000000003</v>
      </c>
      <c r="F746" s="32">
        <v>12.553380000000001</v>
      </c>
      <c r="G746" s="32">
        <v>173.85067809764917</v>
      </c>
      <c r="H746" s="32">
        <v>116.21764183714572</v>
      </c>
      <c r="I746" s="32">
        <v>1531.8614518130478</v>
      </c>
      <c r="J746" s="32">
        <v>9.0729463085247737</v>
      </c>
      <c r="K746" s="32">
        <v>94.465631132564411</v>
      </c>
      <c r="L746" s="113">
        <v>0.66849116212171522</v>
      </c>
      <c r="M746" s="32">
        <v>0.68198491743443079</v>
      </c>
      <c r="N746" s="32">
        <v>1.9094070064746771E-4</v>
      </c>
      <c r="O746" s="32">
        <v>0</v>
      </c>
      <c r="P746" s="32">
        <v>2.5148270582408283E-3</v>
      </c>
      <c r="Q746" s="32">
        <v>0.13846422876268949</v>
      </c>
      <c r="R746" s="32">
        <v>1.6678761591138735</v>
      </c>
      <c r="S746" s="32">
        <v>6.6063774664999544</v>
      </c>
      <c r="T746" s="32">
        <v>8.7556303177666184</v>
      </c>
      <c r="U746" s="32">
        <v>8.4765321162737912</v>
      </c>
      <c r="V746" s="32">
        <v>8.5978304778039547</v>
      </c>
      <c r="W746" s="32">
        <v>4.0419407071767237</v>
      </c>
      <c r="X746" s="32">
        <v>2.3242277417842563</v>
      </c>
      <c r="Y746" s="32">
        <v>0.65690537568461105</v>
      </c>
      <c r="Z746" s="32">
        <v>4.5014015599570065E-3</v>
      </c>
      <c r="AA746" s="32"/>
      <c r="AB746" s="32">
        <v>0</v>
      </c>
      <c r="AC746" s="32">
        <v>1.7198354775563947E-3</v>
      </c>
      <c r="AD746" s="32">
        <v>5.1055807373551219E-2</v>
      </c>
      <c r="AE746" s="32">
        <v>1.0992051738845714</v>
      </c>
      <c r="AF746" s="32">
        <v>4.2837463025045421</v>
      </c>
      <c r="AG746" s="32">
        <v>6.4360474945064148</v>
      </c>
      <c r="AH746" s="32">
        <v>7.3003618379483894</v>
      </c>
      <c r="AI746" s="32">
        <v>6.2525331596675322</v>
      </c>
      <c r="AJ746" s="32">
        <v>3.2351774874918635</v>
      </c>
      <c r="AK746" s="32">
        <v>1.5268143092772937</v>
      </c>
      <c r="AL746" s="32">
        <v>0.32412688327053613</v>
      </c>
      <c r="AM746" s="26">
        <v>3.3265203190744131E-3</v>
      </c>
      <c r="AN746" s="26"/>
      <c r="AO746" s="26"/>
      <c r="AP746" s="26"/>
      <c r="AQ746" s="26"/>
      <c r="AR746" s="26"/>
      <c r="AS746" s="26"/>
      <c r="AT746" s="26"/>
      <c r="AU746" s="26"/>
      <c r="AV746" s="26"/>
      <c r="AW746" s="26"/>
      <c r="AX746" s="26"/>
      <c r="AY746" s="26"/>
      <c r="AZ746" s="26"/>
      <c r="BA746" s="26"/>
      <c r="BB746" s="26"/>
      <c r="BC746" s="26"/>
      <c r="BD746" s="26"/>
      <c r="BE746" s="26"/>
      <c r="BF746" s="26"/>
      <c r="BG746" s="26"/>
      <c r="BH746" s="26"/>
      <c r="BI746" s="26"/>
      <c r="BJ746" s="26"/>
      <c r="BK746" s="26"/>
      <c r="BL746" s="26"/>
      <c r="BM746" s="26"/>
      <c r="BN746" s="26"/>
      <c r="BO746" s="26"/>
      <c r="BP746" s="26"/>
      <c r="BQ746" s="26"/>
      <c r="BR746" s="26"/>
      <c r="BS746" s="26"/>
      <c r="BT746" s="26"/>
      <c r="BU746" s="26"/>
      <c r="BV746" s="26"/>
      <c r="BW746" s="26"/>
      <c r="BX746" s="26"/>
      <c r="BY746" s="26"/>
      <c r="BZ746" s="26"/>
      <c r="CA746" s="26"/>
      <c r="CB746" s="26"/>
      <c r="CC746" s="26"/>
      <c r="CD746" s="26"/>
      <c r="CE746" s="26"/>
      <c r="CF746" s="26"/>
      <c r="CG746" s="26"/>
      <c r="CH746" s="26"/>
      <c r="CI746" s="26"/>
      <c r="CJ746" s="26"/>
      <c r="CK746" s="26"/>
      <c r="CL746" s="26"/>
      <c r="CM746" s="26"/>
      <c r="CN746" s="26"/>
      <c r="CO746" s="26"/>
      <c r="CP746" s="26"/>
      <c r="CQ746" s="26"/>
      <c r="CR746" s="26"/>
      <c r="CS746" s="26"/>
      <c r="CT746" s="26"/>
      <c r="CU746" s="26"/>
      <c r="CV746" s="26"/>
      <c r="CW746" s="26"/>
      <c r="CX746" s="7"/>
      <c r="CY746" s="7"/>
      <c r="CZ746" s="7"/>
      <c r="DA746" s="7"/>
      <c r="DB746" s="7"/>
      <c r="DC746" s="7"/>
      <c r="DD746" s="7"/>
      <c r="DE746" s="7"/>
      <c r="DF746" s="7"/>
      <c r="DG746" s="7"/>
      <c r="DH746" s="7"/>
      <c r="DI746" s="7"/>
      <c r="DJ746" s="7"/>
      <c r="DK746" s="7"/>
      <c r="DL746" s="7"/>
      <c r="DM746" s="7"/>
      <c r="DN746" s="7"/>
      <c r="DO746" s="7"/>
      <c r="DP746" s="7"/>
      <c r="DQ746" s="7"/>
      <c r="DR746" s="7"/>
      <c r="DS746" s="7"/>
      <c r="DT746" s="7"/>
      <c r="DU746" s="7"/>
      <c r="DV746" s="7"/>
      <c r="DW746" s="7"/>
      <c r="DX746" s="7"/>
      <c r="DY746" s="7"/>
      <c r="DZ746" s="7"/>
      <c r="EA746" s="7"/>
    </row>
    <row r="747" spans="1:131">
      <c r="A747" s="7" t="s">
        <v>604</v>
      </c>
      <c r="B747" s="7"/>
      <c r="C747" s="32">
        <v>67.669461617446046</v>
      </c>
      <c r="D747" s="32">
        <v>10.46115</v>
      </c>
      <c r="E747" s="32">
        <v>2.0922300000000003</v>
      </c>
      <c r="F747" s="32">
        <v>12.553380000000001</v>
      </c>
      <c r="G747" s="32">
        <v>173.85067809764917</v>
      </c>
      <c r="H747" s="32">
        <v>114.22876221956761</v>
      </c>
      <c r="I747" s="32">
        <v>1625.0699528492917</v>
      </c>
      <c r="J747" s="32">
        <v>9.634192629002678</v>
      </c>
      <c r="K747" s="32">
        <v>100.22272864603947</v>
      </c>
      <c r="L747" s="113">
        <v>0.65705100186843757</v>
      </c>
      <c r="M747" s="32">
        <v>0.64286857553669652</v>
      </c>
      <c r="N747" s="32">
        <v>1.7998898963776257E-4</v>
      </c>
      <c r="O747" s="32">
        <v>0</v>
      </c>
      <c r="P747" s="32">
        <v>2.3705851072694088E-3</v>
      </c>
      <c r="Q747" s="32">
        <v>0.13052239020522849</v>
      </c>
      <c r="R747" s="32">
        <v>1.5722124392644494</v>
      </c>
      <c r="S747" s="32">
        <v>6.2274580606907293</v>
      </c>
      <c r="T747" s="32">
        <v>8.2534370576453391</v>
      </c>
      <c r="U747" s="32">
        <v>7.9903469824226754</v>
      </c>
      <c r="V747" s="32">
        <v>8.1046880813214326</v>
      </c>
      <c r="W747" s="32">
        <v>3.8101086965406519</v>
      </c>
      <c r="X747" s="32">
        <v>2.1909179211831642</v>
      </c>
      <c r="Y747" s="32">
        <v>0.61922751124384778</v>
      </c>
      <c r="Z747" s="32">
        <v>4.2432164330766789E-3</v>
      </c>
      <c r="AA747" s="32"/>
      <c r="AB747" s="32">
        <v>0</v>
      </c>
      <c r="AC747" s="32">
        <v>1.6211915474222372E-3</v>
      </c>
      <c r="AD747" s="32">
        <v>4.8127419419457251E-2</v>
      </c>
      <c r="AE747" s="32">
        <v>1.0361584930881995</v>
      </c>
      <c r="AF747" s="32">
        <v>4.0380451430092688</v>
      </c>
      <c r="AG747" s="32">
        <v>6.0668976382130291</v>
      </c>
      <c r="AH747" s="32">
        <v>6.8816378422555893</v>
      </c>
      <c r="AI747" s="32">
        <v>5.8939090632277482</v>
      </c>
      <c r="AJ747" s="32">
        <v>3.0496186789823549</v>
      </c>
      <c r="AK747" s="32">
        <v>1.4392414187202418</v>
      </c>
      <c r="AL747" s="32">
        <v>0.3055360645293333</v>
      </c>
      <c r="AM747" s="26">
        <v>3.1357223955364791E-3</v>
      </c>
      <c r="AN747" s="26"/>
      <c r="AO747" s="26"/>
      <c r="AP747" s="26"/>
      <c r="AQ747" s="26"/>
      <c r="AR747" s="26"/>
      <c r="AS747" s="26"/>
      <c r="AT747" s="26"/>
      <c r="AU747" s="26"/>
      <c r="AV747" s="26"/>
      <c r="AW747" s="26"/>
      <c r="AX747" s="26"/>
      <c r="AY747" s="26"/>
      <c r="AZ747" s="26"/>
      <c r="BA747" s="26"/>
      <c r="BB747" s="26"/>
      <c r="BC747" s="26"/>
      <c r="BD747" s="26"/>
      <c r="BE747" s="26"/>
      <c r="BF747" s="26"/>
      <c r="BG747" s="26"/>
      <c r="BH747" s="26"/>
      <c r="BI747" s="26"/>
      <c r="BJ747" s="26"/>
      <c r="BK747" s="26"/>
      <c r="BL747" s="26"/>
      <c r="BM747" s="26"/>
      <c r="BN747" s="26"/>
      <c r="BO747" s="26"/>
      <c r="BP747" s="26"/>
      <c r="BQ747" s="26"/>
      <c r="BR747" s="26"/>
      <c r="BS747" s="26"/>
      <c r="BT747" s="26"/>
      <c r="BU747" s="26"/>
      <c r="BV747" s="26"/>
      <c r="BW747" s="26"/>
      <c r="BX747" s="26"/>
      <c r="BY747" s="26"/>
      <c r="BZ747" s="26"/>
      <c r="CA747" s="26"/>
      <c r="CB747" s="26"/>
      <c r="CC747" s="26"/>
      <c r="CD747" s="26"/>
      <c r="CE747" s="26"/>
      <c r="CF747" s="26"/>
      <c r="CG747" s="26"/>
      <c r="CH747" s="26"/>
      <c r="CI747" s="26"/>
      <c r="CJ747" s="26"/>
      <c r="CK747" s="26"/>
      <c r="CL747" s="26"/>
      <c r="CM747" s="26"/>
      <c r="CN747" s="26"/>
      <c r="CO747" s="26"/>
      <c r="CP747" s="26"/>
      <c r="CQ747" s="26"/>
      <c r="CR747" s="26"/>
      <c r="CS747" s="26"/>
      <c r="CT747" s="26"/>
      <c r="CU747" s="26"/>
      <c r="CV747" s="26"/>
      <c r="CW747" s="26"/>
      <c r="CX747" s="7"/>
      <c r="CY747" s="7"/>
      <c r="CZ747" s="7"/>
      <c r="DA747" s="7"/>
      <c r="DB747" s="7"/>
      <c r="DC747" s="7"/>
      <c r="DD747" s="7"/>
      <c r="DE747" s="7"/>
      <c r="DF747" s="7"/>
      <c r="DG747" s="7"/>
      <c r="DH747" s="7"/>
      <c r="DI747" s="7"/>
      <c r="DJ747" s="7"/>
      <c r="DK747" s="7"/>
      <c r="DL747" s="7"/>
      <c r="DM747" s="7"/>
      <c r="DN747" s="7"/>
      <c r="DO747" s="7"/>
      <c r="DP747" s="7"/>
      <c r="DQ747" s="7"/>
      <c r="DR747" s="7"/>
      <c r="DS747" s="7"/>
      <c r="DT747" s="7"/>
      <c r="DU747" s="7"/>
      <c r="DV747" s="7"/>
      <c r="DW747" s="7"/>
      <c r="DX747" s="7"/>
      <c r="DY747" s="7"/>
      <c r="DZ747" s="7"/>
      <c r="EA747" s="7"/>
    </row>
    <row r="748" spans="1:131">
      <c r="A748" s="7"/>
      <c r="B748" s="7"/>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c r="AA748" s="26"/>
      <c r="AB748" s="26"/>
      <c r="AC748" s="26"/>
      <c r="AD748" s="26"/>
      <c r="AE748" s="26"/>
      <c r="AF748" s="26"/>
      <c r="AG748" s="26"/>
      <c r="AH748" s="26"/>
      <c r="AI748" s="26"/>
      <c r="AJ748" s="26"/>
      <c r="AK748" s="26"/>
      <c r="AL748" s="26"/>
      <c r="AM748" s="26"/>
      <c r="AN748" s="26"/>
      <c r="AO748" s="26"/>
      <c r="AP748" s="26"/>
      <c r="AQ748" s="26"/>
      <c r="AR748" s="26"/>
      <c r="AS748" s="26"/>
      <c r="AT748" s="26"/>
      <c r="AU748" s="26"/>
      <c r="AV748" s="26"/>
      <c r="AW748" s="26"/>
      <c r="AX748" s="26"/>
      <c r="AY748" s="26"/>
      <c r="AZ748" s="26"/>
      <c r="BA748" s="26"/>
      <c r="BB748" s="26"/>
      <c r="BC748" s="26"/>
      <c r="BD748" s="26"/>
      <c r="BE748" s="26"/>
      <c r="BF748" s="26"/>
      <c r="BG748" s="26"/>
      <c r="BH748" s="26"/>
      <c r="BI748" s="26"/>
      <c r="BJ748" s="26"/>
      <c r="BK748" s="26"/>
      <c r="BL748" s="26"/>
      <c r="BM748" s="26"/>
      <c r="BN748" s="26"/>
      <c r="BO748" s="26"/>
      <c r="BP748" s="26"/>
      <c r="BQ748" s="26"/>
      <c r="BR748" s="26"/>
      <c r="BS748" s="26"/>
      <c r="BT748" s="26"/>
      <c r="BU748" s="26"/>
      <c r="BV748" s="26"/>
      <c r="BW748" s="26"/>
      <c r="BX748" s="26"/>
      <c r="BY748" s="26"/>
      <c r="BZ748" s="26"/>
      <c r="CA748" s="26"/>
      <c r="CB748" s="26"/>
      <c r="CC748" s="26"/>
      <c r="CD748" s="26"/>
      <c r="CE748" s="26"/>
      <c r="CF748" s="26"/>
      <c r="CG748" s="26"/>
      <c r="CH748" s="26"/>
      <c r="CI748" s="26"/>
      <c r="CJ748" s="26"/>
      <c r="CK748" s="26"/>
      <c r="CL748" s="26"/>
      <c r="CM748" s="26"/>
      <c r="CN748" s="26"/>
      <c r="CO748" s="26"/>
      <c r="CP748" s="26"/>
      <c r="CQ748" s="26"/>
      <c r="CR748" s="26"/>
      <c r="CS748" s="26"/>
      <c r="CT748" s="26"/>
      <c r="CU748" s="26"/>
      <c r="CV748" s="26"/>
      <c r="CW748" s="26"/>
      <c r="CX748" s="7"/>
      <c r="CY748" s="7"/>
      <c r="CZ748" s="7"/>
      <c r="DA748" s="7"/>
      <c r="DB748" s="7"/>
      <c r="DC748" s="7"/>
      <c r="DD748" s="7"/>
      <c r="DE748" s="7"/>
      <c r="DF748" s="7"/>
      <c r="DG748" s="7"/>
      <c r="DH748" s="7"/>
      <c r="DI748" s="7"/>
      <c r="DJ748" s="7"/>
      <c r="DK748" s="7"/>
      <c r="DL748" s="7"/>
      <c r="DM748" s="7"/>
      <c r="DN748" s="7"/>
      <c r="DO748" s="7"/>
      <c r="DP748" s="7"/>
      <c r="DQ748" s="7"/>
      <c r="DR748" s="7"/>
      <c r="DS748" s="7"/>
      <c r="DT748" s="7"/>
      <c r="DU748" s="7"/>
      <c r="DV748" s="7"/>
      <c r="DW748" s="7"/>
      <c r="DX748" s="7"/>
      <c r="DY748" s="7"/>
      <c r="DZ748" s="7"/>
      <c r="EA748" s="7"/>
    </row>
  </sheetData>
  <mergeCells count="3">
    <mergeCell ref="I6:N6"/>
    <mergeCell ref="O6:P6"/>
    <mergeCell ref="R6:T6"/>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sheetPr codeName="Sheet10"/>
  <dimension ref="A1:DB187"/>
  <sheetViews>
    <sheetView topLeftCell="C148" workbookViewId="0">
      <selection activeCell="C176" sqref="A176:XFD176"/>
    </sheetView>
  </sheetViews>
  <sheetFormatPr defaultRowHeight="12.75"/>
  <cols>
    <col min="1" max="1" width="29.85546875" customWidth="1"/>
    <col min="2" max="2" width="105.140625" customWidth="1"/>
    <col min="3" max="3" width="81.42578125" customWidth="1"/>
    <col min="6" max="6" width="10.28515625" bestFit="1" customWidth="1"/>
    <col min="16" max="16" width="9.85546875" customWidth="1"/>
  </cols>
  <sheetData>
    <row r="1" spans="1:106" s="67" customFormat="1" ht="14.25">
      <c r="B1" s="63" t="s">
        <v>0</v>
      </c>
      <c r="C1" s="64"/>
      <c r="D1" s="64"/>
      <c r="E1" s="64"/>
      <c r="F1" s="64"/>
      <c r="G1" s="64"/>
      <c r="H1" s="64"/>
      <c r="I1" s="64"/>
      <c r="J1" s="65"/>
      <c r="K1" s="65"/>
      <c r="L1" s="65"/>
      <c r="M1" s="65"/>
      <c r="N1" s="65"/>
      <c r="O1" s="66"/>
    </row>
    <row r="2" spans="1:106" s="67" customFormat="1">
      <c r="B2" s="68" t="s">
        <v>605</v>
      </c>
      <c r="C2" s="64"/>
      <c r="D2" s="64"/>
      <c r="E2" s="64"/>
      <c r="F2" s="64"/>
      <c r="G2" s="64"/>
      <c r="H2" s="64"/>
      <c r="I2" s="64"/>
      <c r="J2" s="65"/>
      <c r="K2" s="65"/>
      <c r="L2" s="65"/>
      <c r="M2" s="65"/>
      <c r="N2" s="65"/>
      <c r="O2" s="66"/>
      <c r="Q2" s="69"/>
    </row>
    <row r="3" spans="1:106" s="7" customFormat="1">
      <c r="B3" s="8" t="s">
        <v>2</v>
      </c>
      <c r="D3" s="8">
        <v>2012</v>
      </c>
      <c r="K3" s="9"/>
      <c r="L3" s="10"/>
      <c r="CP3" s="10"/>
      <c r="CQ3" s="10"/>
    </row>
    <row r="4" spans="1:106" s="7" customFormat="1"/>
    <row r="5" spans="1:106" s="7" customFormat="1">
      <c r="B5" s="11">
        <v>1</v>
      </c>
      <c r="C5" s="11">
        <v>2</v>
      </c>
      <c r="D5" s="11">
        <v>3</v>
      </c>
      <c r="E5" s="11">
        <v>4</v>
      </c>
      <c r="F5" s="11">
        <v>5</v>
      </c>
      <c r="G5" s="11">
        <v>6</v>
      </c>
      <c r="H5" s="11">
        <v>7</v>
      </c>
      <c r="I5" s="11">
        <v>8</v>
      </c>
      <c r="J5" s="11">
        <v>9</v>
      </c>
      <c r="K5" s="11">
        <v>10</v>
      </c>
      <c r="L5" s="11">
        <v>11</v>
      </c>
      <c r="M5" s="11">
        <v>12</v>
      </c>
      <c r="N5" s="11">
        <v>13</v>
      </c>
      <c r="O5" s="11">
        <v>14</v>
      </c>
      <c r="P5" s="11">
        <v>15</v>
      </c>
      <c r="Q5" s="11">
        <v>16</v>
      </c>
      <c r="R5" s="11">
        <v>17</v>
      </c>
      <c r="S5" s="11">
        <v>18</v>
      </c>
      <c r="T5" s="11">
        <v>19</v>
      </c>
      <c r="U5" s="11">
        <v>20</v>
      </c>
      <c r="V5" s="11">
        <v>21</v>
      </c>
      <c r="W5" s="11">
        <v>22</v>
      </c>
      <c r="X5" s="11">
        <v>23</v>
      </c>
      <c r="Y5" s="11">
        <v>24</v>
      </c>
      <c r="Z5" s="11">
        <v>25</v>
      </c>
      <c r="AA5" s="11">
        <v>26</v>
      </c>
      <c r="AB5" s="11">
        <v>27</v>
      </c>
      <c r="AC5" s="11">
        <v>28</v>
      </c>
      <c r="AD5" s="11">
        <v>29</v>
      </c>
      <c r="AE5" s="11">
        <v>30</v>
      </c>
      <c r="AF5" s="11">
        <v>31</v>
      </c>
      <c r="AG5" s="11">
        <v>32</v>
      </c>
      <c r="AH5" s="11">
        <v>33</v>
      </c>
      <c r="AI5" s="11">
        <v>34</v>
      </c>
      <c r="AJ5" s="11">
        <v>35</v>
      </c>
      <c r="AK5" s="11">
        <v>36</v>
      </c>
      <c r="AL5" s="11">
        <v>37</v>
      </c>
      <c r="AM5" s="11">
        <v>38</v>
      </c>
      <c r="AN5" s="11">
        <v>39</v>
      </c>
      <c r="AO5" s="11">
        <v>40</v>
      </c>
      <c r="AP5" s="11">
        <v>41</v>
      </c>
      <c r="AQ5" s="11">
        <v>42</v>
      </c>
      <c r="AR5" s="11">
        <v>43</v>
      </c>
      <c r="AS5" s="11">
        <v>44</v>
      </c>
      <c r="AT5" s="11">
        <v>45</v>
      </c>
      <c r="AU5" s="11">
        <v>46</v>
      </c>
      <c r="AV5" s="11">
        <v>47</v>
      </c>
      <c r="AW5" s="11">
        <v>48</v>
      </c>
      <c r="AX5" s="11">
        <v>49</v>
      </c>
      <c r="AY5" s="11">
        <v>50</v>
      </c>
      <c r="AZ5" s="11">
        <v>51</v>
      </c>
      <c r="BA5" s="11">
        <v>52</v>
      </c>
      <c r="BB5" s="11">
        <v>53</v>
      </c>
      <c r="BC5" s="11">
        <v>54</v>
      </c>
      <c r="BD5" s="11">
        <v>55</v>
      </c>
      <c r="BE5" s="11">
        <v>56</v>
      </c>
      <c r="BF5" s="11">
        <v>57</v>
      </c>
      <c r="BG5" s="11">
        <v>58</v>
      </c>
      <c r="BH5" s="11">
        <v>59</v>
      </c>
      <c r="BI5" s="11">
        <v>60</v>
      </c>
      <c r="BJ5" s="11">
        <v>61</v>
      </c>
      <c r="BK5" s="11">
        <v>62</v>
      </c>
      <c r="BL5" s="11">
        <v>63</v>
      </c>
      <c r="BM5" s="11">
        <v>64</v>
      </c>
      <c r="BN5" s="11">
        <v>65</v>
      </c>
      <c r="BO5" s="11">
        <v>66</v>
      </c>
      <c r="BP5" s="11">
        <v>67</v>
      </c>
      <c r="BQ5" s="11">
        <v>68</v>
      </c>
      <c r="BR5" s="11">
        <v>69</v>
      </c>
      <c r="BS5" s="11">
        <v>70</v>
      </c>
      <c r="BT5" s="11">
        <v>71</v>
      </c>
      <c r="BU5" s="11">
        <v>72</v>
      </c>
      <c r="BV5" s="11">
        <v>73</v>
      </c>
      <c r="BW5" s="11">
        <v>74</v>
      </c>
      <c r="BX5" s="11">
        <v>75</v>
      </c>
      <c r="BY5" s="11">
        <v>76</v>
      </c>
      <c r="BZ5" s="11">
        <v>77</v>
      </c>
      <c r="CA5" s="11">
        <v>78</v>
      </c>
      <c r="CB5" s="11">
        <v>79</v>
      </c>
      <c r="CC5" s="11">
        <v>80</v>
      </c>
      <c r="CD5" s="11">
        <v>81</v>
      </c>
      <c r="CE5" s="11">
        <v>82</v>
      </c>
      <c r="CF5" s="11">
        <v>83</v>
      </c>
      <c r="CG5" s="11">
        <v>84</v>
      </c>
      <c r="CH5" s="11">
        <v>85</v>
      </c>
      <c r="CI5" s="11">
        <v>86</v>
      </c>
      <c r="CJ5" s="11">
        <v>87</v>
      </c>
      <c r="CK5" s="11">
        <v>88</v>
      </c>
      <c r="CL5" s="11">
        <v>89</v>
      </c>
      <c r="CM5" s="11">
        <v>90</v>
      </c>
      <c r="CN5" s="11">
        <v>91</v>
      </c>
      <c r="CO5" s="11">
        <v>92</v>
      </c>
      <c r="CP5" s="11">
        <v>93</v>
      </c>
      <c r="CQ5" s="11">
        <v>94</v>
      </c>
      <c r="CR5" s="11">
        <v>95</v>
      </c>
      <c r="CS5" s="11">
        <v>96</v>
      </c>
      <c r="CT5" s="11">
        <v>97</v>
      </c>
      <c r="CU5" s="11">
        <v>98</v>
      </c>
      <c r="CV5" s="11">
        <v>99</v>
      </c>
      <c r="CW5" s="11">
        <v>100</v>
      </c>
      <c r="CX5" s="11">
        <v>101</v>
      </c>
      <c r="CY5" s="11">
        <v>102</v>
      </c>
      <c r="CZ5" s="11">
        <v>103</v>
      </c>
      <c r="DA5" s="11">
        <v>104</v>
      </c>
      <c r="DB5" s="11">
        <v>105</v>
      </c>
    </row>
    <row r="6" spans="1:106" s="7" customFormat="1">
      <c r="B6" s="12" t="s">
        <v>3</v>
      </c>
      <c r="C6" s="13"/>
      <c r="D6" s="13"/>
      <c r="E6" s="13"/>
      <c r="F6" s="13"/>
      <c r="G6" s="13"/>
      <c r="H6" s="14"/>
      <c r="I6" s="70"/>
      <c r="J6" s="279" t="s">
        <v>4</v>
      </c>
      <c r="K6" s="280"/>
      <c r="L6" s="280"/>
      <c r="M6" s="280"/>
      <c r="N6" s="280"/>
      <c r="O6" s="281"/>
      <c r="P6" s="282" t="s">
        <v>5</v>
      </c>
      <c r="Q6" s="283"/>
      <c r="R6" s="16"/>
      <c r="S6" s="17"/>
      <c r="T6" s="17"/>
      <c r="U6" s="17"/>
      <c r="V6" s="17"/>
      <c r="W6" s="17"/>
      <c r="X6" s="17"/>
      <c r="Y6" s="18"/>
      <c r="Z6" s="19"/>
      <c r="AA6" s="17"/>
      <c r="AB6" s="17"/>
      <c r="AC6" s="17"/>
      <c r="AD6" s="17"/>
      <c r="AE6" s="17"/>
      <c r="AF6" s="20"/>
      <c r="AG6" s="20"/>
      <c r="AH6" s="20"/>
      <c r="AI6" s="20"/>
      <c r="AJ6" s="20"/>
      <c r="AK6" s="20"/>
      <c r="AL6" s="20"/>
      <c r="AM6" s="20"/>
      <c r="AN6" s="20"/>
      <c r="AO6" s="20"/>
      <c r="AP6" s="20"/>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row>
    <row r="7" spans="1:106" s="7" customFormat="1" ht="39" thickBot="1">
      <c r="A7" s="7" t="s">
        <v>104</v>
      </c>
      <c r="B7" s="71" t="s">
        <v>6</v>
      </c>
      <c r="C7" s="71" t="s">
        <v>7</v>
      </c>
      <c r="D7" s="71" t="s">
        <v>8</v>
      </c>
      <c r="E7" s="71" t="s">
        <v>9</v>
      </c>
      <c r="F7" s="71" t="s">
        <v>10</v>
      </c>
      <c r="G7" s="71" t="s">
        <v>11</v>
      </c>
      <c r="H7" s="72" t="s">
        <v>12</v>
      </c>
      <c r="I7" s="72" t="s">
        <v>13</v>
      </c>
      <c r="J7" s="72" t="s">
        <v>14</v>
      </c>
      <c r="K7" s="72" t="s">
        <v>15</v>
      </c>
      <c r="L7" s="72" t="s">
        <v>16</v>
      </c>
      <c r="M7" s="72" t="s">
        <v>17</v>
      </c>
      <c r="N7" s="72" t="s">
        <v>18</v>
      </c>
      <c r="O7" s="72" t="s">
        <v>19</v>
      </c>
      <c r="P7" s="73" t="s">
        <v>20</v>
      </c>
      <c r="Q7" s="72" t="s">
        <v>12</v>
      </c>
      <c r="R7" s="23"/>
      <c r="S7" s="23"/>
      <c r="T7" s="23"/>
      <c r="U7" s="23"/>
      <c r="V7" s="23"/>
      <c r="W7" s="23"/>
      <c r="X7" s="23"/>
      <c r="Y7" s="23"/>
      <c r="Z7" s="23"/>
      <c r="AA7" s="23"/>
      <c r="AB7" s="23"/>
      <c r="AC7" s="23"/>
      <c r="AD7" s="23"/>
      <c r="AE7" s="23"/>
      <c r="AF7" s="20"/>
      <c r="AG7" s="20"/>
      <c r="AH7" s="20"/>
      <c r="AI7" s="20"/>
      <c r="AJ7" s="20"/>
      <c r="AK7" s="20"/>
      <c r="AL7" s="20"/>
      <c r="AM7" s="20"/>
      <c r="AN7" s="20"/>
      <c r="AO7" s="20"/>
      <c r="AP7" s="20"/>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row>
    <row r="8" spans="1:106">
      <c r="B8" s="222" t="str">
        <f t="shared" ref="B8:B19" si="0">C8</f>
        <v>Mattawa (PRD) _ Alfalfa</v>
      </c>
      <c r="C8" s="223" t="s">
        <v>614</v>
      </c>
      <c r="D8" s="229">
        <f>INDEX('SIS Savings &amp; Cost'!$A$49:$O$61,MATCH(LEFT(Raw!$C8,FIND(" _ ",$C8)-1),'SIS Savings &amp; Cost'!$A$49:$A$61,0),MATCH(RIGHT($C8,LEN($C8)-FIND(" _ ",$C8)-2),'SIS Savings &amp; Cost'!$A$49:$O$49,0))</f>
        <v>259.98199999999997</v>
      </c>
      <c r="E8" s="223">
        <v>1</v>
      </c>
      <c r="F8" s="232">
        <f>9.45*1.107</f>
        <v>10.46115</v>
      </c>
      <c r="G8" s="223"/>
      <c r="H8" t="s">
        <v>137</v>
      </c>
      <c r="I8" s="228">
        <v>6</v>
      </c>
      <c r="J8" s="223"/>
      <c r="K8" s="223"/>
      <c r="P8" s="74"/>
    </row>
    <row r="9" spans="1:106">
      <c r="B9" s="224" t="str">
        <f t="shared" si="0"/>
        <v>Pasco (Richland) _ Alfalfa</v>
      </c>
      <c r="C9" s="225" t="s">
        <v>615</v>
      </c>
      <c r="D9" s="230">
        <f>INDEX('SIS Savings &amp; Cost'!$A$49:$O$61,MATCH(LEFT(Raw!$C9,FIND(" _ ",$C9)-1),'SIS Savings &amp; Cost'!$A$49:$A$61,0),MATCH(RIGHT($C9,LEN($C9)-FIND(" _ ",$C9)-2),'SIS Savings &amp; Cost'!$A$49:$O$49,0))</f>
        <v>253.577</v>
      </c>
      <c r="E9" s="225">
        <v>1</v>
      </c>
      <c r="F9" s="233">
        <f t="shared" ref="F9:F19" si="1">9.45*1.107</f>
        <v>10.46115</v>
      </c>
      <c r="G9" s="225"/>
      <c r="H9" s="225" t="s">
        <v>137</v>
      </c>
      <c r="I9" s="235">
        <v>6</v>
      </c>
      <c r="J9" s="225"/>
      <c r="K9" s="225"/>
      <c r="P9" s="74"/>
    </row>
    <row r="10" spans="1:106">
      <c r="B10" s="224" t="str">
        <f t="shared" si="0"/>
        <v>Moses Lake (Ephrata) _ Alfalfa</v>
      </c>
      <c r="C10" s="225" t="s">
        <v>616</v>
      </c>
      <c r="D10" s="230">
        <f>INDEX('SIS Savings &amp; Cost'!$A$49:$O$61,MATCH(LEFT(Raw!$C10,FIND(" _ ",$C10)-1),'SIS Savings &amp; Cost'!$A$49:$A$61,0),MATCH(RIGHT($C10,LEN($C10)-FIND(" _ ",$C10)-2),'SIS Savings &amp; Cost'!$A$49:$O$49,0))</f>
        <v>249.79500000000004</v>
      </c>
      <c r="E10" s="225">
        <v>1</v>
      </c>
      <c r="F10" s="233">
        <f t="shared" si="1"/>
        <v>10.46115</v>
      </c>
      <c r="G10" s="225"/>
      <c r="H10" s="225" t="s">
        <v>137</v>
      </c>
      <c r="I10" s="235">
        <v>6</v>
      </c>
      <c r="J10" s="225"/>
      <c r="K10" s="225"/>
      <c r="P10" s="74"/>
    </row>
    <row r="11" spans="1:106">
      <c r="B11" s="224" t="str">
        <f t="shared" si="0"/>
        <v>Royal City (Smyrna) _ Alfalfa</v>
      </c>
      <c r="C11" s="225" t="s">
        <v>617</v>
      </c>
      <c r="D11" s="230">
        <f>INDEX('SIS Savings &amp; Cost'!$A$49:$O$61,MATCH(LEFT(Raw!$C11,FIND(" _ ",$C11)-1),'SIS Savings &amp; Cost'!$A$49:$A$61,0),MATCH(RIGHT($C11,LEN($C11)-FIND(" _ ",$C11)-2),'SIS Savings &amp; Cost'!$A$49:$O$49,0))</f>
        <v>240.40099999999998</v>
      </c>
      <c r="E11" s="225">
        <v>1</v>
      </c>
      <c r="F11" s="233">
        <f t="shared" si="1"/>
        <v>10.46115</v>
      </c>
      <c r="G11" s="225"/>
      <c r="H11" s="225" t="s">
        <v>137</v>
      </c>
      <c r="I11" s="235">
        <v>6</v>
      </c>
      <c r="J11" s="225"/>
      <c r="K11" s="225"/>
    </row>
    <row r="12" spans="1:106">
      <c r="B12" s="224" t="str">
        <f t="shared" si="0"/>
        <v>Quincy _ Alfalfa</v>
      </c>
      <c r="C12" s="225" t="s">
        <v>618</v>
      </c>
      <c r="D12" s="230">
        <f>INDEX('SIS Savings &amp; Cost'!$A$49:$O$61,MATCH(LEFT(Raw!$C12,FIND(" _ ",$C12)-1),'SIS Savings &amp; Cost'!$A$49:$A$61,0),MATCH(RIGHT($C12,LEN($C12)-FIND(" _ ",$C12)-2),'SIS Savings &amp; Cost'!$A$49:$O$49,0))</f>
        <v>234.60599999999999</v>
      </c>
      <c r="E12" s="225">
        <v>1</v>
      </c>
      <c r="F12" s="233">
        <f t="shared" si="1"/>
        <v>10.46115</v>
      </c>
      <c r="G12" s="225"/>
      <c r="H12" s="225" t="s">
        <v>137</v>
      </c>
      <c r="I12" s="235">
        <v>6</v>
      </c>
      <c r="J12" s="225"/>
      <c r="K12" s="225"/>
    </row>
    <row r="13" spans="1:106">
      <c r="B13" s="224" t="str">
        <f t="shared" si="0"/>
        <v>Connell _ Alfalfa</v>
      </c>
      <c r="C13" s="225" t="s">
        <v>619</v>
      </c>
      <c r="D13" s="230">
        <f>INDEX('SIS Savings &amp; Cost'!$A$49:$O$61,MATCH(LEFT(Raw!$C13,FIND(" _ ",$C13)-1),'SIS Savings &amp; Cost'!$A$49:$A$61,0),MATCH(RIGHT($C13,LEN($C13)-FIND(" _ ",$C13)-2),'SIS Savings &amp; Cost'!$A$49:$O$49,0))</f>
        <v>232.77599999999998</v>
      </c>
      <c r="E13" s="225">
        <v>1</v>
      </c>
      <c r="F13" s="233">
        <f t="shared" si="1"/>
        <v>10.46115</v>
      </c>
      <c r="G13" s="225"/>
      <c r="H13" s="225" t="s">
        <v>137</v>
      </c>
      <c r="I13" s="235">
        <v>6</v>
      </c>
      <c r="J13" s="225"/>
      <c r="K13" s="225"/>
    </row>
    <row r="14" spans="1:106">
      <c r="B14" s="224" t="str">
        <f t="shared" si="0"/>
        <v>Othello _ Alfalfa</v>
      </c>
      <c r="C14" s="225" t="s">
        <v>620</v>
      </c>
      <c r="D14" s="230">
        <f>INDEX('SIS Savings &amp; Cost'!$A$49:$O$61,MATCH(LEFT(Raw!$C14,FIND(" _ ",$C14)-1),'SIS Savings &amp; Cost'!$A$49:$A$61,0),MATCH(RIGHT($C14,LEN($C14)-FIND(" _ ",$C14)-2),'SIS Savings &amp; Cost'!$A$49:$O$49,0))</f>
        <v>230.702</v>
      </c>
      <c r="E14" s="225">
        <v>1</v>
      </c>
      <c r="F14" s="233">
        <f t="shared" si="1"/>
        <v>10.46115</v>
      </c>
      <c r="G14" s="225"/>
      <c r="H14" s="225" t="s">
        <v>137</v>
      </c>
      <c r="I14" s="235">
        <v>6</v>
      </c>
      <c r="J14" s="225"/>
      <c r="K14" s="225"/>
    </row>
    <row r="15" spans="1:106">
      <c r="B15" s="224" t="str">
        <f t="shared" si="0"/>
        <v>Lind _ Alfalfa</v>
      </c>
      <c r="C15" s="225" t="s">
        <v>621</v>
      </c>
      <c r="D15" s="230">
        <f>INDEX('SIS Savings &amp; Cost'!$A$49:$O$61,MATCH(LEFT(Raw!$C15,FIND(" _ ",$C15)-1),'SIS Savings &amp; Cost'!$A$49:$A$61,0),MATCH(RIGHT($C15,LEN($C15)-FIND(" _ ",$C15)-2),'SIS Savings &amp; Cost'!$A$49:$O$49,0))</f>
        <v>225.63900000000001</v>
      </c>
      <c r="E15" s="225">
        <v>1</v>
      </c>
      <c r="F15" s="233">
        <f t="shared" si="1"/>
        <v>10.46115</v>
      </c>
      <c r="G15" s="225"/>
      <c r="H15" s="225" t="s">
        <v>137</v>
      </c>
      <c r="I15" s="235">
        <v>6</v>
      </c>
      <c r="J15" s="225"/>
      <c r="K15" s="225"/>
    </row>
    <row r="16" spans="1:106">
      <c r="B16" s="224" t="str">
        <f t="shared" si="0"/>
        <v>Eltopia _ Alfalfa</v>
      </c>
      <c r="C16" s="225" t="s">
        <v>622</v>
      </c>
      <c r="D16" s="230">
        <f>INDEX('SIS Savings &amp; Cost'!$A$49:$O$61,MATCH(LEFT(Raw!$C16,FIND(" _ ",$C16)-1),'SIS Savings &amp; Cost'!$A$49:$A$61,0),MATCH(RIGHT($C16,LEN($C16)-FIND(" _ ",$C16)-2),'SIS Savings &amp; Cost'!$A$49:$O$49,0))</f>
        <v>224.66299999999998</v>
      </c>
      <c r="E16" s="225">
        <v>1</v>
      </c>
      <c r="F16" s="233">
        <f t="shared" si="1"/>
        <v>10.46115</v>
      </c>
      <c r="G16" s="225"/>
      <c r="H16" s="225" t="s">
        <v>137</v>
      </c>
      <c r="I16" s="235">
        <v>6</v>
      </c>
      <c r="J16" s="225"/>
      <c r="K16" s="225"/>
    </row>
    <row r="17" spans="2:16">
      <c r="B17" s="224" t="str">
        <f t="shared" si="0"/>
        <v>Odessa _ Alfalfa</v>
      </c>
      <c r="C17" s="225" t="s">
        <v>623</v>
      </c>
      <c r="D17" s="230">
        <f>INDEX('SIS Savings &amp; Cost'!$A$49:$O$61,MATCH(LEFT(Raw!$C17,FIND(" _ ",$C17)-1),'SIS Savings &amp; Cost'!$A$49:$A$61,0),MATCH(RIGHT($C17,LEN($C17)-FIND(" _ ",$C17)-2),'SIS Savings &amp; Cost'!$A$49:$O$49,0))</f>
        <v>224.66299999999998</v>
      </c>
      <c r="E17" s="225">
        <v>1</v>
      </c>
      <c r="F17" s="233">
        <f t="shared" si="1"/>
        <v>10.46115</v>
      </c>
      <c r="G17" s="225"/>
      <c r="H17" s="225" t="s">
        <v>137</v>
      </c>
      <c r="I17" s="235">
        <v>6</v>
      </c>
      <c r="J17" s="225"/>
      <c r="K17" s="225"/>
    </row>
    <row r="18" spans="2:16">
      <c r="B18" s="224" t="str">
        <f t="shared" si="0"/>
        <v>Ritzville _ Alfalfa</v>
      </c>
      <c r="C18" s="225" t="s">
        <v>624</v>
      </c>
      <c r="D18" s="230">
        <f>INDEX('SIS Savings &amp; Cost'!$A$49:$O$61,MATCH(LEFT(Raw!$C18,FIND(" _ ",$C18)-1),'SIS Savings &amp; Cost'!$A$49:$A$61,0),MATCH(RIGHT($C18,LEN($C18)-FIND(" _ ",$C18)-2),'SIS Savings &amp; Cost'!$A$49:$O$49,0))</f>
        <v>171.22700000000003</v>
      </c>
      <c r="E18" s="225">
        <v>1</v>
      </c>
      <c r="F18" s="233">
        <f t="shared" si="1"/>
        <v>10.46115</v>
      </c>
      <c r="G18" s="225"/>
      <c r="H18" s="225" t="s">
        <v>137</v>
      </c>
      <c r="I18" s="235">
        <v>6</v>
      </c>
      <c r="J18" s="225"/>
      <c r="K18" s="225"/>
    </row>
    <row r="19" spans="2:16" ht="13.5" thickBot="1">
      <c r="B19" s="226" t="str">
        <f t="shared" si="0"/>
        <v>Wilbur _ Alfalfa</v>
      </c>
      <c r="C19" s="227" t="s">
        <v>625</v>
      </c>
      <c r="D19" s="231">
        <f>INDEX('SIS Savings &amp; Cost'!$A$49:$O$61,MATCH(LEFT(Raw!$C19,FIND(" _ ",$C19)-1),'SIS Savings &amp; Cost'!$A$49:$A$61,0),MATCH(RIGHT($C19,LEN($C19)-FIND(" _ ",$C19)-2),'SIS Savings &amp; Cost'!$A$49:$O$49,0))</f>
        <v>161.40600000000003</v>
      </c>
      <c r="E19" s="227">
        <v>1</v>
      </c>
      <c r="F19" s="234">
        <f t="shared" si="1"/>
        <v>10.46115</v>
      </c>
      <c r="G19" s="227"/>
      <c r="H19" s="227" t="s">
        <v>137</v>
      </c>
      <c r="I19" s="236">
        <v>6</v>
      </c>
      <c r="J19" s="227"/>
      <c r="K19" s="227"/>
    </row>
    <row r="20" spans="2:16">
      <c r="B20" s="222" t="str">
        <f t="shared" ref="B20:B83" si="2">C20</f>
        <v>Mattawa (PRD) _ Mint</v>
      </c>
      <c r="C20" s="223" t="s">
        <v>449</v>
      </c>
      <c r="D20" s="229">
        <f>INDEX('SIS Savings &amp; Cost'!$A$49:$O$61,MATCH(LEFT(Raw!$C20,FIND(" _ ",$C20)-1),'SIS Savings &amp; Cost'!$A$49:$A$61,0),MATCH(RIGHT($C20,LEN($C20)-FIND(" _ ",$C20)-2),'SIS Savings &amp; Cost'!$A$49:$O$49,0))</f>
        <v>259.25</v>
      </c>
      <c r="E20" s="223">
        <v>1</v>
      </c>
      <c r="F20" s="232">
        <f>9.45*1.107</f>
        <v>10.46115</v>
      </c>
      <c r="G20" s="223"/>
      <c r="H20" t="s">
        <v>137</v>
      </c>
      <c r="I20" s="228">
        <v>6</v>
      </c>
      <c r="J20" s="223"/>
      <c r="K20" s="223"/>
      <c r="P20" s="74"/>
    </row>
    <row r="21" spans="2:16">
      <c r="B21" s="224" t="str">
        <f t="shared" si="2"/>
        <v>Pasco (Richland) _ Mint</v>
      </c>
      <c r="C21" s="225" t="s">
        <v>450</v>
      </c>
      <c r="D21" s="230">
        <f>INDEX('SIS Savings &amp; Cost'!$A$49:$O$61,MATCH(LEFT(Raw!$C21,FIND(" _ ",$C21)-1),'SIS Savings &amp; Cost'!$A$49:$A$61,0),MATCH(RIGHT($C21,LEN($C21)-FIND(" _ ",$C21)-2),'SIS Savings &amp; Cost'!$A$49:$O$49,0))</f>
        <v>251.99100000000001</v>
      </c>
      <c r="E21" s="225">
        <v>1</v>
      </c>
      <c r="F21" s="233">
        <f t="shared" ref="F21:F84" si="3">9.45*1.107</f>
        <v>10.46115</v>
      </c>
      <c r="G21" s="225"/>
      <c r="H21" s="225" t="s">
        <v>137</v>
      </c>
      <c r="I21" s="235">
        <v>6</v>
      </c>
      <c r="J21" s="225"/>
      <c r="K21" s="225"/>
      <c r="P21" s="74"/>
    </row>
    <row r="22" spans="2:16">
      <c r="B22" s="224" t="str">
        <f t="shared" si="2"/>
        <v>Moses Lake (Ephrata) _ Mint</v>
      </c>
      <c r="C22" s="225" t="s">
        <v>451</v>
      </c>
      <c r="D22" s="230">
        <f>INDEX('SIS Savings &amp; Cost'!$A$49:$O$61,MATCH(LEFT(Raw!$C22,FIND(" _ ",$C22)-1),'SIS Savings &amp; Cost'!$A$49:$A$61,0),MATCH(RIGHT($C22,LEN($C22)-FIND(" _ ",$C22)-2),'SIS Savings &amp; Cost'!$A$49:$O$49,0))</f>
        <v>248.69700000000006</v>
      </c>
      <c r="E22" s="225">
        <v>1</v>
      </c>
      <c r="F22" s="233">
        <f t="shared" si="3"/>
        <v>10.46115</v>
      </c>
      <c r="G22" s="225"/>
      <c r="H22" s="225" t="s">
        <v>137</v>
      </c>
      <c r="I22" s="235">
        <v>6</v>
      </c>
      <c r="J22" s="225"/>
      <c r="K22" s="225"/>
      <c r="P22" s="74"/>
    </row>
    <row r="23" spans="2:16">
      <c r="B23" s="224" t="str">
        <f t="shared" si="2"/>
        <v>Royal City (Smyrna) _ Mint</v>
      </c>
      <c r="C23" s="225" t="s">
        <v>452</v>
      </c>
      <c r="D23" s="230">
        <f>INDEX('SIS Savings &amp; Cost'!$A$49:$O$61,MATCH(LEFT(Raw!$C23,FIND(" _ ",$C23)-1),'SIS Savings &amp; Cost'!$A$49:$A$61,0),MATCH(RIGHT($C23,LEN($C23)-FIND(" _ ",$C23)-2),'SIS Savings &amp; Cost'!$A$49:$O$49,0))</f>
        <v>239.059</v>
      </c>
      <c r="E23" s="225">
        <v>1</v>
      </c>
      <c r="F23" s="233">
        <f t="shared" si="3"/>
        <v>10.46115</v>
      </c>
      <c r="G23" s="225"/>
      <c r="H23" s="225" t="s">
        <v>137</v>
      </c>
      <c r="I23" s="235">
        <v>6</v>
      </c>
      <c r="J23" s="225"/>
      <c r="K23" s="225"/>
    </row>
    <row r="24" spans="2:16">
      <c r="B24" s="224" t="str">
        <f t="shared" si="2"/>
        <v>Quincy _ Mint</v>
      </c>
      <c r="C24" s="225" t="s">
        <v>453</v>
      </c>
      <c r="D24" s="230">
        <f>INDEX('SIS Savings &amp; Cost'!$A$49:$O$61,MATCH(LEFT(Raw!$C24,FIND(" _ ",$C24)-1),'SIS Savings &amp; Cost'!$A$49:$A$61,0),MATCH(RIGHT($C24,LEN($C24)-FIND(" _ ",$C24)-2),'SIS Savings &amp; Cost'!$A$49:$O$49,0))</f>
        <v>232.959</v>
      </c>
      <c r="E24" s="225">
        <v>1</v>
      </c>
      <c r="F24" s="233">
        <f t="shared" si="3"/>
        <v>10.46115</v>
      </c>
      <c r="G24" s="225"/>
      <c r="H24" s="225" t="s">
        <v>137</v>
      </c>
      <c r="I24" s="235">
        <v>6</v>
      </c>
      <c r="J24" s="225"/>
      <c r="K24" s="225"/>
    </row>
    <row r="25" spans="2:16">
      <c r="B25" s="224" t="str">
        <f t="shared" si="2"/>
        <v>Connell _ Mint</v>
      </c>
      <c r="C25" s="225" t="s">
        <v>454</v>
      </c>
      <c r="D25" s="230">
        <f>INDEX('SIS Savings &amp; Cost'!$A$49:$O$61,MATCH(LEFT(Raw!$C25,FIND(" _ ",$C25)-1),'SIS Savings &amp; Cost'!$A$49:$A$61,0),MATCH(RIGHT($C25,LEN($C25)-FIND(" _ ",$C25)-2),'SIS Savings &amp; Cost'!$A$49:$O$49,0))</f>
        <v>232.41000000000003</v>
      </c>
      <c r="E25" s="225">
        <v>1</v>
      </c>
      <c r="F25" s="233">
        <f t="shared" si="3"/>
        <v>10.46115</v>
      </c>
      <c r="G25" s="225"/>
      <c r="H25" s="225" t="s">
        <v>137</v>
      </c>
      <c r="I25" s="235">
        <v>6</v>
      </c>
      <c r="J25" s="225"/>
      <c r="K25" s="225"/>
    </row>
    <row r="26" spans="2:16">
      <c r="B26" s="224" t="str">
        <f t="shared" si="2"/>
        <v>Othello _ Mint</v>
      </c>
      <c r="C26" s="225" t="s">
        <v>455</v>
      </c>
      <c r="D26" s="230">
        <f>INDEX('SIS Savings &amp; Cost'!$A$49:$O$61,MATCH(LEFT(Raw!$C26,FIND(" _ ",$C26)-1),'SIS Savings &amp; Cost'!$A$49:$A$61,0),MATCH(RIGHT($C26,LEN($C26)-FIND(" _ ",$C26)-2),'SIS Savings &amp; Cost'!$A$49:$O$49,0))</f>
        <v>229.482</v>
      </c>
      <c r="E26" s="225">
        <v>1</v>
      </c>
      <c r="F26" s="233">
        <f t="shared" si="3"/>
        <v>10.46115</v>
      </c>
      <c r="G26" s="225"/>
      <c r="H26" s="225" t="s">
        <v>137</v>
      </c>
      <c r="I26" s="235">
        <v>6</v>
      </c>
      <c r="J26" s="225"/>
      <c r="K26" s="225"/>
    </row>
    <row r="27" spans="2:16">
      <c r="B27" s="224" t="str">
        <f t="shared" si="2"/>
        <v>Lind _ Mint</v>
      </c>
      <c r="C27" s="225" t="s">
        <v>456</v>
      </c>
      <c r="D27" s="230">
        <f>INDEX('SIS Savings &amp; Cost'!$A$49:$O$61,MATCH(LEFT(Raw!$C27,FIND(" _ ",$C27)-1),'SIS Savings &amp; Cost'!$A$49:$A$61,0),MATCH(RIGHT($C27,LEN($C27)-FIND(" _ ",$C27)-2),'SIS Savings &amp; Cost'!$A$49:$O$49,0))</f>
        <v>224.96800000000005</v>
      </c>
      <c r="E27" s="225">
        <v>1</v>
      </c>
      <c r="F27" s="233">
        <f t="shared" si="3"/>
        <v>10.46115</v>
      </c>
      <c r="G27" s="225"/>
      <c r="H27" s="225" t="s">
        <v>137</v>
      </c>
      <c r="I27" s="235">
        <v>6</v>
      </c>
      <c r="J27" s="225"/>
      <c r="K27" s="225"/>
    </row>
    <row r="28" spans="2:16">
      <c r="B28" s="224" t="str">
        <f t="shared" si="2"/>
        <v>Eltopia _ Mint</v>
      </c>
      <c r="C28" s="225" t="s">
        <v>457</v>
      </c>
      <c r="D28" s="230">
        <f>INDEX('SIS Savings &amp; Cost'!$A$49:$O$61,MATCH(LEFT(Raw!$C28,FIND(" _ ",$C28)-1),'SIS Savings &amp; Cost'!$A$49:$A$61,0),MATCH(RIGHT($C28,LEN($C28)-FIND(" _ ",$C28)-2),'SIS Savings &amp; Cost'!$A$49:$O$49,0))</f>
        <v>221.73500000000001</v>
      </c>
      <c r="E28" s="225">
        <v>1</v>
      </c>
      <c r="F28" s="233">
        <f t="shared" si="3"/>
        <v>10.46115</v>
      </c>
      <c r="G28" s="225"/>
      <c r="H28" s="225" t="s">
        <v>137</v>
      </c>
      <c r="I28" s="235">
        <v>6</v>
      </c>
      <c r="J28" s="225"/>
      <c r="K28" s="225"/>
    </row>
    <row r="29" spans="2:16">
      <c r="B29" s="224" t="str">
        <f t="shared" si="2"/>
        <v>Odessa _ Mint</v>
      </c>
      <c r="C29" s="225" t="s">
        <v>458</v>
      </c>
      <c r="D29" s="230">
        <f>INDEX('SIS Savings &amp; Cost'!$A$49:$O$61,MATCH(LEFT(Raw!$C29,FIND(" _ ",$C29)-1),'SIS Savings &amp; Cost'!$A$49:$A$61,0),MATCH(RIGHT($C29,LEN($C29)-FIND(" _ ",$C29)-2),'SIS Savings &amp; Cost'!$A$49:$O$49,0))</f>
        <v>223.565</v>
      </c>
      <c r="E29" s="225">
        <v>1</v>
      </c>
      <c r="F29" s="233">
        <f t="shared" si="3"/>
        <v>10.46115</v>
      </c>
      <c r="G29" s="225"/>
      <c r="H29" s="225" t="s">
        <v>137</v>
      </c>
      <c r="I29" s="235">
        <v>6</v>
      </c>
      <c r="J29" s="225"/>
      <c r="K29" s="225"/>
    </row>
    <row r="30" spans="2:16">
      <c r="B30" s="224" t="str">
        <f t="shared" si="2"/>
        <v>Ritzville _ Mint</v>
      </c>
      <c r="C30" s="225" t="s">
        <v>459</v>
      </c>
      <c r="D30" s="230">
        <f>INDEX('SIS Savings &amp; Cost'!$A$49:$O$61,MATCH(LEFT(Raw!$C30,FIND(" _ ",$C30)-1),'SIS Savings &amp; Cost'!$A$49:$A$61,0),MATCH(RIGHT($C30,LEN($C30)-FIND(" _ ",$C30)-2),'SIS Savings &amp; Cost'!$A$49:$O$49,0))</f>
        <v>178.42500000000001</v>
      </c>
      <c r="E30" s="225">
        <v>1</v>
      </c>
      <c r="F30" s="233">
        <f t="shared" si="3"/>
        <v>10.46115</v>
      </c>
      <c r="G30" s="225"/>
      <c r="H30" s="225" t="s">
        <v>137</v>
      </c>
      <c r="I30" s="235">
        <v>6</v>
      </c>
      <c r="J30" s="225"/>
      <c r="K30" s="225"/>
    </row>
    <row r="31" spans="2:16" ht="13.5" thickBot="1">
      <c r="B31" s="226" t="str">
        <f t="shared" si="2"/>
        <v>Wilbur _ Mint</v>
      </c>
      <c r="C31" s="227" t="s">
        <v>460</v>
      </c>
      <c r="D31" s="231">
        <f>INDEX('SIS Savings &amp; Cost'!$A$49:$O$61,MATCH(LEFT(Raw!$C31,FIND(" _ ",$C31)-1),'SIS Savings &amp; Cost'!$A$49:$A$61,0),MATCH(RIGHT($C31,LEN($C31)-FIND(" _ ",$C31)-2),'SIS Savings &amp; Cost'!$A$49:$O$49,0))</f>
        <v>167.93299999999999</v>
      </c>
      <c r="E31" s="227">
        <v>1</v>
      </c>
      <c r="F31" s="234">
        <f t="shared" si="3"/>
        <v>10.46115</v>
      </c>
      <c r="G31" s="227"/>
      <c r="H31" s="227" t="s">
        <v>137</v>
      </c>
      <c r="I31" s="236">
        <v>6</v>
      </c>
      <c r="J31" s="227"/>
      <c r="K31" s="227"/>
    </row>
    <row r="32" spans="2:16">
      <c r="B32" s="222" t="str">
        <f t="shared" si="2"/>
        <v>Mattawa (PRD) _ Onions</v>
      </c>
      <c r="C32" s="223" t="s">
        <v>461</v>
      </c>
      <c r="D32" s="229">
        <f>INDEX('SIS Savings &amp; Cost'!$A$49:$O$61,MATCH(LEFT(Raw!$C32,FIND(" _ ",$C32)-1),'SIS Savings &amp; Cost'!$A$49:$A$61,0),MATCH(RIGHT($C32,LEN($C32)-FIND(" _ ",$C32)-2),'SIS Savings &amp; Cost'!$A$49:$O$49,0))</f>
        <v>235.21600000000001</v>
      </c>
      <c r="E32" s="223">
        <v>1</v>
      </c>
      <c r="F32" s="232">
        <f t="shared" si="3"/>
        <v>10.46115</v>
      </c>
      <c r="G32" s="223"/>
      <c r="H32" s="223" t="s">
        <v>137</v>
      </c>
      <c r="I32" s="228">
        <v>6</v>
      </c>
      <c r="J32" s="223"/>
      <c r="K32" s="223"/>
    </row>
    <row r="33" spans="2:11">
      <c r="B33" s="224" t="str">
        <f t="shared" si="2"/>
        <v>Pasco (Richland) _ Onions</v>
      </c>
      <c r="C33" s="225" t="s">
        <v>462</v>
      </c>
      <c r="D33" s="230">
        <f>INDEX('SIS Savings &amp; Cost'!$A$49:$O$61,MATCH(LEFT(Raw!$C33,FIND(" _ ",$C33)-1),'SIS Savings &amp; Cost'!$A$49:$A$61,0),MATCH(RIGHT($C33,LEN($C33)-FIND(" _ ",$C33)-2),'SIS Savings &amp; Cost'!$A$49:$O$49,0))</f>
        <v>228.50600000000003</v>
      </c>
      <c r="E33" s="225">
        <v>1</v>
      </c>
      <c r="F33" s="233">
        <f t="shared" si="3"/>
        <v>10.46115</v>
      </c>
      <c r="G33" s="225"/>
      <c r="H33" s="225" t="s">
        <v>137</v>
      </c>
      <c r="I33" s="235">
        <v>6</v>
      </c>
      <c r="J33" s="225"/>
      <c r="K33" s="225"/>
    </row>
    <row r="34" spans="2:11">
      <c r="B34" s="224" t="str">
        <f t="shared" si="2"/>
        <v>Moses Lake (Ephrata) _ Onions</v>
      </c>
      <c r="C34" s="225" t="s">
        <v>463</v>
      </c>
      <c r="D34" s="230">
        <f>INDEX('SIS Savings &amp; Cost'!$A$49:$O$61,MATCH(LEFT(Raw!$C34,FIND(" _ ",$C34)-1),'SIS Savings &amp; Cost'!$A$49:$A$61,0),MATCH(RIGHT($C34,LEN($C34)-FIND(" _ ",$C34)-2),'SIS Savings &amp; Cost'!$A$49:$O$49,0))</f>
        <v>225.761</v>
      </c>
      <c r="E34" s="225">
        <v>1</v>
      </c>
      <c r="F34" s="233">
        <f t="shared" si="3"/>
        <v>10.46115</v>
      </c>
      <c r="G34" s="225"/>
      <c r="H34" s="225" t="s">
        <v>137</v>
      </c>
      <c r="I34" s="235">
        <v>6</v>
      </c>
      <c r="J34" s="225"/>
      <c r="K34" s="225"/>
    </row>
    <row r="35" spans="2:11">
      <c r="B35" s="224" t="str">
        <f t="shared" si="2"/>
        <v>Royal City (Smyrna) _ Onions</v>
      </c>
      <c r="C35" s="225" t="s">
        <v>464</v>
      </c>
      <c r="D35" s="230">
        <f>INDEX('SIS Savings &amp; Cost'!$A$49:$O$61,MATCH(LEFT(Raw!$C35,FIND(" _ ",$C35)-1),'SIS Savings &amp; Cost'!$A$49:$A$61,0),MATCH(RIGHT($C35,LEN($C35)-FIND(" _ ",$C35)-2),'SIS Savings &amp; Cost'!$A$49:$O$49,0))</f>
        <v>218.86800000000002</v>
      </c>
      <c r="E35" s="225">
        <v>1</v>
      </c>
      <c r="F35" s="233">
        <f t="shared" si="3"/>
        <v>10.46115</v>
      </c>
      <c r="G35" s="225"/>
      <c r="H35" s="225" t="s">
        <v>137</v>
      </c>
      <c r="I35" s="235">
        <v>6</v>
      </c>
      <c r="J35" s="225"/>
      <c r="K35" s="225"/>
    </row>
    <row r="36" spans="2:11">
      <c r="B36" s="224" t="str">
        <f t="shared" si="2"/>
        <v>Quincy _ Onions</v>
      </c>
      <c r="C36" s="225" t="s">
        <v>465</v>
      </c>
      <c r="D36" s="230">
        <f>INDEX('SIS Savings &amp; Cost'!$A$49:$O$61,MATCH(LEFT(Raw!$C36,FIND(" _ ",$C36)-1),'SIS Savings &amp; Cost'!$A$49:$A$61,0),MATCH(RIGHT($C36,LEN($C36)-FIND(" _ ",$C36)-2),'SIS Savings &amp; Cost'!$A$49:$O$49,0))</f>
        <v>212.46299999999999</v>
      </c>
      <c r="E36" s="225">
        <v>1</v>
      </c>
      <c r="F36" s="233">
        <f t="shared" si="3"/>
        <v>10.46115</v>
      </c>
      <c r="G36" s="225"/>
      <c r="H36" s="225" t="s">
        <v>137</v>
      </c>
      <c r="I36" s="235">
        <v>6</v>
      </c>
      <c r="J36" s="225"/>
      <c r="K36" s="225"/>
    </row>
    <row r="37" spans="2:11">
      <c r="B37" s="224" t="str">
        <f t="shared" si="2"/>
        <v>Connell _ Onions</v>
      </c>
      <c r="C37" s="225" t="s">
        <v>466</v>
      </c>
      <c r="D37" s="230">
        <f>INDEX('SIS Savings &amp; Cost'!$A$49:$O$61,MATCH(LEFT(Raw!$C37,FIND(" _ ",$C37)-1),'SIS Savings &amp; Cost'!$A$49:$A$61,0),MATCH(RIGHT($C37,LEN($C37)-FIND(" _ ",$C37)-2),'SIS Savings &amp; Cost'!$A$49:$O$49,0))</f>
        <v>212.34100000000001</v>
      </c>
      <c r="E37" s="225">
        <v>1</v>
      </c>
      <c r="F37" s="233">
        <f t="shared" si="3"/>
        <v>10.46115</v>
      </c>
      <c r="G37" s="225"/>
      <c r="H37" s="225" t="s">
        <v>137</v>
      </c>
      <c r="I37" s="235">
        <v>6</v>
      </c>
      <c r="J37" s="225"/>
      <c r="K37" s="225"/>
    </row>
    <row r="38" spans="2:11">
      <c r="B38" s="224" t="str">
        <f t="shared" si="2"/>
        <v>Othello _ Onions</v>
      </c>
      <c r="C38" s="225" t="s">
        <v>467</v>
      </c>
      <c r="D38" s="230">
        <f>INDEX('SIS Savings &amp; Cost'!$A$49:$O$61,MATCH(LEFT(Raw!$C38,FIND(" _ ",$C38)-1),'SIS Savings &amp; Cost'!$A$49:$A$61,0),MATCH(RIGHT($C38,LEN($C38)-FIND(" _ ",$C38)-2),'SIS Savings &amp; Cost'!$A$49:$O$49,0))</f>
        <v>209.96200000000002</v>
      </c>
      <c r="E38" s="225">
        <v>1</v>
      </c>
      <c r="F38" s="233">
        <f t="shared" si="3"/>
        <v>10.46115</v>
      </c>
      <c r="G38" s="225"/>
      <c r="H38" s="225" t="s">
        <v>137</v>
      </c>
      <c r="I38" s="235">
        <v>6</v>
      </c>
      <c r="J38" s="225"/>
      <c r="K38" s="225"/>
    </row>
    <row r="39" spans="2:11">
      <c r="B39" s="224" t="str">
        <f t="shared" si="2"/>
        <v>Lind _ Onions</v>
      </c>
      <c r="C39" s="225" t="s">
        <v>468</v>
      </c>
      <c r="D39" s="230">
        <f>INDEX('SIS Savings &amp; Cost'!$A$49:$O$61,MATCH(LEFT(Raw!$C39,FIND(" _ ",$C39)-1),'SIS Savings &amp; Cost'!$A$49:$A$61,0),MATCH(RIGHT($C39,LEN($C39)-FIND(" _ ",$C39)-2),'SIS Savings &amp; Cost'!$A$49:$O$49,0))</f>
        <v>205.14300000000003</v>
      </c>
      <c r="E39" s="225">
        <v>1</v>
      </c>
      <c r="F39" s="233">
        <f t="shared" si="3"/>
        <v>10.46115</v>
      </c>
      <c r="G39" s="225"/>
      <c r="H39" s="225" t="s">
        <v>137</v>
      </c>
      <c r="I39" s="235">
        <v>6</v>
      </c>
      <c r="J39" s="225"/>
      <c r="K39" s="225"/>
    </row>
    <row r="40" spans="2:11">
      <c r="B40" s="224" t="str">
        <f t="shared" si="2"/>
        <v>Eltopia _ Onions</v>
      </c>
      <c r="C40" s="225" t="s">
        <v>469</v>
      </c>
      <c r="D40" s="230">
        <f>INDEX('SIS Savings &amp; Cost'!$A$49:$O$61,MATCH(LEFT(Raw!$C40,FIND(" _ ",$C40)-1),'SIS Savings &amp; Cost'!$A$49:$A$61,0),MATCH(RIGHT($C40,LEN($C40)-FIND(" _ ",$C40)-2),'SIS Savings &amp; Cost'!$A$49:$O$49,0))</f>
        <v>203.43500000000003</v>
      </c>
      <c r="E40" s="225">
        <v>1</v>
      </c>
      <c r="F40" s="233">
        <f t="shared" si="3"/>
        <v>10.46115</v>
      </c>
      <c r="G40" s="225"/>
      <c r="H40" s="225" t="s">
        <v>137</v>
      </c>
      <c r="I40" s="235">
        <v>6</v>
      </c>
      <c r="J40" s="225"/>
      <c r="K40" s="225"/>
    </row>
    <row r="41" spans="2:11">
      <c r="B41" s="224" t="str">
        <f t="shared" si="2"/>
        <v>Odessa _ Onions</v>
      </c>
      <c r="C41" s="225" t="s">
        <v>470</v>
      </c>
      <c r="D41" s="230">
        <f>INDEX('SIS Savings &amp; Cost'!$A$49:$O$61,MATCH(LEFT(Raw!$C41,FIND(" _ ",$C41)-1),'SIS Savings &amp; Cost'!$A$49:$A$61,0),MATCH(RIGHT($C41,LEN($C41)-FIND(" _ ",$C41)-2),'SIS Savings &amp; Cost'!$A$49:$O$49,0))</f>
        <v>205.08199999999999</v>
      </c>
      <c r="E41" s="225">
        <v>1</v>
      </c>
      <c r="F41" s="233">
        <f t="shared" si="3"/>
        <v>10.46115</v>
      </c>
      <c r="G41" s="225"/>
      <c r="H41" s="225" t="s">
        <v>137</v>
      </c>
      <c r="I41" s="235">
        <v>6</v>
      </c>
      <c r="J41" s="225"/>
      <c r="K41" s="225"/>
    </row>
    <row r="42" spans="2:11">
      <c r="B42" s="224" t="str">
        <f t="shared" si="2"/>
        <v>Ritzville _ Onions</v>
      </c>
      <c r="C42" s="225" t="s">
        <v>471</v>
      </c>
      <c r="D42" s="230">
        <f>INDEX('SIS Savings &amp; Cost'!$A$49:$O$61,MATCH(LEFT(Raw!$C42,FIND(" _ ",$C42)-1),'SIS Savings &amp; Cost'!$A$49:$A$61,0),MATCH(RIGHT($C42,LEN($C42)-FIND(" _ ",$C42)-2),'SIS Savings &amp; Cost'!$A$49:$O$49,0))</f>
        <v>178.73000000000002</v>
      </c>
      <c r="E42" s="225">
        <v>1</v>
      </c>
      <c r="F42" s="233">
        <f t="shared" si="3"/>
        <v>10.46115</v>
      </c>
      <c r="G42" s="225"/>
      <c r="H42" s="225" t="s">
        <v>137</v>
      </c>
      <c r="I42" s="235">
        <v>6</v>
      </c>
      <c r="J42" s="225"/>
      <c r="K42" s="225"/>
    </row>
    <row r="43" spans="2:11" ht="13.5" thickBot="1">
      <c r="B43" s="226" t="str">
        <f t="shared" si="2"/>
        <v>Wilbur _ Onions</v>
      </c>
      <c r="C43" s="227" t="s">
        <v>472</v>
      </c>
      <c r="D43" s="231">
        <f>INDEX('SIS Savings &amp; Cost'!$A$49:$O$61,MATCH(LEFT(Raw!$C43,FIND(" _ ",$C43)-1),'SIS Savings &amp; Cost'!$A$49:$A$61,0),MATCH(RIGHT($C43,LEN($C43)-FIND(" _ ",$C43)-2),'SIS Savings &amp; Cost'!$A$49:$O$49,0))</f>
        <v>168.66500000000002</v>
      </c>
      <c r="E43" s="227">
        <v>1</v>
      </c>
      <c r="F43" s="234">
        <f t="shared" si="3"/>
        <v>10.46115</v>
      </c>
      <c r="G43" s="227"/>
      <c r="H43" s="227" t="s">
        <v>137</v>
      </c>
      <c r="I43" s="236">
        <v>6</v>
      </c>
      <c r="J43" s="227"/>
      <c r="K43" s="227"/>
    </row>
    <row r="44" spans="2:11">
      <c r="B44" s="222" t="str">
        <f t="shared" si="2"/>
        <v>Mattawa (PRD) _ Orchard*</v>
      </c>
      <c r="C44" s="223" t="s">
        <v>473</v>
      </c>
      <c r="D44" s="229">
        <f>INDEX('SIS Savings &amp; Cost'!$A$49:$O$61,MATCH(LEFT(Raw!$C44,FIND(" _ ",$C44)-1),'SIS Savings &amp; Cost'!$A$49:$A$61,0),MATCH(RIGHT($C44,LEN($C44)-FIND(" _ ",$C44)-2),'SIS Savings &amp; Cost'!$A$49:$O$49,0))</f>
        <v>228.81100000000001</v>
      </c>
      <c r="E44" s="223">
        <v>1</v>
      </c>
      <c r="F44" s="232">
        <f t="shared" si="3"/>
        <v>10.46115</v>
      </c>
      <c r="G44" s="223"/>
      <c r="H44" s="223" t="s">
        <v>137</v>
      </c>
      <c r="I44" s="228">
        <v>6</v>
      </c>
      <c r="J44" s="223"/>
      <c r="K44" s="223"/>
    </row>
    <row r="45" spans="2:11">
      <c r="B45" s="224" t="str">
        <f t="shared" si="2"/>
        <v>Pasco (Richland) _ Orchard*</v>
      </c>
      <c r="C45" s="225" t="s">
        <v>474</v>
      </c>
      <c r="D45" s="230">
        <f>INDEX('SIS Savings &amp; Cost'!$A$49:$O$61,MATCH(LEFT(Raw!$C45,FIND(" _ ",$C45)-1),'SIS Savings &amp; Cost'!$A$49:$A$61,0),MATCH(RIGHT($C45,LEN($C45)-FIND(" _ ",$C45)-2),'SIS Savings &amp; Cost'!$A$49:$O$49,0))</f>
        <v>222.71099999999998</v>
      </c>
      <c r="E45" s="225">
        <v>1</v>
      </c>
      <c r="F45" s="233">
        <f t="shared" si="3"/>
        <v>10.46115</v>
      </c>
      <c r="G45" s="225"/>
      <c r="H45" s="225" t="s">
        <v>137</v>
      </c>
      <c r="I45" s="235">
        <v>6</v>
      </c>
      <c r="J45" s="225"/>
      <c r="K45" s="225"/>
    </row>
    <row r="46" spans="2:11">
      <c r="B46" s="224" t="str">
        <f t="shared" si="2"/>
        <v>Moses Lake (Ephrata) _ Orchard*</v>
      </c>
      <c r="C46" s="225" t="s">
        <v>475</v>
      </c>
      <c r="D46" s="230">
        <f>INDEX('SIS Savings &amp; Cost'!$A$49:$O$61,MATCH(LEFT(Raw!$C46,FIND(" _ ",$C46)-1),'SIS Savings &amp; Cost'!$A$49:$A$61,0),MATCH(RIGHT($C46,LEN($C46)-FIND(" _ ",$C46)-2),'SIS Savings &amp; Cost'!$A$49:$O$49,0))</f>
        <v>218.88020000000003</v>
      </c>
      <c r="E46" s="225">
        <v>1</v>
      </c>
      <c r="F46" s="233">
        <f t="shared" si="3"/>
        <v>10.46115</v>
      </c>
      <c r="G46" s="225"/>
      <c r="H46" s="225" t="s">
        <v>137</v>
      </c>
      <c r="I46" s="235">
        <v>6</v>
      </c>
      <c r="J46" s="225"/>
      <c r="K46" s="225"/>
    </row>
    <row r="47" spans="2:11">
      <c r="B47" s="224" t="str">
        <f t="shared" si="2"/>
        <v>Royal City (Smyrna) _ Orchard*</v>
      </c>
      <c r="C47" s="225" t="s">
        <v>476</v>
      </c>
      <c r="D47" s="230">
        <f>INDEX('SIS Savings &amp; Cost'!$A$49:$O$61,MATCH(LEFT(Raw!$C47,FIND(" _ ",$C47)-1),'SIS Savings &amp; Cost'!$A$49:$A$61,0),MATCH(RIGHT($C47,LEN($C47)-FIND(" _ ",$C47)-2),'SIS Savings &amp; Cost'!$A$49:$O$49,0))</f>
        <v>210.98680000000002</v>
      </c>
      <c r="E47" s="225">
        <v>1</v>
      </c>
      <c r="F47" s="233">
        <f t="shared" si="3"/>
        <v>10.46115</v>
      </c>
      <c r="G47" s="225"/>
      <c r="H47" s="225" t="s">
        <v>137</v>
      </c>
      <c r="I47" s="235">
        <v>6</v>
      </c>
      <c r="J47" s="225"/>
      <c r="K47" s="225"/>
    </row>
    <row r="48" spans="2:11">
      <c r="B48" s="224" t="str">
        <f t="shared" si="2"/>
        <v>Quincy _ Orchard*</v>
      </c>
      <c r="C48" s="225" t="s">
        <v>477</v>
      </c>
      <c r="D48" s="230">
        <f>INDEX('SIS Savings &amp; Cost'!$A$49:$O$61,MATCH(LEFT(Raw!$C48,FIND(" _ ",$C48)-1),'SIS Savings &amp; Cost'!$A$49:$A$61,0),MATCH(RIGHT($C48,LEN($C48)-FIND(" _ ",$C48)-2),'SIS Savings &amp; Cost'!$A$49:$O$49,0))</f>
        <v>205.21619999999999</v>
      </c>
      <c r="E48" s="225">
        <v>1</v>
      </c>
      <c r="F48" s="233">
        <f t="shared" si="3"/>
        <v>10.46115</v>
      </c>
      <c r="G48" s="225"/>
      <c r="H48" s="225" t="s">
        <v>137</v>
      </c>
      <c r="I48" s="235">
        <v>6</v>
      </c>
      <c r="J48" s="225"/>
      <c r="K48" s="225"/>
    </row>
    <row r="49" spans="2:11">
      <c r="B49" s="224" t="str">
        <f t="shared" si="2"/>
        <v>Connell _ Orchard*</v>
      </c>
      <c r="C49" s="225" t="s">
        <v>478</v>
      </c>
      <c r="D49" s="230">
        <f>INDEX('SIS Savings &amp; Cost'!$A$49:$O$61,MATCH(LEFT(Raw!$C49,FIND(" _ ",$C49)-1),'SIS Savings &amp; Cost'!$A$49:$A$61,0),MATCH(RIGHT($C49,LEN($C49)-FIND(" _ ",$C49)-2),'SIS Savings &amp; Cost'!$A$49:$O$49,0))</f>
        <v>203.88640000000001</v>
      </c>
      <c r="E49" s="225">
        <v>1</v>
      </c>
      <c r="F49" s="233">
        <f t="shared" si="3"/>
        <v>10.46115</v>
      </c>
      <c r="G49" s="225"/>
      <c r="H49" s="225" t="s">
        <v>137</v>
      </c>
      <c r="I49" s="235">
        <v>6</v>
      </c>
      <c r="J49" s="225"/>
      <c r="K49" s="225"/>
    </row>
    <row r="50" spans="2:11">
      <c r="B50" s="224" t="str">
        <f t="shared" si="2"/>
        <v>Othello _ Orchard*</v>
      </c>
      <c r="C50" s="225" t="s">
        <v>479</v>
      </c>
      <c r="D50" s="230">
        <f>INDEX('SIS Savings &amp; Cost'!$A$49:$O$61,MATCH(LEFT(Raw!$C50,FIND(" _ ",$C50)-1),'SIS Savings &amp; Cost'!$A$49:$A$61,0),MATCH(RIGHT($C50,LEN($C50)-FIND(" _ ",$C50)-2),'SIS Savings &amp; Cost'!$A$49:$O$49,0))</f>
        <v>201.99540000000005</v>
      </c>
      <c r="E50" s="225">
        <v>1</v>
      </c>
      <c r="F50" s="233">
        <f t="shared" si="3"/>
        <v>10.46115</v>
      </c>
      <c r="G50" s="225"/>
      <c r="H50" s="225" t="s">
        <v>137</v>
      </c>
      <c r="I50" s="235">
        <v>6</v>
      </c>
      <c r="J50" s="225"/>
      <c r="K50" s="225"/>
    </row>
    <row r="51" spans="2:11">
      <c r="B51" s="224" t="str">
        <f t="shared" si="2"/>
        <v>Lind _ Orchard*</v>
      </c>
      <c r="C51" s="225" t="s">
        <v>480</v>
      </c>
      <c r="D51" s="230">
        <f>INDEX('SIS Savings &amp; Cost'!$A$49:$O$61,MATCH(LEFT(Raw!$C51,FIND(" _ ",$C51)-1),'SIS Savings &amp; Cost'!$A$49:$A$61,0),MATCH(RIGHT($C51,LEN($C51)-FIND(" _ ",$C51)-2),'SIS Savings &amp; Cost'!$A$49:$O$49,0))</f>
        <v>197.13979999999998</v>
      </c>
      <c r="E51" s="225">
        <v>1</v>
      </c>
      <c r="F51" s="233">
        <f t="shared" si="3"/>
        <v>10.46115</v>
      </c>
      <c r="G51" s="225"/>
      <c r="H51" s="225" t="s">
        <v>137</v>
      </c>
      <c r="I51" s="235">
        <v>6</v>
      </c>
      <c r="J51" s="225"/>
      <c r="K51" s="225"/>
    </row>
    <row r="52" spans="2:11">
      <c r="B52" s="224" t="str">
        <f t="shared" si="2"/>
        <v>Eltopia _ Orchard*</v>
      </c>
      <c r="C52" s="225" t="s">
        <v>481</v>
      </c>
      <c r="D52" s="230">
        <f>INDEX('SIS Savings &amp; Cost'!$A$49:$O$61,MATCH(LEFT(Raw!$C52,FIND(" _ ",$C52)-1),'SIS Savings &amp; Cost'!$A$49:$A$61,0),MATCH(RIGHT($C52,LEN($C52)-FIND(" _ ",$C52)-2),'SIS Savings &amp; Cost'!$A$49:$O$49,0))</f>
        <v>196.05400000000003</v>
      </c>
      <c r="E52" s="225">
        <v>1</v>
      </c>
      <c r="F52" s="233">
        <f t="shared" si="3"/>
        <v>10.46115</v>
      </c>
      <c r="G52" s="225"/>
      <c r="H52" s="225" t="s">
        <v>137</v>
      </c>
      <c r="I52" s="235">
        <v>6</v>
      </c>
      <c r="J52" s="225"/>
      <c r="K52" s="225"/>
    </row>
    <row r="53" spans="2:11">
      <c r="B53" s="224" t="str">
        <f t="shared" si="2"/>
        <v>Odessa _ Orchard*</v>
      </c>
      <c r="C53" s="225" t="s">
        <v>482</v>
      </c>
      <c r="D53" s="230">
        <f>INDEX('SIS Savings &amp; Cost'!$A$49:$O$61,MATCH(LEFT(Raw!$C53,FIND(" _ ",$C53)-1),'SIS Savings &amp; Cost'!$A$49:$A$61,0),MATCH(RIGHT($C53,LEN($C53)-FIND(" _ ",$C53)-2),'SIS Savings &amp; Cost'!$A$49:$O$49,0))</f>
        <v>196.60299999999998</v>
      </c>
      <c r="E53" s="225">
        <v>1</v>
      </c>
      <c r="F53" s="233">
        <f t="shared" si="3"/>
        <v>10.46115</v>
      </c>
      <c r="G53" s="225"/>
      <c r="H53" s="225" t="s">
        <v>137</v>
      </c>
      <c r="I53" s="235">
        <v>6</v>
      </c>
      <c r="J53" s="225"/>
      <c r="K53" s="225"/>
    </row>
    <row r="54" spans="2:11">
      <c r="B54" s="224" t="str">
        <f t="shared" si="2"/>
        <v>Ritzville _ Orchard*</v>
      </c>
      <c r="C54" s="225" t="s">
        <v>483</v>
      </c>
      <c r="D54" s="230">
        <f>INDEX('SIS Savings &amp; Cost'!$A$49:$O$61,MATCH(LEFT(Raw!$C54,FIND(" _ ",$C54)-1),'SIS Savings &amp; Cost'!$A$49:$A$61,0),MATCH(RIGHT($C54,LEN($C54)-FIND(" _ ",$C54)-2),'SIS Savings &amp; Cost'!$A$49:$O$49,0))</f>
        <v>157.07500000000002</v>
      </c>
      <c r="E54" s="225">
        <v>1</v>
      </c>
      <c r="F54" s="233">
        <f t="shared" si="3"/>
        <v>10.46115</v>
      </c>
      <c r="G54" s="225"/>
      <c r="H54" s="225" t="s">
        <v>137</v>
      </c>
      <c r="I54" s="235">
        <v>6</v>
      </c>
      <c r="J54" s="225"/>
      <c r="K54" s="225"/>
    </row>
    <row r="55" spans="2:11" ht="13.5" thickBot="1">
      <c r="B55" s="226" t="str">
        <f t="shared" si="2"/>
        <v>Wilbur _ Orchard*</v>
      </c>
      <c r="C55" s="227" t="s">
        <v>484</v>
      </c>
      <c r="D55" s="231">
        <f>INDEX('SIS Savings &amp; Cost'!$A$49:$O$61,MATCH(LEFT(Raw!$C55,FIND(" _ ",$C55)-1),'SIS Savings &amp; Cost'!$A$49:$A$61,0),MATCH(RIGHT($C55,LEN($C55)-FIND(" _ ",$C55)-2),'SIS Savings &amp; Cost'!$A$49:$O$49,0))</f>
        <v>147.30280000000002</v>
      </c>
      <c r="E55" s="227">
        <v>1</v>
      </c>
      <c r="F55" s="234">
        <f t="shared" si="3"/>
        <v>10.46115</v>
      </c>
      <c r="G55" s="227"/>
      <c r="H55" s="227" t="s">
        <v>137</v>
      </c>
      <c r="I55" s="236">
        <v>6</v>
      </c>
      <c r="J55" s="227"/>
      <c r="K55" s="227"/>
    </row>
    <row r="56" spans="2:11">
      <c r="B56" s="222" t="str">
        <f t="shared" si="2"/>
        <v>Mattawa (PRD) _ Late Potatoes</v>
      </c>
      <c r="C56" s="223" t="s">
        <v>485</v>
      </c>
      <c r="D56" s="229">
        <f>INDEX('SIS Savings &amp; Cost'!$A$49:$O$61,MATCH(LEFT(Raw!$C56,FIND(" _ ",$C56)-1),'SIS Savings &amp; Cost'!$A$49:$A$61,0),MATCH(RIGHT($C56,LEN($C56)-FIND(" _ ",$C56)-2),'SIS Savings &amp; Cost'!$A$49:$O$49,0))</f>
        <v>203.86200000000002</v>
      </c>
      <c r="E56" s="223">
        <v>1</v>
      </c>
      <c r="F56" s="232">
        <f t="shared" si="3"/>
        <v>10.46115</v>
      </c>
      <c r="G56" s="223"/>
      <c r="H56" s="223" t="s">
        <v>137</v>
      </c>
      <c r="I56" s="228">
        <v>6</v>
      </c>
      <c r="J56" s="223"/>
      <c r="K56" s="223"/>
    </row>
    <row r="57" spans="2:11">
      <c r="B57" s="224" t="str">
        <f t="shared" si="2"/>
        <v>Pasco (Richland) _ Late Potatoes</v>
      </c>
      <c r="C57" s="225" t="s">
        <v>486</v>
      </c>
      <c r="D57" s="230">
        <f>INDEX('SIS Savings &amp; Cost'!$A$49:$O$61,MATCH(LEFT(Raw!$C57,FIND(" _ ",$C57)-1),'SIS Savings &amp; Cost'!$A$49:$A$61,0),MATCH(RIGHT($C57,LEN($C57)-FIND(" _ ",$C57)-2),'SIS Savings &amp; Cost'!$A$49:$O$49,0))</f>
        <v>198.31100000000001</v>
      </c>
      <c r="E57" s="225">
        <v>1</v>
      </c>
      <c r="F57" s="233">
        <f t="shared" si="3"/>
        <v>10.46115</v>
      </c>
      <c r="G57" s="225"/>
      <c r="H57" s="225" t="s">
        <v>137</v>
      </c>
      <c r="I57" s="235">
        <v>6</v>
      </c>
      <c r="J57" s="225"/>
      <c r="K57" s="225"/>
    </row>
    <row r="58" spans="2:11">
      <c r="B58" s="224" t="str">
        <f t="shared" si="2"/>
        <v>Moses Lake (Ephrata) _ Late Potatoes</v>
      </c>
      <c r="C58" s="225" t="s">
        <v>487</v>
      </c>
      <c r="D58" s="230">
        <f>INDEX('SIS Savings &amp; Cost'!$A$49:$O$61,MATCH(LEFT(Raw!$C58,FIND(" _ ",$C58)-1),'SIS Savings &amp; Cost'!$A$49:$A$61,0),MATCH(RIGHT($C58,LEN($C58)-FIND(" _ ",$C58)-2),'SIS Savings &amp; Cost'!$A$49:$O$49,0))</f>
        <v>197.51800000000003</v>
      </c>
      <c r="E58" s="225">
        <v>1</v>
      </c>
      <c r="F58" s="233">
        <f t="shared" si="3"/>
        <v>10.46115</v>
      </c>
      <c r="G58" s="225"/>
      <c r="H58" s="225" t="s">
        <v>137</v>
      </c>
      <c r="I58" s="235">
        <v>6</v>
      </c>
      <c r="J58" s="225"/>
      <c r="K58" s="225"/>
    </row>
    <row r="59" spans="2:11">
      <c r="B59" s="224" t="str">
        <f t="shared" si="2"/>
        <v>Royal City (Smyrna) _ Late Potatoes</v>
      </c>
      <c r="C59" s="225" t="s">
        <v>488</v>
      </c>
      <c r="D59" s="230">
        <f>INDEX('SIS Savings &amp; Cost'!$A$49:$O$61,MATCH(LEFT(Raw!$C59,FIND(" _ ",$C59)-1),'SIS Savings &amp; Cost'!$A$49:$A$61,0),MATCH(RIGHT($C59,LEN($C59)-FIND(" _ ",$C59)-2),'SIS Savings &amp; Cost'!$A$49:$O$49,0))</f>
        <v>189.28300000000002</v>
      </c>
      <c r="E59" s="225">
        <v>1</v>
      </c>
      <c r="F59" s="233">
        <f t="shared" si="3"/>
        <v>10.46115</v>
      </c>
      <c r="G59" s="225"/>
      <c r="H59" s="225" t="s">
        <v>137</v>
      </c>
      <c r="I59" s="235">
        <v>6</v>
      </c>
      <c r="J59" s="225"/>
      <c r="K59" s="225"/>
    </row>
    <row r="60" spans="2:11">
      <c r="B60" s="224" t="str">
        <f t="shared" si="2"/>
        <v>Quincy _ Late Potatoes</v>
      </c>
      <c r="C60" s="225" t="s">
        <v>489</v>
      </c>
      <c r="D60" s="230">
        <f>INDEX('SIS Savings &amp; Cost'!$A$49:$O$61,MATCH(LEFT(Raw!$C60,FIND(" _ ",$C60)-1),'SIS Savings &amp; Cost'!$A$49:$A$61,0),MATCH(RIGHT($C60,LEN($C60)-FIND(" _ ",$C60)-2),'SIS Savings &amp; Cost'!$A$49:$O$49,0))</f>
        <v>185.13500000000002</v>
      </c>
      <c r="E60" s="225">
        <v>1</v>
      </c>
      <c r="F60" s="233">
        <f t="shared" si="3"/>
        <v>10.46115</v>
      </c>
      <c r="G60" s="225"/>
      <c r="H60" s="225" t="s">
        <v>137</v>
      </c>
      <c r="I60" s="235">
        <v>6</v>
      </c>
      <c r="J60" s="225"/>
      <c r="K60" s="225"/>
    </row>
    <row r="61" spans="2:11">
      <c r="B61" s="224" t="str">
        <f t="shared" si="2"/>
        <v>Connell _ Late Potatoes</v>
      </c>
      <c r="C61" s="225" t="s">
        <v>490</v>
      </c>
      <c r="D61" s="230">
        <f>INDEX('SIS Savings &amp; Cost'!$A$49:$O$61,MATCH(LEFT(Raw!$C61,FIND(" _ ",$C61)-1),'SIS Savings &amp; Cost'!$A$49:$A$61,0),MATCH(RIGHT($C61,LEN($C61)-FIND(" _ ",$C61)-2),'SIS Savings &amp; Cost'!$A$49:$O$49,0))</f>
        <v>186.59900000000002</v>
      </c>
      <c r="E61" s="225">
        <v>1</v>
      </c>
      <c r="F61" s="233">
        <f t="shared" si="3"/>
        <v>10.46115</v>
      </c>
      <c r="G61" s="225"/>
      <c r="H61" s="225" t="s">
        <v>137</v>
      </c>
      <c r="I61" s="235">
        <v>6</v>
      </c>
      <c r="J61" s="225"/>
      <c r="K61" s="225"/>
    </row>
    <row r="62" spans="2:11">
      <c r="B62" s="224" t="str">
        <f t="shared" si="2"/>
        <v>Othello _ Late Potatoes</v>
      </c>
      <c r="C62" s="225" t="s">
        <v>491</v>
      </c>
      <c r="D62" s="230">
        <f>INDEX('SIS Savings &amp; Cost'!$A$49:$O$61,MATCH(LEFT(Raw!$C62,FIND(" _ ",$C62)-1),'SIS Savings &amp; Cost'!$A$49:$A$61,0),MATCH(RIGHT($C62,LEN($C62)-FIND(" _ ",$C62)-2),'SIS Savings &amp; Cost'!$A$49:$O$49,0))</f>
        <v>183.30500000000001</v>
      </c>
      <c r="E62" s="225">
        <v>1</v>
      </c>
      <c r="F62" s="233">
        <f t="shared" si="3"/>
        <v>10.46115</v>
      </c>
      <c r="G62" s="225"/>
      <c r="H62" s="225" t="s">
        <v>137</v>
      </c>
      <c r="I62" s="235">
        <v>6</v>
      </c>
      <c r="J62" s="225"/>
      <c r="K62" s="225"/>
    </row>
    <row r="63" spans="2:11">
      <c r="B63" s="224" t="str">
        <f t="shared" si="2"/>
        <v>Lind _ Late Potatoes</v>
      </c>
      <c r="C63" s="225" t="s">
        <v>492</v>
      </c>
      <c r="D63" s="230">
        <f>INDEX('SIS Savings &amp; Cost'!$A$49:$O$61,MATCH(LEFT(Raw!$C63,FIND(" _ ",$C63)-1),'SIS Savings &amp; Cost'!$A$49:$A$61,0),MATCH(RIGHT($C63,LEN($C63)-FIND(" _ ",$C63)-2),'SIS Savings &amp; Cost'!$A$49:$O$49,0))</f>
        <v>180.499</v>
      </c>
      <c r="E63" s="225">
        <v>1</v>
      </c>
      <c r="F63" s="233">
        <f t="shared" si="3"/>
        <v>10.46115</v>
      </c>
      <c r="G63" s="225"/>
      <c r="H63" s="225" t="s">
        <v>137</v>
      </c>
      <c r="I63" s="235">
        <v>6</v>
      </c>
      <c r="J63" s="225"/>
      <c r="K63" s="225"/>
    </row>
    <row r="64" spans="2:11">
      <c r="B64" s="224" t="str">
        <f t="shared" si="2"/>
        <v>Eltopia _ Late Potatoes</v>
      </c>
      <c r="C64" s="225" t="s">
        <v>493</v>
      </c>
      <c r="D64" s="230">
        <f>INDEX('SIS Savings &amp; Cost'!$A$49:$O$61,MATCH(LEFT(Raw!$C64,FIND(" _ ",$C64)-1),'SIS Savings &amp; Cost'!$A$49:$A$61,0),MATCH(RIGHT($C64,LEN($C64)-FIND(" _ ",$C64)-2),'SIS Savings &amp; Cost'!$A$49:$O$49,0))</f>
        <v>177.20500000000001</v>
      </c>
      <c r="E64" s="225">
        <v>1</v>
      </c>
      <c r="F64" s="233">
        <f t="shared" si="3"/>
        <v>10.46115</v>
      </c>
      <c r="G64" s="225"/>
      <c r="H64" s="225" t="s">
        <v>137</v>
      </c>
      <c r="I64" s="235">
        <v>6</v>
      </c>
      <c r="J64" s="225"/>
      <c r="K64" s="225"/>
    </row>
    <row r="65" spans="2:11">
      <c r="B65" s="224" t="str">
        <f t="shared" si="2"/>
        <v>Odessa _ Late Potatoes</v>
      </c>
      <c r="C65" s="225" t="s">
        <v>494</v>
      </c>
      <c r="D65" s="230">
        <f>INDEX('SIS Savings &amp; Cost'!$A$49:$O$61,MATCH(LEFT(Raw!$C65,FIND(" _ ",$C65)-1),'SIS Savings &amp; Cost'!$A$49:$A$61,0),MATCH(RIGHT($C65,LEN($C65)-FIND(" _ ",$C65)-2),'SIS Savings &amp; Cost'!$A$49:$O$49,0))</f>
        <v>179.70600000000002</v>
      </c>
      <c r="E65" s="225">
        <v>1</v>
      </c>
      <c r="F65" s="233">
        <f t="shared" si="3"/>
        <v>10.46115</v>
      </c>
      <c r="G65" s="225"/>
      <c r="H65" s="225" t="s">
        <v>137</v>
      </c>
      <c r="I65" s="235">
        <v>6</v>
      </c>
      <c r="J65" s="225"/>
      <c r="K65" s="225"/>
    </row>
    <row r="66" spans="2:11">
      <c r="B66" s="224" t="str">
        <f t="shared" si="2"/>
        <v>Ritzville _ Late Potatoes</v>
      </c>
      <c r="C66" s="225" t="s">
        <v>495</v>
      </c>
      <c r="D66" s="230">
        <f>INDEX('SIS Savings &amp; Cost'!$A$49:$O$61,MATCH(LEFT(Raw!$C66,FIND(" _ ",$C66)-1),'SIS Savings &amp; Cost'!$A$49:$A$61,0),MATCH(RIGHT($C66,LEN($C66)-FIND(" _ ",$C66)-2),'SIS Savings &amp; Cost'!$A$49:$O$49,0))</f>
        <v>142.49599999999998</v>
      </c>
      <c r="E66" s="225">
        <v>1</v>
      </c>
      <c r="F66" s="233">
        <f t="shared" si="3"/>
        <v>10.46115</v>
      </c>
      <c r="G66" s="225"/>
      <c r="H66" s="225" t="s">
        <v>137</v>
      </c>
      <c r="I66" s="235">
        <v>6</v>
      </c>
      <c r="J66" s="225"/>
      <c r="K66" s="225"/>
    </row>
    <row r="67" spans="2:11" ht="13.5" thickBot="1">
      <c r="B67" s="226" t="str">
        <f t="shared" si="2"/>
        <v>Wilbur _ Late Potatoes</v>
      </c>
      <c r="C67" s="227" t="s">
        <v>496</v>
      </c>
      <c r="D67" s="231">
        <f>INDEX('SIS Savings &amp; Cost'!$A$49:$O$61,MATCH(LEFT(Raw!$C67,FIND(" _ ",$C67)-1),'SIS Savings &amp; Cost'!$A$49:$A$61,0),MATCH(RIGHT($C67,LEN($C67)-FIND(" _ ",$C67)-2),'SIS Savings &amp; Cost'!$A$49:$O$49,0))</f>
        <v>133.95600000000002</v>
      </c>
      <c r="E67" s="227">
        <v>1</v>
      </c>
      <c r="F67" s="234">
        <f t="shared" si="3"/>
        <v>10.46115</v>
      </c>
      <c r="G67" s="227"/>
      <c r="H67" s="227" t="s">
        <v>137</v>
      </c>
      <c r="I67" s="236">
        <v>6</v>
      </c>
      <c r="J67" s="227"/>
      <c r="K67" s="227"/>
    </row>
    <row r="68" spans="2:11">
      <c r="B68" s="222" t="str">
        <f t="shared" si="2"/>
        <v>Mattawa (PRD) _ Field Corn</v>
      </c>
      <c r="C68" s="223" t="s">
        <v>497</v>
      </c>
      <c r="D68" s="229">
        <f>INDEX('SIS Savings &amp; Cost'!$A$49:$O$61,MATCH(LEFT(Raw!$C68,FIND(" _ ",$C68)-1),'SIS Savings &amp; Cost'!$A$49:$A$61,0),MATCH(RIGHT($C68,LEN($C68)-FIND(" _ ",$C68)-2),'SIS Savings &amp; Cost'!$A$49:$O$49,0))</f>
        <v>204.10599999999999</v>
      </c>
      <c r="E68" s="223">
        <v>1</v>
      </c>
      <c r="F68" s="232">
        <f t="shared" si="3"/>
        <v>10.46115</v>
      </c>
      <c r="G68" s="223"/>
      <c r="H68" s="223" t="s">
        <v>137</v>
      </c>
      <c r="I68" s="228">
        <v>6</v>
      </c>
      <c r="J68" s="223"/>
      <c r="K68" s="223"/>
    </row>
    <row r="69" spans="2:11">
      <c r="B69" s="224" t="str">
        <f t="shared" si="2"/>
        <v>Pasco (Richland) _ Field Corn</v>
      </c>
      <c r="C69" s="225" t="s">
        <v>498</v>
      </c>
      <c r="D69" s="230">
        <f>INDEX('SIS Savings &amp; Cost'!$A$49:$O$61,MATCH(LEFT(Raw!$C69,FIND(" _ ",$C69)-1),'SIS Savings &amp; Cost'!$A$49:$A$61,0),MATCH(RIGHT($C69,LEN($C69)-FIND(" _ ",$C69)-2),'SIS Savings &amp; Cost'!$A$49:$O$49,0))</f>
        <v>198.494</v>
      </c>
      <c r="E69" s="225">
        <v>1</v>
      </c>
      <c r="F69" s="233">
        <f t="shared" si="3"/>
        <v>10.46115</v>
      </c>
      <c r="G69" s="225"/>
      <c r="H69" s="225" t="s">
        <v>137</v>
      </c>
      <c r="I69" s="235">
        <v>6</v>
      </c>
      <c r="J69" s="225"/>
      <c r="K69" s="225"/>
    </row>
    <row r="70" spans="2:11">
      <c r="B70" s="224" t="str">
        <f t="shared" si="2"/>
        <v>Moses Lake (Ephrata) _ Field Corn</v>
      </c>
      <c r="C70" s="225" t="s">
        <v>499</v>
      </c>
      <c r="D70" s="230">
        <f>INDEX('SIS Savings &amp; Cost'!$A$49:$O$61,MATCH(LEFT(Raw!$C70,FIND(" _ ",$C70)-1),'SIS Savings &amp; Cost'!$A$49:$A$61,0),MATCH(RIGHT($C70,LEN($C70)-FIND(" _ ",$C70)-2),'SIS Savings &amp; Cost'!$A$49:$O$49,0))</f>
        <v>197.39600000000002</v>
      </c>
      <c r="E70" s="225">
        <v>1</v>
      </c>
      <c r="F70" s="233">
        <f t="shared" si="3"/>
        <v>10.46115</v>
      </c>
      <c r="G70" s="225"/>
      <c r="H70" s="225" t="s">
        <v>137</v>
      </c>
      <c r="I70" s="235">
        <v>6</v>
      </c>
      <c r="J70" s="225"/>
      <c r="K70" s="225"/>
    </row>
    <row r="71" spans="2:11">
      <c r="B71" s="224" t="str">
        <f t="shared" si="2"/>
        <v>Royal City (Smyrna) _ Field Corn</v>
      </c>
      <c r="C71" s="225" t="s">
        <v>500</v>
      </c>
      <c r="D71" s="230">
        <f>INDEX('SIS Savings &amp; Cost'!$A$49:$O$61,MATCH(LEFT(Raw!$C71,FIND(" _ ",$C71)-1),'SIS Savings &amp; Cost'!$A$49:$A$61,0),MATCH(RIGHT($C71,LEN($C71)-FIND(" _ ",$C71)-2),'SIS Savings &amp; Cost'!$A$49:$O$49,0))</f>
        <v>189.34399999999999</v>
      </c>
      <c r="E71" s="225">
        <v>1</v>
      </c>
      <c r="F71" s="233">
        <f t="shared" si="3"/>
        <v>10.46115</v>
      </c>
      <c r="G71" s="225"/>
      <c r="H71" s="225" t="s">
        <v>137</v>
      </c>
      <c r="I71" s="235">
        <v>6</v>
      </c>
      <c r="J71" s="225"/>
      <c r="K71" s="225"/>
    </row>
    <row r="72" spans="2:11">
      <c r="B72" s="224" t="str">
        <f t="shared" si="2"/>
        <v>Quincy _ Field Corn</v>
      </c>
      <c r="C72" s="225" t="s">
        <v>501</v>
      </c>
      <c r="D72" s="230">
        <f>INDEX('SIS Savings &amp; Cost'!$A$49:$O$61,MATCH(LEFT(Raw!$C72,FIND(" _ ",$C72)-1),'SIS Savings &amp; Cost'!$A$49:$A$61,0),MATCH(RIGHT($C72,LEN($C72)-FIND(" _ ",$C72)-2),'SIS Savings &amp; Cost'!$A$49:$O$49,0))</f>
        <v>185.13500000000002</v>
      </c>
      <c r="E72" s="225">
        <v>1</v>
      </c>
      <c r="F72" s="233">
        <f t="shared" si="3"/>
        <v>10.46115</v>
      </c>
      <c r="G72" s="225"/>
      <c r="H72" s="225" t="s">
        <v>137</v>
      </c>
      <c r="I72" s="235">
        <v>6</v>
      </c>
      <c r="J72" s="225"/>
      <c r="K72" s="225"/>
    </row>
    <row r="73" spans="2:11">
      <c r="B73" s="224" t="str">
        <f t="shared" si="2"/>
        <v>Connell _ Field Corn</v>
      </c>
      <c r="C73" s="225" t="s">
        <v>502</v>
      </c>
      <c r="D73" s="230">
        <f>INDEX('SIS Savings &amp; Cost'!$A$49:$O$61,MATCH(LEFT(Raw!$C73,FIND(" _ ",$C73)-1),'SIS Savings &amp; Cost'!$A$49:$A$61,0),MATCH(RIGHT($C73,LEN($C73)-FIND(" _ ",$C73)-2),'SIS Savings &amp; Cost'!$A$49:$O$49,0))</f>
        <v>186.172</v>
      </c>
      <c r="E73" s="225">
        <v>1</v>
      </c>
      <c r="F73" s="233">
        <f t="shared" si="3"/>
        <v>10.46115</v>
      </c>
      <c r="G73" s="225"/>
      <c r="H73" s="225" t="s">
        <v>137</v>
      </c>
      <c r="I73" s="235">
        <v>6</v>
      </c>
      <c r="J73" s="225"/>
      <c r="K73" s="225"/>
    </row>
    <row r="74" spans="2:11">
      <c r="B74" s="224" t="str">
        <f t="shared" si="2"/>
        <v>Othello _ Field Corn</v>
      </c>
      <c r="C74" s="225" t="s">
        <v>503</v>
      </c>
      <c r="D74" s="230">
        <f>INDEX('SIS Savings &amp; Cost'!$A$49:$O$61,MATCH(LEFT(Raw!$C74,FIND(" _ ",$C74)-1),'SIS Savings &amp; Cost'!$A$49:$A$61,0),MATCH(RIGHT($C74,LEN($C74)-FIND(" _ ",$C74)-2),'SIS Savings &amp; Cost'!$A$49:$O$49,0))</f>
        <v>183.18299999999999</v>
      </c>
      <c r="E74" s="225">
        <v>1</v>
      </c>
      <c r="F74" s="233">
        <f t="shared" si="3"/>
        <v>10.46115</v>
      </c>
      <c r="G74" s="225"/>
      <c r="H74" s="225" t="s">
        <v>137</v>
      </c>
      <c r="I74" s="235">
        <v>6</v>
      </c>
      <c r="J74" s="225"/>
      <c r="K74" s="225"/>
    </row>
    <row r="75" spans="2:11">
      <c r="B75" s="224" t="str">
        <f t="shared" si="2"/>
        <v>Lind _ Field Corn</v>
      </c>
      <c r="C75" s="225" t="s">
        <v>504</v>
      </c>
      <c r="D75" s="230">
        <f>INDEX('SIS Savings &amp; Cost'!$A$49:$O$61,MATCH(LEFT(Raw!$C75,FIND(" _ ",$C75)-1),'SIS Savings &amp; Cost'!$A$49:$A$61,0),MATCH(RIGHT($C75,LEN($C75)-FIND(" _ ",$C75)-2),'SIS Savings &amp; Cost'!$A$49:$O$49,0))</f>
        <v>180.316</v>
      </c>
      <c r="E75" s="225">
        <v>1</v>
      </c>
      <c r="F75" s="233">
        <f t="shared" si="3"/>
        <v>10.46115</v>
      </c>
      <c r="G75" s="225"/>
      <c r="H75" s="225" t="s">
        <v>137</v>
      </c>
      <c r="I75" s="235">
        <v>6</v>
      </c>
      <c r="J75" s="225"/>
      <c r="K75" s="225"/>
    </row>
    <row r="76" spans="2:11">
      <c r="B76" s="224" t="str">
        <f t="shared" si="2"/>
        <v>Eltopia _ Field Corn</v>
      </c>
      <c r="C76" s="225" t="s">
        <v>505</v>
      </c>
      <c r="D76" s="230">
        <f>INDEX('SIS Savings &amp; Cost'!$A$49:$O$61,MATCH(LEFT(Raw!$C76,FIND(" _ ",$C76)-1),'SIS Savings &amp; Cost'!$A$49:$A$61,0),MATCH(RIGHT($C76,LEN($C76)-FIND(" _ ",$C76)-2),'SIS Savings &amp; Cost'!$A$49:$O$49,0))</f>
        <v>177.38800000000001</v>
      </c>
      <c r="E76" s="225">
        <v>1</v>
      </c>
      <c r="F76" s="233">
        <f t="shared" si="3"/>
        <v>10.46115</v>
      </c>
      <c r="G76" s="225"/>
      <c r="H76" s="225" t="s">
        <v>137</v>
      </c>
      <c r="I76" s="235">
        <v>6</v>
      </c>
      <c r="J76" s="225"/>
      <c r="K76" s="225"/>
    </row>
    <row r="77" spans="2:11">
      <c r="B77" s="224" t="str">
        <f t="shared" si="2"/>
        <v>Odessa _ Field Corn</v>
      </c>
      <c r="C77" s="225" t="s">
        <v>506</v>
      </c>
      <c r="D77" s="230">
        <f>INDEX('SIS Savings &amp; Cost'!$A$49:$O$61,MATCH(LEFT(Raw!$C77,FIND(" _ ",$C77)-1),'SIS Savings &amp; Cost'!$A$49:$A$61,0),MATCH(RIGHT($C77,LEN($C77)-FIND(" _ ",$C77)-2),'SIS Savings &amp; Cost'!$A$49:$O$49,0))</f>
        <v>179.523</v>
      </c>
      <c r="E77" s="225">
        <v>1</v>
      </c>
      <c r="F77" s="233">
        <f t="shared" si="3"/>
        <v>10.46115</v>
      </c>
      <c r="G77" s="225"/>
      <c r="H77" s="225" t="s">
        <v>137</v>
      </c>
      <c r="I77" s="235">
        <v>6</v>
      </c>
      <c r="J77" s="225"/>
      <c r="K77" s="225"/>
    </row>
    <row r="78" spans="2:11">
      <c r="B78" s="224" t="str">
        <f t="shared" si="2"/>
        <v>Ritzville _ Field Corn</v>
      </c>
      <c r="C78" s="225" t="s">
        <v>507</v>
      </c>
      <c r="D78" s="230">
        <f>INDEX('SIS Savings &amp; Cost'!$A$49:$O$61,MATCH(LEFT(Raw!$C78,FIND(" _ ",$C78)-1),'SIS Savings &amp; Cost'!$A$49:$A$61,0),MATCH(RIGHT($C78,LEN($C78)-FIND(" _ ",$C78)-2),'SIS Savings &amp; Cost'!$A$49:$O$49,0))</f>
        <v>136.82299999999998</v>
      </c>
      <c r="E78" s="225">
        <v>1</v>
      </c>
      <c r="F78" s="233">
        <f t="shared" si="3"/>
        <v>10.46115</v>
      </c>
      <c r="G78" s="225"/>
      <c r="H78" s="225" t="s">
        <v>137</v>
      </c>
      <c r="I78" s="235">
        <v>6</v>
      </c>
      <c r="J78" s="225"/>
      <c r="K78" s="225"/>
    </row>
    <row r="79" spans="2:11" ht="13.5" thickBot="1">
      <c r="B79" s="226" t="str">
        <f t="shared" si="2"/>
        <v>Wilbur _ Field Corn</v>
      </c>
      <c r="C79" s="227" t="s">
        <v>508</v>
      </c>
      <c r="D79" s="231">
        <f>INDEX('SIS Savings &amp; Cost'!$A$49:$O$61,MATCH(LEFT(Raw!$C79,FIND(" _ ",$C79)-1),'SIS Savings &amp; Cost'!$A$49:$A$61,0),MATCH(RIGHT($C79,LEN($C79)-FIND(" _ ",$C79)-2),'SIS Savings &amp; Cost'!$A$49:$O$49,0))</f>
        <v>128.46599999999998</v>
      </c>
      <c r="E79" s="227">
        <v>1</v>
      </c>
      <c r="F79" s="234">
        <f t="shared" si="3"/>
        <v>10.46115</v>
      </c>
      <c r="G79" s="227"/>
      <c r="H79" s="227" t="s">
        <v>137</v>
      </c>
      <c r="I79" s="236">
        <v>6</v>
      </c>
      <c r="J79" s="227"/>
      <c r="K79" s="227"/>
    </row>
    <row r="80" spans="2:11">
      <c r="B80" s="222" t="str">
        <f t="shared" si="2"/>
        <v>Mattawa (PRD) _ Vineyard</v>
      </c>
      <c r="C80" s="223" t="s">
        <v>509</v>
      </c>
      <c r="D80" s="229">
        <f>INDEX('SIS Savings &amp; Cost'!$A$49:$O$61,MATCH(LEFT(Raw!$C80,FIND(" _ ",$C80)-1),'SIS Savings &amp; Cost'!$A$49:$A$61,0),MATCH(RIGHT($C80,LEN($C80)-FIND(" _ ",$C80)-2),'SIS Savings &amp; Cost'!$A$49:$O$49,0))</f>
        <v>194.71200000000002</v>
      </c>
      <c r="E80" s="223">
        <v>1</v>
      </c>
      <c r="F80" s="232">
        <f t="shared" si="3"/>
        <v>10.46115</v>
      </c>
      <c r="G80" s="223"/>
      <c r="H80" s="223" t="s">
        <v>137</v>
      </c>
      <c r="I80" s="228">
        <v>6</v>
      </c>
      <c r="J80" s="223"/>
      <c r="K80" s="223"/>
    </row>
    <row r="81" spans="2:11">
      <c r="B81" s="224" t="str">
        <f t="shared" si="2"/>
        <v>Pasco (Richland) _ Vineyard</v>
      </c>
      <c r="C81" s="225" t="s">
        <v>510</v>
      </c>
      <c r="D81" s="230">
        <f>INDEX('SIS Savings &amp; Cost'!$A$49:$O$61,MATCH(LEFT(Raw!$C81,FIND(" _ ",$C81)-1),'SIS Savings &amp; Cost'!$A$49:$A$61,0),MATCH(RIGHT($C81,LEN($C81)-FIND(" _ ",$C81)-2),'SIS Savings &amp; Cost'!$A$49:$O$49,0))</f>
        <v>189.83199999999999</v>
      </c>
      <c r="E81" s="225">
        <v>1</v>
      </c>
      <c r="F81" s="233">
        <f t="shared" si="3"/>
        <v>10.46115</v>
      </c>
      <c r="G81" s="225"/>
      <c r="H81" s="225" t="s">
        <v>137</v>
      </c>
      <c r="I81" s="235">
        <v>6</v>
      </c>
      <c r="J81" s="225"/>
      <c r="K81" s="225"/>
    </row>
    <row r="82" spans="2:11">
      <c r="B82" s="224" t="str">
        <f t="shared" si="2"/>
        <v>Moses Lake (Ephrata) _ Vineyard</v>
      </c>
      <c r="C82" s="225" t="s">
        <v>511</v>
      </c>
      <c r="D82" s="230">
        <f>INDEX('SIS Savings &amp; Cost'!$A$49:$O$61,MATCH(LEFT(Raw!$C82,FIND(" _ ",$C82)-1),'SIS Savings &amp; Cost'!$A$49:$A$61,0),MATCH(RIGHT($C82,LEN($C82)-FIND(" _ ",$C82)-2),'SIS Savings &amp; Cost'!$A$49:$O$49,0))</f>
        <v>187.392</v>
      </c>
      <c r="E82" s="225">
        <v>1</v>
      </c>
      <c r="F82" s="233">
        <f t="shared" si="3"/>
        <v>10.46115</v>
      </c>
      <c r="G82" s="225"/>
      <c r="H82" s="225" t="s">
        <v>137</v>
      </c>
      <c r="I82" s="235">
        <v>6</v>
      </c>
      <c r="J82" s="225"/>
      <c r="K82" s="225"/>
    </row>
    <row r="83" spans="2:11">
      <c r="B83" s="224" t="str">
        <f t="shared" si="2"/>
        <v>Royal City (Smyrna) _ Vineyard</v>
      </c>
      <c r="C83" s="225" t="s">
        <v>512</v>
      </c>
      <c r="D83" s="230">
        <f>INDEX('SIS Savings &amp; Cost'!$A$49:$O$61,MATCH(LEFT(Raw!$C83,FIND(" _ ",$C83)-1),'SIS Savings &amp; Cost'!$A$49:$A$61,0),MATCH(RIGHT($C83,LEN($C83)-FIND(" _ ",$C83)-2),'SIS Savings &amp; Cost'!$A$49:$O$49,0))</f>
        <v>179.40100000000001</v>
      </c>
      <c r="E83" s="225">
        <v>1</v>
      </c>
      <c r="F83" s="233">
        <f t="shared" si="3"/>
        <v>10.46115</v>
      </c>
      <c r="G83" s="225"/>
      <c r="H83" s="225" t="s">
        <v>137</v>
      </c>
      <c r="I83" s="235">
        <v>6</v>
      </c>
      <c r="J83" s="225"/>
      <c r="K83" s="225"/>
    </row>
    <row r="84" spans="2:11">
      <c r="B84" s="224" t="str">
        <f t="shared" ref="B84:B147" si="4">C84</f>
        <v>Quincy _ Vineyard</v>
      </c>
      <c r="C84" s="225" t="s">
        <v>513</v>
      </c>
      <c r="D84" s="230">
        <f>INDEX('SIS Savings &amp; Cost'!$A$49:$O$61,MATCH(LEFT(Raw!$C84,FIND(" _ ",$C84)-1),'SIS Savings &amp; Cost'!$A$49:$A$61,0),MATCH(RIGHT($C84,LEN($C84)-FIND(" _ ",$C84)-2),'SIS Savings &amp; Cost'!$A$49:$O$49,0))</f>
        <v>175.31399999999999</v>
      </c>
      <c r="E84" s="225">
        <v>1</v>
      </c>
      <c r="F84" s="233">
        <f t="shared" si="3"/>
        <v>10.46115</v>
      </c>
      <c r="G84" s="225"/>
      <c r="H84" s="225" t="s">
        <v>137</v>
      </c>
      <c r="I84" s="235">
        <v>6</v>
      </c>
      <c r="J84" s="225"/>
      <c r="K84" s="225"/>
    </row>
    <row r="85" spans="2:11">
      <c r="B85" s="224" t="str">
        <f t="shared" si="4"/>
        <v>Connell _ Vineyard</v>
      </c>
      <c r="C85" s="225" t="s">
        <v>514</v>
      </c>
      <c r="D85" s="230">
        <f>INDEX('SIS Savings &amp; Cost'!$A$49:$O$61,MATCH(LEFT(Raw!$C85,FIND(" _ ",$C85)-1),'SIS Savings &amp; Cost'!$A$49:$A$61,0),MATCH(RIGHT($C85,LEN($C85)-FIND(" _ ",$C85)-2),'SIS Savings &amp; Cost'!$A$49:$O$49,0))</f>
        <v>174.52100000000002</v>
      </c>
      <c r="E85" s="225">
        <v>1</v>
      </c>
      <c r="F85" s="233">
        <f t="shared" ref="F85:F148" si="5">9.45*1.107</f>
        <v>10.46115</v>
      </c>
      <c r="G85" s="225"/>
      <c r="H85" s="225" t="s">
        <v>137</v>
      </c>
      <c r="I85" s="235">
        <v>6</v>
      </c>
      <c r="J85" s="225"/>
      <c r="K85" s="225"/>
    </row>
    <row r="86" spans="2:11">
      <c r="B86" s="224" t="str">
        <f t="shared" si="4"/>
        <v>Othello _ Vineyard</v>
      </c>
      <c r="C86" s="225" t="s">
        <v>515</v>
      </c>
      <c r="D86" s="230">
        <f>INDEX('SIS Savings &amp; Cost'!$A$49:$O$61,MATCH(LEFT(Raw!$C86,FIND(" _ ",$C86)-1),'SIS Savings &amp; Cost'!$A$49:$A$61,0),MATCH(RIGHT($C86,LEN($C86)-FIND(" _ ",$C86)-2),'SIS Savings &amp; Cost'!$A$49:$O$49,0))</f>
        <v>172.63</v>
      </c>
      <c r="E86" s="225">
        <v>1</v>
      </c>
      <c r="F86" s="233">
        <f t="shared" si="5"/>
        <v>10.46115</v>
      </c>
      <c r="G86" s="225"/>
      <c r="H86" s="225" t="s">
        <v>137</v>
      </c>
      <c r="I86" s="235">
        <v>6</v>
      </c>
      <c r="J86" s="225"/>
      <c r="K86" s="225"/>
    </row>
    <row r="87" spans="2:11">
      <c r="B87" s="224" t="str">
        <f t="shared" si="4"/>
        <v>Lind _ Vineyard</v>
      </c>
      <c r="C87" s="225" t="s">
        <v>516</v>
      </c>
      <c r="D87" s="230">
        <f>INDEX('SIS Savings &amp; Cost'!$A$49:$O$61,MATCH(LEFT(Raw!$C87,FIND(" _ ",$C87)-1),'SIS Savings &amp; Cost'!$A$49:$A$61,0),MATCH(RIGHT($C87,LEN($C87)-FIND(" _ ",$C87)-2),'SIS Savings &amp; Cost'!$A$49:$O$49,0))</f>
        <v>169.09200000000001</v>
      </c>
      <c r="E87" s="225">
        <v>1</v>
      </c>
      <c r="F87" s="233">
        <f t="shared" si="5"/>
        <v>10.46115</v>
      </c>
      <c r="G87" s="225"/>
      <c r="H87" s="225" t="s">
        <v>137</v>
      </c>
      <c r="I87" s="235">
        <v>6</v>
      </c>
      <c r="J87" s="225"/>
      <c r="K87" s="225"/>
    </row>
    <row r="88" spans="2:11">
      <c r="B88" s="224" t="str">
        <f t="shared" si="4"/>
        <v>Eltopia _ Vineyard</v>
      </c>
      <c r="C88" s="225" t="s">
        <v>517</v>
      </c>
      <c r="D88" s="230">
        <f>INDEX('SIS Savings &amp; Cost'!$A$49:$O$61,MATCH(LEFT(Raw!$C88,FIND(" _ ",$C88)-1),'SIS Savings &amp; Cost'!$A$49:$A$61,0),MATCH(RIGHT($C88,LEN($C88)-FIND(" _ ",$C88)-2),'SIS Savings &amp; Cost'!$A$49:$O$49,0))</f>
        <v>167.32300000000001</v>
      </c>
      <c r="E88" s="225">
        <v>1</v>
      </c>
      <c r="F88" s="233">
        <f t="shared" si="5"/>
        <v>10.46115</v>
      </c>
      <c r="G88" s="225"/>
      <c r="H88" s="225" t="s">
        <v>137</v>
      </c>
      <c r="I88" s="235">
        <v>6</v>
      </c>
      <c r="J88" s="225"/>
      <c r="K88" s="225"/>
    </row>
    <row r="89" spans="2:11">
      <c r="B89" s="224" t="str">
        <f t="shared" si="4"/>
        <v>Odessa _ Vineyard</v>
      </c>
      <c r="C89" s="225" t="s">
        <v>518</v>
      </c>
      <c r="D89" s="230">
        <f>INDEX('SIS Savings &amp; Cost'!$A$49:$O$61,MATCH(LEFT(Raw!$C89,FIND(" _ ",$C89)-1),'SIS Savings &amp; Cost'!$A$49:$A$61,0),MATCH(RIGHT($C89,LEN($C89)-FIND(" _ ",$C89)-2),'SIS Savings &amp; Cost'!$A$49:$O$49,0))</f>
        <v>168.60400000000001</v>
      </c>
      <c r="E89" s="225">
        <v>1</v>
      </c>
      <c r="F89" s="233">
        <f t="shared" si="5"/>
        <v>10.46115</v>
      </c>
      <c r="G89" s="225"/>
      <c r="H89" s="225" t="s">
        <v>137</v>
      </c>
      <c r="I89" s="235">
        <v>6</v>
      </c>
      <c r="J89" s="225"/>
      <c r="K89" s="225"/>
    </row>
    <row r="90" spans="2:11">
      <c r="B90" s="224" t="str">
        <f t="shared" si="4"/>
        <v>Ritzville _ Vineyard</v>
      </c>
      <c r="C90" s="225" t="s">
        <v>519</v>
      </c>
      <c r="D90" s="230">
        <f>INDEX('SIS Savings &amp; Cost'!$A$49:$O$61,MATCH(LEFT(Raw!$C90,FIND(" _ ",$C90)-1),'SIS Savings &amp; Cost'!$A$49:$A$61,0),MATCH(RIGHT($C90,LEN($C90)-FIND(" _ ",$C90)-2),'SIS Savings &amp; Cost'!$A$49:$O$49,0))</f>
        <v>134.13899999999998</v>
      </c>
      <c r="E90" s="225">
        <v>1</v>
      </c>
      <c r="F90" s="233">
        <f t="shared" si="5"/>
        <v>10.46115</v>
      </c>
      <c r="G90" s="225"/>
      <c r="H90" s="225" t="s">
        <v>137</v>
      </c>
      <c r="I90" s="235">
        <v>6</v>
      </c>
      <c r="J90" s="225"/>
      <c r="K90" s="225"/>
    </row>
    <row r="91" spans="2:11" ht="13.5" thickBot="1">
      <c r="B91" s="226" t="str">
        <f t="shared" si="4"/>
        <v>Wilbur _ Vineyard</v>
      </c>
      <c r="C91" s="227" t="s">
        <v>520</v>
      </c>
      <c r="D91" s="231">
        <f>INDEX('SIS Savings &amp; Cost'!$A$49:$O$61,MATCH(LEFT(Raw!$C91,FIND(" _ ",$C91)-1),'SIS Savings &amp; Cost'!$A$49:$A$61,0),MATCH(RIGHT($C91,LEN($C91)-FIND(" _ ",$C91)-2),'SIS Savings &amp; Cost'!$A$49:$O$49,0))</f>
        <v>125.965</v>
      </c>
      <c r="E91" s="227">
        <v>1</v>
      </c>
      <c r="F91" s="234">
        <f t="shared" si="5"/>
        <v>10.46115</v>
      </c>
      <c r="G91" s="227"/>
      <c r="H91" s="227" t="s">
        <v>137</v>
      </c>
      <c r="I91" s="235">
        <v>6</v>
      </c>
      <c r="J91" s="227"/>
      <c r="K91" s="227"/>
    </row>
    <row r="92" spans="2:11">
      <c r="B92" s="222" t="str">
        <f t="shared" si="4"/>
        <v>Mattawa (PRD) _ Other</v>
      </c>
      <c r="C92" s="223" t="s">
        <v>521</v>
      </c>
      <c r="D92" s="229">
        <f>INDEX('SIS Savings &amp; Cost'!$A$49:$O$61,MATCH(LEFT(Raw!$C92,FIND(" _ ",$C92)-1),'SIS Savings &amp; Cost'!$A$49:$A$61,0),MATCH(RIGHT($C92,LEN($C92)-FIND(" _ ",$C92)-2),'SIS Savings &amp; Cost'!$A$49:$O$49,0))</f>
        <v>190.95708173793977</v>
      </c>
      <c r="E92" s="223">
        <v>1</v>
      </c>
      <c r="F92" s="232">
        <f t="shared" si="5"/>
        <v>10.46115</v>
      </c>
      <c r="G92" s="223"/>
      <c r="H92" s="223" t="s">
        <v>137</v>
      </c>
      <c r="I92" s="235">
        <v>6</v>
      </c>
      <c r="J92" s="223"/>
      <c r="K92" s="223"/>
    </row>
    <row r="93" spans="2:11">
      <c r="B93" s="224" t="str">
        <f t="shared" si="4"/>
        <v>Pasco (Richland) _ Other</v>
      </c>
      <c r="C93" s="225" t="s">
        <v>522</v>
      </c>
      <c r="D93" s="230">
        <f>INDEX('SIS Savings &amp; Cost'!$A$49:$O$61,MATCH(LEFT(Raw!$C93,FIND(" _ ",$C93)-1),'SIS Savings &amp; Cost'!$A$49:$A$61,0),MATCH(RIGHT($C93,LEN($C93)-FIND(" _ ",$C93)-2),'SIS Savings &amp; Cost'!$A$49:$O$49,0))</f>
        <v>185.79567692307697</v>
      </c>
      <c r="E93" s="225">
        <v>1</v>
      </c>
      <c r="F93" s="233">
        <f t="shared" si="5"/>
        <v>10.46115</v>
      </c>
      <c r="G93" s="225"/>
      <c r="H93" s="225" t="s">
        <v>137</v>
      </c>
      <c r="I93" s="235">
        <v>6</v>
      </c>
      <c r="J93" s="225"/>
      <c r="K93" s="225"/>
    </row>
    <row r="94" spans="2:11">
      <c r="B94" s="224" t="str">
        <f t="shared" si="4"/>
        <v>Moses Lake (Ephrata) _ Other</v>
      </c>
      <c r="C94" s="225" t="s">
        <v>523</v>
      </c>
      <c r="D94" s="230">
        <f>INDEX('SIS Savings &amp; Cost'!$A$49:$O$61,MATCH(LEFT(Raw!$C94,FIND(" _ ",$C94)-1),'SIS Savings &amp; Cost'!$A$49:$A$61,0),MATCH(RIGHT($C94,LEN($C94)-FIND(" _ ",$C94)-2),'SIS Savings &amp; Cost'!$A$49:$O$49,0))</f>
        <v>183.53158777964876</v>
      </c>
      <c r="E94" s="225">
        <v>1</v>
      </c>
      <c r="F94" s="233">
        <f t="shared" si="5"/>
        <v>10.46115</v>
      </c>
      <c r="G94" s="225"/>
      <c r="H94" s="225" t="s">
        <v>137</v>
      </c>
      <c r="I94" s="235">
        <v>6</v>
      </c>
      <c r="J94" s="225"/>
      <c r="K94" s="225"/>
    </row>
    <row r="95" spans="2:11">
      <c r="B95" s="224" t="str">
        <f t="shared" si="4"/>
        <v>Royal City (Smyrna) _ Other</v>
      </c>
      <c r="C95" s="225" t="s">
        <v>524</v>
      </c>
      <c r="D95" s="230">
        <f>INDEX('SIS Savings &amp; Cost'!$A$49:$O$61,MATCH(LEFT(Raw!$C95,FIND(" _ ",$C95)-1),'SIS Savings &amp; Cost'!$A$49:$A$61,0),MATCH(RIGHT($C95,LEN($C95)-FIND(" _ ",$C95)-2),'SIS Savings &amp; Cost'!$A$49:$O$49,0))</f>
        <v>176.7897509742603</v>
      </c>
      <c r="E95" s="225">
        <v>1</v>
      </c>
      <c r="F95" s="233">
        <f t="shared" si="5"/>
        <v>10.46115</v>
      </c>
      <c r="G95" s="225"/>
      <c r="H95" s="225" t="s">
        <v>137</v>
      </c>
      <c r="I95" s="235">
        <v>6</v>
      </c>
      <c r="J95" s="225"/>
      <c r="K95" s="225"/>
    </row>
    <row r="96" spans="2:11">
      <c r="B96" s="224" t="str">
        <f t="shared" si="4"/>
        <v>Quincy _ Other</v>
      </c>
      <c r="C96" s="225" t="s">
        <v>525</v>
      </c>
      <c r="D96" s="230">
        <f>INDEX('SIS Savings &amp; Cost'!$A$49:$O$61,MATCH(LEFT(Raw!$C96,FIND(" _ ",$C96)-1),'SIS Savings &amp; Cost'!$A$49:$A$61,0),MATCH(RIGHT($C96,LEN($C96)-FIND(" _ ",$C96)-2),'SIS Savings &amp; Cost'!$A$49:$O$49,0))</f>
        <v>172.39188361429285</v>
      </c>
      <c r="E96" s="225">
        <v>1</v>
      </c>
      <c r="F96" s="233">
        <f t="shared" si="5"/>
        <v>10.46115</v>
      </c>
      <c r="G96" s="225"/>
      <c r="H96" s="225" t="s">
        <v>137</v>
      </c>
      <c r="I96" s="235">
        <v>6</v>
      </c>
      <c r="J96" s="225"/>
      <c r="K96" s="225"/>
    </row>
    <row r="97" spans="2:11">
      <c r="B97" s="224" t="str">
        <f t="shared" si="4"/>
        <v>Connell _ Other</v>
      </c>
      <c r="C97" s="225" t="s">
        <v>526</v>
      </c>
      <c r="D97" s="230">
        <f>INDEX('SIS Savings &amp; Cost'!$A$49:$O$61,MATCH(LEFT(Raw!$C97,FIND(" _ ",$C97)-1),'SIS Savings &amp; Cost'!$A$49:$A$61,0),MATCH(RIGHT($C97,LEN($C97)-FIND(" _ ",$C97)-2),'SIS Savings &amp; Cost'!$A$49:$O$49,0))</f>
        <v>172.03825586499141</v>
      </c>
      <c r="E97" s="225">
        <v>1</v>
      </c>
      <c r="F97" s="233">
        <f t="shared" si="5"/>
        <v>10.46115</v>
      </c>
      <c r="G97" s="225"/>
      <c r="H97" s="225" t="s">
        <v>137</v>
      </c>
      <c r="I97" s="235">
        <v>6</v>
      </c>
      <c r="J97" s="225"/>
      <c r="K97" s="225"/>
    </row>
    <row r="98" spans="2:11">
      <c r="B98" s="224" t="str">
        <f t="shared" si="4"/>
        <v>Othello _ Other</v>
      </c>
      <c r="C98" s="225" t="s">
        <v>527</v>
      </c>
      <c r="D98" s="230">
        <f>INDEX('SIS Savings &amp; Cost'!$A$49:$O$61,MATCH(LEFT(Raw!$C98,FIND(" _ ",$C98)-1),'SIS Savings &amp; Cost'!$A$49:$A$61,0),MATCH(RIGHT($C98,LEN($C98)-FIND(" _ ",$C98)-2),'SIS Savings &amp; Cost'!$A$49:$O$49,0))</f>
        <v>170.00868390296259</v>
      </c>
      <c r="E98" s="225">
        <v>1</v>
      </c>
      <c r="F98" s="233">
        <f t="shared" si="5"/>
        <v>10.46115</v>
      </c>
      <c r="G98" s="225"/>
      <c r="H98" s="225" t="s">
        <v>137</v>
      </c>
      <c r="I98" s="235">
        <v>6</v>
      </c>
      <c r="J98" s="225"/>
      <c r="K98" s="225"/>
    </row>
    <row r="99" spans="2:11">
      <c r="B99" s="224" t="str">
        <f t="shared" si="4"/>
        <v>Lind _ Other</v>
      </c>
      <c r="C99" s="225" t="s">
        <v>528</v>
      </c>
      <c r="D99" s="230">
        <f>INDEX('SIS Savings &amp; Cost'!$A$49:$O$61,MATCH(LEFT(Raw!$C99,FIND(" _ ",$C99)-1),'SIS Savings &amp; Cost'!$A$49:$A$61,0),MATCH(RIGHT($C99,LEN($C99)-FIND(" _ ",$C99)-2),'SIS Savings &amp; Cost'!$A$49:$O$49,0))</f>
        <v>167.66553846153849</v>
      </c>
      <c r="E99" s="225">
        <v>1</v>
      </c>
      <c r="F99" s="233">
        <f t="shared" si="5"/>
        <v>10.46115</v>
      </c>
      <c r="G99" s="225"/>
      <c r="H99" s="225" t="s">
        <v>137</v>
      </c>
      <c r="I99" s="235">
        <v>6</v>
      </c>
      <c r="J99" s="225"/>
      <c r="K99" s="225"/>
    </row>
    <row r="100" spans="2:11">
      <c r="B100" s="224" t="str">
        <f t="shared" si="4"/>
        <v>Eltopia _ Other</v>
      </c>
      <c r="C100" s="225" t="s">
        <v>529</v>
      </c>
      <c r="D100" s="230">
        <f>INDEX('SIS Savings &amp; Cost'!$A$49:$O$61,MATCH(LEFT(Raw!$C100,FIND(" _ ",$C100)-1),'SIS Savings &amp; Cost'!$A$49:$A$61,0),MATCH(RIGHT($C100,LEN($C100)-FIND(" _ ",$C100)-2),'SIS Savings &amp; Cost'!$A$49:$O$49,0))</f>
        <v>164.80858002257546</v>
      </c>
      <c r="E100" s="225">
        <v>1</v>
      </c>
      <c r="F100" s="233">
        <f t="shared" si="5"/>
        <v>10.46115</v>
      </c>
      <c r="G100" s="225"/>
      <c r="H100" s="225" t="s">
        <v>137</v>
      </c>
      <c r="I100" s="235">
        <v>6</v>
      </c>
      <c r="J100" s="225"/>
      <c r="K100" s="225"/>
    </row>
    <row r="101" spans="2:11">
      <c r="B101" s="224" t="str">
        <f t="shared" si="4"/>
        <v>Odessa _ Other</v>
      </c>
      <c r="C101" s="225" t="s">
        <v>530</v>
      </c>
      <c r="D101" s="230">
        <f>INDEX('SIS Savings &amp; Cost'!$A$49:$O$61,MATCH(LEFT(Raw!$C101,FIND(" _ ",$C101)-1),'SIS Savings &amp; Cost'!$A$49:$A$61,0),MATCH(RIGHT($C101,LEN($C101)-FIND(" _ ",$C101)-2),'SIS Savings &amp; Cost'!$A$49:$O$49,0))</f>
        <v>166.04171848411391</v>
      </c>
      <c r="E101" s="225">
        <v>1</v>
      </c>
      <c r="F101" s="233">
        <f t="shared" si="5"/>
        <v>10.46115</v>
      </c>
      <c r="G101" s="225"/>
      <c r="H101" s="225" t="s">
        <v>137</v>
      </c>
      <c r="I101" s="235">
        <v>6</v>
      </c>
      <c r="J101" s="225"/>
      <c r="K101" s="225"/>
    </row>
    <row r="102" spans="2:11">
      <c r="B102" s="224" t="str">
        <f t="shared" si="4"/>
        <v>Ritzville _ Other</v>
      </c>
      <c r="C102" s="225" t="s">
        <v>531</v>
      </c>
      <c r="D102" s="230">
        <f>INDEX('SIS Savings &amp; Cost'!$A$49:$O$61,MATCH(LEFT(Raw!$C102,FIND(" _ ",$C102)-1),'SIS Savings &amp; Cost'!$A$49:$A$61,0),MATCH(RIGHT($C102,LEN($C102)-FIND(" _ ",$C102)-2),'SIS Savings &amp; Cost'!$A$49:$O$49,0))</f>
        <v>136.57173589681909</v>
      </c>
      <c r="E102" s="225">
        <v>1</v>
      </c>
      <c r="F102" s="233">
        <f t="shared" si="5"/>
        <v>10.46115</v>
      </c>
      <c r="G102" s="225"/>
      <c r="H102" s="225" t="s">
        <v>137</v>
      </c>
      <c r="I102" s="235">
        <v>6</v>
      </c>
      <c r="J102" s="225"/>
      <c r="K102" s="225"/>
    </row>
    <row r="103" spans="2:11" ht="13.5" thickBot="1">
      <c r="B103" s="226" t="str">
        <f t="shared" si="4"/>
        <v>Wilbur _ Other</v>
      </c>
      <c r="C103" s="227" t="s">
        <v>532</v>
      </c>
      <c r="D103" s="231">
        <f>INDEX('SIS Savings &amp; Cost'!$A$49:$O$61,MATCH(LEFT(Raw!$C103,FIND(" _ ",$C103)-1),'SIS Savings &amp; Cost'!$A$49:$A$61,0),MATCH(RIGHT($C103,LEN($C103)-FIND(" _ ",$C103)-2),'SIS Savings &amp; Cost'!$A$49:$O$49,0))</f>
        <v>128.50411210377308</v>
      </c>
      <c r="E103" s="227">
        <v>1</v>
      </c>
      <c r="F103" s="234">
        <f t="shared" si="5"/>
        <v>10.46115</v>
      </c>
      <c r="G103" s="227"/>
      <c r="H103" s="227" t="s">
        <v>137</v>
      </c>
      <c r="I103" s="235">
        <v>6</v>
      </c>
      <c r="J103" s="227"/>
      <c r="K103" s="227"/>
    </row>
    <row r="104" spans="2:11">
      <c r="B104" s="222" t="str">
        <f t="shared" si="4"/>
        <v>Mattawa (PRD) _ Grain**</v>
      </c>
      <c r="C104" s="223" t="s">
        <v>533</v>
      </c>
      <c r="D104" s="229">
        <f>INDEX('SIS Savings &amp; Cost'!$A$49:$O$61,MATCH(LEFT(Raw!$C104,FIND(" _ ",$C104)-1),'SIS Savings &amp; Cost'!$A$49:$A$61,0),MATCH(RIGHT($C104,LEN($C104)-FIND(" _ ",$C104)-2),'SIS Savings &amp; Cost'!$A$49:$O$49,0))</f>
        <v>183.18299999999999</v>
      </c>
      <c r="E104" s="223">
        <v>1</v>
      </c>
      <c r="F104" s="232">
        <f t="shared" si="5"/>
        <v>10.46115</v>
      </c>
      <c r="G104" s="223"/>
      <c r="H104" s="223" t="s">
        <v>137</v>
      </c>
      <c r="I104" s="235">
        <v>6</v>
      </c>
      <c r="J104" s="223"/>
      <c r="K104" s="223"/>
    </row>
    <row r="105" spans="2:11">
      <c r="B105" s="224" t="str">
        <f t="shared" si="4"/>
        <v>Pasco (Richland) _ Grain**</v>
      </c>
      <c r="C105" s="225" t="s">
        <v>534</v>
      </c>
      <c r="D105" s="230">
        <f>INDEX('SIS Savings &amp; Cost'!$A$49:$O$61,MATCH(LEFT(Raw!$C105,FIND(" _ ",$C105)-1),'SIS Savings &amp; Cost'!$A$49:$A$61,0),MATCH(RIGHT($C105,LEN($C105)-FIND(" _ ",$C105)-2),'SIS Savings &amp; Cost'!$A$49:$O$49,0))</f>
        <v>179.767</v>
      </c>
      <c r="E105" s="225">
        <v>1</v>
      </c>
      <c r="F105" s="233">
        <f t="shared" si="5"/>
        <v>10.46115</v>
      </c>
      <c r="G105" s="225"/>
      <c r="H105" s="225" t="s">
        <v>137</v>
      </c>
      <c r="I105" s="235">
        <v>6</v>
      </c>
      <c r="J105" s="225"/>
      <c r="K105" s="225"/>
    </row>
    <row r="106" spans="2:11">
      <c r="B106" s="224" t="str">
        <f t="shared" si="4"/>
        <v>Moses Lake (Ephrata) _ Grain**</v>
      </c>
      <c r="C106" s="225" t="s">
        <v>535</v>
      </c>
      <c r="D106" s="230">
        <f>INDEX('SIS Savings &amp; Cost'!$A$49:$O$61,MATCH(LEFT(Raw!$C106,FIND(" _ ",$C106)-1),'SIS Savings &amp; Cost'!$A$49:$A$61,0),MATCH(RIGHT($C106,LEN($C106)-FIND(" _ ",$C106)-2),'SIS Savings &amp; Cost'!$A$49:$O$49,0))</f>
        <v>173.60599999999999</v>
      </c>
      <c r="E106" s="225">
        <v>1</v>
      </c>
      <c r="F106" s="233">
        <f t="shared" si="5"/>
        <v>10.46115</v>
      </c>
      <c r="G106" s="225"/>
      <c r="H106" s="225" t="s">
        <v>137</v>
      </c>
      <c r="I106" s="235">
        <v>6</v>
      </c>
      <c r="J106" s="225"/>
      <c r="K106" s="225"/>
    </row>
    <row r="107" spans="2:11">
      <c r="B107" s="224" t="str">
        <f t="shared" si="4"/>
        <v>Royal City (Smyrna) _ Grain**</v>
      </c>
      <c r="C107" s="225" t="s">
        <v>536</v>
      </c>
      <c r="D107" s="230">
        <f>INDEX('SIS Savings &amp; Cost'!$A$49:$O$61,MATCH(LEFT(Raw!$C107,FIND(" _ ",$C107)-1),'SIS Savings &amp; Cost'!$A$49:$A$61,0),MATCH(RIGHT($C107,LEN($C107)-FIND(" _ ",$C107)-2),'SIS Savings &amp; Cost'!$A$49:$O$49,0))</f>
        <v>168.60400000000001</v>
      </c>
      <c r="E107" s="225">
        <v>1</v>
      </c>
      <c r="F107" s="233">
        <f t="shared" si="5"/>
        <v>10.46115</v>
      </c>
      <c r="G107" s="225"/>
      <c r="H107" s="225" t="s">
        <v>137</v>
      </c>
      <c r="I107" s="235">
        <v>6</v>
      </c>
      <c r="J107" s="225"/>
      <c r="K107" s="225"/>
    </row>
    <row r="108" spans="2:11">
      <c r="B108" s="224" t="str">
        <f t="shared" si="4"/>
        <v>Quincy _ Grain**</v>
      </c>
      <c r="C108" s="225" t="s">
        <v>537</v>
      </c>
      <c r="D108" s="230">
        <f>INDEX('SIS Savings &amp; Cost'!$A$49:$O$61,MATCH(LEFT(Raw!$C108,FIND(" _ ",$C108)-1),'SIS Savings &amp; Cost'!$A$49:$A$61,0),MATCH(RIGHT($C108,LEN($C108)-FIND(" _ ",$C108)-2),'SIS Savings &amp; Cost'!$A$49:$O$49,0))</f>
        <v>164.45600000000002</v>
      </c>
      <c r="E108" s="225">
        <v>1</v>
      </c>
      <c r="F108" s="233">
        <f t="shared" si="5"/>
        <v>10.46115</v>
      </c>
      <c r="G108" s="225"/>
      <c r="H108" s="225" t="s">
        <v>137</v>
      </c>
      <c r="I108" s="235">
        <v>6</v>
      </c>
      <c r="J108" s="225"/>
      <c r="K108" s="225"/>
    </row>
    <row r="109" spans="2:11">
      <c r="B109" s="224" t="str">
        <f t="shared" si="4"/>
        <v>Connell _ Grain**</v>
      </c>
      <c r="C109" s="225" t="s">
        <v>538</v>
      </c>
      <c r="D109" s="230">
        <f>INDEX('SIS Savings &amp; Cost'!$A$49:$O$61,MATCH(LEFT(Raw!$C109,FIND(" _ ",$C109)-1),'SIS Savings &amp; Cost'!$A$49:$A$61,0),MATCH(RIGHT($C109,LEN($C109)-FIND(" _ ",$C109)-2),'SIS Savings &amp; Cost'!$A$49:$O$49,0))</f>
        <v>160.73500000000001</v>
      </c>
      <c r="E109" s="225">
        <v>1</v>
      </c>
      <c r="F109" s="233">
        <f t="shared" si="5"/>
        <v>10.46115</v>
      </c>
      <c r="G109" s="225"/>
      <c r="H109" s="225" t="s">
        <v>137</v>
      </c>
      <c r="I109" s="235">
        <v>6</v>
      </c>
      <c r="J109" s="225"/>
      <c r="K109" s="225"/>
    </row>
    <row r="110" spans="2:11">
      <c r="B110" s="224" t="str">
        <f t="shared" si="4"/>
        <v>Othello _ Grain**</v>
      </c>
      <c r="C110" s="225" t="s">
        <v>539</v>
      </c>
      <c r="D110" s="230">
        <f>INDEX('SIS Savings &amp; Cost'!$A$49:$O$61,MATCH(LEFT(Raw!$C110,FIND(" _ ",$C110)-1),'SIS Savings &amp; Cost'!$A$49:$A$61,0),MATCH(RIGHT($C110,LEN($C110)-FIND(" _ ",$C110)-2),'SIS Savings &amp; Cost'!$A$49:$O$49,0))</f>
        <v>161.16200000000003</v>
      </c>
      <c r="E110" s="225">
        <v>1</v>
      </c>
      <c r="F110" s="233">
        <f t="shared" si="5"/>
        <v>10.46115</v>
      </c>
      <c r="G110" s="225"/>
      <c r="H110" s="225" t="s">
        <v>137</v>
      </c>
      <c r="I110" s="235">
        <v>6</v>
      </c>
      <c r="J110" s="225"/>
      <c r="K110" s="225"/>
    </row>
    <row r="111" spans="2:11">
      <c r="B111" s="224" t="str">
        <f t="shared" si="4"/>
        <v>Lind _ Grain**</v>
      </c>
      <c r="C111" s="225" t="s">
        <v>540</v>
      </c>
      <c r="D111" s="230">
        <f>INDEX('SIS Savings &amp; Cost'!$A$49:$O$61,MATCH(LEFT(Raw!$C111,FIND(" _ ",$C111)-1),'SIS Savings &amp; Cost'!$A$49:$A$61,0),MATCH(RIGHT($C111,LEN($C111)-FIND(" _ ",$C111)-2),'SIS Savings &amp; Cost'!$A$49:$O$49,0))</f>
        <v>155.73300000000003</v>
      </c>
      <c r="E111" s="225">
        <v>1</v>
      </c>
      <c r="F111" s="233">
        <f t="shared" si="5"/>
        <v>10.46115</v>
      </c>
      <c r="G111" s="225"/>
      <c r="H111" s="225" t="s">
        <v>137</v>
      </c>
      <c r="I111" s="235">
        <v>6</v>
      </c>
      <c r="J111" s="225"/>
      <c r="K111" s="225"/>
    </row>
    <row r="112" spans="2:11">
      <c r="B112" s="224" t="str">
        <f t="shared" si="4"/>
        <v>Eltopia _ Grain**</v>
      </c>
      <c r="C112" s="225" t="s">
        <v>541</v>
      </c>
      <c r="D112" s="230">
        <f>INDEX('SIS Savings &amp; Cost'!$A$49:$O$61,MATCH(LEFT(Raw!$C112,FIND(" _ ",$C112)-1),'SIS Savings &amp; Cost'!$A$49:$A$61,0),MATCH(RIGHT($C112,LEN($C112)-FIND(" _ ",$C112)-2),'SIS Savings &amp; Cost'!$A$49:$O$49,0))</f>
        <v>156.16000000000003</v>
      </c>
      <c r="E112" s="225">
        <v>1</v>
      </c>
      <c r="F112" s="233">
        <f t="shared" si="5"/>
        <v>10.46115</v>
      </c>
      <c r="G112" s="225"/>
      <c r="H112" s="225" t="s">
        <v>137</v>
      </c>
      <c r="I112" s="235">
        <v>6</v>
      </c>
      <c r="J112" s="225"/>
      <c r="K112" s="225"/>
    </row>
    <row r="113" spans="2:11">
      <c r="B113" s="224" t="str">
        <f t="shared" si="4"/>
        <v>Odessa _ Grain**</v>
      </c>
      <c r="C113" s="225" t="s">
        <v>542</v>
      </c>
      <c r="D113" s="230">
        <f>INDEX('SIS Savings &amp; Cost'!$A$49:$O$61,MATCH(LEFT(Raw!$C113,FIND(" _ ",$C113)-1),'SIS Savings &amp; Cost'!$A$49:$A$61,0),MATCH(RIGHT($C113,LEN($C113)-FIND(" _ ",$C113)-2),'SIS Savings &amp; Cost'!$A$49:$O$49,0))</f>
        <v>155.672</v>
      </c>
      <c r="E113" s="225">
        <v>1</v>
      </c>
      <c r="F113" s="233">
        <f t="shared" si="5"/>
        <v>10.46115</v>
      </c>
      <c r="G113" s="225"/>
      <c r="H113" s="225" t="s">
        <v>137</v>
      </c>
      <c r="I113" s="235">
        <v>6</v>
      </c>
      <c r="J113" s="225"/>
      <c r="K113" s="225"/>
    </row>
    <row r="114" spans="2:11">
      <c r="B114" s="224" t="str">
        <f t="shared" si="4"/>
        <v>Ritzville _ Grain**</v>
      </c>
      <c r="C114" s="225" t="s">
        <v>543</v>
      </c>
      <c r="D114" s="230">
        <f>INDEX('SIS Savings &amp; Cost'!$A$49:$O$61,MATCH(LEFT(Raw!$C114,FIND(" _ ",$C114)-1),'SIS Savings &amp; Cost'!$A$49:$A$61,0),MATCH(RIGHT($C114,LEN($C114)-FIND(" _ ",$C114)-2),'SIS Savings &amp; Cost'!$A$49:$O$49,0))</f>
        <v>147.74200000000002</v>
      </c>
      <c r="E114" s="225">
        <v>1</v>
      </c>
      <c r="F114" s="233">
        <f t="shared" si="5"/>
        <v>10.46115</v>
      </c>
      <c r="G114" s="225"/>
      <c r="H114" s="225" t="s">
        <v>137</v>
      </c>
      <c r="I114" s="235">
        <v>6</v>
      </c>
      <c r="J114" s="225"/>
      <c r="K114" s="225"/>
    </row>
    <row r="115" spans="2:11" ht="13.5" thickBot="1">
      <c r="B115" s="226" t="str">
        <f t="shared" si="4"/>
        <v>Wilbur _ Grain**</v>
      </c>
      <c r="C115" s="227" t="s">
        <v>544</v>
      </c>
      <c r="D115" s="231">
        <f>INDEX('SIS Savings &amp; Cost'!$A$49:$O$61,MATCH(LEFT(Raw!$C115,FIND(" _ ",$C115)-1),'SIS Savings &amp; Cost'!$A$49:$A$61,0),MATCH(RIGHT($C115,LEN($C115)-FIND(" _ ",$C115)-2),'SIS Savings &amp; Cost'!$A$49:$O$49,0))</f>
        <v>137.982</v>
      </c>
      <c r="E115" s="227">
        <v>1</v>
      </c>
      <c r="F115" s="234">
        <f t="shared" si="5"/>
        <v>10.46115</v>
      </c>
      <c r="G115" s="227"/>
      <c r="H115" s="227" t="s">
        <v>137</v>
      </c>
      <c r="I115" s="235">
        <v>6</v>
      </c>
      <c r="J115" s="227"/>
      <c r="K115" s="227"/>
    </row>
    <row r="116" spans="2:11">
      <c r="B116" s="222" t="str">
        <f t="shared" si="4"/>
        <v>Mattawa (PRD) _ Early Potatoes</v>
      </c>
      <c r="C116" s="223" t="s">
        <v>545</v>
      </c>
      <c r="D116" s="229">
        <f>INDEX('SIS Savings &amp; Cost'!$A$49:$O$61,MATCH(LEFT(Raw!$C116,FIND(" _ ",$C116)-1),'SIS Savings &amp; Cost'!$A$49:$A$61,0),MATCH(RIGHT($C116,LEN($C116)-FIND(" _ ",$C116)-2),'SIS Savings &amp; Cost'!$A$49:$O$49,0))</f>
        <v>163.08960000000002</v>
      </c>
      <c r="E116" s="223">
        <v>1</v>
      </c>
      <c r="F116" s="232">
        <f t="shared" si="5"/>
        <v>10.46115</v>
      </c>
      <c r="G116" s="223"/>
      <c r="H116" s="223" t="s">
        <v>137</v>
      </c>
      <c r="I116" s="235">
        <v>6</v>
      </c>
      <c r="J116" s="223"/>
      <c r="K116" s="223"/>
    </row>
    <row r="117" spans="2:11">
      <c r="B117" s="224" t="str">
        <f t="shared" si="4"/>
        <v>Pasco (Richland) _ Early Potatoes</v>
      </c>
      <c r="C117" s="225" t="s">
        <v>546</v>
      </c>
      <c r="D117" s="230">
        <f>INDEX('SIS Savings &amp; Cost'!$A$49:$O$61,MATCH(LEFT(Raw!$C117,FIND(" _ ",$C117)-1),'SIS Savings &amp; Cost'!$A$49:$A$61,0),MATCH(RIGHT($C117,LEN($C117)-FIND(" _ ",$C117)-2),'SIS Savings &amp; Cost'!$A$49:$O$49,0))</f>
        <v>158.64879999999999</v>
      </c>
      <c r="E117" s="225">
        <v>1</v>
      </c>
      <c r="F117" s="233">
        <f t="shared" si="5"/>
        <v>10.46115</v>
      </c>
      <c r="G117" s="225"/>
      <c r="H117" s="225" t="s">
        <v>137</v>
      </c>
      <c r="I117" s="235">
        <v>6</v>
      </c>
      <c r="J117" s="225"/>
      <c r="K117" s="225"/>
    </row>
    <row r="118" spans="2:11">
      <c r="B118" s="224" t="str">
        <f t="shared" si="4"/>
        <v>Moses Lake (Ephrata) _ Early Potatoes</v>
      </c>
      <c r="C118" s="225" t="s">
        <v>547</v>
      </c>
      <c r="D118" s="230">
        <f>INDEX('SIS Savings &amp; Cost'!$A$49:$O$61,MATCH(LEFT(Raw!$C118,FIND(" _ ",$C118)-1),'SIS Savings &amp; Cost'!$A$49:$A$61,0),MATCH(RIGHT($C118,LEN($C118)-FIND(" _ ",$C118)-2),'SIS Savings &amp; Cost'!$A$49:$O$49,0))</f>
        <v>158.01440000000005</v>
      </c>
      <c r="E118" s="225">
        <v>1</v>
      </c>
      <c r="F118" s="233">
        <f t="shared" si="5"/>
        <v>10.46115</v>
      </c>
      <c r="G118" s="225"/>
      <c r="H118" s="225" t="s">
        <v>137</v>
      </c>
      <c r="I118" s="235">
        <v>6</v>
      </c>
      <c r="J118" s="225"/>
      <c r="K118" s="225"/>
    </row>
    <row r="119" spans="2:11">
      <c r="B119" s="224" t="str">
        <f t="shared" si="4"/>
        <v>Royal City (Smyrna) _ Early Potatoes</v>
      </c>
      <c r="C119" s="225" t="s">
        <v>548</v>
      </c>
      <c r="D119" s="230">
        <f>INDEX('SIS Savings &amp; Cost'!$A$49:$O$61,MATCH(LEFT(Raw!$C119,FIND(" _ ",$C119)-1),'SIS Savings &amp; Cost'!$A$49:$A$61,0),MATCH(RIGHT($C119,LEN($C119)-FIND(" _ ",$C119)-2),'SIS Savings &amp; Cost'!$A$49:$O$49,0))</f>
        <v>151.4264</v>
      </c>
      <c r="E119" s="225">
        <v>1</v>
      </c>
      <c r="F119" s="233">
        <f t="shared" si="5"/>
        <v>10.46115</v>
      </c>
      <c r="G119" s="225"/>
      <c r="H119" s="225" t="s">
        <v>137</v>
      </c>
      <c r="I119" s="235">
        <v>6</v>
      </c>
      <c r="J119" s="225"/>
      <c r="K119" s="225"/>
    </row>
    <row r="120" spans="2:11">
      <c r="B120" s="224" t="str">
        <f t="shared" si="4"/>
        <v>Quincy _ Early Potatoes</v>
      </c>
      <c r="C120" s="225" t="s">
        <v>549</v>
      </c>
      <c r="D120" s="230">
        <f>INDEX('SIS Savings &amp; Cost'!$A$49:$O$61,MATCH(LEFT(Raw!$C120,FIND(" _ ",$C120)-1),'SIS Savings &amp; Cost'!$A$49:$A$61,0),MATCH(RIGHT($C120,LEN($C120)-FIND(" _ ",$C120)-2),'SIS Savings &amp; Cost'!$A$49:$O$49,0))</f>
        <v>148.10800000000003</v>
      </c>
      <c r="E120" s="225">
        <v>1</v>
      </c>
      <c r="F120" s="233">
        <f t="shared" si="5"/>
        <v>10.46115</v>
      </c>
      <c r="G120" s="225"/>
      <c r="H120" s="225" t="s">
        <v>137</v>
      </c>
      <c r="I120" s="235">
        <v>6</v>
      </c>
      <c r="J120" s="225"/>
      <c r="K120" s="225"/>
    </row>
    <row r="121" spans="2:11">
      <c r="B121" s="224" t="str">
        <f t="shared" si="4"/>
        <v>Connell _ Early Potatoes</v>
      </c>
      <c r="C121" s="225" t="s">
        <v>550</v>
      </c>
      <c r="D121" s="230">
        <f>INDEX('SIS Savings &amp; Cost'!$A$49:$O$61,MATCH(LEFT(Raw!$C121,FIND(" _ ",$C121)-1),'SIS Savings &amp; Cost'!$A$49:$A$61,0),MATCH(RIGHT($C121,LEN($C121)-FIND(" _ ",$C121)-2),'SIS Savings &amp; Cost'!$A$49:$O$49,0))</f>
        <v>149.27920000000003</v>
      </c>
      <c r="E121" s="225">
        <v>1</v>
      </c>
      <c r="F121" s="233">
        <f t="shared" si="5"/>
        <v>10.46115</v>
      </c>
      <c r="G121" s="225"/>
      <c r="H121" s="225" t="s">
        <v>137</v>
      </c>
      <c r="I121" s="235">
        <v>6</v>
      </c>
      <c r="J121" s="225"/>
      <c r="K121" s="225"/>
    </row>
    <row r="122" spans="2:11">
      <c r="B122" s="224" t="str">
        <f t="shared" si="4"/>
        <v>Othello _ Early Potatoes</v>
      </c>
      <c r="C122" s="225" t="s">
        <v>551</v>
      </c>
      <c r="D122" s="230">
        <f>INDEX('SIS Savings &amp; Cost'!$A$49:$O$61,MATCH(LEFT(Raw!$C122,FIND(" _ ",$C122)-1),'SIS Savings &amp; Cost'!$A$49:$A$61,0),MATCH(RIGHT($C122,LEN($C122)-FIND(" _ ",$C122)-2),'SIS Savings &amp; Cost'!$A$49:$O$49,0))</f>
        <v>146.64400000000001</v>
      </c>
      <c r="E122" s="225">
        <v>1</v>
      </c>
      <c r="F122" s="233">
        <f t="shared" si="5"/>
        <v>10.46115</v>
      </c>
      <c r="G122" s="225"/>
      <c r="H122" s="225" t="s">
        <v>137</v>
      </c>
      <c r="I122" s="235">
        <v>6</v>
      </c>
      <c r="J122" s="225"/>
      <c r="K122" s="225"/>
    </row>
    <row r="123" spans="2:11">
      <c r="B123" s="224" t="str">
        <f t="shared" si="4"/>
        <v>Lind _ Early Potatoes</v>
      </c>
      <c r="C123" s="225" t="s">
        <v>552</v>
      </c>
      <c r="D123" s="230">
        <f>INDEX('SIS Savings &amp; Cost'!$A$49:$O$61,MATCH(LEFT(Raw!$C123,FIND(" _ ",$C123)-1),'SIS Savings &amp; Cost'!$A$49:$A$61,0),MATCH(RIGHT($C123,LEN($C123)-FIND(" _ ",$C123)-2),'SIS Savings &amp; Cost'!$A$49:$O$49,0))</f>
        <v>144.39920000000001</v>
      </c>
      <c r="E123" s="225">
        <v>1</v>
      </c>
      <c r="F123" s="233">
        <f t="shared" si="5"/>
        <v>10.46115</v>
      </c>
      <c r="G123" s="225"/>
      <c r="H123" s="225" t="s">
        <v>137</v>
      </c>
      <c r="I123" s="235">
        <v>6</v>
      </c>
      <c r="J123" s="225"/>
      <c r="K123" s="225"/>
    </row>
    <row r="124" spans="2:11">
      <c r="B124" s="224" t="str">
        <f t="shared" si="4"/>
        <v>Eltopia _ Early Potatoes</v>
      </c>
      <c r="C124" s="225" t="s">
        <v>553</v>
      </c>
      <c r="D124" s="230">
        <f>INDEX('SIS Savings &amp; Cost'!$A$49:$O$61,MATCH(LEFT(Raw!$C124,FIND(" _ ",$C124)-1),'SIS Savings &amp; Cost'!$A$49:$A$61,0),MATCH(RIGHT($C124,LEN($C124)-FIND(" _ ",$C124)-2),'SIS Savings &amp; Cost'!$A$49:$O$49,0))</f>
        <v>141.76399999999998</v>
      </c>
      <c r="E124" s="225">
        <v>1</v>
      </c>
      <c r="F124" s="233">
        <f t="shared" si="5"/>
        <v>10.46115</v>
      </c>
      <c r="G124" s="225"/>
      <c r="H124" s="225" t="s">
        <v>137</v>
      </c>
      <c r="I124" s="235">
        <v>6</v>
      </c>
      <c r="J124" s="225"/>
      <c r="K124" s="225"/>
    </row>
    <row r="125" spans="2:11">
      <c r="B125" s="224" t="str">
        <f t="shared" si="4"/>
        <v>Odessa _ Early Potatoes</v>
      </c>
      <c r="C125" s="225" t="s">
        <v>554</v>
      </c>
      <c r="D125" s="230">
        <f>INDEX('SIS Savings &amp; Cost'!$A$49:$O$61,MATCH(LEFT(Raw!$C125,FIND(" _ ",$C125)-1),'SIS Savings &amp; Cost'!$A$49:$A$61,0),MATCH(RIGHT($C125,LEN($C125)-FIND(" _ ",$C125)-2),'SIS Savings &amp; Cost'!$A$49:$O$49,0))</f>
        <v>143.76480000000001</v>
      </c>
      <c r="E125" s="225">
        <v>1</v>
      </c>
      <c r="F125" s="233">
        <f t="shared" si="5"/>
        <v>10.46115</v>
      </c>
      <c r="G125" s="225"/>
      <c r="H125" s="225" t="s">
        <v>137</v>
      </c>
      <c r="I125" s="235">
        <v>6</v>
      </c>
      <c r="J125" s="225"/>
      <c r="K125" s="225"/>
    </row>
    <row r="126" spans="2:11">
      <c r="B126" s="224" t="str">
        <f t="shared" si="4"/>
        <v>Ritzville _ Early Potatoes</v>
      </c>
      <c r="C126" s="225" t="s">
        <v>555</v>
      </c>
      <c r="D126" s="230">
        <f>INDEX('SIS Savings &amp; Cost'!$A$49:$O$61,MATCH(LEFT(Raw!$C126,FIND(" _ ",$C126)-1),'SIS Savings &amp; Cost'!$A$49:$A$61,0),MATCH(RIGHT($C126,LEN($C126)-FIND(" _ ",$C126)-2),'SIS Savings &amp; Cost'!$A$49:$O$49,0))</f>
        <v>113.99680000000001</v>
      </c>
      <c r="E126" s="225">
        <v>1</v>
      </c>
      <c r="F126" s="233">
        <f t="shared" si="5"/>
        <v>10.46115</v>
      </c>
      <c r="G126" s="225"/>
      <c r="H126" s="225" t="s">
        <v>137</v>
      </c>
      <c r="I126" s="235">
        <v>6</v>
      </c>
      <c r="J126" s="225"/>
      <c r="K126" s="225"/>
    </row>
    <row r="127" spans="2:11" ht="13.5" thickBot="1">
      <c r="B127" s="226" t="str">
        <f t="shared" si="4"/>
        <v>Wilbur _ Early Potatoes</v>
      </c>
      <c r="C127" s="227" t="s">
        <v>556</v>
      </c>
      <c r="D127" s="231">
        <f>INDEX('SIS Savings &amp; Cost'!$A$49:$O$61,MATCH(LEFT(Raw!$C127,FIND(" _ ",$C127)-1),'SIS Savings &amp; Cost'!$A$49:$A$61,0),MATCH(RIGHT($C127,LEN($C127)-FIND(" _ ",$C127)-2),'SIS Savings &amp; Cost'!$A$49:$O$49,0))</f>
        <v>107.16480000000001</v>
      </c>
      <c r="E127" s="227">
        <v>1</v>
      </c>
      <c r="F127" s="234">
        <f t="shared" si="5"/>
        <v>10.46115</v>
      </c>
      <c r="G127" s="227"/>
      <c r="H127" s="227" t="s">
        <v>137</v>
      </c>
      <c r="I127" s="235">
        <v>6</v>
      </c>
      <c r="J127" s="227"/>
      <c r="K127" s="227"/>
    </row>
    <row r="128" spans="2:11">
      <c r="B128" s="222" t="str">
        <f t="shared" si="4"/>
        <v>Mattawa (PRD) _ Beans</v>
      </c>
      <c r="C128" s="223" t="s">
        <v>557</v>
      </c>
      <c r="D128" s="229">
        <f>INDEX('SIS Savings &amp; Cost'!$A$49:$O$61,MATCH(LEFT(Raw!$C128,FIND(" _ ",$C128)-1),'SIS Savings &amp; Cost'!$A$49:$A$61,0),MATCH(RIGHT($C128,LEN($C128)-FIND(" _ ",$C128)-2),'SIS Savings &amp; Cost'!$A$49:$O$49,0))</f>
        <v>161.345</v>
      </c>
      <c r="E128" s="223">
        <v>1</v>
      </c>
      <c r="F128" s="232">
        <f t="shared" si="5"/>
        <v>10.46115</v>
      </c>
      <c r="G128" s="223"/>
      <c r="H128" s="223" t="s">
        <v>137</v>
      </c>
      <c r="I128" s="235">
        <v>6</v>
      </c>
      <c r="J128" s="223"/>
      <c r="K128" s="223"/>
    </row>
    <row r="129" spans="2:11">
      <c r="B129" s="224" t="str">
        <f t="shared" si="4"/>
        <v>Pasco (Richland) _ Beans</v>
      </c>
      <c r="C129" s="225" t="s">
        <v>558</v>
      </c>
      <c r="D129" s="230">
        <f>INDEX('SIS Savings &amp; Cost'!$A$49:$O$61,MATCH(LEFT(Raw!$C129,FIND(" _ ",$C129)-1),'SIS Savings &amp; Cost'!$A$49:$A$61,0),MATCH(RIGHT($C129,LEN($C129)-FIND(" _ ",$C129)-2),'SIS Savings &amp; Cost'!$A$49:$O$49,0))</f>
        <v>156.70900000000003</v>
      </c>
      <c r="E129" s="225">
        <v>1</v>
      </c>
      <c r="F129" s="233">
        <f t="shared" si="5"/>
        <v>10.46115</v>
      </c>
      <c r="G129" s="225"/>
      <c r="H129" s="225" t="s">
        <v>137</v>
      </c>
      <c r="I129" s="235">
        <v>6</v>
      </c>
      <c r="J129" s="225"/>
      <c r="K129" s="225"/>
    </row>
    <row r="130" spans="2:11">
      <c r="B130" s="224" t="str">
        <f t="shared" si="4"/>
        <v>Moses Lake (Ephrata) _ Beans</v>
      </c>
      <c r="C130" s="225" t="s">
        <v>559</v>
      </c>
      <c r="D130" s="230">
        <f>INDEX('SIS Savings &amp; Cost'!$A$49:$O$61,MATCH(LEFT(Raw!$C130,FIND(" _ ",$C130)-1),'SIS Savings &amp; Cost'!$A$49:$A$61,0),MATCH(RIGHT($C130,LEN($C130)-FIND(" _ ",$C130)-2),'SIS Savings &amp; Cost'!$A$49:$O$49,0))</f>
        <v>156.648</v>
      </c>
      <c r="E130" s="225">
        <v>1</v>
      </c>
      <c r="F130" s="233">
        <f t="shared" si="5"/>
        <v>10.46115</v>
      </c>
      <c r="G130" s="225"/>
      <c r="H130" s="225" t="s">
        <v>137</v>
      </c>
      <c r="I130" s="235">
        <v>6</v>
      </c>
      <c r="J130" s="225"/>
      <c r="K130" s="225"/>
    </row>
    <row r="131" spans="2:11">
      <c r="B131" s="224" t="str">
        <f t="shared" si="4"/>
        <v>Royal City (Smyrna) _ Beans</v>
      </c>
      <c r="C131" s="225" t="s">
        <v>560</v>
      </c>
      <c r="D131" s="230">
        <f>INDEX('SIS Savings &amp; Cost'!$A$49:$O$61,MATCH(LEFT(Raw!$C131,FIND(" _ ",$C131)-1),'SIS Savings &amp; Cost'!$A$49:$A$61,0),MATCH(RIGHT($C131,LEN($C131)-FIND(" _ ",$C131)-2),'SIS Savings &amp; Cost'!$A$49:$O$49,0))</f>
        <v>150.18200000000002</v>
      </c>
      <c r="E131" s="225">
        <v>1</v>
      </c>
      <c r="F131" s="233">
        <f t="shared" si="5"/>
        <v>10.46115</v>
      </c>
      <c r="G131" s="225"/>
      <c r="H131" s="225" t="s">
        <v>137</v>
      </c>
      <c r="I131" s="235">
        <v>6</v>
      </c>
      <c r="J131" s="225"/>
      <c r="K131" s="225"/>
    </row>
    <row r="132" spans="2:11">
      <c r="B132" s="224" t="str">
        <f t="shared" si="4"/>
        <v>Quincy _ Beans</v>
      </c>
      <c r="C132" s="225" t="s">
        <v>561</v>
      </c>
      <c r="D132" s="230">
        <f>INDEX('SIS Savings &amp; Cost'!$A$49:$O$61,MATCH(LEFT(Raw!$C132,FIND(" _ ",$C132)-1),'SIS Savings &amp; Cost'!$A$49:$A$61,0),MATCH(RIGHT($C132,LEN($C132)-FIND(" _ ",$C132)-2),'SIS Savings &amp; Cost'!$A$49:$O$49,0))</f>
        <v>146.58300000000003</v>
      </c>
      <c r="E132" s="225">
        <v>1</v>
      </c>
      <c r="F132" s="233">
        <f t="shared" si="5"/>
        <v>10.46115</v>
      </c>
      <c r="G132" s="225"/>
      <c r="H132" s="225" t="s">
        <v>137</v>
      </c>
      <c r="I132" s="235">
        <v>6</v>
      </c>
      <c r="J132" s="225"/>
      <c r="K132" s="225"/>
    </row>
    <row r="133" spans="2:11">
      <c r="B133" s="224" t="str">
        <f t="shared" si="4"/>
        <v>Connell _ Beans</v>
      </c>
      <c r="C133" s="225" t="s">
        <v>562</v>
      </c>
      <c r="D133" s="230">
        <f>INDEX('SIS Savings &amp; Cost'!$A$49:$O$61,MATCH(LEFT(Raw!$C133,FIND(" _ ",$C133)-1),'SIS Savings &amp; Cost'!$A$49:$A$61,0),MATCH(RIGHT($C133,LEN($C133)-FIND(" _ ",$C133)-2),'SIS Savings &amp; Cost'!$A$49:$O$49,0))</f>
        <v>149.14500000000001</v>
      </c>
      <c r="E133" s="225">
        <v>1</v>
      </c>
      <c r="F133" s="233">
        <f t="shared" si="5"/>
        <v>10.46115</v>
      </c>
      <c r="G133" s="225"/>
      <c r="H133" s="225" t="s">
        <v>137</v>
      </c>
      <c r="I133" s="235">
        <v>6</v>
      </c>
      <c r="J133" s="225"/>
      <c r="K133" s="225"/>
    </row>
    <row r="134" spans="2:11">
      <c r="B134" s="224" t="str">
        <f t="shared" si="4"/>
        <v>Othello _ Beans</v>
      </c>
      <c r="C134" s="225" t="s">
        <v>563</v>
      </c>
      <c r="D134" s="230">
        <f>INDEX('SIS Savings &amp; Cost'!$A$49:$O$61,MATCH(LEFT(Raw!$C134,FIND(" _ ",$C134)-1),'SIS Savings &amp; Cost'!$A$49:$A$61,0),MATCH(RIGHT($C134,LEN($C134)-FIND(" _ ",$C134)-2),'SIS Savings &amp; Cost'!$A$49:$O$49,0))</f>
        <v>145.72900000000001</v>
      </c>
      <c r="E134" s="225">
        <v>1</v>
      </c>
      <c r="F134" s="233">
        <f t="shared" si="5"/>
        <v>10.46115</v>
      </c>
      <c r="G134" s="225"/>
      <c r="H134" s="225" t="s">
        <v>137</v>
      </c>
      <c r="I134" s="235">
        <v>6</v>
      </c>
      <c r="J134" s="225"/>
      <c r="K134" s="225"/>
    </row>
    <row r="135" spans="2:11">
      <c r="B135" s="224" t="str">
        <f t="shared" si="4"/>
        <v>Lind _ Beans</v>
      </c>
      <c r="C135" s="225" t="s">
        <v>564</v>
      </c>
      <c r="D135" s="230">
        <f>INDEX('SIS Savings &amp; Cost'!$A$49:$O$61,MATCH(LEFT(Raw!$C135,FIND(" _ ",$C135)-1),'SIS Savings &amp; Cost'!$A$49:$A$61,0),MATCH(RIGHT($C135,LEN($C135)-FIND(" _ ",$C135)-2),'SIS Savings &amp; Cost'!$A$49:$O$49,0))</f>
        <v>143.47199999999998</v>
      </c>
      <c r="E135" s="225">
        <v>1</v>
      </c>
      <c r="F135" s="233">
        <f t="shared" si="5"/>
        <v>10.46115</v>
      </c>
      <c r="G135" s="225"/>
      <c r="H135" s="225" t="s">
        <v>137</v>
      </c>
      <c r="I135" s="235">
        <v>6</v>
      </c>
      <c r="J135" s="225"/>
      <c r="K135" s="225"/>
    </row>
    <row r="136" spans="2:11">
      <c r="B136" s="224" t="str">
        <f t="shared" si="4"/>
        <v>Eltopia _ Beans</v>
      </c>
      <c r="C136" s="225" t="s">
        <v>565</v>
      </c>
      <c r="D136" s="230">
        <f>INDEX('SIS Savings &amp; Cost'!$A$49:$O$61,MATCH(LEFT(Raw!$C136,FIND(" _ ",$C136)-1),'SIS Savings &amp; Cost'!$A$49:$A$61,0),MATCH(RIGHT($C136,LEN($C136)-FIND(" _ ",$C136)-2),'SIS Savings &amp; Cost'!$A$49:$O$49,0))</f>
        <v>140.422</v>
      </c>
      <c r="E136" s="225">
        <v>1</v>
      </c>
      <c r="F136" s="233">
        <f t="shared" si="5"/>
        <v>10.46115</v>
      </c>
      <c r="G136" s="225"/>
      <c r="H136" s="225" t="s">
        <v>137</v>
      </c>
      <c r="I136" s="235">
        <v>6</v>
      </c>
      <c r="J136" s="225"/>
      <c r="K136" s="225"/>
    </row>
    <row r="137" spans="2:11">
      <c r="B137" s="224" t="str">
        <f t="shared" si="4"/>
        <v>Odessa _ Beans</v>
      </c>
      <c r="C137" s="225" t="s">
        <v>566</v>
      </c>
      <c r="D137" s="230">
        <f>INDEX('SIS Savings &amp; Cost'!$A$49:$O$61,MATCH(LEFT(Raw!$C137,FIND(" _ ",$C137)-1),'SIS Savings &amp; Cost'!$A$49:$A$61,0),MATCH(RIGHT($C137,LEN($C137)-FIND(" _ ",$C137)-2),'SIS Savings &amp; Cost'!$A$49:$O$49,0))</f>
        <v>143.41100000000003</v>
      </c>
      <c r="E137" s="225">
        <v>1</v>
      </c>
      <c r="F137" s="233">
        <f t="shared" si="5"/>
        <v>10.46115</v>
      </c>
      <c r="G137" s="225"/>
      <c r="H137" s="225" t="s">
        <v>137</v>
      </c>
      <c r="I137" s="235">
        <v>6</v>
      </c>
      <c r="J137" s="225"/>
      <c r="K137" s="225"/>
    </row>
    <row r="138" spans="2:11">
      <c r="B138" s="224" t="str">
        <f t="shared" si="4"/>
        <v>Ritzville _ Beans</v>
      </c>
      <c r="C138" s="225" t="s">
        <v>567</v>
      </c>
      <c r="D138" s="230">
        <f>INDEX('SIS Savings &amp; Cost'!$A$49:$O$61,MATCH(LEFT(Raw!$C138,FIND(" _ ",$C138)-1),'SIS Savings &amp; Cost'!$A$49:$A$61,0),MATCH(RIGHT($C138,LEN($C138)-FIND(" _ ",$C138)-2),'SIS Savings &amp; Cost'!$A$49:$O$49,0))</f>
        <v>114.619</v>
      </c>
      <c r="E138" s="225">
        <v>1</v>
      </c>
      <c r="F138" s="233">
        <f t="shared" si="5"/>
        <v>10.46115</v>
      </c>
      <c r="G138" s="225"/>
      <c r="H138" s="225" t="s">
        <v>137</v>
      </c>
      <c r="I138" s="235">
        <v>6</v>
      </c>
      <c r="J138" s="225"/>
      <c r="K138" s="225"/>
    </row>
    <row r="139" spans="2:11" ht="13.5" thickBot="1">
      <c r="B139" s="226" t="str">
        <f t="shared" si="4"/>
        <v>Wilbur _ Beans</v>
      </c>
      <c r="C139" s="227" t="s">
        <v>568</v>
      </c>
      <c r="D139" s="231">
        <f>INDEX('SIS Savings &amp; Cost'!$A$49:$O$61,MATCH(LEFT(Raw!$C139,FIND(" _ ",$C139)-1),'SIS Savings &amp; Cost'!$A$49:$A$61,0),MATCH(RIGHT($C139,LEN($C139)-FIND(" _ ",$C139)-2),'SIS Savings &amp; Cost'!$A$49:$O$49,0))</f>
        <v>107.60400000000001</v>
      </c>
      <c r="E139" s="227">
        <v>1</v>
      </c>
      <c r="F139" s="234">
        <f t="shared" si="5"/>
        <v>10.46115</v>
      </c>
      <c r="G139" s="227"/>
      <c r="H139" s="227" t="s">
        <v>137</v>
      </c>
      <c r="I139" s="235">
        <v>6</v>
      </c>
      <c r="J139" s="227"/>
      <c r="K139" s="227"/>
    </row>
    <row r="140" spans="2:11">
      <c r="B140" s="222" t="str">
        <f t="shared" si="4"/>
        <v>Mattawa (PRD) _ Sweet Corn</v>
      </c>
      <c r="C140" s="223" t="s">
        <v>569</v>
      </c>
      <c r="D140" s="229">
        <f>INDEX('SIS Savings &amp; Cost'!$A$49:$O$61,MATCH(LEFT(Raw!$C140,FIND(" _ ",$C140)-1),'SIS Savings &amp; Cost'!$A$49:$A$61,0),MATCH(RIGHT($C140,LEN($C140)-FIND(" _ ",$C140)-2),'SIS Savings &amp; Cost'!$A$49:$O$49,0))</f>
        <v>151.768</v>
      </c>
      <c r="E140" s="223">
        <v>1</v>
      </c>
      <c r="F140" s="232">
        <f t="shared" si="5"/>
        <v>10.46115</v>
      </c>
      <c r="G140" s="223"/>
      <c r="H140" s="223" t="s">
        <v>137</v>
      </c>
      <c r="I140" s="235">
        <v>6</v>
      </c>
      <c r="J140" s="223"/>
      <c r="K140" s="223"/>
    </row>
    <row r="141" spans="2:11">
      <c r="B141" s="224" t="str">
        <f t="shared" si="4"/>
        <v>Pasco (Richland) _ Sweet Corn</v>
      </c>
      <c r="C141" s="225" t="s">
        <v>570</v>
      </c>
      <c r="D141" s="230">
        <f>INDEX('SIS Savings &amp; Cost'!$A$49:$O$61,MATCH(LEFT(Raw!$C141,FIND(" _ ",$C141)-1),'SIS Savings &amp; Cost'!$A$49:$A$61,0),MATCH(RIGHT($C141,LEN($C141)-FIND(" _ ",$C141)-2),'SIS Savings &amp; Cost'!$A$49:$O$49,0))</f>
        <v>146.40000000000003</v>
      </c>
      <c r="E141" s="225">
        <v>1</v>
      </c>
      <c r="F141" s="233">
        <f t="shared" si="5"/>
        <v>10.46115</v>
      </c>
      <c r="G141" s="225"/>
      <c r="H141" s="225" t="s">
        <v>137</v>
      </c>
      <c r="I141" s="235">
        <v>6</v>
      </c>
      <c r="J141" s="225"/>
      <c r="K141" s="225"/>
    </row>
    <row r="142" spans="2:11">
      <c r="B142" s="224" t="str">
        <f t="shared" si="4"/>
        <v>Moses Lake (Ephrata) _ Sweet Corn</v>
      </c>
      <c r="C142" s="225" t="s">
        <v>571</v>
      </c>
      <c r="D142" s="230">
        <f>INDEX('SIS Savings &amp; Cost'!$A$49:$O$61,MATCH(LEFT(Raw!$C142,FIND(" _ ",$C142)-1),'SIS Savings &amp; Cost'!$A$49:$A$61,0),MATCH(RIGHT($C142,LEN($C142)-FIND(" _ ",$C142)-2),'SIS Savings &amp; Cost'!$A$49:$O$49,0))</f>
        <v>146.46100000000001</v>
      </c>
      <c r="E142" s="225">
        <v>1</v>
      </c>
      <c r="F142" s="233">
        <f t="shared" si="5"/>
        <v>10.46115</v>
      </c>
      <c r="G142" s="225"/>
      <c r="H142" s="225" t="s">
        <v>137</v>
      </c>
      <c r="I142" s="235">
        <v>6</v>
      </c>
      <c r="J142" s="225"/>
      <c r="K142" s="225"/>
    </row>
    <row r="143" spans="2:11">
      <c r="B143" s="224" t="str">
        <f t="shared" si="4"/>
        <v>Royal City (Smyrna) _ Sweet Corn</v>
      </c>
      <c r="C143" s="225" t="s">
        <v>572</v>
      </c>
      <c r="D143" s="230">
        <f>INDEX('SIS Savings &amp; Cost'!$A$49:$O$61,MATCH(LEFT(Raw!$C143,FIND(" _ ",$C143)-1),'SIS Savings &amp; Cost'!$A$49:$A$61,0),MATCH(RIGHT($C143,LEN($C143)-FIND(" _ ",$C143)-2),'SIS Savings &amp; Cost'!$A$49:$O$49,0))</f>
        <v>140.84900000000002</v>
      </c>
      <c r="E143" s="225">
        <v>1</v>
      </c>
      <c r="F143" s="233">
        <f t="shared" si="5"/>
        <v>10.46115</v>
      </c>
      <c r="G143" s="225"/>
      <c r="H143" s="225" t="s">
        <v>137</v>
      </c>
      <c r="I143" s="235">
        <v>6</v>
      </c>
      <c r="J143" s="225"/>
      <c r="K143" s="225"/>
    </row>
    <row r="144" spans="2:11">
      <c r="B144" s="224" t="str">
        <f t="shared" si="4"/>
        <v>Quincy _ Sweet Corn</v>
      </c>
      <c r="C144" s="225" t="s">
        <v>573</v>
      </c>
      <c r="D144" s="230">
        <f>INDEX('SIS Savings &amp; Cost'!$A$49:$O$61,MATCH(LEFT(Raw!$C144,FIND(" _ ",$C144)-1),'SIS Savings &amp; Cost'!$A$49:$A$61,0),MATCH(RIGHT($C144,LEN($C144)-FIND(" _ ",$C144)-2),'SIS Savings &amp; Cost'!$A$49:$O$49,0))</f>
        <v>137.494</v>
      </c>
      <c r="E144" s="225">
        <v>1</v>
      </c>
      <c r="F144" s="233">
        <f t="shared" si="5"/>
        <v>10.46115</v>
      </c>
      <c r="G144" s="225"/>
      <c r="H144" s="225" t="s">
        <v>137</v>
      </c>
      <c r="I144" s="235">
        <v>6</v>
      </c>
      <c r="J144" s="225"/>
      <c r="K144" s="225"/>
    </row>
    <row r="145" spans="2:11">
      <c r="B145" s="224" t="str">
        <f t="shared" si="4"/>
        <v>Connell _ Sweet Corn</v>
      </c>
      <c r="C145" s="225" t="s">
        <v>574</v>
      </c>
      <c r="D145" s="230">
        <f>INDEX('SIS Savings &amp; Cost'!$A$49:$O$61,MATCH(LEFT(Raw!$C145,FIND(" _ ",$C145)-1),'SIS Savings &amp; Cost'!$A$49:$A$61,0),MATCH(RIGHT($C145,LEN($C145)-FIND(" _ ",$C145)-2),'SIS Savings &amp; Cost'!$A$49:$O$49,0))</f>
        <v>138.77500000000001</v>
      </c>
      <c r="E145" s="225">
        <v>1</v>
      </c>
      <c r="F145" s="233">
        <f t="shared" si="5"/>
        <v>10.46115</v>
      </c>
      <c r="G145" s="225"/>
      <c r="H145" s="225" t="s">
        <v>137</v>
      </c>
      <c r="I145" s="235">
        <v>6</v>
      </c>
      <c r="J145" s="225"/>
      <c r="K145" s="225"/>
    </row>
    <row r="146" spans="2:11">
      <c r="B146" s="224" t="str">
        <f t="shared" si="4"/>
        <v>Othello _ Sweet Corn</v>
      </c>
      <c r="C146" s="225" t="s">
        <v>575</v>
      </c>
      <c r="D146" s="230">
        <f>INDEX('SIS Savings &amp; Cost'!$A$49:$O$61,MATCH(LEFT(Raw!$C146,FIND(" _ ",$C146)-1),'SIS Savings &amp; Cost'!$A$49:$A$61,0),MATCH(RIGHT($C146,LEN($C146)-FIND(" _ ",$C146)-2),'SIS Savings &amp; Cost'!$A$49:$O$49,0))</f>
        <v>136.15200000000002</v>
      </c>
      <c r="E146" s="225">
        <v>1</v>
      </c>
      <c r="F146" s="233">
        <f t="shared" si="5"/>
        <v>10.46115</v>
      </c>
      <c r="G146" s="225"/>
      <c r="H146" s="225" t="s">
        <v>137</v>
      </c>
      <c r="I146" s="235">
        <v>6</v>
      </c>
      <c r="J146" s="225"/>
      <c r="K146" s="225"/>
    </row>
    <row r="147" spans="2:11">
      <c r="B147" s="224" t="str">
        <f t="shared" si="4"/>
        <v>Lind _ Sweet Corn</v>
      </c>
      <c r="C147" s="225" t="s">
        <v>576</v>
      </c>
      <c r="D147" s="230">
        <f>INDEX('SIS Savings &amp; Cost'!$A$49:$O$61,MATCH(LEFT(Raw!$C147,FIND(" _ ",$C147)-1),'SIS Savings &amp; Cost'!$A$49:$A$61,0),MATCH(RIGHT($C147,LEN($C147)-FIND(" _ ",$C147)-2),'SIS Savings &amp; Cost'!$A$49:$O$49,0))</f>
        <v>134.13899999999998</v>
      </c>
      <c r="E147" s="225">
        <v>1</v>
      </c>
      <c r="F147" s="233">
        <f t="shared" si="5"/>
        <v>10.46115</v>
      </c>
      <c r="G147" s="225"/>
      <c r="H147" s="225" t="s">
        <v>137</v>
      </c>
      <c r="I147" s="235">
        <v>6</v>
      </c>
      <c r="J147" s="225"/>
      <c r="K147" s="225"/>
    </row>
    <row r="148" spans="2:11">
      <c r="B148" s="224" t="str">
        <f t="shared" ref="B148:B175" si="6">C148</f>
        <v>Eltopia _ Sweet Corn</v>
      </c>
      <c r="C148" s="225" t="s">
        <v>577</v>
      </c>
      <c r="D148" s="230">
        <f>INDEX('SIS Savings &amp; Cost'!$A$49:$O$61,MATCH(LEFT(Raw!$C148,FIND(" _ ",$C148)-1),'SIS Savings &amp; Cost'!$A$49:$A$61,0),MATCH(RIGHT($C148,LEN($C148)-FIND(" _ ",$C148)-2),'SIS Savings &amp; Cost'!$A$49:$O$49,0))</f>
        <v>131.88200000000003</v>
      </c>
      <c r="E148" s="225">
        <v>1</v>
      </c>
      <c r="F148" s="233">
        <f t="shared" si="5"/>
        <v>10.46115</v>
      </c>
      <c r="G148" s="225"/>
      <c r="H148" s="225" t="s">
        <v>137</v>
      </c>
      <c r="I148" s="235">
        <v>6</v>
      </c>
      <c r="J148" s="225"/>
      <c r="K148" s="225"/>
    </row>
    <row r="149" spans="2:11">
      <c r="B149" s="224" t="str">
        <f t="shared" si="6"/>
        <v>Odessa _ Sweet Corn</v>
      </c>
      <c r="C149" s="225" t="s">
        <v>578</v>
      </c>
      <c r="D149" s="230">
        <f>INDEX('SIS Savings &amp; Cost'!$A$49:$O$61,MATCH(LEFT(Raw!$C149,FIND(" _ ",$C149)-1),'SIS Savings &amp; Cost'!$A$49:$A$61,0),MATCH(RIGHT($C149,LEN($C149)-FIND(" _ ",$C149)-2),'SIS Savings &amp; Cost'!$A$49:$O$49,0))</f>
        <v>134.017</v>
      </c>
      <c r="E149" s="225">
        <v>1</v>
      </c>
      <c r="F149" s="233">
        <f t="shared" ref="F149:F175" si="7">9.45*1.107</f>
        <v>10.46115</v>
      </c>
      <c r="G149" s="225"/>
      <c r="H149" s="225" t="s">
        <v>137</v>
      </c>
      <c r="I149" s="235">
        <v>6</v>
      </c>
      <c r="J149" s="225"/>
      <c r="K149" s="225"/>
    </row>
    <row r="150" spans="2:11">
      <c r="B150" s="224" t="str">
        <f t="shared" si="6"/>
        <v>Ritzville _ Sweet Corn</v>
      </c>
      <c r="C150" s="225" t="s">
        <v>579</v>
      </c>
      <c r="D150" s="230">
        <f>INDEX('SIS Savings &amp; Cost'!$A$49:$O$61,MATCH(LEFT(Raw!$C150,FIND(" _ ",$C150)-1),'SIS Savings &amp; Cost'!$A$49:$A$61,0),MATCH(RIGHT($C150,LEN($C150)-FIND(" _ ",$C150)-2),'SIS Savings &amp; Cost'!$A$49:$O$49,0))</f>
        <v>116.51</v>
      </c>
      <c r="E150" s="225">
        <v>1</v>
      </c>
      <c r="F150" s="233">
        <f t="shared" si="7"/>
        <v>10.46115</v>
      </c>
      <c r="G150" s="225"/>
      <c r="H150" s="225" t="s">
        <v>137</v>
      </c>
      <c r="I150" s="235">
        <v>6</v>
      </c>
      <c r="J150" s="225"/>
      <c r="K150" s="225"/>
    </row>
    <row r="151" spans="2:11" ht="13.5" thickBot="1">
      <c r="B151" s="226" t="str">
        <f t="shared" si="6"/>
        <v>Wilbur _ Sweet Corn</v>
      </c>
      <c r="C151" s="227" t="s">
        <v>580</v>
      </c>
      <c r="D151" s="231">
        <f>INDEX('SIS Savings &amp; Cost'!$A$49:$O$61,MATCH(LEFT(Raw!$C151,FIND(" _ ",$C151)-1),'SIS Savings &amp; Cost'!$A$49:$A$61,0),MATCH(RIGHT($C151,LEN($C151)-FIND(" _ ",$C151)-2),'SIS Savings &amp; Cost'!$A$49:$O$49,0))</f>
        <v>109.73899999999999</v>
      </c>
      <c r="E151" s="227">
        <v>1</v>
      </c>
      <c r="F151" s="234">
        <f t="shared" si="7"/>
        <v>10.46115</v>
      </c>
      <c r="G151" s="227"/>
      <c r="H151" s="227" t="s">
        <v>137</v>
      </c>
      <c r="I151" s="235">
        <v>6</v>
      </c>
      <c r="J151" s="227"/>
      <c r="K151" s="227"/>
    </row>
    <row r="152" spans="2:11">
      <c r="B152" s="222" t="str">
        <f t="shared" si="6"/>
        <v>Mattawa (PRD) _ Peas-Dry</v>
      </c>
      <c r="C152" s="223" t="s">
        <v>581</v>
      </c>
      <c r="D152" s="229">
        <f>INDEX('SIS Savings &amp; Cost'!$A$49:$O$61,MATCH(LEFT(Raw!$C152,FIND(" _ ",$C152)-1),'SIS Savings &amp; Cost'!$A$49:$A$61,0),MATCH(RIGHT($C152,LEN($C152)-FIND(" _ ",$C152)-2),'SIS Savings &amp; Cost'!$A$49:$O$49,0))</f>
        <v>135.17600000000002</v>
      </c>
      <c r="E152" s="223">
        <v>1</v>
      </c>
      <c r="F152" s="232">
        <f t="shared" si="7"/>
        <v>10.46115</v>
      </c>
      <c r="G152" s="223"/>
      <c r="H152" s="223" t="s">
        <v>137</v>
      </c>
      <c r="I152" s="235">
        <v>6</v>
      </c>
      <c r="J152" s="223"/>
      <c r="K152" s="223"/>
    </row>
    <row r="153" spans="2:11">
      <c r="B153" s="224" t="str">
        <f t="shared" si="6"/>
        <v>Pasco (Richland) _ Peas-Dry</v>
      </c>
      <c r="C153" s="225" t="s">
        <v>582</v>
      </c>
      <c r="D153" s="230">
        <f>INDEX('SIS Savings &amp; Cost'!$A$49:$O$61,MATCH(LEFT(Raw!$C153,FIND(" _ ",$C153)-1),'SIS Savings &amp; Cost'!$A$49:$A$61,0),MATCH(RIGHT($C153,LEN($C153)-FIND(" _ ",$C153)-2),'SIS Savings &amp; Cost'!$A$49:$O$49,0))</f>
        <v>130.96699999999998</v>
      </c>
      <c r="E153" s="225">
        <v>1</v>
      </c>
      <c r="F153" s="233">
        <f t="shared" si="7"/>
        <v>10.46115</v>
      </c>
      <c r="G153" s="225"/>
      <c r="H153" s="225" t="s">
        <v>137</v>
      </c>
      <c r="I153" s="235">
        <v>6</v>
      </c>
      <c r="J153" s="225"/>
      <c r="K153" s="225"/>
    </row>
    <row r="154" spans="2:11">
      <c r="B154" s="224" t="str">
        <f t="shared" si="6"/>
        <v>Moses Lake (Ephrata) _ Peas-Dry</v>
      </c>
      <c r="C154" s="225" t="s">
        <v>583</v>
      </c>
      <c r="D154" s="230">
        <f>INDEX('SIS Savings &amp; Cost'!$A$49:$O$61,MATCH(LEFT(Raw!$C154,FIND(" _ ",$C154)-1),'SIS Savings &amp; Cost'!$A$49:$A$61,0),MATCH(RIGHT($C154,LEN($C154)-FIND(" _ ",$C154)-2),'SIS Savings &amp; Cost'!$A$49:$O$49,0))</f>
        <v>127.79500000000002</v>
      </c>
      <c r="E154" s="225">
        <v>1</v>
      </c>
      <c r="F154" s="233">
        <f t="shared" si="7"/>
        <v>10.46115</v>
      </c>
      <c r="G154" s="225"/>
      <c r="H154" s="225" t="s">
        <v>137</v>
      </c>
      <c r="I154" s="235">
        <v>6</v>
      </c>
      <c r="J154" s="225"/>
      <c r="K154" s="225"/>
    </row>
    <row r="155" spans="2:11">
      <c r="B155" s="224" t="str">
        <f t="shared" si="6"/>
        <v>Royal City (Smyrna) _ Peas-Dry</v>
      </c>
      <c r="C155" s="225" t="s">
        <v>584</v>
      </c>
      <c r="D155" s="230">
        <f>INDEX('SIS Savings &amp; Cost'!$A$49:$O$61,MATCH(LEFT(Raw!$C155,FIND(" _ ",$C155)-1),'SIS Savings &amp; Cost'!$A$49:$A$61,0),MATCH(RIGHT($C155,LEN($C155)-FIND(" _ ",$C155)-2),'SIS Savings &amp; Cost'!$A$49:$O$49,0))</f>
        <v>125.599</v>
      </c>
      <c r="E155" s="225">
        <v>1</v>
      </c>
      <c r="F155" s="233">
        <f t="shared" si="7"/>
        <v>10.46115</v>
      </c>
      <c r="G155" s="225"/>
      <c r="H155" s="225" t="s">
        <v>137</v>
      </c>
      <c r="I155" s="235">
        <v>6</v>
      </c>
      <c r="J155" s="225"/>
      <c r="K155" s="225"/>
    </row>
    <row r="156" spans="2:11">
      <c r="B156" s="224" t="str">
        <f t="shared" si="6"/>
        <v>Quincy _ Peas-Dry</v>
      </c>
      <c r="C156" s="225" t="s">
        <v>585</v>
      </c>
      <c r="D156" s="230">
        <f>INDEX('SIS Savings &amp; Cost'!$A$49:$O$61,MATCH(LEFT(Raw!$C156,FIND(" _ ",$C156)-1),'SIS Savings &amp; Cost'!$A$49:$A$61,0),MATCH(RIGHT($C156,LEN($C156)-FIND(" _ ",$C156)-2),'SIS Savings &amp; Cost'!$A$49:$O$49,0))</f>
        <v>121.63400000000001</v>
      </c>
      <c r="E156" s="225">
        <v>1</v>
      </c>
      <c r="F156" s="233">
        <f t="shared" si="7"/>
        <v>10.46115</v>
      </c>
      <c r="G156" s="225"/>
      <c r="H156" s="225" t="s">
        <v>137</v>
      </c>
      <c r="I156" s="235">
        <v>6</v>
      </c>
      <c r="J156" s="225"/>
      <c r="K156" s="225"/>
    </row>
    <row r="157" spans="2:11">
      <c r="B157" s="224" t="str">
        <f t="shared" si="6"/>
        <v>Connell _ Peas-Dry</v>
      </c>
      <c r="C157" s="225" t="s">
        <v>586</v>
      </c>
      <c r="D157" s="230">
        <f>INDEX('SIS Savings &amp; Cost'!$A$49:$O$61,MATCH(LEFT(Raw!$C157,FIND(" _ ",$C157)-1),'SIS Savings &amp; Cost'!$A$49:$A$61,0),MATCH(RIGHT($C157,LEN($C157)-FIND(" _ ",$C157)-2),'SIS Savings &amp; Cost'!$A$49:$O$49,0))</f>
        <v>118.58400000000002</v>
      </c>
      <c r="E157" s="225">
        <v>1</v>
      </c>
      <c r="F157" s="233">
        <f t="shared" si="7"/>
        <v>10.46115</v>
      </c>
      <c r="G157" s="225"/>
      <c r="H157" s="225" t="s">
        <v>137</v>
      </c>
      <c r="I157" s="235">
        <v>6</v>
      </c>
      <c r="J157" s="225"/>
      <c r="K157" s="225"/>
    </row>
    <row r="158" spans="2:11">
      <c r="B158" s="224" t="str">
        <f t="shared" si="6"/>
        <v>Othello _ Peas-Dry</v>
      </c>
      <c r="C158" s="225" t="s">
        <v>587</v>
      </c>
      <c r="D158" s="230">
        <f>INDEX('SIS Savings &amp; Cost'!$A$49:$O$61,MATCH(LEFT(Raw!$C158,FIND(" _ ",$C158)-1),'SIS Savings &amp; Cost'!$A$49:$A$61,0),MATCH(RIGHT($C158,LEN($C158)-FIND(" _ ",$C158)-2),'SIS Savings &amp; Cost'!$A$49:$O$49,0))</f>
        <v>118.70600000000002</v>
      </c>
      <c r="E158" s="225">
        <v>1</v>
      </c>
      <c r="F158" s="233">
        <f t="shared" si="7"/>
        <v>10.46115</v>
      </c>
      <c r="G158" s="225"/>
      <c r="H158" s="225" t="s">
        <v>137</v>
      </c>
      <c r="I158" s="235">
        <v>6</v>
      </c>
      <c r="J158" s="225"/>
      <c r="K158" s="225"/>
    </row>
    <row r="159" spans="2:11">
      <c r="B159" s="224" t="str">
        <f t="shared" si="6"/>
        <v>Lind _ Peas-Dry</v>
      </c>
      <c r="C159" s="225" t="s">
        <v>588</v>
      </c>
      <c r="D159" s="230">
        <f>INDEX('SIS Savings &amp; Cost'!$A$49:$O$61,MATCH(LEFT(Raw!$C159,FIND(" _ ",$C159)-1),'SIS Savings &amp; Cost'!$A$49:$A$61,0),MATCH(RIGHT($C159,LEN($C159)-FIND(" _ ",$C159)-2),'SIS Savings &amp; Cost'!$A$49:$O$49,0))</f>
        <v>115.41200000000002</v>
      </c>
      <c r="E159" s="225">
        <v>1</v>
      </c>
      <c r="F159" s="233">
        <f t="shared" si="7"/>
        <v>10.46115</v>
      </c>
      <c r="G159" s="225"/>
      <c r="H159" s="225" t="s">
        <v>137</v>
      </c>
      <c r="I159" s="235">
        <v>6</v>
      </c>
      <c r="J159" s="225"/>
      <c r="K159" s="225"/>
    </row>
    <row r="160" spans="2:11">
      <c r="B160" s="224" t="str">
        <f t="shared" si="6"/>
        <v>Eltopia _ Peas-Dry</v>
      </c>
      <c r="C160" s="225" t="s">
        <v>589</v>
      </c>
      <c r="D160" s="230">
        <f>INDEX('SIS Savings &amp; Cost'!$A$49:$O$61,MATCH(LEFT(Raw!$C160,FIND(" _ ",$C160)-1),'SIS Savings &amp; Cost'!$A$49:$A$61,0),MATCH(RIGHT($C160,LEN($C160)-FIND(" _ ",$C160)-2),'SIS Savings &amp; Cost'!$A$49:$O$49,0))</f>
        <v>116.38799999999999</v>
      </c>
      <c r="E160" s="225">
        <v>1</v>
      </c>
      <c r="F160" s="233">
        <f t="shared" si="7"/>
        <v>10.46115</v>
      </c>
      <c r="G160" s="225"/>
      <c r="H160" s="225" t="s">
        <v>137</v>
      </c>
      <c r="I160" s="235">
        <v>6</v>
      </c>
      <c r="J160" s="225"/>
      <c r="K160" s="225"/>
    </row>
    <row r="161" spans="2:11">
      <c r="B161" s="224" t="str">
        <f t="shared" si="6"/>
        <v>Odessa _ Peas-Dry</v>
      </c>
      <c r="C161" s="225" t="s">
        <v>590</v>
      </c>
      <c r="D161" s="230">
        <f>INDEX('SIS Savings &amp; Cost'!$A$49:$O$61,MATCH(LEFT(Raw!$C161,FIND(" _ ",$C161)-1),'SIS Savings &amp; Cost'!$A$49:$A$61,0),MATCH(RIGHT($C161,LEN($C161)-FIND(" _ ",$C161)-2),'SIS Savings &amp; Cost'!$A$49:$O$49,0))</f>
        <v>115.839</v>
      </c>
      <c r="E161" s="225">
        <v>1</v>
      </c>
      <c r="F161" s="233">
        <f t="shared" si="7"/>
        <v>10.46115</v>
      </c>
      <c r="G161" s="225"/>
      <c r="H161" s="225" t="s">
        <v>137</v>
      </c>
      <c r="I161" s="235">
        <v>6</v>
      </c>
      <c r="J161" s="225"/>
      <c r="K161" s="225"/>
    </row>
    <row r="162" spans="2:11">
      <c r="B162" s="224" t="str">
        <f t="shared" si="6"/>
        <v>Ritzville _ Peas-Dry</v>
      </c>
      <c r="C162" s="225" t="s">
        <v>591</v>
      </c>
      <c r="D162" s="230">
        <f>INDEX('SIS Savings &amp; Cost'!$A$49:$O$61,MATCH(LEFT(Raw!$C162,FIND(" _ ",$C162)-1),'SIS Savings &amp; Cost'!$A$49:$A$61,0),MATCH(RIGHT($C162,LEN($C162)-FIND(" _ ",$C162)-2),'SIS Savings &amp; Cost'!$A$49:$O$49,0))</f>
        <v>116.51</v>
      </c>
      <c r="E162" s="225">
        <v>1</v>
      </c>
      <c r="F162" s="233">
        <f t="shared" si="7"/>
        <v>10.46115</v>
      </c>
      <c r="G162" s="225"/>
      <c r="H162" s="225" t="s">
        <v>137</v>
      </c>
      <c r="I162" s="235">
        <v>6</v>
      </c>
      <c r="J162" s="225"/>
      <c r="K162" s="225"/>
    </row>
    <row r="163" spans="2:11" ht="13.5" thickBot="1">
      <c r="B163" s="226" t="str">
        <f t="shared" si="6"/>
        <v>Wilbur _ Peas-Dry</v>
      </c>
      <c r="C163" s="227" t="s">
        <v>592</v>
      </c>
      <c r="D163" s="231">
        <f>INDEX('SIS Savings &amp; Cost'!$A$49:$O$61,MATCH(LEFT(Raw!$C163,FIND(" _ ",$C163)-1),'SIS Savings &amp; Cost'!$A$49:$A$61,0),MATCH(RIGHT($C163,LEN($C163)-FIND(" _ ",$C163)-2),'SIS Savings &amp; Cost'!$A$49:$O$49,0))</f>
        <v>111.08100000000002</v>
      </c>
      <c r="E163" s="227">
        <v>1</v>
      </c>
      <c r="F163" s="234">
        <f t="shared" si="7"/>
        <v>10.46115</v>
      </c>
      <c r="G163" s="227"/>
      <c r="H163" s="227" t="s">
        <v>137</v>
      </c>
      <c r="I163" s="235">
        <v>6</v>
      </c>
      <c r="J163" s="227"/>
      <c r="K163" s="227"/>
    </row>
    <row r="164" spans="2:11">
      <c r="B164" s="222" t="str">
        <f t="shared" si="6"/>
        <v>Mattawa (PRD) _ 14Grass Seed***</v>
      </c>
      <c r="C164" s="223" t="s">
        <v>593</v>
      </c>
      <c r="D164" s="229">
        <f>INDEX('SIS Savings &amp; Cost'!$A$49:$O$61,MATCH(LEFT(Raw!$C164,FIND(" _ ",$C164)-1),'SIS Savings &amp; Cost'!$A$49:$A$61,0),MATCH(RIGHT($C164,LEN($C164)-FIND(" _ ",$C164)-2),'SIS Savings &amp; Cost'!$A$49:$O$49,0))</f>
        <v>101.94146259321626</v>
      </c>
      <c r="E164" s="223">
        <v>1</v>
      </c>
      <c r="F164" s="232">
        <f t="shared" si="7"/>
        <v>10.46115</v>
      </c>
      <c r="G164" s="223"/>
      <c r="H164" s="223" t="s">
        <v>137</v>
      </c>
      <c r="I164" s="235">
        <v>6</v>
      </c>
      <c r="J164" s="223"/>
      <c r="K164" s="223"/>
    </row>
    <row r="165" spans="2:11">
      <c r="B165" s="224" t="str">
        <f t="shared" si="6"/>
        <v>Pasco (Richland) _ 14Grass Seed***</v>
      </c>
      <c r="C165" s="225" t="s">
        <v>594</v>
      </c>
      <c r="D165" s="230">
        <f>INDEX('SIS Savings &amp; Cost'!$A$49:$O$61,MATCH(LEFT(Raw!$C165,FIND(" _ ",$C165)-1),'SIS Savings &amp; Cost'!$A$49:$A$61,0),MATCH(RIGHT($C165,LEN($C165)-FIND(" _ ",$C165)-2),'SIS Savings &amp; Cost'!$A$49:$O$49,0))</f>
        <v>99.43</v>
      </c>
      <c r="E165" s="225">
        <v>1</v>
      </c>
      <c r="F165" s="233">
        <f t="shared" si="7"/>
        <v>10.46115</v>
      </c>
      <c r="G165" s="225"/>
      <c r="H165" s="225" t="s">
        <v>137</v>
      </c>
      <c r="I165" s="235">
        <v>6</v>
      </c>
      <c r="J165" s="225"/>
      <c r="K165" s="225"/>
    </row>
    <row r="166" spans="2:11">
      <c r="B166" s="224" t="str">
        <f t="shared" si="6"/>
        <v>Moses Lake (Ephrata) _ 14Grass Seed***</v>
      </c>
      <c r="C166" s="225" t="s">
        <v>595</v>
      </c>
      <c r="D166" s="230">
        <f>INDEX('SIS Savings &amp; Cost'!$A$49:$O$61,MATCH(LEFT(Raw!$C166,FIND(" _ ",$C166)-1),'SIS Savings &amp; Cost'!$A$49:$A$61,0),MATCH(RIGHT($C166,LEN($C166)-FIND(" _ ",$C166)-2),'SIS Savings &amp; Cost'!$A$49:$O$49,0))</f>
        <v>97.947041135434219</v>
      </c>
      <c r="E166" s="225">
        <v>1</v>
      </c>
      <c r="F166" s="233">
        <f t="shared" si="7"/>
        <v>10.46115</v>
      </c>
      <c r="G166" s="225"/>
      <c r="H166" s="225" t="s">
        <v>137</v>
      </c>
      <c r="I166" s="235">
        <v>6</v>
      </c>
      <c r="J166" s="225"/>
      <c r="K166" s="225"/>
    </row>
    <row r="167" spans="2:11">
      <c r="B167" s="224" t="str">
        <f t="shared" si="6"/>
        <v>Royal City (Smyrna) _ 14Grass Seed***</v>
      </c>
      <c r="C167" s="225" t="s">
        <v>596</v>
      </c>
      <c r="D167" s="230">
        <f>INDEX('SIS Savings &amp; Cost'!$A$49:$O$61,MATCH(LEFT(Raw!$C167,FIND(" _ ",$C167)-1),'SIS Savings &amp; Cost'!$A$49:$A$61,0),MATCH(RIGHT($C167,LEN($C167)-FIND(" _ ",$C167)-2),'SIS Savings &amp; Cost'!$A$49:$O$49,0))</f>
        <v>94.263562665383674</v>
      </c>
      <c r="E167" s="225">
        <v>1</v>
      </c>
      <c r="F167" s="233">
        <f t="shared" si="7"/>
        <v>10.46115</v>
      </c>
      <c r="G167" s="225"/>
      <c r="H167" s="225" t="s">
        <v>137</v>
      </c>
      <c r="I167" s="235">
        <v>6</v>
      </c>
      <c r="J167" s="225"/>
      <c r="K167" s="225"/>
    </row>
    <row r="168" spans="2:11">
      <c r="B168" s="224" t="str">
        <f t="shared" si="6"/>
        <v>Quincy _ 14Grass Seed***</v>
      </c>
      <c r="C168" s="225" t="s">
        <v>597</v>
      </c>
      <c r="D168" s="230">
        <f>INDEX('SIS Savings &amp; Cost'!$A$49:$O$61,MATCH(LEFT(Raw!$C168,FIND(" _ ",$C168)-1),'SIS Savings &amp; Cost'!$A$49:$A$61,0),MATCH(RIGHT($C168,LEN($C168)-FIND(" _ ",$C168)-2),'SIS Savings &amp; Cost'!$A$49:$O$49,0))</f>
        <v>91.991286985807093</v>
      </c>
      <c r="E168" s="225">
        <v>1</v>
      </c>
      <c r="F168" s="233">
        <f t="shared" si="7"/>
        <v>10.46115</v>
      </c>
      <c r="G168" s="225"/>
      <c r="H168" s="225" t="s">
        <v>137</v>
      </c>
      <c r="I168" s="235">
        <v>6</v>
      </c>
      <c r="J168" s="225"/>
      <c r="K168" s="225"/>
    </row>
    <row r="169" spans="2:11">
      <c r="B169" s="224" t="str">
        <f t="shared" si="6"/>
        <v>Connell _ 14Grass Seed***</v>
      </c>
      <c r="C169" s="225" t="s">
        <v>598</v>
      </c>
      <c r="D169" s="230">
        <f>INDEX('SIS Savings &amp; Cost'!$A$49:$O$61,MATCH(LEFT(Raw!$C169,FIND(" _ ",$C169)-1),'SIS Savings &amp; Cost'!$A$49:$A$61,0),MATCH(RIGHT($C169,LEN($C169)-FIND(" _ ",$C169)-2),'SIS Savings &amp; Cost'!$A$49:$O$49,0))</f>
        <v>91.273726244888138</v>
      </c>
      <c r="E169" s="225">
        <v>1</v>
      </c>
      <c r="F169" s="233">
        <f t="shared" si="7"/>
        <v>10.46115</v>
      </c>
      <c r="G169" s="225"/>
      <c r="H169" s="225" t="s">
        <v>137</v>
      </c>
      <c r="I169" s="235">
        <v>6</v>
      </c>
      <c r="J169" s="225"/>
      <c r="K169" s="225"/>
    </row>
    <row r="170" spans="2:11">
      <c r="B170" s="224" t="str">
        <f t="shared" si="6"/>
        <v>Othello _ 14Grass Seed***</v>
      </c>
      <c r="C170" s="225" t="s">
        <v>599</v>
      </c>
      <c r="D170" s="230">
        <f>INDEX('SIS Savings &amp; Cost'!$A$49:$O$61,MATCH(LEFT(Raw!$C170,FIND(" _ ",$C170)-1),'SIS Savings &amp; Cost'!$A$49:$A$61,0),MATCH(RIGHT($C170,LEN($C170)-FIND(" _ ",$C170)-2),'SIS Savings &amp; Cost'!$A$49:$O$49,0))</f>
        <v>90.460490738513357</v>
      </c>
      <c r="E170" s="225">
        <v>1</v>
      </c>
      <c r="F170" s="233">
        <f t="shared" si="7"/>
        <v>10.46115</v>
      </c>
      <c r="G170" s="225"/>
      <c r="H170" s="225" t="s">
        <v>137</v>
      </c>
      <c r="I170" s="235">
        <v>6</v>
      </c>
      <c r="J170" s="225"/>
      <c r="K170" s="225"/>
    </row>
    <row r="171" spans="2:11">
      <c r="B171" s="224" t="str">
        <f t="shared" si="6"/>
        <v>Lind _ 14Grass Seed***</v>
      </c>
      <c r="C171" s="225" t="s">
        <v>600</v>
      </c>
      <c r="D171" s="230">
        <f>INDEX('SIS Savings &amp; Cost'!$A$49:$O$61,MATCH(LEFT(Raw!$C171,FIND(" _ ",$C171)-1),'SIS Savings &amp; Cost'!$A$49:$A$61,0),MATCH(RIGHT($C171,LEN($C171)-FIND(" _ ",$C171)-2),'SIS Savings &amp; Cost'!$A$49:$O$49,0))</f>
        <v>103.70000000000002</v>
      </c>
      <c r="E171" s="225">
        <v>1</v>
      </c>
      <c r="F171" s="233">
        <f t="shared" si="7"/>
        <v>10.46115</v>
      </c>
      <c r="G171" s="225"/>
      <c r="H171" s="225" t="s">
        <v>137</v>
      </c>
      <c r="I171" s="235">
        <v>6</v>
      </c>
      <c r="J171" s="225"/>
      <c r="K171" s="225"/>
    </row>
    <row r="172" spans="2:11">
      <c r="B172" s="224" t="str">
        <f t="shared" si="6"/>
        <v>Eltopia _ 14Grass Seed***</v>
      </c>
      <c r="C172" s="225" t="s">
        <v>601</v>
      </c>
      <c r="D172" s="230">
        <f>INDEX('SIS Savings &amp; Cost'!$A$49:$O$61,MATCH(LEFT(Raw!$C172,FIND(" _ ",$C172)-1),'SIS Savings &amp; Cost'!$A$49:$A$61,0),MATCH(RIGHT($C172,LEN($C172)-FIND(" _ ",$C172)-2),'SIS Savings &amp; Cost'!$A$49:$O$49,0))</f>
        <v>88.092540293480894</v>
      </c>
      <c r="E172" s="225">
        <v>1</v>
      </c>
      <c r="F172" s="233">
        <f t="shared" si="7"/>
        <v>10.46115</v>
      </c>
      <c r="G172" s="225"/>
      <c r="H172" s="225" t="s">
        <v>137</v>
      </c>
      <c r="I172" s="235">
        <v>6</v>
      </c>
      <c r="J172" s="225"/>
      <c r="K172" s="225"/>
    </row>
    <row r="173" spans="2:11">
      <c r="B173" s="224" t="str">
        <f t="shared" si="6"/>
        <v>Odessa _ 14Grass Seed***</v>
      </c>
      <c r="C173" s="225" t="s">
        <v>602</v>
      </c>
      <c r="D173" s="230">
        <f>INDEX('SIS Savings &amp; Cost'!$A$49:$O$61,MATCH(LEFT(Raw!$C173,FIND(" _ ",$C173)-1),'SIS Savings &amp; Cost'!$A$49:$A$61,0),MATCH(RIGHT($C173,LEN($C173)-FIND(" _ ",$C173)-2),'SIS Savings &amp; Cost'!$A$49:$O$49,0))</f>
        <v>88.092540293480894</v>
      </c>
      <c r="E173" s="225">
        <v>1</v>
      </c>
      <c r="F173" s="233">
        <f t="shared" si="7"/>
        <v>10.46115</v>
      </c>
      <c r="G173" s="225"/>
      <c r="H173" s="225" t="s">
        <v>137</v>
      </c>
      <c r="I173" s="235">
        <v>6</v>
      </c>
      <c r="J173" s="225"/>
      <c r="K173" s="225"/>
    </row>
    <row r="174" spans="2:11">
      <c r="B174" s="224" t="str">
        <f t="shared" si="6"/>
        <v>Ritzville _ 14Grass Seed***</v>
      </c>
      <c r="C174" s="225" t="s">
        <v>603</v>
      </c>
      <c r="D174" s="230">
        <f>INDEX('SIS Savings &amp; Cost'!$A$49:$O$61,MATCH(LEFT(Raw!$C174,FIND(" _ ",$C174)-1),'SIS Savings &amp; Cost'!$A$49:$A$61,0),MATCH(RIGHT($C174,LEN($C174)-FIND(" _ ",$C174)-2),'SIS Savings &amp; Cost'!$A$49:$O$49,0))</f>
        <v>67.139766658648071</v>
      </c>
      <c r="E174" s="225">
        <v>1</v>
      </c>
      <c r="F174" s="233">
        <f t="shared" si="7"/>
        <v>10.46115</v>
      </c>
      <c r="G174" s="225"/>
      <c r="H174" s="225" t="s">
        <v>137</v>
      </c>
      <c r="I174" s="235">
        <v>6</v>
      </c>
      <c r="J174" s="225"/>
      <c r="K174" s="225"/>
    </row>
    <row r="175" spans="2:11" ht="13.5" thickBot="1">
      <c r="B175" s="226" t="str">
        <f t="shared" si="6"/>
        <v>Wilbur _ 14Grass Seed***</v>
      </c>
      <c r="C175" s="227" t="s">
        <v>604</v>
      </c>
      <c r="D175" s="231">
        <f>INDEX('SIS Savings &amp; Cost'!$A$49:$O$61,MATCH(LEFT(Raw!$C175,FIND(" _ ",$C175)-1),'SIS Savings &amp; Cost'!$A$49:$A$61,0),MATCH(RIGHT($C175,LEN($C175)-FIND(" _ ",$C175)-2),'SIS Savings &amp; Cost'!$A$49:$O$49,0))</f>
        <v>63.288857349049799</v>
      </c>
      <c r="E175" s="227">
        <v>1</v>
      </c>
      <c r="F175" s="234">
        <f t="shared" si="7"/>
        <v>10.46115</v>
      </c>
      <c r="G175" s="227"/>
      <c r="H175" s="227" t="s">
        <v>137</v>
      </c>
      <c r="I175" s="235">
        <v>6</v>
      </c>
      <c r="J175" s="227"/>
      <c r="K175" s="227"/>
    </row>
    <row r="176" spans="2:11">
      <c r="B176" s="222"/>
      <c r="C176" s="223"/>
      <c r="D176" s="238"/>
      <c r="E176" s="239"/>
      <c r="F176" s="240"/>
      <c r="G176" s="241"/>
      <c r="H176" s="223"/>
      <c r="I176" s="235"/>
      <c r="J176" s="241"/>
      <c r="K176" s="241"/>
    </row>
    <row r="177" spans="2:3">
      <c r="B177" s="224"/>
      <c r="C177" s="237"/>
    </row>
    <row r="178" spans="2:3">
      <c r="B178" s="224"/>
      <c r="C178" s="225"/>
    </row>
    <row r="179" spans="2:3">
      <c r="B179" s="224"/>
      <c r="C179" s="225"/>
    </row>
    <row r="180" spans="2:3">
      <c r="B180" s="224"/>
      <c r="C180" s="225"/>
    </row>
    <row r="181" spans="2:3">
      <c r="B181" s="224"/>
      <c r="C181" s="225"/>
    </row>
    <row r="182" spans="2:3">
      <c r="B182" s="224"/>
      <c r="C182" s="225"/>
    </row>
    <row r="183" spans="2:3">
      <c r="B183" s="224"/>
      <c r="C183" s="225"/>
    </row>
    <row r="184" spans="2:3">
      <c r="B184" s="224"/>
      <c r="C184" s="225"/>
    </row>
    <row r="185" spans="2:3">
      <c r="B185" s="224"/>
      <c r="C185" s="225"/>
    </row>
    <row r="186" spans="2:3">
      <c r="B186" s="224"/>
      <c r="C186" s="225"/>
    </row>
    <row r="187" spans="2:3" ht="13.5" thickBot="1">
      <c r="B187" s="226"/>
      <c r="C187" s="227"/>
    </row>
  </sheetData>
  <mergeCells count="2">
    <mergeCell ref="J6:O6"/>
    <mergeCell ref="P6:Q6"/>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sheetPr codeName="Sheet6"/>
  <dimension ref="A1:AG165"/>
  <sheetViews>
    <sheetView topLeftCell="A7" workbookViewId="0">
      <selection activeCell="A16" sqref="A16:O16"/>
    </sheetView>
  </sheetViews>
  <sheetFormatPr defaultRowHeight="12.75"/>
  <cols>
    <col min="1" max="1" width="25.140625" style="134" customWidth="1"/>
    <col min="2" max="2" width="15" style="134" bestFit="1" customWidth="1"/>
    <col min="3" max="4" width="13.28515625" style="134" bestFit="1" customWidth="1"/>
    <col min="5" max="5" width="15" style="134" bestFit="1" customWidth="1"/>
    <col min="6" max="6" width="12.28515625" style="134" customWidth="1"/>
    <col min="7" max="7" width="13.28515625" style="134" bestFit="1" customWidth="1"/>
    <col min="8" max="8" width="11" style="134" customWidth="1"/>
    <col min="9" max="9" width="12.42578125" style="134" customWidth="1"/>
    <col min="10" max="10" width="12.5703125" style="134" customWidth="1"/>
    <col min="11" max="11" width="10.5703125" style="134" customWidth="1"/>
    <col min="12" max="12" width="11.7109375" style="134" customWidth="1"/>
    <col min="13" max="13" width="10.7109375" style="134" customWidth="1"/>
    <col min="14" max="14" width="13.28515625" style="134" bestFit="1" customWidth="1"/>
    <col min="15" max="15" width="15.28515625" style="134" customWidth="1"/>
    <col min="16" max="16" width="15.42578125" style="134" customWidth="1"/>
    <col min="17" max="17" width="24.28515625" style="134" customWidth="1"/>
    <col min="18" max="18" width="19.28515625" style="134" customWidth="1"/>
    <col min="19" max="256" width="9.140625" style="134"/>
    <col min="257" max="257" width="25.140625" style="134" customWidth="1"/>
    <col min="258" max="258" width="15" style="134" bestFit="1" customWidth="1"/>
    <col min="259" max="260" width="13.28515625" style="134" bestFit="1" customWidth="1"/>
    <col min="261" max="261" width="15" style="134" bestFit="1" customWidth="1"/>
    <col min="262" max="262" width="12.28515625" style="134" customWidth="1"/>
    <col min="263" max="263" width="13.28515625" style="134" bestFit="1" customWidth="1"/>
    <col min="264" max="264" width="11" style="134" customWidth="1"/>
    <col min="265" max="265" width="12.42578125" style="134" customWidth="1"/>
    <col min="266" max="266" width="12.5703125" style="134" customWidth="1"/>
    <col min="267" max="267" width="10.5703125" style="134" customWidth="1"/>
    <col min="268" max="268" width="11.7109375" style="134" customWidth="1"/>
    <col min="269" max="269" width="10.7109375" style="134" customWidth="1"/>
    <col min="270" max="270" width="13.28515625" style="134" bestFit="1" customWidth="1"/>
    <col min="271" max="271" width="15.28515625" style="134" customWidth="1"/>
    <col min="272" max="272" width="15.42578125" style="134" customWidth="1"/>
    <col min="273" max="273" width="24.28515625" style="134" customWidth="1"/>
    <col min="274" max="274" width="19.28515625" style="134" customWidth="1"/>
    <col min="275" max="512" width="9.140625" style="134"/>
    <col min="513" max="513" width="25.140625" style="134" customWidth="1"/>
    <col min="514" max="514" width="15" style="134" bestFit="1" customWidth="1"/>
    <col min="515" max="516" width="13.28515625" style="134" bestFit="1" customWidth="1"/>
    <col min="517" max="517" width="15" style="134" bestFit="1" customWidth="1"/>
    <col min="518" max="518" width="12.28515625" style="134" customWidth="1"/>
    <col min="519" max="519" width="13.28515625" style="134" bestFit="1" customWidth="1"/>
    <col min="520" max="520" width="11" style="134" customWidth="1"/>
    <col min="521" max="521" width="12.42578125" style="134" customWidth="1"/>
    <col min="522" max="522" width="12.5703125" style="134" customWidth="1"/>
    <col min="523" max="523" width="10.5703125" style="134" customWidth="1"/>
    <col min="524" max="524" width="11.7109375" style="134" customWidth="1"/>
    <col min="525" max="525" width="10.7109375" style="134" customWidth="1"/>
    <col min="526" max="526" width="13.28515625" style="134" bestFit="1" customWidth="1"/>
    <col min="527" max="527" width="15.28515625" style="134" customWidth="1"/>
    <col min="528" max="528" width="15.42578125" style="134" customWidth="1"/>
    <col min="529" max="529" width="24.28515625" style="134" customWidth="1"/>
    <col min="530" max="530" width="19.28515625" style="134" customWidth="1"/>
    <col min="531" max="768" width="9.140625" style="134"/>
    <col min="769" max="769" width="25.140625" style="134" customWidth="1"/>
    <col min="770" max="770" width="15" style="134" bestFit="1" customWidth="1"/>
    <col min="771" max="772" width="13.28515625" style="134" bestFit="1" customWidth="1"/>
    <col min="773" max="773" width="15" style="134" bestFit="1" customWidth="1"/>
    <col min="774" max="774" width="12.28515625" style="134" customWidth="1"/>
    <col min="775" max="775" width="13.28515625" style="134" bestFit="1" customWidth="1"/>
    <col min="776" max="776" width="11" style="134" customWidth="1"/>
    <col min="777" max="777" width="12.42578125" style="134" customWidth="1"/>
    <col min="778" max="778" width="12.5703125" style="134" customWidth="1"/>
    <col min="779" max="779" width="10.5703125" style="134" customWidth="1"/>
    <col min="780" max="780" width="11.7109375" style="134" customWidth="1"/>
    <col min="781" max="781" width="10.7109375" style="134" customWidth="1"/>
    <col min="782" max="782" width="13.28515625" style="134" bestFit="1" customWidth="1"/>
    <col min="783" max="783" width="15.28515625" style="134" customWidth="1"/>
    <col min="784" max="784" width="15.42578125" style="134" customWidth="1"/>
    <col min="785" max="785" width="24.28515625" style="134" customWidth="1"/>
    <col min="786" max="786" width="19.28515625" style="134" customWidth="1"/>
    <col min="787" max="1024" width="9.140625" style="134"/>
    <col min="1025" max="1025" width="25.140625" style="134" customWidth="1"/>
    <col min="1026" max="1026" width="15" style="134" bestFit="1" customWidth="1"/>
    <col min="1027" max="1028" width="13.28515625" style="134" bestFit="1" customWidth="1"/>
    <col min="1029" max="1029" width="15" style="134" bestFit="1" customWidth="1"/>
    <col min="1030" max="1030" width="12.28515625" style="134" customWidth="1"/>
    <col min="1031" max="1031" width="13.28515625" style="134" bestFit="1" customWidth="1"/>
    <col min="1032" max="1032" width="11" style="134" customWidth="1"/>
    <col min="1033" max="1033" width="12.42578125" style="134" customWidth="1"/>
    <col min="1034" max="1034" width="12.5703125" style="134" customWidth="1"/>
    <col min="1035" max="1035" width="10.5703125" style="134" customWidth="1"/>
    <col min="1036" max="1036" width="11.7109375" style="134" customWidth="1"/>
    <col min="1037" max="1037" width="10.7109375" style="134" customWidth="1"/>
    <col min="1038" max="1038" width="13.28515625" style="134" bestFit="1" customWidth="1"/>
    <col min="1039" max="1039" width="15.28515625" style="134" customWidth="1"/>
    <col min="1040" max="1040" width="15.42578125" style="134" customWidth="1"/>
    <col min="1041" max="1041" width="24.28515625" style="134" customWidth="1"/>
    <col min="1042" max="1042" width="19.28515625" style="134" customWidth="1"/>
    <col min="1043" max="1280" width="9.140625" style="134"/>
    <col min="1281" max="1281" width="25.140625" style="134" customWidth="1"/>
    <col min="1282" max="1282" width="15" style="134" bestFit="1" customWidth="1"/>
    <col min="1283" max="1284" width="13.28515625" style="134" bestFit="1" customWidth="1"/>
    <col min="1285" max="1285" width="15" style="134" bestFit="1" customWidth="1"/>
    <col min="1286" max="1286" width="12.28515625" style="134" customWidth="1"/>
    <col min="1287" max="1287" width="13.28515625" style="134" bestFit="1" customWidth="1"/>
    <col min="1288" max="1288" width="11" style="134" customWidth="1"/>
    <col min="1289" max="1289" width="12.42578125" style="134" customWidth="1"/>
    <col min="1290" max="1290" width="12.5703125" style="134" customWidth="1"/>
    <col min="1291" max="1291" width="10.5703125" style="134" customWidth="1"/>
    <col min="1292" max="1292" width="11.7109375" style="134" customWidth="1"/>
    <col min="1293" max="1293" width="10.7109375" style="134" customWidth="1"/>
    <col min="1294" max="1294" width="13.28515625" style="134" bestFit="1" customWidth="1"/>
    <col min="1295" max="1295" width="15.28515625" style="134" customWidth="1"/>
    <col min="1296" max="1296" width="15.42578125" style="134" customWidth="1"/>
    <col min="1297" max="1297" width="24.28515625" style="134" customWidth="1"/>
    <col min="1298" max="1298" width="19.28515625" style="134" customWidth="1"/>
    <col min="1299" max="1536" width="9.140625" style="134"/>
    <col min="1537" max="1537" width="25.140625" style="134" customWidth="1"/>
    <col min="1538" max="1538" width="15" style="134" bestFit="1" customWidth="1"/>
    <col min="1539" max="1540" width="13.28515625" style="134" bestFit="1" customWidth="1"/>
    <col min="1541" max="1541" width="15" style="134" bestFit="1" customWidth="1"/>
    <col min="1542" max="1542" width="12.28515625" style="134" customWidth="1"/>
    <col min="1543" max="1543" width="13.28515625" style="134" bestFit="1" customWidth="1"/>
    <col min="1544" max="1544" width="11" style="134" customWidth="1"/>
    <col min="1545" max="1545" width="12.42578125" style="134" customWidth="1"/>
    <col min="1546" max="1546" width="12.5703125" style="134" customWidth="1"/>
    <col min="1547" max="1547" width="10.5703125" style="134" customWidth="1"/>
    <col min="1548" max="1548" width="11.7109375" style="134" customWidth="1"/>
    <col min="1549" max="1549" width="10.7109375" style="134" customWidth="1"/>
    <col min="1550" max="1550" width="13.28515625" style="134" bestFit="1" customWidth="1"/>
    <col min="1551" max="1551" width="15.28515625" style="134" customWidth="1"/>
    <col min="1552" max="1552" width="15.42578125" style="134" customWidth="1"/>
    <col min="1553" max="1553" width="24.28515625" style="134" customWidth="1"/>
    <col min="1554" max="1554" width="19.28515625" style="134" customWidth="1"/>
    <col min="1555" max="1792" width="9.140625" style="134"/>
    <col min="1793" max="1793" width="25.140625" style="134" customWidth="1"/>
    <col min="1794" max="1794" width="15" style="134" bestFit="1" customWidth="1"/>
    <col min="1795" max="1796" width="13.28515625" style="134" bestFit="1" customWidth="1"/>
    <col min="1797" max="1797" width="15" style="134" bestFit="1" customWidth="1"/>
    <col min="1798" max="1798" width="12.28515625" style="134" customWidth="1"/>
    <col min="1799" max="1799" width="13.28515625" style="134" bestFit="1" customWidth="1"/>
    <col min="1800" max="1800" width="11" style="134" customWidth="1"/>
    <col min="1801" max="1801" width="12.42578125" style="134" customWidth="1"/>
    <col min="1802" max="1802" width="12.5703125" style="134" customWidth="1"/>
    <col min="1803" max="1803" width="10.5703125" style="134" customWidth="1"/>
    <col min="1804" max="1804" width="11.7109375" style="134" customWidth="1"/>
    <col min="1805" max="1805" width="10.7109375" style="134" customWidth="1"/>
    <col min="1806" max="1806" width="13.28515625" style="134" bestFit="1" customWidth="1"/>
    <col min="1807" max="1807" width="15.28515625" style="134" customWidth="1"/>
    <col min="1808" max="1808" width="15.42578125" style="134" customWidth="1"/>
    <col min="1809" max="1809" width="24.28515625" style="134" customWidth="1"/>
    <col min="1810" max="1810" width="19.28515625" style="134" customWidth="1"/>
    <col min="1811" max="2048" width="9.140625" style="134"/>
    <col min="2049" max="2049" width="25.140625" style="134" customWidth="1"/>
    <col min="2050" max="2050" width="15" style="134" bestFit="1" customWidth="1"/>
    <col min="2051" max="2052" width="13.28515625" style="134" bestFit="1" customWidth="1"/>
    <col min="2053" max="2053" width="15" style="134" bestFit="1" customWidth="1"/>
    <col min="2054" max="2054" width="12.28515625" style="134" customWidth="1"/>
    <col min="2055" max="2055" width="13.28515625" style="134" bestFit="1" customWidth="1"/>
    <col min="2056" max="2056" width="11" style="134" customWidth="1"/>
    <col min="2057" max="2057" width="12.42578125" style="134" customWidth="1"/>
    <col min="2058" max="2058" width="12.5703125" style="134" customWidth="1"/>
    <col min="2059" max="2059" width="10.5703125" style="134" customWidth="1"/>
    <col min="2060" max="2060" width="11.7109375" style="134" customWidth="1"/>
    <col min="2061" max="2061" width="10.7109375" style="134" customWidth="1"/>
    <col min="2062" max="2062" width="13.28515625" style="134" bestFit="1" customWidth="1"/>
    <col min="2063" max="2063" width="15.28515625" style="134" customWidth="1"/>
    <col min="2064" max="2064" width="15.42578125" style="134" customWidth="1"/>
    <col min="2065" max="2065" width="24.28515625" style="134" customWidth="1"/>
    <col min="2066" max="2066" width="19.28515625" style="134" customWidth="1"/>
    <col min="2067" max="2304" width="9.140625" style="134"/>
    <col min="2305" max="2305" width="25.140625" style="134" customWidth="1"/>
    <col min="2306" max="2306" width="15" style="134" bestFit="1" customWidth="1"/>
    <col min="2307" max="2308" width="13.28515625" style="134" bestFit="1" customWidth="1"/>
    <col min="2309" max="2309" width="15" style="134" bestFit="1" customWidth="1"/>
    <col min="2310" max="2310" width="12.28515625" style="134" customWidth="1"/>
    <col min="2311" max="2311" width="13.28515625" style="134" bestFit="1" customWidth="1"/>
    <col min="2312" max="2312" width="11" style="134" customWidth="1"/>
    <col min="2313" max="2313" width="12.42578125" style="134" customWidth="1"/>
    <col min="2314" max="2314" width="12.5703125" style="134" customWidth="1"/>
    <col min="2315" max="2315" width="10.5703125" style="134" customWidth="1"/>
    <col min="2316" max="2316" width="11.7109375" style="134" customWidth="1"/>
    <col min="2317" max="2317" width="10.7109375" style="134" customWidth="1"/>
    <col min="2318" max="2318" width="13.28515625" style="134" bestFit="1" customWidth="1"/>
    <col min="2319" max="2319" width="15.28515625" style="134" customWidth="1"/>
    <col min="2320" max="2320" width="15.42578125" style="134" customWidth="1"/>
    <col min="2321" max="2321" width="24.28515625" style="134" customWidth="1"/>
    <col min="2322" max="2322" width="19.28515625" style="134" customWidth="1"/>
    <col min="2323" max="2560" width="9.140625" style="134"/>
    <col min="2561" max="2561" width="25.140625" style="134" customWidth="1"/>
    <col min="2562" max="2562" width="15" style="134" bestFit="1" customWidth="1"/>
    <col min="2563" max="2564" width="13.28515625" style="134" bestFit="1" customWidth="1"/>
    <col min="2565" max="2565" width="15" style="134" bestFit="1" customWidth="1"/>
    <col min="2566" max="2566" width="12.28515625" style="134" customWidth="1"/>
    <col min="2567" max="2567" width="13.28515625" style="134" bestFit="1" customWidth="1"/>
    <col min="2568" max="2568" width="11" style="134" customWidth="1"/>
    <col min="2569" max="2569" width="12.42578125" style="134" customWidth="1"/>
    <col min="2570" max="2570" width="12.5703125" style="134" customWidth="1"/>
    <col min="2571" max="2571" width="10.5703125" style="134" customWidth="1"/>
    <col min="2572" max="2572" width="11.7109375" style="134" customWidth="1"/>
    <col min="2573" max="2573" width="10.7109375" style="134" customWidth="1"/>
    <col min="2574" max="2574" width="13.28515625" style="134" bestFit="1" customWidth="1"/>
    <col min="2575" max="2575" width="15.28515625" style="134" customWidth="1"/>
    <col min="2576" max="2576" width="15.42578125" style="134" customWidth="1"/>
    <col min="2577" max="2577" width="24.28515625" style="134" customWidth="1"/>
    <col min="2578" max="2578" width="19.28515625" style="134" customWidth="1"/>
    <col min="2579" max="2816" width="9.140625" style="134"/>
    <col min="2817" max="2817" width="25.140625" style="134" customWidth="1"/>
    <col min="2818" max="2818" width="15" style="134" bestFit="1" customWidth="1"/>
    <col min="2819" max="2820" width="13.28515625" style="134" bestFit="1" customWidth="1"/>
    <col min="2821" max="2821" width="15" style="134" bestFit="1" customWidth="1"/>
    <col min="2822" max="2822" width="12.28515625" style="134" customWidth="1"/>
    <col min="2823" max="2823" width="13.28515625" style="134" bestFit="1" customWidth="1"/>
    <col min="2824" max="2824" width="11" style="134" customWidth="1"/>
    <col min="2825" max="2825" width="12.42578125" style="134" customWidth="1"/>
    <col min="2826" max="2826" width="12.5703125" style="134" customWidth="1"/>
    <col min="2827" max="2827" width="10.5703125" style="134" customWidth="1"/>
    <col min="2828" max="2828" width="11.7109375" style="134" customWidth="1"/>
    <col min="2829" max="2829" width="10.7109375" style="134" customWidth="1"/>
    <col min="2830" max="2830" width="13.28515625" style="134" bestFit="1" customWidth="1"/>
    <col min="2831" max="2831" width="15.28515625" style="134" customWidth="1"/>
    <col min="2832" max="2832" width="15.42578125" style="134" customWidth="1"/>
    <col min="2833" max="2833" width="24.28515625" style="134" customWidth="1"/>
    <col min="2834" max="2834" width="19.28515625" style="134" customWidth="1"/>
    <col min="2835" max="3072" width="9.140625" style="134"/>
    <col min="3073" max="3073" width="25.140625" style="134" customWidth="1"/>
    <col min="3074" max="3074" width="15" style="134" bestFit="1" customWidth="1"/>
    <col min="3075" max="3076" width="13.28515625" style="134" bestFit="1" customWidth="1"/>
    <col min="3077" max="3077" width="15" style="134" bestFit="1" customWidth="1"/>
    <col min="3078" max="3078" width="12.28515625" style="134" customWidth="1"/>
    <col min="3079" max="3079" width="13.28515625" style="134" bestFit="1" customWidth="1"/>
    <col min="3080" max="3080" width="11" style="134" customWidth="1"/>
    <col min="3081" max="3081" width="12.42578125" style="134" customWidth="1"/>
    <col min="3082" max="3082" width="12.5703125" style="134" customWidth="1"/>
    <col min="3083" max="3083" width="10.5703125" style="134" customWidth="1"/>
    <col min="3084" max="3084" width="11.7109375" style="134" customWidth="1"/>
    <col min="3085" max="3085" width="10.7109375" style="134" customWidth="1"/>
    <col min="3086" max="3086" width="13.28515625" style="134" bestFit="1" customWidth="1"/>
    <col min="3087" max="3087" width="15.28515625" style="134" customWidth="1"/>
    <col min="3088" max="3088" width="15.42578125" style="134" customWidth="1"/>
    <col min="3089" max="3089" width="24.28515625" style="134" customWidth="1"/>
    <col min="3090" max="3090" width="19.28515625" style="134" customWidth="1"/>
    <col min="3091" max="3328" width="9.140625" style="134"/>
    <col min="3329" max="3329" width="25.140625" style="134" customWidth="1"/>
    <col min="3330" max="3330" width="15" style="134" bestFit="1" customWidth="1"/>
    <col min="3331" max="3332" width="13.28515625" style="134" bestFit="1" customWidth="1"/>
    <col min="3333" max="3333" width="15" style="134" bestFit="1" customWidth="1"/>
    <col min="3334" max="3334" width="12.28515625" style="134" customWidth="1"/>
    <col min="3335" max="3335" width="13.28515625" style="134" bestFit="1" customWidth="1"/>
    <col min="3336" max="3336" width="11" style="134" customWidth="1"/>
    <col min="3337" max="3337" width="12.42578125" style="134" customWidth="1"/>
    <col min="3338" max="3338" width="12.5703125" style="134" customWidth="1"/>
    <col min="3339" max="3339" width="10.5703125" style="134" customWidth="1"/>
    <col min="3340" max="3340" width="11.7109375" style="134" customWidth="1"/>
    <col min="3341" max="3341" width="10.7109375" style="134" customWidth="1"/>
    <col min="3342" max="3342" width="13.28515625" style="134" bestFit="1" customWidth="1"/>
    <col min="3343" max="3343" width="15.28515625" style="134" customWidth="1"/>
    <col min="3344" max="3344" width="15.42578125" style="134" customWidth="1"/>
    <col min="3345" max="3345" width="24.28515625" style="134" customWidth="1"/>
    <col min="3346" max="3346" width="19.28515625" style="134" customWidth="1"/>
    <col min="3347" max="3584" width="9.140625" style="134"/>
    <col min="3585" max="3585" width="25.140625" style="134" customWidth="1"/>
    <col min="3586" max="3586" width="15" style="134" bestFit="1" customWidth="1"/>
    <col min="3587" max="3588" width="13.28515625" style="134" bestFit="1" customWidth="1"/>
    <col min="3589" max="3589" width="15" style="134" bestFit="1" customWidth="1"/>
    <col min="3590" max="3590" width="12.28515625" style="134" customWidth="1"/>
    <col min="3591" max="3591" width="13.28515625" style="134" bestFit="1" customWidth="1"/>
    <col min="3592" max="3592" width="11" style="134" customWidth="1"/>
    <col min="3593" max="3593" width="12.42578125" style="134" customWidth="1"/>
    <col min="3594" max="3594" width="12.5703125" style="134" customWidth="1"/>
    <col min="3595" max="3595" width="10.5703125" style="134" customWidth="1"/>
    <col min="3596" max="3596" width="11.7109375" style="134" customWidth="1"/>
    <col min="3597" max="3597" width="10.7109375" style="134" customWidth="1"/>
    <col min="3598" max="3598" width="13.28515625" style="134" bestFit="1" customWidth="1"/>
    <col min="3599" max="3599" width="15.28515625" style="134" customWidth="1"/>
    <col min="3600" max="3600" width="15.42578125" style="134" customWidth="1"/>
    <col min="3601" max="3601" width="24.28515625" style="134" customWidth="1"/>
    <col min="3602" max="3602" width="19.28515625" style="134" customWidth="1"/>
    <col min="3603" max="3840" width="9.140625" style="134"/>
    <col min="3841" max="3841" width="25.140625" style="134" customWidth="1"/>
    <col min="3842" max="3842" width="15" style="134" bestFit="1" customWidth="1"/>
    <col min="3843" max="3844" width="13.28515625" style="134" bestFit="1" customWidth="1"/>
    <col min="3845" max="3845" width="15" style="134" bestFit="1" customWidth="1"/>
    <col min="3846" max="3846" width="12.28515625" style="134" customWidth="1"/>
    <col min="3847" max="3847" width="13.28515625" style="134" bestFit="1" customWidth="1"/>
    <col min="3848" max="3848" width="11" style="134" customWidth="1"/>
    <col min="3849" max="3849" width="12.42578125" style="134" customWidth="1"/>
    <col min="3850" max="3850" width="12.5703125" style="134" customWidth="1"/>
    <col min="3851" max="3851" width="10.5703125" style="134" customWidth="1"/>
    <col min="3852" max="3852" width="11.7109375" style="134" customWidth="1"/>
    <col min="3853" max="3853" width="10.7109375" style="134" customWidth="1"/>
    <col min="3854" max="3854" width="13.28515625" style="134" bestFit="1" customWidth="1"/>
    <col min="3855" max="3855" width="15.28515625" style="134" customWidth="1"/>
    <col min="3856" max="3856" width="15.42578125" style="134" customWidth="1"/>
    <col min="3857" max="3857" width="24.28515625" style="134" customWidth="1"/>
    <col min="3858" max="3858" width="19.28515625" style="134" customWidth="1"/>
    <col min="3859" max="4096" width="9.140625" style="134"/>
    <col min="4097" max="4097" width="25.140625" style="134" customWidth="1"/>
    <col min="4098" max="4098" width="15" style="134" bestFit="1" customWidth="1"/>
    <col min="4099" max="4100" width="13.28515625" style="134" bestFit="1" customWidth="1"/>
    <col min="4101" max="4101" width="15" style="134" bestFit="1" customWidth="1"/>
    <col min="4102" max="4102" width="12.28515625" style="134" customWidth="1"/>
    <col min="4103" max="4103" width="13.28515625" style="134" bestFit="1" customWidth="1"/>
    <col min="4104" max="4104" width="11" style="134" customWidth="1"/>
    <col min="4105" max="4105" width="12.42578125" style="134" customWidth="1"/>
    <col min="4106" max="4106" width="12.5703125" style="134" customWidth="1"/>
    <col min="4107" max="4107" width="10.5703125" style="134" customWidth="1"/>
    <col min="4108" max="4108" width="11.7109375" style="134" customWidth="1"/>
    <col min="4109" max="4109" width="10.7109375" style="134" customWidth="1"/>
    <col min="4110" max="4110" width="13.28515625" style="134" bestFit="1" customWidth="1"/>
    <col min="4111" max="4111" width="15.28515625" style="134" customWidth="1"/>
    <col min="4112" max="4112" width="15.42578125" style="134" customWidth="1"/>
    <col min="4113" max="4113" width="24.28515625" style="134" customWidth="1"/>
    <col min="4114" max="4114" width="19.28515625" style="134" customWidth="1"/>
    <col min="4115" max="4352" width="9.140625" style="134"/>
    <col min="4353" max="4353" width="25.140625" style="134" customWidth="1"/>
    <col min="4354" max="4354" width="15" style="134" bestFit="1" customWidth="1"/>
    <col min="4355" max="4356" width="13.28515625" style="134" bestFit="1" customWidth="1"/>
    <col min="4357" max="4357" width="15" style="134" bestFit="1" customWidth="1"/>
    <col min="4358" max="4358" width="12.28515625" style="134" customWidth="1"/>
    <col min="4359" max="4359" width="13.28515625" style="134" bestFit="1" customWidth="1"/>
    <col min="4360" max="4360" width="11" style="134" customWidth="1"/>
    <col min="4361" max="4361" width="12.42578125" style="134" customWidth="1"/>
    <col min="4362" max="4362" width="12.5703125" style="134" customWidth="1"/>
    <col min="4363" max="4363" width="10.5703125" style="134" customWidth="1"/>
    <col min="4364" max="4364" width="11.7109375" style="134" customWidth="1"/>
    <col min="4365" max="4365" width="10.7109375" style="134" customWidth="1"/>
    <col min="4366" max="4366" width="13.28515625" style="134" bestFit="1" customWidth="1"/>
    <col min="4367" max="4367" width="15.28515625" style="134" customWidth="1"/>
    <col min="4368" max="4368" width="15.42578125" style="134" customWidth="1"/>
    <col min="4369" max="4369" width="24.28515625" style="134" customWidth="1"/>
    <col min="4370" max="4370" width="19.28515625" style="134" customWidth="1"/>
    <col min="4371" max="4608" width="9.140625" style="134"/>
    <col min="4609" max="4609" width="25.140625" style="134" customWidth="1"/>
    <col min="4610" max="4610" width="15" style="134" bestFit="1" customWidth="1"/>
    <col min="4611" max="4612" width="13.28515625" style="134" bestFit="1" customWidth="1"/>
    <col min="4613" max="4613" width="15" style="134" bestFit="1" customWidth="1"/>
    <col min="4614" max="4614" width="12.28515625" style="134" customWidth="1"/>
    <col min="4615" max="4615" width="13.28515625" style="134" bestFit="1" customWidth="1"/>
    <col min="4616" max="4616" width="11" style="134" customWidth="1"/>
    <col min="4617" max="4617" width="12.42578125" style="134" customWidth="1"/>
    <col min="4618" max="4618" width="12.5703125" style="134" customWidth="1"/>
    <col min="4619" max="4619" width="10.5703125" style="134" customWidth="1"/>
    <col min="4620" max="4620" width="11.7109375" style="134" customWidth="1"/>
    <col min="4621" max="4621" width="10.7109375" style="134" customWidth="1"/>
    <col min="4622" max="4622" width="13.28515625" style="134" bestFit="1" customWidth="1"/>
    <col min="4623" max="4623" width="15.28515625" style="134" customWidth="1"/>
    <col min="4624" max="4624" width="15.42578125" style="134" customWidth="1"/>
    <col min="4625" max="4625" width="24.28515625" style="134" customWidth="1"/>
    <col min="4626" max="4626" width="19.28515625" style="134" customWidth="1"/>
    <col min="4627" max="4864" width="9.140625" style="134"/>
    <col min="4865" max="4865" width="25.140625" style="134" customWidth="1"/>
    <col min="4866" max="4866" width="15" style="134" bestFit="1" customWidth="1"/>
    <col min="4867" max="4868" width="13.28515625" style="134" bestFit="1" customWidth="1"/>
    <col min="4869" max="4869" width="15" style="134" bestFit="1" customWidth="1"/>
    <col min="4870" max="4870" width="12.28515625" style="134" customWidth="1"/>
    <col min="4871" max="4871" width="13.28515625" style="134" bestFit="1" customWidth="1"/>
    <col min="4872" max="4872" width="11" style="134" customWidth="1"/>
    <col min="4873" max="4873" width="12.42578125" style="134" customWidth="1"/>
    <col min="4874" max="4874" width="12.5703125" style="134" customWidth="1"/>
    <col min="4875" max="4875" width="10.5703125" style="134" customWidth="1"/>
    <col min="4876" max="4876" width="11.7109375" style="134" customWidth="1"/>
    <col min="4877" max="4877" width="10.7109375" style="134" customWidth="1"/>
    <col min="4878" max="4878" width="13.28515625" style="134" bestFit="1" customWidth="1"/>
    <col min="4879" max="4879" width="15.28515625" style="134" customWidth="1"/>
    <col min="4880" max="4880" width="15.42578125" style="134" customWidth="1"/>
    <col min="4881" max="4881" width="24.28515625" style="134" customWidth="1"/>
    <col min="4882" max="4882" width="19.28515625" style="134" customWidth="1"/>
    <col min="4883" max="5120" width="9.140625" style="134"/>
    <col min="5121" max="5121" width="25.140625" style="134" customWidth="1"/>
    <col min="5122" max="5122" width="15" style="134" bestFit="1" customWidth="1"/>
    <col min="5123" max="5124" width="13.28515625" style="134" bestFit="1" customWidth="1"/>
    <col min="5125" max="5125" width="15" style="134" bestFit="1" customWidth="1"/>
    <col min="5126" max="5126" width="12.28515625" style="134" customWidth="1"/>
    <col min="5127" max="5127" width="13.28515625" style="134" bestFit="1" customWidth="1"/>
    <col min="5128" max="5128" width="11" style="134" customWidth="1"/>
    <col min="5129" max="5129" width="12.42578125" style="134" customWidth="1"/>
    <col min="5130" max="5130" width="12.5703125" style="134" customWidth="1"/>
    <col min="5131" max="5131" width="10.5703125" style="134" customWidth="1"/>
    <col min="5132" max="5132" width="11.7109375" style="134" customWidth="1"/>
    <col min="5133" max="5133" width="10.7109375" style="134" customWidth="1"/>
    <col min="5134" max="5134" width="13.28515625" style="134" bestFit="1" customWidth="1"/>
    <col min="5135" max="5135" width="15.28515625" style="134" customWidth="1"/>
    <col min="5136" max="5136" width="15.42578125" style="134" customWidth="1"/>
    <col min="5137" max="5137" width="24.28515625" style="134" customWidth="1"/>
    <col min="5138" max="5138" width="19.28515625" style="134" customWidth="1"/>
    <col min="5139" max="5376" width="9.140625" style="134"/>
    <col min="5377" max="5377" width="25.140625" style="134" customWidth="1"/>
    <col min="5378" max="5378" width="15" style="134" bestFit="1" customWidth="1"/>
    <col min="5379" max="5380" width="13.28515625" style="134" bestFit="1" customWidth="1"/>
    <col min="5381" max="5381" width="15" style="134" bestFit="1" customWidth="1"/>
    <col min="5382" max="5382" width="12.28515625" style="134" customWidth="1"/>
    <col min="5383" max="5383" width="13.28515625" style="134" bestFit="1" customWidth="1"/>
    <col min="5384" max="5384" width="11" style="134" customWidth="1"/>
    <col min="5385" max="5385" width="12.42578125" style="134" customWidth="1"/>
    <col min="5386" max="5386" width="12.5703125" style="134" customWidth="1"/>
    <col min="5387" max="5387" width="10.5703125" style="134" customWidth="1"/>
    <col min="5388" max="5388" width="11.7109375" style="134" customWidth="1"/>
    <col min="5389" max="5389" width="10.7109375" style="134" customWidth="1"/>
    <col min="5390" max="5390" width="13.28515625" style="134" bestFit="1" customWidth="1"/>
    <col min="5391" max="5391" width="15.28515625" style="134" customWidth="1"/>
    <col min="5392" max="5392" width="15.42578125" style="134" customWidth="1"/>
    <col min="5393" max="5393" width="24.28515625" style="134" customWidth="1"/>
    <col min="5394" max="5394" width="19.28515625" style="134" customWidth="1"/>
    <col min="5395" max="5632" width="9.140625" style="134"/>
    <col min="5633" max="5633" width="25.140625" style="134" customWidth="1"/>
    <col min="5634" max="5634" width="15" style="134" bestFit="1" customWidth="1"/>
    <col min="5635" max="5636" width="13.28515625" style="134" bestFit="1" customWidth="1"/>
    <col min="5637" max="5637" width="15" style="134" bestFit="1" customWidth="1"/>
    <col min="5638" max="5638" width="12.28515625" style="134" customWidth="1"/>
    <col min="5639" max="5639" width="13.28515625" style="134" bestFit="1" customWidth="1"/>
    <col min="5640" max="5640" width="11" style="134" customWidth="1"/>
    <col min="5641" max="5641" width="12.42578125" style="134" customWidth="1"/>
    <col min="5642" max="5642" width="12.5703125" style="134" customWidth="1"/>
    <col min="5643" max="5643" width="10.5703125" style="134" customWidth="1"/>
    <col min="5644" max="5644" width="11.7109375" style="134" customWidth="1"/>
    <col min="5645" max="5645" width="10.7109375" style="134" customWidth="1"/>
    <col min="5646" max="5646" width="13.28515625" style="134" bestFit="1" customWidth="1"/>
    <col min="5647" max="5647" width="15.28515625" style="134" customWidth="1"/>
    <col min="5648" max="5648" width="15.42578125" style="134" customWidth="1"/>
    <col min="5649" max="5649" width="24.28515625" style="134" customWidth="1"/>
    <col min="5650" max="5650" width="19.28515625" style="134" customWidth="1"/>
    <col min="5651" max="5888" width="9.140625" style="134"/>
    <col min="5889" max="5889" width="25.140625" style="134" customWidth="1"/>
    <col min="5890" max="5890" width="15" style="134" bestFit="1" customWidth="1"/>
    <col min="5891" max="5892" width="13.28515625" style="134" bestFit="1" customWidth="1"/>
    <col min="5893" max="5893" width="15" style="134" bestFit="1" customWidth="1"/>
    <col min="5894" max="5894" width="12.28515625" style="134" customWidth="1"/>
    <col min="5895" max="5895" width="13.28515625" style="134" bestFit="1" customWidth="1"/>
    <col min="5896" max="5896" width="11" style="134" customWidth="1"/>
    <col min="5897" max="5897" width="12.42578125" style="134" customWidth="1"/>
    <col min="5898" max="5898" width="12.5703125" style="134" customWidth="1"/>
    <col min="5899" max="5899" width="10.5703125" style="134" customWidth="1"/>
    <col min="5900" max="5900" width="11.7109375" style="134" customWidth="1"/>
    <col min="5901" max="5901" width="10.7109375" style="134" customWidth="1"/>
    <col min="5902" max="5902" width="13.28515625" style="134" bestFit="1" customWidth="1"/>
    <col min="5903" max="5903" width="15.28515625" style="134" customWidth="1"/>
    <col min="5904" max="5904" width="15.42578125" style="134" customWidth="1"/>
    <col min="5905" max="5905" width="24.28515625" style="134" customWidth="1"/>
    <col min="5906" max="5906" width="19.28515625" style="134" customWidth="1"/>
    <col min="5907" max="6144" width="9.140625" style="134"/>
    <col min="6145" max="6145" width="25.140625" style="134" customWidth="1"/>
    <col min="6146" max="6146" width="15" style="134" bestFit="1" customWidth="1"/>
    <col min="6147" max="6148" width="13.28515625" style="134" bestFit="1" customWidth="1"/>
    <col min="6149" max="6149" width="15" style="134" bestFit="1" customWidth="1"/>
    <col min="6150" max="6150" width="12.28515625" style="134" customWidth="1"/>
    <col min="6151" max="6151" width="13.28515625" style="134" bestFit="1" customWidth="1"/>
    <col min="6152" max="6152" width="11" style="134" customWidth="1"/>
    <col min="6153" max="6153" width="12.42578125" style="134" customWidth="1"/>
    <col min="6154" max="6154" width="12.5703125" style="134" customWidth="1"/>
    <col min="6155" max="6155" width="10.5703125" style="134" customWidth="1"/>
    <col min="6156" max="6156" width="11.7109375" style="134" customWidth="1"/>
    <col min="6157" max="6157" width="10.7109375" style="134" customWidth="1"/>
    <col min="6158" max="6158" width="13.28515625" style="134" bestFit="1" customWidth="1"/>
    <col min="6159" max="6159" width="15.28515625" style="134" customWidth="1"/>
    <col min="6160" max="6160" width="15.42578125" style="134" customWidth="1"/>
    <col min="6161" max="6161" width="24.28515625" style="134" customWidth="1"/>
    <col min="6162" max="6162" width="19.28515625" style="134" customWidth="1"/>
    <col min="6163" max="6400" width="9.140625" style="134"/>
    <col min="6401" max="6401" width="25.140625" style="134" customWidth="1"/>
    <col min="6402" max="6402" width="15" style="134" bestFit="1" customWidth="1"/>
    <col min="6403" max="6404" width="13.28515625" style="134" bestFit="1" customWidth="1"/>
    <col min="6405" max="6405" width="15" style="134" bestFit="1" customWidth="1"/>
    <col min="6406" max="6406" width="12.28515625" style="134" customWidth="1"/>
    <col min="6407" max="6407" width="13.28515625" style="134" bestFit="1" customWidth="1"/>
    <col min="6408" max="6408" width="11" style="134" customWidth="1"/>
    <col min="6409" max="6409" width="12.42578125" style="134" customWidth="1"/>
    <col min="6410" max="6410" width="12.5703125" style="134" customWidth="1"/>
    <col min="6411" max="6411" width="10.5703125" style="134" customWidth="1"/>
    <col min="6412" max="6412" width="11.7109375" style="134" customWidth="1"/>
    <col min="6413" max="6413" width="10.7109375" style="134" customWidth="1"/>
    <col min="6414" max="6414" width="13.28515625" style="134" bestFit="1" customWidth="1"/>
    <col min="6415" max="6415" width="15.28515625" style="134" customWidth="1"/>
    <col min="6416" max="6416" width="15.42578125" style="134" customWidth="1"/>
    <col min="6417" max="6417" width="24.28515625" style="134" customWidth="1"/>
    <col min="6418" max="6418" width="19.28515625" style="134" customWidth="1"/>
    <col min="6419" max="6656" width="9.140625" style="134"/>
    <col min="6657" max="6657" width="25.140625" style="134" customWidth="1"/>
    <col min="6658" max="6658" width="15" style="134" bestFit="1" customWidth="1"/>
    <col min="6659" max="6660" width="13.28515625" style="134" bestFit="1" customWidth="1"/>
    <col min="6661" max="6661" width="15" style="134" bestFit="1" customWidth="1"/>
    <col min="6662" max="6662" width="12.28515625" style="134" customWidth="1"/>
    <col min="6663" max="6663" width="13.28515625" style="134" bestFit="1" customWidth="1"/>
    <col min="6664" max="6664" width="11" style="134" customWidth="1"/>
    <col min="6665" max="6665" width="12.42578125" style="134" customWidth="1"/>
    <col min="6666" max="6666" width="12.5703125" style="134" customWidth="1"/>
    <col min="6667" max="6667" width="10.5703125" style="134" customWidth="1"/>
    <col min="6668" max="6668" width="11.7109375" style="134" customWidth="1"/>
    <col min="6669" max="6669" width="10.7109375" style="134" customWidth="1"/>
    <col min="6670" max="6670" width="13.28515625" style="134" bestFit="1" customWidth="1"/>
    <col min="6671" max="6671" width="15.28515625" style="134" customWidth="1"/>
    <col min="6672" max="6672" width="15.42578125" style="134" customWidth="1"/>
    <col min="6673" max="6673" width="24.28515625" style="134" customWidth="1"/>
    <col min="6674" max="6674" width="19.28515625" style="134" customWidth="1"/>
    <col min="6675" max="6912" width="9.140625" style="134"/>
    <col min="6913" max="6913" width="25.140625" style="134" customWidth="1"/>
    <col min="6914" max="6914" width="15" style="134" bestFit="1" customWidth="1"/>
    <col min="6915" max="6916" width="13.28515625" style="134" bestFit="1" customWidth="1"/>
    <col min="6917" max="6917" width="15" style="134" bestFit="1" customWidth="1"/>
    <col min="6918" max="6918" width="12.28515625" style="134" customWidth="1"/>
    <col min="6919" max="6919" width="13.28515625" style="134" bestFit="1" customWidth="1"/>
    <col min="6920" max="6920" width="11" style="134" customWidth="1"/>
    <col min="6921" max="6921" width="12.42578125" style="134" customWidth="1"/>
    <col min="6922" max="6922" width="12.5703125" style="134" customWidth="1"/>
    <col min="6923" max="6923" width="10.5703125" style="134" customWidth="1"/>
    <col min="6924" max="6924" width="11.7109375" style="134" customWidth="1"/>
    <col min="6925" max="6925" width="10.7109375" style="134" customWidth="1"/>
    <col min="6926" max="6926" width="13.28515625" style="134" bestFit="1" customWidth="1"/>
    <col min="6927" max="6927" width="15.28515625" style="134" customWidth="1"/>
    <col min="6928" max="6928" width="15.42578125" style="134" customWidth="1"/>
    <col min="6929" max="6929" width="24.28515625" style="134" customWidth="1"/>
    <col min="6930" max="6930" width="19.28515625" style="134" customWidth="1"/>
    <col min="6931" max="7168" width="9.140625" style="134"/>
    <col min="7169" max="7169" width="25.140625" style="134" customWidth="1"/>
    <col min="7170" max="7170" width="15" style="134" bestFit="1" customWidth="1"/>
    <col min="7171" max="7172" width="13.28515625" style="134" bestFit="1" customWidth="1"/>
    <col min="7173" max="7173" width="15" style="134" bestFit="1" customWidth="1"/>
    <col min="7174" max="7174" width="12.28515625" style="134" customWidth="1"/>
    <col min="7175" max="7175" width="13.28515625" style="134" bestFit="1" customWidth="1"/>
    <col min="7176" max="7176" width="11" style="134" customWidth="1"/>
    <col min="7177" max="7177" width="12.42578125" style="134" customWidth="1"/>
    <col min="7178" max="7178" width="12.5703125" style="134" customWidth="1"/>
    <col min="7179" max="7179" width="10.5703125" style="134" customWidth="1"/>
    <col min="7180" max="7180" width="11.7109375" style="134" customWidth="1"/>
    <col min="7181" max="7181" width="10.7109375" style="134" customWidth="1"/>
    <col min="7182" max="7182" width="13.28515625" style="134" bestFit="1" customWidth="1"/>
    <col min="7183" max="7183" width="15.28515625" style="134" customWidth="1"/>
    <col min="7184" max="7184" width="15.42578125" style="134" customWidth="1"/>
    <col min="7185" max="7185" width="24.28515625" style="134" customWidth="1"/>
    <col min="7186" max="7186" width="19.28515625" style="134" customWidth="1"/>
    <col min="7187" max="7424" width="9.140625" style="134"/>
    <col min="7425" max="7425" width="25.140625" style="134" customWidth="1"/>
    <col min="7426" max="7426" width="15" style="134" bestFit="1" customWidth="1"/>
    <col min="7427" max="7428" width="13.28515625" style="134" bestFit="1" customWidth="1"/>
    <col min="7429" max="7429" width="15" style="134" bestFit="1" customWidth="1"/>
    <col min="7430" max="7430" width="12.28515625" style="134" customWidth="1"/>
    <col min="7431" max="7431" width="13.28515625" style="134" bestFit="1" customWidth="1"/>
    <col min="7432" max="7432" width="11" style="134" customWidth="1"/>
    <col min="7433" max="7433" width="12.42578125" style="134" customWidth="1"/>
    <col min="7434" max="7434" width="12.5703125" style="134" customWidth="1"/>
    <col min="7435" max="7435" width="10.5703125" style="134" customWidth="1"/>
    <col min="7436" max="7436" width="11.7109375" style="134" customWidth="1"/>
    <col min="7437" max="7437" width="10.7109375" style="134" customWidth="1"/>
    <col min="7438" max="7438" width="13.28515625" style="134" bestFit="1" customWidth="1"/>
    <col min="7439" max="7439" width="15.28515625" style="134" customWidth="1"/>
    <col min="7440" max="7440" width="15.42578125" style="134" customWidth="1"/>
    <col min="7441" max="7441" width="24.28515625" style="134" customWidth="1"/>
    <col min="7442" max="7442" width="19.28515625" style="134" customWidth="1"/>
    <col min="7443" max="7680" width="9.140625" style="134"/>
    <col min="7681" max="7681" width="25.140625" style="134" customWidth="1"/>
    <col min="7682" max="7682" width="15" style="134" bestFit="1" customWidth="1"/>
    <col min="7683" max="7684" width="13.28515625" style="134" bestFit="1" customWidth="1"/>
    <col min="7685" max="7685" width="15" style="134" bestFit="1" customWidth="1"/>
    <col min="7686" max="7686" width="12.28515625" style="134" customWidth="1"/>
    <col min="7687" max="7687" width="13.28515625" style="134" bestFit="1" customWidth="1"/>
    <col min="7688" max="7688" width="11" style="134" customWidth="1"/>
    <col min="7689" max="7689" width="12.42578125" style="134" customWidth="1"/>
    <col min="7690" max="7690" width="12.5703125" style="134" customWidth="1"/>
    <col min="7691" max="7691" width="10.5703125" style="134" customWidth="1"/>
    <col min="7692" max="7692" width="11.7109375" style="134" customWidth="1"/>
    <col min="7693" max="7693" width="10.7109375" style="134" customWidth="1"/>
    <col min="7694" max="7694" width="13.28515625" style="134" bestFit="1" customWidth="1"/>
    <col min="7695" max="7695" width="15.28515625" style="134" customWidth="1"/>
    <col min="7696" max="7696" width="15.42578125" style="134" customWidth="1"/>
    <col min="7697" max="7697" width="24.28515625" style="134" customWidth="1"/>
    <col min="7698" max="7698" width="19.28515625" style="134" customWidth="1"/>
    <col min="7699" max="7936" width="9.140625" style="134"/>
    <col min="7937" max="7937" width="25.140625" style="134" customWidth="1"/>
    <col min="7938" max="7938" width="15" style="134" bestFit="1" customWidth="1"/>
    <col min="7939" max="7940" width="13.28515625" style="134" bestFit="1" customWidth="1"/>
    <col min="7941" max="7941" width="15" style="134" bestFit="1" customWidth="1"/>
    <col min="7942" max="7942" width="12.28515625" style="134" customWidth="1"/>
    <col min="7943" max="7943" width="13.28515625" style="134" bestFit="1" customWidth="1"/>
    <col min="7944" max="7944" width="11" style="134" customWidth="1"/>
    <col min="7945" max="7945" width="12.42578125" style="134" customWidth="1"/>
    <col min="7946" max="7946" width="12.5703125" style="134" customWidth="1"/>
    <col min="7947" max="7947" width="10.5703125" style="134" customWidth="1"/>
    <col min="7948" max="7948" width="11.7109375" style="134" customWidth="1"/>
    <col min="7949" max="7949" width="10.7109375" style="134" customWidth="1"/>
    <col min="7950" max="7950" width="13.28515625" style="134" bestFit="1" customWidth="1"/>
    <col min="7951" max="7951" width="15.28515625" style="134" customWidth="1"/>
    <col min="7952" max="7952" width="15.42578125" style="134" customWidth="1"/>
    <col min="7953" max="7953" width="24.28515625" style="134" customWidth="1"/>
    <col min="7954" max="7954" width="19.28515625" style="134" customWidth="1"/>
    <col min="7955" max="8192" width="9.140625" style="134"/>
    <col min="8193" max="8193" width="25.140625" style="134" customWidth="1"/>
    <col min="8194" max="8194" width="15" style="134" bestFit="1" customWidth="1"/>
    <col min="8195" max="8196" width="13.28515625" style="134" bestFit="1" customWidth="1"/>
    <col min="8197" max="8197" width="15" style="134" bestFit="1" customWidth="1"/>
    <col min="8198" max="8198" width="12.28515625" style="134" customWidth="1"/>
    <col min="8199" max="8199" width="13.28515625" style="134" bestFit="1" customWidth="1"/>
    <col min="8200" max="8200" width="11" style="134" customWidth="1"/>
    <col min="8201" max="8201" width="12.42578125" style="134" customWidth="1"/>
    <col min="8202" max="8202" width="12.5703125" style="134" customWidth="1"/>
    <col min="8203" max="8203" width="10.5703125" style="134" customWidth="1"/>
    <col min="8204" max="8204" width="11.7109375" style="134" customWidth="1"/>
    <col min="8205" max="8205" width="10.7109375" style="134" customWidth="1"/>
    <col min="8206" max="8206" width="13.28515625" style="134" bestFit="1" customWidth="1"/>
    <col min="8207" max="8207" width="15.28515625" style="134" customWidth="1"/>
    <col min="8208" max="8208" width="15.42578125" style="134" customWidth="1"/>
    <col min="8209" max="8209" width="24.28515625" style="134" customWidth="1"/>
    <col min="8210" max="8210" width="19.28515625" style="134" customWidth="1"/>
    <col min="8211" max="8448" width="9.140625" style="134"/>
    <col min="8449" max="8449" width="25.140625" style="134" customWidth="1"/>
    <col min="8450" max="8450" width="15" style="134" bestFit="1" customWidth="1"/>
    <col min="8451" max="8452" width="13.28515625" style="134" bestFit="1" customWidth="1"/>
    <col min="8453" max="8453" width="15" style="134" bestFit="1" customWidth="1"/>
    <col min="8454" max="8454" width="12.28515625" style="134" customWidth="1"/>
    <col min="8455" max="8455" width="13.28515625" style="134" bestFit="1" customWidth="1"/>
    <col min="8456" max="8456" width="11" style="134" customWidth="1"/>
    <col min="8457" max="8457" width="12.42578125" style="134" customWidth="1"/>
    <col min="8458" max="8458" width="12.5703125" style="134" customWidth="1"/>
    <col min="8459" max="8459" width="10.5703125" style="134" customWidth="1"/>
    <col min="8460" max="8460" width="11.7109375" style="134" customWidth="1"/>
    <col min="8461" max="8461" width="10.7109375" style="134" customWidth="1"/>
    <col min="8462" max="8462" width="13.28515625" style="134" bestFit="1" customWidth="1"/>
    <col min="8463" max="8463" width="15.28515625" style="134" customWidth="1"/>
    <col min="8464" max="8464" width="15.42578125" style="134" customWidth="1"/>
    <col min="8465" max="8465" width="24.28515625" style="134" customWidth="1"/>
    <col min="8466" max="8466" width="19.28515625" style="134" customWidth="1"/>
    <col min="8467" max="8704" width="9.140625" style="134"/>
    <col min="8705" max="8705" width="25.140625" style="134" customWidth="1"/>
    <col min="8706" max="8706" width="15" style="134" bestFit="1" customWidth="1"/>
    <col min="8707" max="8708" width="13.28515625" style="134" bestFit="1" customWidth="1"/>
    <col min="8709" max="8709" width="15" style="134" bestFit="1" customWidth="1"/>
    <col min="8710" max="8710" width="12.28515625" style="134" customWidth="1"/>
    <col min="8711" max="8711" width="13.28515625" style="134" bestFit="1" customWidth="1"/>
    <col min="8712" max="8712" width="11" style="134" customWidth="1"/>
    <col min="8713" max="8713" width="12.42578125" style="134" customWidth="1"/>
    <col min="8714" max="8714" width="12.5703125" style="134" customWidth="1"/>
    <col min="8715" max="8715" width="10.5703125" style="134" customWidth="1"/>
    <col min="8716" max="8716" width="11.7109375" style="134" customWidth="1"/>
    <col min="8717" max="8717" width="10.7109375" style="134" customWidth="1"/>
    <col min="8718" max="8718" width="13.28515625" style="134" bestFit="1" customWidth="1"/>
    <col min="8719" max="8719" width="15.28515625" style="134" customWidth="1"/>
    <col min="8720" max="8720" width="15.42578125" style="134" customWidth="1"/>
    <col min="8721" max="8721" width="24.28515625" style="134" customWidth="1"/>
    <col min="8722" max="8722" width="19.28515625" style="134" customWidth="1"/>
    <col min="8723" max="8960" width="9.140625" style="134"/>
    <col min="8961" max="8961" width="25.140625" style="134" customWidth="1"/>
    <col min="8962" max="8962" width="15" style="134" bestFit="1" customWidth="1"/>
    <col min="8963" max="8964" width="13.28515625" style="134" bestFit="1" customWidth="1"/>
    <col min="8965" max="8965" width="15" style="134" bestFit="1" customWidth="1"/>
    <col min="8966" max="8966" width="12.28515625" style="134" customWidth="1"/>
    <col min="8967" max="8967" width="13.28515625" style="134" bestFit="1" customWidth="1"/>
    <col min="8968" max="8968" width="11" style="134" customWidth="1"/>
    <col min="8969" max="8969" width="12.42578125" style="134" customWidth="1"/>
    <col min="8970" max="8970" width="12.5703125" style="134" customWidth="1"/>
    <col min="8971" max="8971" width="10.5703125" style="134" customWidth="1"/>
    <col min="8972" max="8972" width="11.7109375" style="134" customWidth="1"/>
    <col min="8973" max="8973" width="10.7109375" style="134" customWidth="1"/>
    <col min="8974" max="8974" width="13.28515625" style="134" bestFit="1" customWidth="1"/>
    <col min="8975" max="8975" width="15.28515625" style="134" customWidth="1"/>
    <col min="8976" max="8976" width="15.42578125" style="134" customWidth="1"/>
    <col min="8977" max="8977" width="24.28515625" style="134" customWidth="1"/>
    <col min="8978" max="8978" width="19.28515625" style="134" customWidth="1"/>
    <col min="8979" max="9216" width="9.140625" style="134"/>
    <col min="9217" max="9217" width="25.140625" style="134" customWidth="1"/>
    <col min="9218" max="9218" width="15" style="134" bestFit="1" customWidth="1"/>
    <col min="9219" max="9220" width="13.28515625" style="134" bestFit="1" customWidth="1"/>
    <col min="9221" max="9221" width="15" style="134" bestFit="1" customWidth="1"/>
    <col min="9222" max="9222" width="12.28515625" style="134" customWidth="1"/>
    <col min="9223" max="9223" width="13.28515625" style="134" bestFit="1" customWidth="1"/>
    <col min="9224" max="9224" width="11" style="134" customWidth="1"/>
    <col min="9225" max="9225" width="12.42578125" style="134" customWidth="1"/>
    <col min="9226" max="9226" width="12.5703125" style="134" customWidth="1"/>
    <col min="9227" max="9227" width="10.5703125" style="134" customWidth="1"/>
    <col min="9228" max="9228" width="11.7109375" style="134" customWidth="1"/>
    <col min="9229" max="9229" width="10.7109375" style="134" customWidth="1"/>
    <col min="9230" max="9230" width="13.28515625" style="134" bestFit="1" customWidth="1"/>
    <col min="9231" max="9231" width="15.28515625" style="134" customWidth="1"/>
    <col min="9232" max="9232" width="15.42578125" style="134" customWidth="1"/>
    <col min="9233" max="9233" width="24.28515625" style="134" customWidth="1"/>
    <col min="9234" max="9234" width="19.28515625" style="134" customWidth="1"/>
    <col min="9235" max="9472" width="9.140625" style="134"/>
    <col min="9473" max="9473" width="25.140625" style="134" customWidth="1"/>
    <col min="9474" max="9474" width="15" style="134" bestFit="1" customWidth="1"/>
    <col min="9475" max="9476" width="13.28515625" style="134" bestFit="1" customWidth="1"/>
    <col min="9477" max="9477" width="15" style="134" bestFit="1" customWidth="1"/>
    <col min="9478" max="9478" width="12.28515625" style="134" customWidth="1"/>
    <col min="9479" max="9479" width="13.28515625" style="134" bestFit="1" customWidth="1"/>
    <col min="9480" max="9480" width="11" style="134" customWidth="1"/>
    <col min="9481" max="9481" width="12.42578125" style="134" customWidth="1"/>
    <col min="9482" max="9482" width="12.5703125" style="134" customWidth="1"/>
    <col min="9483" max="9483" width="10.5703125" style="134" customWidth="1"/>
    <col min="9484" max="9484" width="11.7109375" style="134" customWidth="1"/>
    <col min="9485" max="9485" width="10.7109375" style="134" customWidth="1"/>
    <col min="9486" max="9486" width="13.28515625" style="134" bestFit="1" customWidth="1"/>
    <col min="9487" max="9487" width="15.28515625" style="134" customWidth="1"/>
    <col min="9488" max="9488" width="15.42578125" style="134" customWidth="1"/>
    <col min="9489" max="9489" width="24.28515625" style="134" customWidth="1"/>
    <col min="9490" max="9490" width="19.28515625" style="134" customWidth="1"/>
    <col min="9491" max="9728" width="9.140625" style="134"/>
    <col min="9729" max="9729" width="25.140625" style="134" customWidth="1"/>
    <col min="9730" max="9730" width="15" style="134" bestFit="1" customWidth="1"/>
    <col min="9731" max="9732" width="13.28515625" style="134" bestFit="1" customWidth="1"/>
    <col min="9733" max="9733" width="15" style="134" bestFit="1" customWidth="1"/>
    <col min="9734" max="9734" width="12.28515625" style="134" customWidth="1"/>
    <col min="9735" max="9735" width="13.28515625" style="134" bestFit="1" customWidth="1"/>
    <col min="9736" max="9736" width="11" style="134" customWidth="1"/>
    <col min="9737" max="9737" width="12.42578125" style="134" customWidth="1"/>
    <col min="9738" max="9738" width="12.5703125" style="134" customWidth="1"/>
    <col min="9739" max="9739" width="10.5703125" style="134" customWidth="1"/>
    <col min="9740" max="9740" width="11.7109375" style="134" customWidth="1"/>
    <col min="9741" max="9741" width="10.7109375" style="134" customWidth="1"/>
    <col min="9742" max="9742" width="13.28515625" style="134" bestFit="1" customWidth="1"/>
    <col min="9743" max="9743" width="15.28515625" style="134" customWidth="1"/>
    <col min="9744" max="9744" width="15.42578125" style="134" customWidth="1"/>
    <col min="9745" max="9745" width="24.28515625" style="134" customWidth="1"/>
    <col min="9746" max="9746" width="19.28515625" style="134" customWidth="1"/>
    <col min="9747" max="9984" width="9.140625" style="134"/>
    <col min="9985" max="9985" width="25.140625" style="134" customWidth="1"/>
    <col min="9986" max="9986" width="15" style="134" bestFit="1" customWidth="1"/>
    <col min="9987" max="9988" width="13.28515625" style="134" bestFit="1" customWidth="1"/>
    <col min="9989" max="9989" width="15" style="134" bestFit="1" customWidth="1"/>
    <col min="9990" max="9990" width="12.28515625" style="134" customWidth="1"/>
    <col min="9991" max="9991" width="13.28515625" style="134" bestFit="1" customWidth="1"/>
    <col min="9992" max="9992" width="11" style="134" customWidth="1"/>
    <col min="9993" max="9993" width="12.42578125" style="134" customWidth="1"/>
    <col min="9994" max="9994" width="12.5703125" style="134" customWidth="1"/>
    <col min="9995" max="9995" width="10.5703125" style="134" customWidth="1"/>
    <col min="9996" max="9996" width="11.7109375" style="134" customWidth="1"/>
    <col min="9997" max="9997" width="10.7109375" style="134" customWidth="1"/>
    <col min="9998" max="9998" width="13.28515625" style="134" bestFit="1" customWidth="1"/>
    <col min="9999" max="9999" width="15.28515625" style="134" customWidth="1"/>
    <col min="10000" max="10000" width="15.42578125" style="134" customWidth="1"/>
    <col min="10001" max="10001" width="24.28515625" style="134" customWidth="1"/>
    <col min="10002" max="10002" width="19.28515625" style="134" customWidth="1"/>
    <col min="10003" max="10240" width="9.140625" style="134"/>
    <col min="10241" max="10241" width="25.140625" style="134" customWidth="1"/>
    <col min="10242" max="10242" width="15" style="134" bestFit="1" customWidth="1"/>
    <col min="10243" max="10244" width="13.28515625" style="134" bestFit="1" customWidth="1"/>
    <col min="10245" max="10245" width="15" style="134" bestFit="1" customWidth="1"/>
    <col min="10246" max="10246" width="12.28515625" style="134" customWidth="1"/>
    <col min="10247" max="10247" width="13.28515625" style="134" bestFit="1" customWidth="1"/>
    <col min="10248" max="10248" width="11" style="134" customWidth="1"/>
    <col min="10249" max="10249" width="12.42578125" style="134" customWidth="1"/>
    <col min="10250" max="10250" width="12.5703125" style="134" customWidth="1"/>
    <col min="10251" max="10251" width="10.5703125" style="134" customWidth="1"/>
    <col min="10252" max="10252" width="11.7109375" style="134" customWidth="1"/>
    <col min="10253" max="10253" width="10.7109375" style="134" customWidth="1"/>
    <col min="10254" max="10254" width="13.28515625" style="134" bestFit="1" customWidth="1"/>
    <col min="10255" max="10255" width="15.28515625" style="134" customWidth="1"/>
    <col min="10256" max="10256" width="15.42578125" style="134" customWidth="1"/>
    <col min="10257" max="10257" width="24.28515625" style="134" customWidth="1"/>
    <col min="10258" max="10258" width="19.28515625" style="134" customWidth="1"/>
    <col min="10259" max="10496" width="9.140625" style="134"/>
    <col min="10497" max="10497" width="25.140625" style="134" customWidth="1"/>
    <col min="10498" max="10498" width="15" style="134" bestFit="1" customWidth="1"/>
    <col min="10499" max="10500" width="13.28515625" style="134" bestFit="1" customWidth="1"/>
    <col min="10501" max="10501" width="15" style="134" bestFit="1" customWidth="1"/>
    <col min="10502" max="10502" width="12.28515625" style="134" customWidth="1"/>
    <col min="10503" max="10503" width="13.28515625" style="134" bestFit="1" customWidth="1"/>
    <col min="10504" max="10504" width="11" style="134" customWidth="1"/>
    <col min="10505" max="10505" width="12.42578125" style="134" customWidth="1"/>
    <col min="10506" max="10506" width="12.5703125" style="134" customWidth="1"/>
    <col min="10507" max="10507" width="10.5703125" style="134" customWidth="1"/>
    <col min="10508" max="10508" width="11.7109375" style="134" customWidth="1"/>
    <col min="10509" max="10509" width="10.7109375" style="134" customWidth="1"/>
    <col min="10510" max="10510" width="13.28515625" style="134" bestFit="1" customWidth="1"/>
    <col min="10511" max="10511" width="15.28515625" style="134" customWidth="1"/>
    <col min="10512" max="10512" width="15.42578125" style="134" customWidth="1"/>
    <col min="10513" max="10513" width="24.28515625" style="134" customWidth="1"/>
    <col min="10514" max="10514" width="19.28515625" style="134" customWidth="1"/>
    <col min="10515" max="10752" width="9.140625" style="134"/>
    <col min="10753" max="10753" width="25.140625" style="134" customWidth="1"/>
    <col min="10754" max="10754" width="15" style="134" bestFit="1" customWidth="1"/>
    <col min="10755" max="10756" width="13.28515625" style="134" bestFit="1" customWidth="1"/>
    <col min="10757" max="10757" width="15" style="134" bestFit="1" customWidth="1"/>
    <col min="10758" max="10758" width="12.28515625" style="134" customWidth="1"/>
    <col min="10759" max="10759" width="13.28515625" style="134" bestFit="1" customWidth="1"/>
    <col min="10760" max="10760" width="11" style="134" customWidth="1"/>
    <col min="10761" max="10761" width="12.42578125" style="134" customWidth="1"/>
    <col min="10762" max="10762" width="12.5703125" style="134" customWidth="1"/>
    <col min="10763" max="10763" width="10.5703125" style="134" customWidth="1"/>
    <col min="10764" max="10764" width="11.7109375" style="134" customWidth="1"/>
    <col min="10765" max="10765" width="10.7109375" style="134" customWidth="1"/>
    <col min="10766" max="10766" width="13.28515625" style="134" bestFit="1" customWidth="1"/>
    <col min="10767" max="10767" width="15.28515625" style="134" customWidth="1"/>
    <col min="10768" max="10768" width="15.42578125" style="134" customWidth="1"/>
    <col min="10769" max="10769" width="24.28515625" style="134" customWidth="1"/>
    <col min="10770" max="10770" width="19.28515625" style="134" customWidth="1"/>
    <col min="10771" max="11008" width="9.140625" style="134"/>
    <col min="11009" max="11009" width="25.140625" style="134" customWidth="1"/>
    <col min="11010" max="11010" width="15" style="134" bestFit="1" customWidth="1"/>
    <col min="11011" max="11012" width="13.28515625" style="134" bestFit="1" customWidth="1"/>
    <col min="11013" max="11013" width="15" style="134" bestFit="1" customWidth="1"/>
    <col min="11014" max="11014" width="12.28515625" style="134" customWidth="1"/>
    <col min="11015" max="11015" width="13.28515625" style="134" bestFit="1" customWidth="1"/>
    <col min="11016" max="11016" width="11" style="134" customWidth="1"/>
    <col min="11017" max="11017" width="12.42578125" style="134" customWidth="1"/>
    <col min="11018" max="11018" width="12.5703125" style="134" customWidth="1"/>
    <col min="11019" max="11019" width="10.5703125" style="134" customWidth="1"/>
    <col min="11020" max="11020" width="11.7109375" style="134" customWidth="1"/>
    <col min="11021" max="11021" width="10.7109375" style="134" customWidth="1"/>
    <col min="11022" max="11022" width="13.28515625" style="134" bestFit="1" customWidth="1"/>
    <col min="11023" max="11023" width="15.28515625" style="134" customWidth="1"/>
    <col min="11024" max="11024" width="15.42578125" style="134" customWidth="1"/>
    <col min="11025" max="11025" width="24.28515625" style="134" customWidth="1"/>
    <col min="11026" max="11026" width="19.28515625" style="134" customWidth="1"/>
    <col min="11027" max="11264" width="9.140625" style="134"/>
    <col min="11265" max="11265" width="25.140625" style="134" customWidth="1"/>
    <col min="11266" max="11266" width="15" style="134" bestFit="1" customWidth="1"/>
    <col min="11267" max="11268" width="13.28515625" style="134" bestFit="1" customWidth="1"/>
    <col min="11269" max="11269" width="15" style="134" bestFit="1" customWidth="1"/>
    <col min="11270" max="11270" width="12.28515625" style="134" customWidth="1"/>
    <col min="11271" max="11271" width="13.28515625" style="134" bestFit="1" customWidth="1"/>
    <col min="11272" max="11272" width="11" style="134" customWidth="1"/>
    <col min="11273" max="11273" width="12.42578125" style="134" customWidth="1"/>
    <col min="11274" max="11274" width="12.5703125" style="134" customWidth="1"/>
    <col min="11275" max="11275" width="10.5703125" style="134" customWidth="1"/>
    <col min="11276" max="11276" width="11.7109375" style="134" customWidth="1"/>
    <col min="11277" max="11277" width="10.7109375" style="134" customWidth="1"/>
    <col min="11278" max="11278" width="13.28515625" style="134" bestFit="1" customWidth="1"/>
    <col min="11279" max="11279" width="15.28515625" style="134" customWidth="1"/>
    <col min="11280" max="11280" width="15.42578125" style="134" customWidth="1"/>
    <col min="11281" max="11281" width="24.28515625" style="134" customWidth="1"/>
    <col min="11282" max="11282" width="19.28515625" style="134" customWidth="1"/>
    <col min="11283" max="11520" width="9.140625" style="134"/>
    <col min="11521" max="11521" width="25.140625" style="134" customWidth="1"/>
    <col min="11522" max="11522" width="15" style="134" bestFit="1" customWidth="1"/>
    <col min="11523" max="11524" width="13.28515625" style="134" bestFit="1" customWidth="1"/>
    <col min="11525" max="11525" width="15" style="134" bestFit="1" customWidth="1"/>
    <col min="11526" max="11526" width="12.28515625" style="134" customWidth="1"/>
    <col min="11527" max="11527" width="13.28515625" style="134" bestFit="1" customWidth="1"/>
    <col min="11528" max="11528" width="11" style="134" customWidth="1"/>
    <col min="11529" max="11529" width="12.42578125" style="134" customWidth="1"/>
    <col min="11530" max="11530" width="12.5703125" style="134" customWidth="1"/>
    <col min="11531" max="11531" width="10.5703125" style="134" customWidth="1"/>
    <col min="11532" max="11532" width="11.7109375" style="134" customWidth="1"/>
    <col min="11533" max="11533" width="10.7109375" style="134" customWidth="1"/>
    <col min="11534" max="11534" width="13.28515625" style="134" bestFit="1" customWidth="1"/>
    <col min="11535" max="11535" width="15.28515625" style="134" customWidth="1"/>
    <col min="11536" max="11536" width="15.42578125" style="134" customWidth="1"/>
    <col min="11537" max="11537" width="24.28515625" style="134" customWidth="1"/>
    <col min="11538" max="11538" width="19.28515625" style="134" customWidth="1"/>
    <col min="11539" max="11776" width="9.140625" style="134"/>
    <col min="11777" max="11777" width="25.140625" style="134" customWidth="1"/>
    <col min="11778" max="11778" width="15" style="134" bestFit="1" customWidth="1"/>
    <col min="11779" max="11780" width="13.28515625" style="134" bestFit="1" customWidth="1"/>
    <col min="11781" max="11781" width="15" style="134" bestFit="1" customWidth="1"/>
    <col min="11782" max="11782" width="12.28515625" style="134" customWidth="1"/>
    <col min="11783" max="11783" width="13.28515625" style="134" bestFit="1" customWidth="1"/>
    <col min="11784" max="11784" width="11" style="134" customWidth="1"/>
    <col min="11785" max="11785" width="12.42578125" style="134" customWidth="1"/>
    <col min="11786" max="11786" width="12.5703125" style="134" customWidth="1"/>
    <col min="11787" max="11787" width="10.5703125" style="134" customWidth="1"/>
    <col min="11788" max="11788" width="11.7109375" style="134" customWidth="1"/>
    <col min="11789" max="11789" width="10.7109375" style="134" customWidth="1"/>
    <col min="11790" max="11790" width="13.28515625" style="134" bestFit="1" customWidth="1"/>
    <col min="11791" max="11791" width="15.28515625" style="134" customWidth="1"/>
    <col min="11792" max="11792" width="15.42578125" style="134" customWidth="1"/>
    <col min="11793" max="11793" width="24.28515625" style="134" customWidth="1"/>
    <col min="11794" max="11794" width="19.28515625" style="134" customWidth="1"/>
    <col min="11795" max="12032" width="9.140625" style="134"/>
    <col min="12033" max="12033" width="25.140625" style="134" customWidth="1"/>
    <col min="12034" max="12034" width="15" style="134" bestFit="1" customWidth="1"/>
    <col min="12035" max="12036" width="13.28515625" style="134" bestFit="1" customWidth="1"/>
    <col min="12037" max="12037" width="15" style="134" bestFit="1" customWidth="1"/>
    <col min="12038" max="12038" width="12.28515625" style="134" customWidth="1"/>
    <col min="12039" max="12039" width="13.28515625" style="134" bestFit="1" customWidth="1"/>
    <col min="12040" max="12040" width="11" style="134" customWidth="1"/>
    <col min="12041" max="12041" width="12.42578125" style="134" customWidth="1"/>
    <col min="12042" max="12042" width="12.5703125" style="134" customWidth="1"/>
    <col min="12043" max="12043" width="10.5703125" style="134" customWidth="1"/>
    <col min="12044" max="12044" width="11.7109375" style="134" customWidth="1"/>
    <col min="12045" max="12045" width="10.7109375" style="134" customWidth="1"/>
    <col min="12046" max="12046" width="13.28515625" style="134" bestFit="1" customWidth="1"/>
    <col min="12047" max="12047" width="15.28515625" style="134" customWidth="1"/>
    <col min="12048" max="12048" width="15.42578125" style="134" customWidth="1"/>
    <col min="12049" max="12049" width="24.28515625" style="134" customWidth="1"/>
    <col min="12050" max="12050" width="19.28515625" style="134" customWidth="1"/>
    <col min="12051" max="12288" width="9.140625" style="134"/>
    <col min="12289" max="12289" width="25.140625" style="134" customWidth="1"/>
    <col min="12290" max="12290" width="15" style="134" bestFit="1" customWidth="1"/>
    <col min="12291" max="12292" width="13.28515625" style="134" bestFit="1" customWidth="1"/>
    <col min="12293" max="12293" width="15" style="134" bestFit="1" customWidth="1"/>
    <col min="12294" max="12294" width="12.28515625" style="134" customWidth="1"/>
    <col min="12295" max="12295" width="13.28515625" style="134" bestFit="1" customWidth="1"/>
    <col min="12296" max="12296" width="11" style="134" customWidth="1"/>
    <col min="12297" max="12297" width="12.42578125" style="134" customWidth="1"/>
    <col min="12298" max="12298" width="12.5703125" style="134" customWidth="1"/>
    <col min="12299" max="12299" width="10.5703125" style="134" customWidth="1"/>
    <col min="12300" max="12300" width="11.7109375" style="134" customWidth="1"/>
    <col min="12301" max="12301" width="10.7109375" style="134" customWidth="1"/>
    <col min="12302" max="12302" width="13.28515625" style="134" bestFit="1" customWidth="1"/>
    <col min="12303" max="12303" width="15.28515625" style="134" customWidth="1"/>
    <col min="12304" max="12304" width="15.42578125" style="134" customWidth="1"/>
    <col min="12305" max="12305" width="24.28515625" style="134" customWidth="1"/>
    <col min="12306" max="12306" width="19.28515625" style="134" customWidth="1"/>
    <col min="12307" max="12544" width="9.140625" style="134"/>
    <col min="12545" max="12545" width="25.140625" style="134" customWidth="1"/>
    <col min="12546" max="12546" width="15" style="134" bestFit="1" customWidth="1"/>
    <col min="12547" max="12548" width="13.28515625" style="134" bestFit="1" customWidth="1"/>
    <col min="12549" max="12549" width="15" style="134" bestFit="1" customWidth="1"/>
    <col min="12550" max="12550" width="12.28515625" style="134" customWidth="1"/>
    <col min="12551" max="12551" width="13.28515625" style="134" bestFit="1" customWidth="1"/>
    <col min="12552" max="12552" width="11" style="134" customWidth="1"/>
    <col min="12553" max="12553" width="12.42578125" style="134" customWidth="1"/>
    <col min="12554" max="12554" width="12.5703125" style="134" customWidth="1"/>
    <col min="12555" max="12555" width="10.5703125" style="134" customWidth="1"/>
    <col min="12556" max="12556" width="11.7109375" style="134" customWidth="1"/>
    <col min="12557" max="12557" width="10.7109375" style="134" customWidth="1"/>
    <col min="12558" max="12558" width="13.28515625" style="134" bestFit="1" customWidth="1"/>
    <col min="12559" max="12559" width="15.28515625" style="134" customWidth="1"/>
    <col min="12560" max="12560" width="15.42578125" style="134" customWidth="1"/>
    <col min="12561" max="12561" width="24.28515625" style="134" customWidth="1"/>
    <col min="12562" max="12562" width="19.28515625" style="134" customWidth="1"/>
    <col min="12563" max="12800" width="9.140625" style="134"/>
    <col min="12801" max="12801" width="25.140625" style="134" customWidth="1"/>
    <col min="12802" max="12802" width="15" style="134" bestFit="1" customWidth="1"/>
    <col min="12803" max="12804" width="13.28515625" style="134" bestFit="1" customWidth="1"/>
    <col min="12805" max="12805" width="15" style="134" bestFit="1" customWidth="1"/>
    <col min="12806" max="12806" width="12.28515625" style="134" customWidth="1"/>
    <col min="12807" max="12807" width="13.28515625" style="134" bestFit="1" customWidth="1"/>
    <col min="12808" max="12808" width="11" style="134" customWidth="1"/>
    <col min="12809" max="12809" width="12.42578125" style="134" customWidth="1"/>
    <col min="12810" max="12810" width="12.5703125" style="134" customWidth="1"/>
    <col min="12811" max="12811" width="10.5703125" style="134" customWidth="1"/>
    <col min="12812" max="12812" width="11.7109375" style="134" customWidth="1"/>
    <col min="12813" max="12813" width="10.7109375" style="134" customWidth="1"/>
    <col min="12814" max="12814" width="13.28515625" style="134" bestFit="1" customWidth="1"/>
    <col min="12815" max="12815" width="15.28515625" style="134" customWidth="1"/>
    <col min="12816" max="12816" width="15.42578125" style="134" customWidth="1"/>
    <col min="12817" max="12817" width="24.28515625" style="134" customWidth="1"/>
    <col min="12818" max="12818" width="19.28515625" style="134" customWidth="1"/>
    <col min="12819" max="13056" width="9.140625" style="134"/>
    <col min="13057" max="13057" width="25.140625" style="134" customWidth="1"/>
    <col min="13058" max="13058" width="15" style="134" bestFit="1" customWidth="1"/>
    <col min="13059" max="13060" width="13.28515625" style="134" bestFit="1" customWidth="1"/>
    <col min="13061" max="13061" width="15" style="134" bestFit="1" customWidth="1"/>
    <col min="13062" max="13062" width="12.28515625" style="134" customWidth="1"/>
    <col min="13063" max="13063" width="13.28515625" style="134" bestFit="1" customWidth="1"/>
    <col min="13064" max="13064" width="11" style="134" customWidth="1"/>
    <col min="13065" max="13065" width="12.42578125" style="134" customWidth="1"/>
    <col min="13066" max="13066" width="12.5703125" style="134" customWidth="1"/>
    <col min="13067" max="13067" width="10.5703125" style="134" customWidth="1"/>
    <col min="13068" max="13068" width="11.7109375" style="134" customWidth="1"/>
    <col min="13069" max="13069" width="10.7109375" style="134" customWidth="1"/>
    <col min="13070" max="13070" width="13.28515625" style="134" bestFit="1" customWidth="1"/>
    <col min="13071" max="13071" width="15.28515625" style="134" customWidth="1"/>
    <col min="13072" max="13072" width="15.42578125" style="134" customWidth="1"/>
    <col min="13073" max="13073" width="24.28515625" style="134" customWidth="1"/>
    <col min="13074" max="13074" width="19.28515625" style="134" customWidth="1"/>
    <col min="13075" max="13312" width="9.140625" style="134"/>
    <col min="13313" max="13313" width="25.140625" style="134" customWidth="1"/>
    <col min="13314" max="13314" width="15" style="134" bestFit="1" customWidth="1"/>
    <col min="13315" max="13316" width="13.28515625" style="134" bestFit="1" customWidth="1"/>
    <col min="13317" max="13317" width="15" style="134" bestFit="1" customWidth="1"/>
    <col min="13318" max="13318" width="12.28515625" style="134" customWidth="1"/>
    <col min="13319" max="13319" width="13.28515625" style="134" bestFit="1" customWidth="1"/>
    <col min="13320" max="13320" width="11" style="134" customWidth="1"/>
    <col min="13321" max="13321" width="12.42578125" style="134" customWidth="1"/>
    <col min="13322" max="13322" width="12.5703125" style="134" customWidth="1"/>
    <col min="13323" max="13323" width="10.5703125" style="134" customWidth="1"/>
    <col min="13324" max="13324" width="11.7109375" style="134" customWidth="1"/>
    <col min="13325" max="13325" width="10.7109375" style="134" customWidth="1"/>
    <col min="13326" max="13326" width="13.28515625" style="134" bestFit="1" customWidth="1"/>
    <col min="13327" max="13327" width="15.28515625" style="134" customWidth="1"/>
    <col min="13328" max="13328" width="15.42578125" style="134" customWidth="1"/>
    <col min="13329" max="13329" width="24.28515625" style="134" customWidth="1"/>
    <col min="13330" max="13330" width="19.28515625" style="134" customWidth="1"/>
    <col min="13331" max="13568" width="9.140625" style="134"/>
    <col min="13569" max="13569" width="25.140625" style="134" customWidth="1"/>
    <col min="13570" max="13570" width="15" style="134" bestFit="1" customWidth="1"/>
    <col min="13571" max="13572" width="13.28515625" style="134" bestFit="1" customWidth="1"/>
    <col min="13573" max="13573" width="15" style="134" bestFit="1" customWidth="1"/>
    <col min="13574" max="13574" width="12.28515625" style="134" customWidth="1"/>
    <col min="13575" max="13575" width="13.28515625" style="134" bestFit="1" customWidth="1"/>
    <col min="13576" max="13576" width="11" style="134" customWidth="1"/>
    <col min="13577" max="13577" width="12.42578125" style="134" customWidth="1"/>
    <col min="13578" max="13578" width="12.5703125" style="134" customWidth="1"/>
    <col min="13579" max="13579" width="10.5703125" style="134" customWidth="1"/>
    <col min="13580" max="13580" width="11.7109375" style="134" customWidth="1"/>
    <col min="13581" max="13581" width="10.7109375" style="134" customWidth="1"/>
    <col min="13582" max="13582" width="13.28515625" style="134" bestFit="1" customWidth="1"/>
    <col min="13583" max="13583" width="15.28515625" style="134" customWidth="1"/>
    <col min="13584" max="13584" width="15.42578125" style="134" customWidth="1"/>
    <col min="13585" max="13585" width="24.28515625" style="134" customWidth="1"/>
    <col min="13586" max="13586" width="19.28515625" style="134" customWidth="1"/>
    <col min="13587" max="13824" width="9.140625" style="134"/>
    <col min="13825" max="13825" width="25.140625" style="134" customWidth="1"/>
    <col min="13826" max="13826" width="15" style="134" bestFit="1" customWidth="1"/>
    <col min="13827" max="13828" width="13.28515625" style="134" bestFit="1" customWidth="1"/>
    <col min="13829" max="13829" width="15" style="134" bestFit="1" customWidth="1"/>
    <col min="13830" max="13830" width="12.28515625" style="134" customWidth="1"/>
    <col min="13831" max="13831" width="13.28515625" style="134" bestFit="1" customWidth="1"/>
    <col min="13832" max="13832" width="11" style="134" customWidth="1"/>
    <col min="13833" max="13833" width="12.42578125" style="134" customWidth="1"/>
    <col min="13834" max="13834" width="12.5703125" style="134" customWidth="1"/>
    <col min="13835" max="13835" width="10.5703125" style="134" customWidth="1"/>
    <col min="13836" max="13836" width="11.7109375" style="134" customWidth="1"/>
    <col min="13837" max="13837" width="10.7109375" style="134" customWidth="1"/>
    <col min="13838" max="13838" width="13.28515625" style="134" bestFit="1" customWidth="1"/>
    <col min="13839" max="13839" width="15.28515625" style="134" customWidth="1"/>
    <col min="13840" max="13840" width="15.42578125" style="134" customWidth="1"/>
    <col min="13841" max="13841" width="24.28515625" style="134" customWidth="1"/>
    <col min="13842" max="13842" width="19.28515625" style="134" customWidth="1"/>
    <col min="13843" max="14080" width="9.140625" style="134"/>
    <col min="14081" max="14081" width="25.140625" style="134" customWidth="1"/>
    <col min="14082" max="14082" width="15" style="134" bestFit="1" customWidth="1"/>
    <col min="14083" max="14084" width="13.28515625" style="134" bestFit="1" customWidth="1"/>
    <col min="14085" max="14085" width="15" style="134" bestFit="1" customWidth="1"/>
    <col min="14086" max="14086" width="12.28515625" style="134" customWidth="1"/>
    <col min="14087" max="14087" width="13.28515625" style="134" bestFit="1" customWidth="1"/>
    <col min="14088" max="14088" width="11" style="134" customWidth="1"/>
    <col min="14089" max="14089" width="12.42578125" style="134" customWidth="1"/>
    <col min="14090" max="14090" width="12.5703125" style="134" customWidth="1"/>
    <col min="14091" max="14091" width="10.5703125" style="134" customWidth="1"/>
    <col min="14092" max="14092" width="11.7109375" style="134" customWidth="1"/>
    <col min="14093" max="14093" width="10.7109375" style="134" customWidth="1"/>
    <col min="14094" max="14094" width="13.28515625" style="134" bestFit="1" customWidth="1"/>
    <col min="14095" max="14095" width="15.28515625" style="134" customWidth="1"/>
    <col min="14096" max="14096" width="15.42578125" style="134" customWidth="1"/>
    <col min="14097" max="14097" width="24.28515625" style="134" customWidth="1"/>
    <col min="14098" max="14098" width="19.28515625" style="134" customWidth="1"/>
    <col min="14099" max="14336" width="9.140625" style="134"/>
    <col min="14337" max="14337" width="25.140625" style="134" customWidth="1"/>
    <col min="14338" max="14338" width="15" style="134" bestFit="1" customWidth="1"/>
    <col min="14339" max="14340" width="13.28515625" style="134" bestFit="1" customWidth="1"/>
    <col min="14341" max="14341" width="15" style="134" bestFit="1" customWidth="1"/>
    <col min="14342" max="14342" width="12.28515625" style="134" customWidth="1"/>
    <col min="14343" max="14343" width="13.28515625" style="134" bestFit="1" customWidth="1"/>
    <col min="14344" max="14344" width="11" style="134" customWidth="1"/>
    <col min="14345" max="14345" width="12.42578125" style="134" customWidth="1"/>
    <col min="14346" max="14346" width="12.5703125" style="134" customWidth="1"/>
    <col min="14347" max="14347" width="10.5703125" style="134" customWidth="1"/>
    <col min="14348" max="14348" width="11.7109375" style="134" customWidth="1"/>
    <col min="14349" max="14349" width="10.7109375" style="134" customWidth="1"/>
    <col min="14350" max="14350" width="13.28515625" style="134" bestFit="1" customWidth="1"/>
    <col min="14351" max="14351" width="15.28515625" style="134" customWidth="1"/>
    <col min="14352" max="14352" width="15.42578125" style="134" customWidth="1"/>
    <col min="14353" max="14353" width="24.28515625" style="134" customWidth="1"/>
    <col min="14354" max="14354" width="19.28515625" style="134" customWidth="1"/>
    <col min="14355" max="14592" width="9.140625" style="134"/>
    <col min="14593" max="14593" width="25.140625" style="134" customWidth="1"/>
    <col min="14594" max="14594" width="15" style="134" bestFit="1" customWidth="1"/>
    <col min="14595" max="14596" width="13.28515625" style="134" bestFit="1" customWidth="1"/>
    <col min="14597" max="14597" width="15" style="134" bestFit="1" customWidth="1"/>
    <col min="14598" max="14598" width="12.28515625" style="134" customWidth="1"/>
    <col min="14599" max="14599" width="13.28515625" style="134" bestFit="1" customWidth="1"/>
    <col min="14600" max="14600" width="11" style="134" customWidth="1"/>
    <col min="14601" max="14601" width="12.42578125" style="134" customWidth="1"/>
    <col min="14602" max="14602" width="12.5703125" style="134" customWidth="1"/>
    <col min="14603" max="14603" width="10.5703125" style="134" customWidth="1"/>
    <col min="14604" max="14604" width="11.7109375" style="134" customWidth="1"/>
    <col min="14605" max="14605" width="10.7109375" style="134" customWidth="1"/>
    <col min="14606" max="14606" width="13.28515625" style="134" bestFit="1" customWidth="1"/>
    <col min="14607" max="14607" width="15.28515625" style="134" customWidth="1"/>
    <col min="14608" max="14608" width="15.42578125" style="134" customWidth="1"/>
    <col min="14609" max="14609" width="24.28515625" style="134" customWidth="1"/>
    <col min="14610" max="14610" width="19.28515625" style="134" customWidth="1"/>
    <col min="14611" max="14848" width="9.140625" style="134"/>
    <col min="14849" max="14849" width="25.140625" style="134" customWidth="1"/>
    <col min="14850" max="14850" width="15" style="134" bestFit="1" customWidth="1"/>
    <col min="14851" max="14852" width="13.28515625" style="134" bestFit="1" customWidth="1"/>
    <col min="14853" max="14853" width="15" style="134" bestFit="1" customWidth="1"/>
    <col min="14854" max="14854" width="12.28515625" style="134" customWidth="1"/>
    <col min="14855" max="14855" width="13.28515625" style="134" bestFit="1" customWidth="1"/>
    <col min="14856" max="14856" width="11" style="134" customWidth="1"/>
    <col min="14857" max="14857" width="12.42578125" style="134" customWidth="1"/>
    <col min="14858" max="14858" width="12.5703125" style="134" customWidth="1"/>
    <col min="14859" max="14859" width="10.5703125" style="134" customWidth="1"/>
    <col min="14860" max="14860" width="11.7109375" style="134" customWidth="1"/>
    <col min="14861" max="14861" width="10.7109375" style="134" customWidth="1"/>
    <col min="14862" max="14862" width="13.28515625" style="134" bestFit="1" customWidth="1"/>
    <col min="14863" max="14863" width="15.28515625" style="134" customWidth="1"/>
    <col min="14864" max="14864" width="15.42578125" style="134" customWidth="1"/>
    <col min="14865" max="14865" width="24.28515625" style="134" customWidth="1"/>
    <col min="14866" max="14866" width="19.28515625" style="134" customWidth="1"/>
    <col min="14867" max="15104" width="9.140625" style="134"/>
    <col min="15105" max="15105" width="25.140625" style="134" customWidth="1"/>
    <col min="15106" max="15106" width="15" style="134" bestFit="1" customWidth="1"/>
    <col min="15107" max="15108" width="13.28515625" style="134" bestFit="1" customWidth="1"/>
    <col min="15109" max="15109" width="15" style="134" bestFit="1" customWidth="1"/>
    <col min="15110" max="15110" width="12.28515625" style="134" customWidth="1"/>
    <col min="15111" max="15111" width="13.28515625" style="134" bestFit="1" customWidth="1"/>
    <col min="15112" max="15112" width="11" style="134" customWidth="1"/>
    <col min="15113" max="15113" width="12.42578125" style="134" customWidth="1"/>
    <col min="15114" max="15114" width="12.5703125" style="134" customWidth="1"/>
    <col min="15115" max="15115" width="10.5703125" style="134" customWidth="1"/>
    <col min="15116" max="15116" width="11.7109375" style="134" customWidth="1"/>
    <col min="15117" max="15117" width="10.7109375" style="134" customWidth="1"/>
    <col min="15118" max="15118" width="13.28515625" style="134" bestFit="1" customWidth="1"/>
    <col min="15119" max="15119" width="15.28515625" style="134" customWidth="1"/>
    <col min="15120" max="15120" width="15.42578125" style="134" customWidth="1"/>
    <col min="15121" max="15121" width="24.28515625" style="134" customWidth="1"/>
    <col min="15122" max="15122" width="19.28515625" style="134" customWidth="1"/>
    <col min="15123" max="15360" width="9.140625" style="134"/>
    <col min="15361" max="15361" width="25.140625" style="134" customWidth="1"/>
    <col min="15362" max="15362" width="15" style="134" bestFit="1" customWidth="1"/>
    <col min="15363" max="15364" width="13.28515625" style="134" bestFit="1" customWidth="1"/>
    <col min="15365" max="15365" width="15" style="134" bestFit="1" customWidth="1"/>
    <col min="15366" max="15366" width="12.28515625" style="134" customWidth="1"/>
    <col min="15367" max="15367" width="13.28515625" style="134" bestFit="1" customWidth="1"/>
    <col min="15368" max="15368" width="11" style="134" customWidth="1"/>
    <col min="15369" max="15369" width="12.42578125" style="134" customWidth="1"/>
    <col min="15370" max="15370" width="12.5703125" style="134" customWidth="1"/>
    <col min="15371" max="15371" width="10.5703125" style="134" customWidth="1"/>
    <col min="15372" max="15372" width="11.7109375" style="134" customWidth="1"/>
    <col min="15373" max="15373" width="10.7109375" style="134" customWidth="1"/>
    <col min="15374" max="15374" width="13.28515625" style="134" bestFit="1" customWidth="1"/>
    <col min="15375" max="15375" width="15.28515625" style="134" customWidth="1"/>
    <col min="15376" max="15376" width="15.42578125" style="134" customWidth="1"/>
    <col min="15377" max="15377" width="24.28515625" style="134" customWidth="1"/>
    <col min="15378" max="15378" width="19.28515625" style="134" customWidth="1"/>
    <col min="15379" max="15616" width="9.140625" style="134"/>
    <col min="15617" max="15617" width="25.140625" style="134" customWidth="1"/>
    <col min="15618" max="15618" width="15" style="134" bestFit="1" customWidth="1"/>
    <col min="15619" max="15620" width="13.28515625" style="134" bestFit="1" customWidth="1"/>
    <col min="15621" max="15621" width="15" style="134" bestFit="1" customWidth="1"/>
    <col min="15622" max="15622" width="12.28515625" style="134" customWidth="1"/>
    <col min="15623" max="15623" width="13.28515625" style="134" bestFit="1" customWidth="1"/>
    <col min="15624" max="15624" width="11" style="134" customWidth="1"/>
    <col min="15625" max="15625" width="12.42578125" style="134" customWidth="1"/>
    <col min="15626" max="15626" width="12.5703125" style="134" customWidth="1"/>
    <col min="15627" max="15627" width="10.5703125" style="134" customWidth="1"/>
    <col min="15628" max="15628" width="11.7109375" style="134" customWidth="1"/>
    <col min="15629" max="15629" width="10.7109375" style="134" customWidth="1"/>
    <col min="15630" max="15630" width="13.28515625" style="134" bestFit="1" customWidth="1"/>
    <col min="15631" max="15631" width="15.28515625" style="134" customWidth="1"/>
    <col min="15632" max="15632" width="15.42578125" style="134" customWidth="1"/>
    <col min="15633" max="15633" width="24.28515625" style="134" customWidth="1"/>
    <col min="15634" max="15634" width="19.28515625" style="134" customWidth="1"/>
    <col min="15635" max="15872" width="9.140625" style="134"/>
    <col min="15873" max="15873" width="25.140625" style="134" customWidth="1"/>
    <col min="15874" max="15874" width="15" style="134" bestFit="1" customWidth="1"/>
    <col min="15875" max="15876" width="13.28515625" style="134" bestFit="1" customWidth="1"/>
    <col min="15877" max="15877" width="15" style="134" bestFit="1" customWidth="1"/>
    <col min="15878" max="15878" width="12.28515625" style="134" customWidth="1"/>
    <col min="15879" max="15879" width="13.28515625" style="134" bestFit="1" customWidth="1"/>
    <col min="15880" max="15880" width="11" style="134" customWidth="1"/>
    <col min="15881" max="15881" width="12.42578125" style="134" customWidth="1"/>
    <col min="15882" max="15882" width="12.5703125" style="134" customWidth="1"/>
    <col min="15883" max="15883" width="10.5703125" style="134" customWidth="1"/>
    <col min="15884" max="15884" width="11.7109375" style="134" customWidth="1"/>
    <col min="15885" max="15885" width="10.7109375" style="134" customWidth="1"/>
    <col min="15886" max="15886" width="13.28515625" style="134" bestFit="1" customWidth="1"/>
    <col min="15887" max="15887" width="15.28515625" style="134" customWidth="1"/>
    <col min="15888" max="15888" width="15.42578125" style="134" customWidth="1"/>
    <col min="15889" max="15889" width="24.28515625" style="134" customWidth="1"/>
    <col min="15890" max="15890" width="19.28515625" style="134" customWidth="1"/>
    <col min="15891" max="16128" width="9.140625" style="134"/>
    <col min="16129" max="16129" width="25.140625" style="134" customWidth="1"/>
    <col min="16130" max="16130" width="15" style="134" bestFit="1" customWidth="1"/>
    <col min="16131" max="16132" width="13.28515625" style="134" bestFit="1" customWidth="1"/>
    <col min="16133" max="16133" width="15" style="134" bestFit="1" customWidth="1"/>
    <col min="16134" max="16134" width="12.28515625" style="134" customWidth="1"/>
    <col min="16135" max="16135" width="13.28515625" style="134" bestFit="1" customWidth="1"/>
    <col min="16136" max="16136" width="11" style="134" customWidth="1"/>
    <col min="16137" max="16137" width="12.42578125" style="134" customWidth="1"/>
    <col min="16138" max="16138" width="12.5703125" style="134" customWidth="1"/>
    <col min="16139" max="16139" width="10.5703125" style="134" customWidth="1"/>
    <col min="16140" max="16140" width="11.7109375" style="134" customWidth="1"/>
    <col min="16141" max="16141" width="10.7109375" style="134" customWidth="1"/>
    <col min="16142" max="16142" width="13.28515625" style="134" bestFit="1" customWidth="1"/>
    <col min="16143" max="16143" width="15.28515625" style="134" customWidth="1"/>
    <col min="16144" max="16144" width="15.42578125" style="134" customWidth="1"/>
    <col min="16145" max="16145" width="24.28515625" style="134" customWidth="1"/>
    <col min="16146" max="16146" width="19.28515625" style="134" customWidth="1"/>
    <col min="16147" max="16384" width="9.140625" style="134"/>
  </cols>
  <sheetData>
    <row r="1" spans="1:15" ht="16.5" thickBot="1">
      <c r="A1" s="290" t="s">
        <v>379</v>
      </c>
      <c r="B1" s="291"/>
      <c r="C1" s="291"/>
      <c r="D1" s="291"/>
      <c r="E1" s="292"/>
      <c r="O1" s="135" t="s">
        <v>380</v>
      </c>
    </row>
    <row r="3" spans="1:15">
      <c r="A3" s="136" t="s">
        <v>381</v>
      </c>
    </row>
    <row r="4" spans="1:15" ht="13.5" thickBot="1">
      <c r="A4" s="136"/>
    </row>
    <row r="5" spans="1:15" ht="13.5" thickBot="1">
      <c r="A5" s="137" t="s">
        <v>382</v>
      </c>
      <c r="G5" s="138">
        <v>29.7</v>
      </c>
      <c r="H5" s="137" t="s">
        <v>383</v>
      </c>
    </row>
    <row r="6" spans="1:15" ht="13.5" thickBot="1">
      <c r="B6" s="139" t="s">
        <v>384</v>
      </c>
      <c r="G6" s="140">
        <f>+G5/12</f>
        <v>2.4750000000000001</v>
      </c>
      <c r="H6" s="137" t="s">
        <v>385</v>
      </c>
      <c r="L6" s="141">
        <f>K7/8760000</f>
        <v>20.41966682205711</v>
      </c>
    </row>
    <row r="7" spans="1:15" ht="13.5" thickBot="1">
      <c r="G7" s="142"/>
      <c r="H7" s="137"/>
      <c r="K7" s="293">
        <f>P147</f>
        <v>178876281.36122027</v>
      </c>
      <c r="L7" s="294"/>
      <c r="M7" s="295" t="s">
        <v>386</v>
      </c>
      <c r="N7" s="295"/>
      <c r="O7" s="295"/>
    </row>
    <row r="8" spans="1:15" ht="13.5" thickBot="1">
      <c r="A8" s="137" t="s">
        <v>387</v>
      </c>
      <c r="G8" s="143">
        <v>0.03</v>
      </c>
      <c r="H8" s="137" t="s">
        <v>388</v>
      </c>
    </row>
    <row r="9" spans="1:15" ht="13.5" thickBot="1">
      <c r="G9" s="137"/>
      <c r="H9" s="137"/>
      <c r="K9" s="293">
        <f>P130</f>
        <v>244366.50459183086</v>
      </c>
      <c r="L9" s="294"/>
      <c r="M9" s="295" t="s">
        <v>389</v>
      </c>
      <c r="N9" s="295"/>
      <c r="O9" s="295"/>
    </row>
    <row r="10" spans="1:15" ht="13.5" thickBot="1">
      <c r="A10" s="137" t="s">
        <v>390</v>
      </c>
      <c r="G10" s="144">
        <v>0.1</v>
      </c>
      <c r="H10" s="137" t="s">
        <v>391</v>
      </c>
    </row>
    <row r="11" spans="1:15" ht="13.5" thickBot="1">
      <c r="G11" s="137"/>
      <c r="H11" s="137"/>
      <c r="K11" s="296">
        <f>P113</f>
        <v>12623973.627213983</v>
      </c>
      <c r="L11" s="294"/>
      <c r="M11" s="295" t="s">
        <v>392</v>
      </c>
      <c r="N11" s="295"/>
      <c r="O11" s="295"/>
    </row>
    <row r="12" spans="1:15" ht="13.5" thickBot="1">
      <c r="A12" s="137" t="s">
        <v>393</v>
      </c>
      <c r="G12" s="145">
        <v>61</v>
      </c>
      <c r="H12" s="137" t="s">
        <v>394</v>
      </c>
      <c r="I12" s="145">
        <v>127.24273546383347</v>
      </c>
      <c r="J12" s="134" t="s">
        <v>395</v>
      </c>
    </row>
    <row r="13" spans="1:15" ht="13.5" thickBot="1">
      <c r="B13" s="134" t="s">
        <v>396</v>
      </c>
      <c r="I13" s="145">
        <v>61</v>
      </c>
      <c r="J13" s="134" t="s">
        <v>397</v>
      </c>
      <c r="M13" s="137"/>
    </row>
    <row r="14" spans="1:15">
      <c r="M14" s="137"/>
    </row>
    <row r="15" spans="1:15" ht="9" customHeight="1" thickBot="1">
      <c r="M15" s="134" t="s">
        <v>398</v>
      </c>
    </row>
    <row r="16" spans="1:15" ht="16.5" thickBot="1">
      <c r="A16" s="287" t="s">
        <v>399</v>
      </c>
      <c r="B16" s="288"/>
      <c r="C16" s="288"/>
      <c r="D16" s="288"/>
      <c r="E16" s="288"/>
      <c r="F16" s="288"/>
      <c r="G16" s="288"/>
      <c r="H16" s="288"/>
      <c r="I16" s="288"/>
      <c r="J16" s="288"/>
      <c r="K16" s="288"/>
      <c r="L16" s="288"/>
      <c r="M16" s="288"/>
      <c r="N16" s="288"/>
      <c r="O16" s="289"/>
    </row>
    <row r="17" spans="1:16" ht="25.5">
      <c r="A17" s="146" t="s">
        <v>400</v>
      </c>
      <c r="B17" s="146" t="s">
        <v>401</v>
      </c>
      <c r="C17" s="147" t="s">
        <v>402</v>
      </c>
      <c r="D17" s="147" t="s">
        <v>403</v>
      </c>
      <c r="E17" s="148" t="s">
        <v>404</v>
      </c>
      <c r="F17" s="147" t="s">
        <v>405</v>
      </c>
      <c r="G17" s="147" t="s">
        <v>406</v>
      </c>
      <c r="H17" s="147" t="s">
        <v>407</v>
      </c>
      <c r="I17" s="149" t="s">
        <v>408</v>
      </c>
      <c r="J17" s="147" t="s">
        <v>409</v>
      </c>
      <c r="K17" s="147" t="s">
        <v>410</v>
      </c>
      <c r="L17" s="147" t="s">
        <v>411</v>
      </c>
      <c r="M17" s="147" t="s">
        <v>412</v>
      </c>
      <c r="N17" s="147" t="s">
        <v>413</v>
      </c>
      <c r="O17" s="147" t="s">
        <v>414</v>
      </c>
    </row>
    <row r="18" spans="1:16">
      <c r="A18" s="150" t="s">
        <v>415</v>
      </c>
      <c r="B18" s="151">
        <v>42.62</v>
      </c>
      <c r="C18" s="151">
        <v>42.5</v>
      </c>
      <c r="D18" s="151">
        <v>38.56</v>
      </c>
      <c r="E18" s="151">
        <v>37.51</v>
      </c>
      <c r="F18" s="151">
        <v>33.42</v>
      </c>
      <c r="G18" s="151">
        <v>33.46</v>
      </c>
      <c r="H18" s="151">
        <v>31.92</v>
      </c>
      <c r="I18" s="151">
        <v>31.304439629170449</v>
      </c>
      <c r="J18" s="151">
        <v>30.03</v>
      </c>
      <c r="K18" s="151">
        <v>26.736000000000004</v>
      </c>
      <c r="L18" s="151">
        <v>26.45</v>
      </c>
      <c r="M18" s="151">
        <v>24.88</v>
      </c>
      <c r="N18" s="151">
        <v>22.16</v>
      </c>
      <c r="O18" s="152">
        <v>16.71171517921578</v>
      </c>
    </row>
    <row r="19" spans="1:16">
      <c r="A19" s="153" t="s">
        <v>416</v>
      </c>
      <c r="B19" s="154">
        <v>41.57</v>
      </c>
      <c r="C19" s="154">
        <v>41.31</v>
      </c>
      <c r="D19" s="154">
        <v>37.46</v>
      </c>
      <c r="E19" s="154">
        <v>36.51</v>
      </c>
      <c r="F19" s="154">
        <v>32.51</v>
      </c>
      <c r="G19" s="154">
        <v>32.54</v>
      </c>
      <c r="H19" s="154">
        <v>31.12</v>
      </c>
      <c r="I19" s="154">
        <v>30.458307692307695</v>
      </c>
      <c r="J19" s="154">
        <v>29.47</v>
      </c>
      <c r="K19" s="154">
        <v>26.007999999999999</v>
      </c>
      <c r="L19" s="154">
        <v>25.69</v>
      </c>
      <c r="M19" s="154">
        <v>24</v>
      </c>
      <c r="N19" s="154">
        <v>21.47</v>
      </c>
      <c r="O19" s="155">
        <v>16.3</v>
      </c>
    </row>
    <row r="20" spans="1:16">
      <c r="A20" s="156" t="s">
        <v>417</v>
      </c>
      <c r="B20" s="157">
        <v>40.950000000000003</v>
      </c>
      <c r="C20" s="157">
        <v>40.770000000000003</v>
      </c>
      <c r="D20" s="157">
        <v>37.01</v>
      </c>
      <c r="E20" s="157">
        <v>35.882000000000005</v>
      </c>
      <c r="F20" s="157">
        <v>32.380000000000003</v>
      </c>
      <c r="G20" s="157">
        <v>32.36</v>
      </c>
      <c r="H20" s="157">
        <v>30.72</v>
      </c>
      <c r="I20" s="157">
        <v>30.087145537647338</v>
      </c>
      <c r="J20" s="157">
        <v>28.46</v>
      </c>
      <c r="K20" s="157">
        <v>25.904000000000003</v>
      </c>
      <c r="L20" s="157">
        <v>25.68</v>
      </c>
      <c r="M20" s="157">
        <v>24.01</v>
      </c>
      <c r="N20" s="157">
        <v>20.95</v>
      </c>
      <c r="O20" s="158">
        <v>16.056891989415444</v>
      </c>
    </row>
    <row r="21" spans="1:16">
      <c r="A21" s="153" t="s">
        <v>418</v>
      </c>
      <c r="B21" s="154">
        <v>39.409999999999997</v>
      </c>
      <c r="C21" s="154">
        <v>39.19</v>
      </c>
      <c r="D21" s="154">
        <v>35.880000000000003</v>
      </c>
      <c r="E21" s="154">
        <v>34.588000000000001</v>
      </c>
      <c r="F21" s="154">
        <v>31.03</v>
      </c>
      <c r="G21" s="154">
        <v>31.04</v>
      </c>
      <c r="H21" s="154">
        <v>29.41</v>
      </c>
      <c r="I21" s="154">
        <v>28.981926389222995</v>
      </c>
      <c r="J21" s="154">
        <v>27.64</v>
      </c>
      <c r="K21" s="154">
        <v>24.824000000000002</v>
      </c>
      <c r="L21" s="154">
        <v>24.62</v>
      </c>
      <c r="M21" s="154">
        <v>23.09</v>
      </c>
      <c r="N21" s="154">
        <v>20.59</v>
      </c>
      <c r="O21" s="155">
        <v>15.453043059898963</v>
      </c>
    </row>
    <row r="22" spans="1:16">
      <c r="A22" s="156" t="s">
        <v>419</v>
      </c>
      <c r="B22" s="157">
        <v>38.46</v>
      </c>
      <c r="C22" s="157">
        <v>38.19</v>
      </c>
      <c r="D22" s="157">
        <v>34.83</v>
      </c>
      <c r="E22" s="157">
        <v>33.641999999999996</v>
      </c>
      <c r="F22" s="157">
        <v>30.35</v>
      </c>
      <c r="G22" s="157">
        <v>30.35</v>
      </c>
      <c r="H22" s="157">
        <v>28.74</v>
      </c>
      <c r="I22" s="157">
        <v>28.26096452693325</v>
      </c>
      <c r="J22" s="157">
        <v>26.96</v>
      </c>
      <c r="K22" s="157">
        <v>24.28</v>
      </c>
      <c r="L22" s="157">
        <v>24.03</v>
      </c>
      <c r="M22" s="157">
        <v>22.54</v>
      </c>
      <c r="N22" s="157">
        <v>19.940000000000001</v>
      </c>
      <c r="O22" s="158">
        <v>15.080538850132308</v>
      </c>
    </row>
    <row r="23" spans="1:16">
      <c r="A23" s="153" t="s">
        <v>420</v>
      </c>
      <c r="B23" s="154">
        <v>38.159999999999997</v>
      </c>
      <c r="C23" s="154">
        <v>38.1</v>
      </c>
      <c r="D23" s="154">
        <v>34.81</v>
      </c>
      <c r="E23" s="154">
        <v>33.423999999999999</v>
      </c>
      <c r="F23" s="154">
        <v>30.59</v>
      </c>
      <c r="G23" s="154">
        <v>30.52</v>
      </c>
      <c r="H23" s="154">
        <v>28.61</v>
      </c>
      <c r="I23" s="154">
        <v>28.20299276475269</v>
      </c>
      <c r="J23" s="154">
        <v>26.35</v>
      </c>
      <c r="K23" s="154">
        <v>24.472000000000001</v>
      </c>
      <c r="L23" s="154">
        <v>24.45</v>
      </c>
      <c r="M23" s="154">
        <v>22.75</v>
      </c>
      <c r="N23" s="154">
        <v>19.440000000000001</v>
      </c>
      <c r="O23" s="155">
        <v>14.962905941784941</v>
      </c>
    </row>
    <row r="24" spans="1:16">
      <c r="A24" s="156" t="s">
        <v>421</v>
      </c>
      <c r="B24" s="157">
        <v>37.82</v>
      </c>
      <c r="C24" s="157">
        <v>37.619999999999997</v>
      </c>
      <c r="D24" s="157">
        <v>34.42</v>
      </c>
      <c r="E24" s="157">
        <v>33.114000000000004</v>
      </c>
      <c r="F24" s="157">
        <v>30.05</v>
      </c>
      <c r="G24" s="157">
        <v>30.03</v>
      </c>
      <c r="H24" s="157">
        <v>28.3</v>
      </c>
      <c r="I24" s="157">
        <v>27.870276049665993</v>
      </c>
      <c r="J24" s="157">
        <v>26.42</v>
      </c>
      <c r="K24" s="157">
        <v>24.04</v>
      </c>
      <c r="L24" s="157">
        <v>23.89</v>
      </c>
      <c r="M24" s="157">
        <v>22.32</v>
      </c>
      <c r="N24" s="157">
        <v>19.46</v>
      </c>
      <c r="O24" s="158">
        <v>14.829588645657926</v>
      </c>
    </row>
    <row r="25" spans="1:16">
      <c r="A25" s="153" t="s">
        <v>422</v>
      </c>
      <c r="B25" s="154">
        <v>36.99</v>
      </c>
      <c r="C25" s="154">
        <v>36.880000000000003</v>
      </c>
      <c r="D25" s="154">
        <v>33.630000000000003</v>
      </c>
      <c r="E25" s="154">
        <v>32.317999999999998</v>
      </c>
      <c r="F25" s="154">
        <v>29.59</v>
      </c>
      <c r="G25" s="154">
        <v>29.56</v>
      </c>
      <c r="H25" s="154">
        <v>27.72</v>
      </c>
      <c r="I25" s="154">
        <v>27.486153846153847</v>
      </c>
      <c r="J25" s="154">
        <v>25.53</v>
      </c>
      <c r="K25" s="154">
        <v>23.672000000000001</v>
      </c>
      <c r="L25" s="154">
        <v>23.52</v>
      </c>
      <c r="M25" s="154">
        <v>21.99</v>
      </c>
      <c r="N25" s="154">
        <v>18.920000000000002</v>
      </c>
      <c r="O25" s="155">
        <v>17</v>
      </c>
    </row>
    <row r="26" spans="1:16">
      <c r="A26" s="156" t="s">
        <v>423</v>
      </c>
      <c r="B26" s="157">
        <v>36.83</v>
      </c>
      <c r="C26" s="157">
        <v>36.35</v>
      </c>
      <c r="D26" s="157">
        <v>33.35</v>
      </c>
      <c r="E26" s="157">
        <v>32.14</v>
      </c>
      <c r="F26" s="157">
        <v>29.05</v>
      </c>
      <c r="G26" s="157">
        <v>29.08</v>
      </c>
      <c r="H26" s="157">
        <v>27.43</v>
      </c>
      <c r="I26" s="157">
        <v>27.017800003700895</v>
      </c>
      <c r="J26" s="157">
        <v>25.6</v>
      </c>
      <c r="K26" s="157">
        <v>23.24</v>
      </c>
      <c r="L26" s="157">
        <v>23.02</v>
      </c>
      <c r="M26" s="157">
        <v>21.62</v>
      </c>
      <c r="N26" s="157">
        <v>19.079999999999998</v>
      </c>
      <c r="O26" s="158">
        <v>14.441400048111619</v>
      </c>
    </row>
    <row r="27" spans="1:16">
      <c r="A27" s="153" t="s">
        <v>424</v>
      </c>
      <c r="B27" s="154">
        <v>36.83</v>
      </c>
      <c r="C27" s="154">
        <v>36.65</v>
      </c>
      <c r="D27" s="154">
        <v>33.619999999999997</v>
      </c>
      <c r="E27" s="154">
        <v>32.229999999999997</v>
      </c>
      <c r="F27" s="154">
        <v>29.46</v>
      </c>
      <c r="G27" s="154">
        <v>29.43</v>
      </c>
      <c r="H27" s="154">
        <v>27.64</v>
      </c>
      <c r="I27" s="154">
        <v>27.219953849854736</v>
      </c>
      <c r="J27" s="154">
        <v>25.52</v>
      </c>
      <c r="K27" s="154">
        <v>23.568000000000001</v>
      </c>
      <c r="L27" s="154">
        <v>23.51</v>
      </c>
      <c r="M27" s="154">
        <v>21.97</v>
      </c>
      <c r="N27" s="154">
        <v>18.989999999999998</v>
      </c>
      <c r="O27" s="155">
        <v>14.441400048111619</v>
      </c>
    </row>
    <row r="28" spans="1:16">
      <c r="A28" s="156" t="s">
        <v>425</v>
      </c>
      <c r="B28" s="157">
        <v>28.07</v>
      </c>
      <c r="C28" s="157">
        <v>29.25</v>
      </c>
      <c r="D28" s="157">
        <v>29.3</v>
      </c>
      <c r="E28" s="157">
        <v>25.75</v>
      </c>
      <c r="F28" s="157">
        <v>23.36</v>
      </c>
      <c r="G28" s="157">
        <v>22.43</v>
      </c>
      <c r="H28" s="157">
        <v>21.99</v>
      </c>
      <c r="I28" s="157">
        <v>22.388809163412965</v>
      </c>
      <c r="J28" s="157">
        <v>24.22</v>
      </c>
      <c r="K28" s="157">
        <v>18.687999999999999</v>
      </c>
      <c r="L28" s="157">
        <v>18.79</v>
      </c>
      <c r="M28" s="157">
        <v>19.100000000000001</v>
      </c>
      <c r="N28" s="157">
        <v>19.100000000000001</v>
      </c>
      <c r="O28" s="158">
        <v>11.006519124368536</v>
      </c>
      <c r="P28" s="134" t="s">
        <v>426</v>
      </c>
    </row>
    <row r="29" spans="1:16">
      <c r="A29" s="159" t="s">
        <v>427</v>
      </c>
      <c r="B29" s="160">
        <v>26.46</v>
      </c>
      <c r="C29" s="160">
        <v>27.53</v>
      </c>
      <c r="D29" s="160">
        <v>27.65</v>
      </c>
      <c r="E29" s="160">
        <v>24.148000000000003</v>
      </c>
      <c r="F29" s="160">
        <v>21.96</v>
      </c>
      <c r="G29" s="160">
        <v>21.06</v>
      </c>
      <c r="H29" s="160">
        <v>20.65</v>
      </c>
      <c r="I29" s="160">
        <v>21.066247885864435</v>
      </c>
      <c r="J29" s="160">
        <v>22.62</v>
      </c>
      <c r="K29" s="160">
        <v>17.568000000000001</v>
      </c>
      <c r="L29" s="160">
        <v>17.64</v>
      </c>
      <c r="M29" s="160">
        <v>17.989999999999998</v>
      </c>
      <c r="N29" s="160">
        <v>18.21</v>
      </c>
      <c r="O29" s="161">
        <v>10.375222516237672</v>
      </c>
      <c r="P29" s="162">
        <f>SUMPRODUCT(B18:O29,S83:AF94)</f>
        <v>31.593159211376847</v>
      </c>
    </row>
    <row r="30" spans="1:16">
      <c r="A30" s="163" t="s">
        <v>428</v>
      </c>
      <c r="O30" s="164"/>
    </row>
    <row r="31" spans="1:16" ht="13.5" thickBot="1">
      <c r="O31" s="164"/>
    </row>
    <row r="32" spans="1:16" ht="16.5" thickBot="1">
      <c r="A32" s="287" t="s">
        <v>429</v>
      </c>
      <c r="B32" s="288"/>
      <c r="C32" s="288"/>
      <c r="D32" s="288"/>
      <c r="E32" s="288"/>
      <c r="F32" s="288"/>
      <c r="G32" s="288"/>
      <c r="H32" s="288"/>
      <c r="I32" s="288"/>
      <c r="J32" s="288"/>
      <c r="K32" s="288"/>
      <c r="L32" s="288"/>
      <c r="M32" s="288"/>
      <c r="N32" s="288"/>
      <c r="O32" s="289"/>
    </row>
    <row r="33" spans="1:33" ht="25.5">
      <c r="A33" s="146" t="s">
        <v>400</v>
      </c>
      <c r="B33" s="146" t="s">
        <v>401</v>
      </c>
      <c r="C33" s="146" t="s">
        <v>402</v>
      </c>
      <c r="D33" s="146" t="s">
        <v>403</v>
      </c>
      <c r="E33" s="165" t="s">
        <v>404</v>
      </c>
      <c r="F33" s="146" t="s">
        <v>405</v>
      </c>
      <c r="G33" s="147" t="s">
        <v>406</v>
      </c>
      <c r="H33" s="147" t="s">
        <v>407</v>
      </c>
      <c r="I33" s="149" t="s">
        <v>408</v>
      </c>
      <c r="J33" s="147" t="s">
        <v>409</v>
      </c>
      <c r="K33" s="147" t="s">
        <v>410</v>
      </c>
      <c r="L33" s="147" t="s">
        <v>411</v>
      </c>
      <c r="M33" s="147" t="s">
        <v>412</v>
      </c>
      <c r="N33" s="147" t="s">
        <v>413</v>
      </c>
      <c r="O33" s="147" t="s">
        <v>414</v>
      </c>
    </row>
    <row r="34" spans="1:33">
      <c r="A34" s="150" t="s">
        <v>415</v>
      </c>
      <c r="B34" s="151">
        <f t="shared" ref="B34:O45" si="0">B18*$G$10</f>
        <v>4.2619999999999996</v>
      </c>
      <c r="C34" s="151">
        <f t="shared" si="0"/>
        <v>4.25</v>
      </c>
      <c r="D34" s="151">
        <f t="shared" si="0"/>
        <v>3.8560000000000003</v>
      </c>
      <c r="E34" s="151">
        <f t="shared" si="0"/>
        <v>3.7509999999999999</v>
      </c>
      <c r="F34" s="151">
        <f t="shared" si="0"/>
        <v>3.3420000000000005</v>
      </c>
      <c r="G34" s="151">
        <f t="shared" si="0"/>
        <v>3.3460000000000001</v>
      </c>
      <c r="H34" s="151">
        <f t="shared" si="0"/>
        <v>3.1920000000000002</v>
      </c>
      <c r="I34" s="151">
        <f t="shared" si="0"/>
        <v>3.1304439629170453</v>
      </c>
      <c r="J34" s="151">
        <f t="shared" si="0"/>
        <v>3.0030000000000001</v>
      </c>
      <c r="K34" s="151">
        <f t="shared" si="0"/>
        <v>2.6736000000000004</v>
      </c>
      <c r="L34" s="151">
        <f t="shared" si="0"/>
        <v>2.645</v>
      </c>
      <c r="M34" s="151">
        <f t="shared" si="0"/>
        <v>2.488</v>
      </c>
      <c r="N34" s="151">
        <f t="shared" si="0"/>
        <v>2.2160000000000002</v>
      </c>
      <c r="O34" s="152">
        <f t="shared" si="0"/>
        <v>1.671171517921578</v>
      </c>
    </row>
    <row r="35" spans="1:33">
      <c r="A35" s="153" t="s">
        <v>416</v>
      </c>
      <c r="B35" s="154">
        <f t="shared" si="0"/>
        <v>4.157</v>
      </c>
      <c r="C35" s="154">
        <f t="shared" si="0"/>
        <v>4.1310000000000002</v>
      </c>
      <c r="D35" s="154">
        <f t="shared" si="0"/>
        <v>3.7460000000000004</v>
      </c>
      <c r="E35" s="154">
        <f t="shared" si="0"/>
        <v>3.6509999999999998</v>
      </c>
      <c r="F35" s="154">
        <f t="shared" si="0"/>
        <v>3.2509999999999999</v>
      </c>
      <c r="G35" s="154">
        <f t="shared" si="0"/>
        <v>3.254</v>
      </c>
      <c r="H35" s="154">
        <f t="shared" si="0"/>
        <v>3.1120000000000001</v>
      </c>
      <c r="I35" s="154">
        <f t="shared" si="0"/>
        <v>3.0458307692307698</v>
      </c>
      <c r="J35" s="154">
        <f t="shared" si="0"/>
        <v>2.9470000000000001</v>
      </c>
      <c r="K35" s="154">
        <f t="shared" si="0"/>
        <v>2.6008</v>
      </c>
      <c r="L35" s="154">
        <f t="shared" si="0"/>
        <v>2.5690000000000004</v>
      </c>
      <c r="M35" s="154">
        <f t="shared" si="0"/>
        <v>2.4000000000000004</v>
      </c>
      <c r="N35" s="154">
        <f t="shared" si="0"/>
        <v>2.1469999999999998</v>
      </c>
      <c r="O35" s="155">
        <f t="shared" si="0"/>
        <v>1.6300000000000001</v>
      </c>
    </row>
    <row r="36" spans="1:33">
      <c r="A36" s="156" t="s">
        <v>417</v>
      </c>
      <c r="B36" s="157">
        <f t="shared" si="0"/>
        <v>4.0950000000000006</v>
      </c>
      <c r="C36" s="157">
        <f t="shared" si="0"/>
        <v>4.0770000000000008</v>
      </c>
      <c r="D36" s="157">
        <f t="shared" si="0"/>
        <v>3.7010000000000001</v>
      </c>
      <c r="E36" s="157">
        <f t="shared" si="0"/>
        <v>3.5882000000000005</v>
      </c>
      <c r="F36" s="157">
        <f t="shared" si="0"/>
        <v>3.2380000000000004</v>
      </c>
      <c r="G36" s="157">
        <f t="shared" si="0"/>
        <v>3.2360000000000002</v>
      </c>
      <c r="H36" s="157">
        <f t="shared" si="0"/>
        <v>3.0720000000000001</v>
      </c>
      <c r="I36" s="157">
        <f t="shared" si="0"/>
        <v>3.008714553764734</v>
      </c>
      <c r="J36" s="157">
        <f t="shared" si="0"/>
        <v>2.8460000000000001</v>
      </c>
      <c r="K36" s="157">
        <f t="shared" si="0"/>
        <v>2.5904000000000007</v>
      </c>
      <c r="L36" s="157">
        <f t="shared" si="0"/>
        <v>2.5680000000000001</v>
      </c>
      <c r="M36" s="157">
        <f t="shared" si="0"/>
        <v>2.4010000000000002</v>
      </c>
      <c r="N36" s="157">
        <f t="shared" si="0"/>
        <v>2.0950000000000002</v>
      </c>
      <c r="O36" s="158">
        <f t="shared" si="0"/>
        <v>1.6056891989415445</v>
      </c>
    </row>
    <row r="37" spans="1:33">
      <c r="A37" s="153" t="s">
        <v>418</v>
      </c>
      <c r="B37" s="154">
        <f t="shared" si="0"/>
        <v>3.9409999999999998</v>
      </c>
      <c r="C37" s="154">
        <f t="shared" si="0"/>
        <v>3.919</v>
      </c>
      <c r="D37" s="154">
        <f t="shared" si="0"/>
        <v>3.5880000000000005</v>
      </c>
      <c r="E37" s="154">
        <f t="shared" si="0"/>
        <v>3.4588000000000001</v>
      </c>
      <c r="F37" s="154">
        <f t="shared" si="0"/>
        <v>3.1030000000000002</v>
      </c>
      <c r="G37" s="154">
        <f t="shared" si="0"/>
        <v>3.1040000000000001</v>
      </c>
      <c r="H37" s="154">
        <f t="shared" si="0"/>
        <v>2.9410000000000003</v>
      </c>
      <c r="I37" s="154">
        <f t="shared" si="0"/>
        <v>2.8981926389222998</v>
      </c>
      <c r="J37" s="154">
        <f t="shared" si="0"/>
        <v>2.7640000000000002</v>
      </c>
      <c r="K37" s="154">
        <f t="shared" si="0"/>
        <v>2.4824000000000002</v>
      </c>
      <c r="L37" s="154">
        <f t="shared" si="0"/>
        <v>2.4620000000000002</v>
      </c>
      <c r="M37" s="154">
        <f t="shared" si="0"/>
        <v>2.3090000000000002</v>
      </c>
      <c r="N37" s="154">
        <f t="shared" si="0"/>
        <v>2.0590000000000002</v>
      </c>
      <c r="O37" s="155">
        <f t="shared" si="0"/>
        <v>1.5453043059898963</v>
      </c>
    </row>
    <row r="38" spans="1:33">
      <c r="A38" s="156" t="s">
        <v>419</v>
      </c>
      <c r="B38" s="157">
        <f t="shared" si="0"/>
        <v>3.8460000000000001</v>
      </c>
      <c r="C38" s="157">
        <f t="shared" si="0"/>
        <v>3.819</v>
      </c>
      <c r="D38" s="157">
        <f t="shared" si="0"/>
        <v>3.4830000000000001</v>
      </c>
      <c r="E38" s="157">
        <f t="shared" si="0"/>
        <v>3.3641999999999999</v>
      </c>
      <c r="F38" s="157">
        <f t="shared" si="0"/>
        <v>3.0350000000000001</v>
      </c>
      <c r="G38" s="157">
        <f t="shared" si="0"/>
        <v>3.0350000000000001</v>
      </c>
      <c r="H38" s="157">
        <f t="shared" si="0"/>
        <v>2.8740000000000001</v>
      </c>
      <c r="I38" s="157">
        <f t="shared" si="0"/>
        <v>2.8260964526933252</v>
      </c>
      <c r="J38" s="157">
        <f t="shared" si="0"/>
        <v>2.6960000000000002</v>
      </c>
      <c r="K38" s="157">
        <f t="shared" si="0"/>
        <v>2.4280000000000004</v>
      </c>
      <c r="L38" s="157">
        <f t="shared" si="0"/>
        <v>2.4030000000000005</v>
      </c>
      <c r="M38" s="157">
        <f t="shared" si="0"/>
        <v>2.254</v>
      </c>
      <c r="N38" s="157">
        <f t="shared" si="0"/>
        <v>1.9940000000000002</v>
      </c>
      <c r="O38" s="158">
        <f t="shared" si="0"/>
        <v>1.508053885013231</v>
      </c>
    </row>
    <row r="39" spans="1:33">
      <c r="A39" s="153" t="s">
        <v>420</v>
      </c>
      <c r="B39" s="154">
        <f t="shared" si="0"/>
        <v>3.8159999999999998</v>
      </c>
      <c r="C39" s="154">
        <f t="shared" si="0"/>
        <v>3.8100000000000005</v>
      </c>
      <c r="D39" s="154">
        <f t="shared" si="0"/>
        <v>3.4810000000000003</v>
      </c>
      <c r="E39" s="154">
        <f t="shared" si="0"/>
        <v>3.3424</v>
      </c>
      <c r="F39" s="154">
        <f t="shared" si="0"/>
        <v>3.0590000000000002</v>
      </c>
      <c r="G39" s="154">
        <f t="shared" si="0"/>
        <v>3.052</v>
      </c>
      <c r="H39" s="154">
        <f t="shared" si="0"/>
        <v>2.8610000000000002</v>
      </c>
      <c r="I39" s="154">
        <f t="shared" si="0"/>
        <v>2.8202992764752692</v>
      </c>
      <c r="J39" s="154">
        <f t="shared" si="0"/>
        <v>2.6350000000000002</v>
      </c>
      <c r="K39" s="154">
        <f t="shared" si="0"/>
        <v>2.4472000000000005</v>
      </c>
      <c r="L39" s="154">
        <f t="shared" si="0"/>
        <v>2.4450000000000003</v>
      </c>
      <c r="M39" s="154">
        <f t="shared" si="0"/>
        <v>2.2749999999999999</v>
      </c>
      <c r="N39" s="154">
        <f t="shared" si="0"/>
        <v>1.9440000000000002</v>
      </c>
      <c r="O39" s="155">
        <f t="shared" si="0"/>
        <v>1.4962905941784941</v>
      </c>
    </row>
    <row r="40" spans="1:33">
      <c r="A40" s="156" t="s">
        <v>421</v>
      </c>
      <c r="B40" s="157">
        <f t="shared" si="0"/>
        <v>3.782</v>
      </c>
      <c r="C40" s="157">
        <f t="shared" si="0"/>
        <v>3.762</v>
      </c>
      <c r="D40" s="157">
        <f t="shared" si="0"/>
        <v>3.4420000000000002</v>
      </c>
      <c r="E40" s="157">
        <f t="shared" si="0"/>
        <v>3.3114000000000008</v>
      </c>
      <c r="F40" s="157">
        <f t="shared" si="0"/>
        <v>3.0050000000000003</v>
      </c>
      <c r="G40" s="157">
        <f t="shared" si="0"/>
        <v>3.0030000000000001</v>
      </c>
      <c r="H40" s="157">
        <f t="shared" si="0"/>
        <v>2.83</v>
      </c>
      <c r="I40" s="157">
        <f t="shared" si="0"/>
        <v>2.7870276049665996</v>
      </c>
      <c r="J40" s="157">
        <f t="shared" si="0"/>
        <v>2.6420000000000003</v>
      </c>
      <c r="K40" s="157">
        <f t="shared" si="0"/>
        <v>2.4039999999999999</v>
      </c>
      <c r="L40" s="157">
        <f t="shared" si="0"/>
        <v>2.3890000000000002</v>
      </c>
      <c r="M40" s="157">
        <f t="shared" si="0"/>
        <v>2.2320000000000002</v>
      </c>
      <c r="N40" s="157">
        <f t="shared" si="0"/>
        <v>1.9460000000000002</v>
      </c>
      <c r="O40" s="158">
        <f t="shared" si="0"/>
        <v>1.4829588645657927</v>
      </c>
    </row>
    <row r="41" spans="1:33">
      <c r="A41" s="153" t="s">
        <v>422</v>
      </c>
      <c r="B41" s="154">
        <f t="shared" si="0"/>
        <v>3.6990000000000003</v>
      </c>
      <c r="C41" s="154">
        <f t="shared" si="0"/>
        <v>3.6880000000000006</v>
      </c>
      <c r="D41" s="154">
        <f t="shared" si="0"/>
        <v>3.3630000000000004</v>
      </c>
      <c r="E41" s="154">
        <f t="shared" si="0"/>
        <v>3.2317999999999998</v>
      </c>
      <c r="F41" s="154">
        <f t="shared" si="0"/>
        <v>2.9590000000000001</v>
      </c>
      <c r="G41" s="154">
        <f t="shared" si="0"/>
        <v>2.956</v>
      </c>
      <c r="H41" s="154">
        <f t="shared" si="0"/>
        <v>2.7720000000000002</v>
      </c>
      <c r="I41" s="154">
        <f t="shared" si="0"/>
        <v>2.7486153846153849</v>
      </c>
      <c r="J41" s="154">
        <f t="shared" si="0"/>
        <v>2.5530000000000004</v>
      </c>
      <c r="K41" s="154">
        <f t="shared" si="0"/>
        <v>2.3672</v>
      </c>
      <c r="L41" s="154">
        <f t="shared" si="0"/>
        <v>2.3519999999999999</v>
      </c>
      <c r="M41" s="154">
        <f t="shared" si="0"/>
        <v>2.1989999999999998</v>
      </c>
      <c r="N41" s="154">
        <f t="shared" si="0"/>
        <v>1.8920000000000003</v>
      </c>
      <c r="O41" s="155">
        <f t="shared" si="0"/>
        <v>1.7000000000000002</v>
      </c>
    </row>
    <row r="42" spans="1:33">
      <c r="A42" s="156" t="s">
        <v>423</v>
      </c>
      <c r="B42" s="157">
        <f t="shared" si="0"/>
        <v>3.6829999999999998</v>
      </c>
      <c r="C42" s="157">
        <f t="shared" si="0"/>
        <v>3.6350000000000002</v>
      </c>
      <c r="D42" s="157">
        <f t="shared" si="0"/>
        <v>3.3350000000000004</v>
      </c>
      <c r="E42" s="157">
        <f t="shared" si="0"/>
        <v>3.2140000000000004</v>
      </c>
      <c r="F42" s="157">
        <f t="shared" si="0"/>
        <v>2.9050000000000002</v>
      </c>
      <c r="G42" s="157">
        <f t="shared" si="0"/>
        <v>2.9079999999999999</v>
      </c>
      <c r="H42" s="157">
        <f t="shared" si="0"/>
        <v>2.7430000000000003</v>
      </c>
      <c r="I42" s="157">
        <f t="shared" si="0"/>
        <v>2.7017800003700896</v>
      </c>
      <c r="J42" s="157">
        <f t="shared" si="0"/>
        <v>2.5600000000000005</v>
      </c>
      <c r="K42" s="157">
        <f t="shared" si="0"/>
        <v>2.3239999999999998</v>
      </c>
      <c r="L42" s="157">
        <f t="shared" si="0"/>
        <v>2.302</v>
      </c>
      <c r="M42" s="157">
        <f t="shared" si="0"/>
        <v>2.1620000000000004</v>
      </c>
      <c r="N42" s="157">
        <f t="shared" si="0"/>
        <v>1.9079999999999999</v>
      </c>
      <c r="O42" s="158">
        <f t="shared" si="0"/>
        <v>1.4441400048111621</v>
      </c>
    </row>
    <row r="43" spans="1:33">
      <c r="A43" s="153" t="s">
        <v>424</v>
      </c>
      <c r="B43" s="154">
        <f t="shared" si="0"/>
        <v>3.6829999999999998</v>
      </c>
      <c r="C43" s="154">
        <f t="shared" si="0"/>
        <v>3.665</v>
      </c>
      <c r="D43" s="154">
        <f t="shared" si="0"/>
        <v>3.3620000000000001</v>
      </c>
      <c r="E43" s="154">
        <f t="shared" si="0"/>
        <v>3.2229999999999999</v>
      </c>
      <c r="F43" s="154">
        <f t="shared" si="0"/>
        <v>2.9460000000000002</v>
      </c>
      <c r="G43" s="154">
        <f t="shared" si="0"/>
        <v>2.9430000000000001</v>
      </c>
      <c r="H43" s="154">
        <f t="shared" si="0"/>
        <v>2.7640000000000002</v>
      </c>
      <c r="I43" s="154">
        <f t="shared" si="0"/>
        <v>2.7219953849854739</v>
      </c>
      <c r="J43" s="154">
        <f t="shared" si="0"/>
        <v>2.552</v>
      </c>
      <c r="K43" s="154">
        <f t="shared" si="0"/>
        <v>2.3568000000000002</v>
      </c>
      <c r="L43" s="154">
        <f t="shared" si="0"/>
        <v>2.3510000000000004</v>
      </c>
      <c r="M43" s="154">
        <f t="shared" si="0"/>
        <v>2.1970000000000001</v>
      </c>
      <c r="N43" s="154">
        <f t="shared" si="0"/>
        <v>1.899</v>
      </c>
      <c r="O43" s="155">
        <f t="shared" si="0"/>
        <v>1.4441400048111621</v>
      </c>
    </row>
    <row r="44" spans="1:33">
      <c r="A44" s="156" t="s">
        <v>425</v>
      </c>
      <c r="B44" s="157">
        <f t="shared" si="0"/>
        <v>2.8070000000000004</v>
      </c>
      <c r="C44" s="157">
        <f t="shared" si="0"/>
        <v>2.9250000000000003</v>
      </c>
      <c r="D44" s="157">
        <f t="shared" si="0"/>
        <v>2.93</v>
      </c>
      <c r="E44" s="157">
        <f t="shared" si="0"/>
        <v>2.5750000000000002</v>
      </c>
      <c r="F44" s="157">
        <f t="shared" si="0"/>
        <v>2.3359999999999999</v>
      </c>
      <c r="G44" s="157">
        <f t="shared" si="0"/>
        <v>2.2429999999999999</v>
      </c>
      <c r="H44" s="157">
        <f t="shared" si="0"/>
        <v>2.1989999999999998</v>
      </c>
      <c r="I44" s="157">
        <f t="shared" si="0"/>
        <v>2.2388809163412966</v>
      </c>
      <c r="J44" s="157">
        <f t="shared" si="0"/>
        <v>2.4220000000000002</v>
      </c>
      <c r="K44" s="157">
        <f t="shared" si="0"/>
        <v>1.8688</v>
      </c>
      <c r="L44" s="157">
        <f t="shared" si="0"/>
        <v>1.879</v>
      </c>
      <c r="M44" s="157">
        <f t="shared" si="0"/>
        <v>1.9100000000000001</v>
      </c>
      <c r="N44" s="157">
        <f t="shared" si="0"/>
        <v>1.9100000000000001</v>
      </c>
      <c r="O44" s="158">
        <f t="shared" si="0"/>
        <v>1.1006519124368537</v>
      </c>
    </row>
    <row r="45" spans="1:33">
      <c r="A45" s="159" t="s">
        <v>427</v>
      </c>
      <c r="B45" s="160">
        <f t="shared" si="0"/>
        <v>2.6460000000000004</v>
      </c>
      <c r="C45" s="160">
        <f t="shared" si="0"/>
        <v>2.7530000000000001</v>
      </c>
      <c r="D45" s="160">
        <f t="shared" si="0"/>
        <v>2.7650000000000001</v>
      </c>
      <c r="E45" s="160">
        <f t="shared" si="0"/>
        <v>2.4148000000000005</v>
      </c>
      <c r="F45" s="160">
        <f t="shared" si="0"/>
        <v>2.1960000000000002</v>
      </c>
      <c r="G45" s="160">
        <f t="shared" si="0"/>
        <v>2.1059999999999999</v>
      </c>
      <c r="H45" s="160">
        <f t="shared" si="0"/>
        <v>2.0649999999999999</v>
      </c>
      <c r="I45" s="160">
        <f t="shared" si="0"/>
        <v>2.1066247885864438</v>
      </c>
      <c r="J45" s="160">
        <f t="shared" si="0"/>
        <v>2.262</v>
      </c>
      <c r="K45" s="160">
        <f t="shared" si="0"/>
        <v>1.7568000000000001</v>
      </c>
      <c r="L45" s="160">
        <f t="shared" si="0"/>
        <v>1.7640000000000002</v>
      </c>
      <c r="M45" s="160">
        <f t="shared" si="0"/>
        <v>1.7989999999999999</v>
      </c>
      <c r="N45" s="160">
        <f t="shared" si="0"/>
        <v>1.8210000000000002</v>
      </c>
      <c r="O45" s="161">
        <f t="shared" si="0"/>
        <v>1.0375222516237672</v>
      </c>
    </row>
    <row r="46" spans="1:33">
      <c r="A46" s="166" t="s">
        <v>430</v>
      </c>
      <c r="O46" s="164"/>
    </row>
    <row r="47" spans="1:33" ht="13.5" thickBot="1"/>
    <row r="48" spans="1:33" ht="16.5" thickBot="1">
      <c r="A48" s="299" t="s">
        <v>431</v>
      </c>
      <c r="B48" s="300"/>
      <c r="C48" s="300"/>
      <c r="D48" s="300"/>
      <c r="E48" s="300"/>
      <c r="F48" s="300"/>
      <c r="G48" s="300"/>
      <c r="H48" s="300"/>
      <c r="I48" s="300"/>
      <c r="J48" s="300"/>
      <c r="K48" s="300"/>
      <c r="L48" s="300"/>
      <c r="M48" s="300"/>
      <c r="N48" s="300"/>
      <c r="O48" s="300"/>
      <c r="R48" s="284" t="s">
        <v>432</v>
      </c>
      <c r="S48" s="285"/>
      <c r="T48" s="285"/>
      <c r="U48" s="285"/>
      <c r="V48" s="285"/>
      <c r="W48" s="285"/>
      <c r="X48" s="285"/>
      <c r="Y48" s="285"/>
      <c r="Z48" s="285"/>
      <c r="AA48" s="285"/>
      <c r="AB48" s="285"/>
      <c r="AC48" s="285"/>
      <c r="AD48" s="285"/>
      <c r="AE48" s="285"/>
      <c r="AF48" s="285"/>
      <c r="AG48" s="286"/>
    </row>
    <row r="49" spans="1:33" ht="25.5">
      <c r="A49" s="167" t="s">
        <v>400</v>
      </c>
      <c r="B49" s="147" t="s">
        <v>401</v>
      </c>
      <c r="C49" s="147" t="s">
        <v>402</v>
      </c>
      <c r="D49" s="147" t="s">
        <v>403</v>
      </c>
      <c r="E49" s="148" t="s">
        <v>404</v>
      </c>
      <c r="F49" s="147" t="s">
        <v>405</v>
      </c>
      <c r="G49" s="147" t="s">
        <v>406</v>
      </c>
      <c r="H49" s="147" t="s">
        <v>407</v>
      </c>
      <c r="I49" s="168" t="s">
        <v>408</v>
      </c>
      <c r="J49" s="147" t="s">
        <v>409</v>
      </c>
      <c r="K49" s="147" t="s">
        <v>410</v>
      </c>
      <c r="L49" s="147" t="s">
        <v>411</v>
      </c>
      <c r="M49" s="147" t="s">
        <v>412</v>
      </c>
      <c r="N49" s="147" t="s">
        <v>413</v>
      </c>
      <c r="O49" s="167" t="s">
        <v>414</v>
      </c>
      <c r="P49" s="147" t="s">
        <v>433</v>
      </c>
      <c r="R49" s="169" t="s">
        <v>400</v>
      </c>
      <c r="S49" s="146" t="str">
        <f t="shared" ref="S49:AG49" si="1">B49</f>
        <v>Alfalfa</v>
      </c>
      <c r="T49" s="146" t="str">
        <f t="shared" si="1"/>
        <v>Mint</v>
      </c>
      <c r="U49" s="146" t="str">
        <f t="shared" si="1"/>
        <v>Onions</v>
      </c>
      <c r="V49" s="146" t="str">
        <f t="shared" si="1"/>
        <v>Orchard*</v>
      </c>
      <c r="W49" s="146" t="str">
        <f t="shared" si="1"/>
        <v>Late Potatoes</v>
      </c>
      <c r="X49" s="146" t="str">
        <f t="shared" si="1"/>
        <v>Field Corn</v>
      </c>
      <c r="Y49" s="146" t="str">
        <f t="shared" si="1"/>
        <v>Vineyard</v>
      </c>
      <c r="Z49" s="146" t="str">
        <f t="shared" si="1"/>
        <v>Other</v>
      </c>
      <c r="AA49" s="146" t="str">
        <f t="shared" si="1"/>
        <v>Grain**</v>
      </c>
      <c r="AB49" s="146" t="str">
        <f t="shared" si="1"/>
        <v>Early Potatoes</v>
      </c>
      <c r="AC49" s="146" t="str">
        <f t="shared" si="1"/>
        <v>Beans</v>
      </c>
      <c r="AD49" s="146" t="str">
        <f t="shared" si="1"/>
        <v>Sweet Corn</v>
      </c>
      <c r="AE49" s="146" t="str">
        <f t="shared" si="1"/>
        <v>Peas-Dry</v>
      </c>
      <c r="AF49" s="146" t="str">
        <f t="shared" si="1"/>
        <v>14Grass Seed***</v>
      </c>
      <c r="AG49" s="146" t="str">
        <f t="shared" si="1"/>
        <v>Average All Areas</v>
      </c>
    </row>
    <row r="50" spans="1:33">
      <c r="A50" s="170" t="s">
        <v>415</v>
      </c>
      <c r="B50" s="171">
        <f t="shared" ref="B50:O61" si="2">+B34*$G$12</f>
        <v>259.98199999999997</v>
      </c>
      <c r="C50" s="171">
        <f t="shared" si="2"/>
        <v>259.25</v>
      </c>
      <c r="D50" s="171">
        <f t="shared" si="2"/>
        <v>235.21600000000001</v>
      </c>
      <c r="E50" s="171">
        <f t="shared" si="2"/>
        <v>228.81100000000001</v>
      </c>
      <c r="F50" s="171">
        <f t="shared" si="2"/>
        <v>203.86200000000002</v>
      </c>
      <c r="G50" s="171">
        <f t="shared" si="2"/>
        <v>204.10599999999999</v>
      </c>
      <c r="H50" s="171">
        <f t="shared" si="2"/>
        <v>194.71200000000002</v>
      </c>
      <c r="I50" s="171">
        <f t="shared" si="2"/>
        <v>190.95708173793977</v>
      </c>
      <c r="J50" s="171">
        <f t="shared" si="2"/>
        <v>183.18299999999999</v>
      </c>
      <c r="K50" s="171">
        <f t="shared" si="2"/>
        <v>163.08960000000002</v>
      </c>
      <c r="L50" s="171">
        <f t="shared" si="2"/>
        <v>161.345</v>
      </c>
      <c r="M50" s="171">
        <f t="shared" si="2"/>
        <v>151.768</v>
      </c>
      <c r="N50" s="171">
        <f t="shared" si="2"/>
        <v>135.17600000000002</v>
      </c>
      <c r="O50" s="171">
        <f t="shared" si="2"/>
        <v>101.94146259321626</v>
      </c>
      <c r="R50" s="170" t="s">
        <v>415</v>
      </c>
      <c r="S50" s="172">
        <f t="shared" ref="S50:AB62" si="3">B83/B$95</f>
        <v>0.10522077063634672</v>
      </c>
      <c r="T50" s="172">
        <f t="shared" si="3"/>
        <v>2.5738077214231644E-2</v>
      </c>
      <c r="U50" s="172">
        <f t="shared" si="3"/>
        <v>0.10430674177721243</v>
      </c>
      <c r="V50" s="172">
        <f t="shared" si="3"/>
        <v>0.2523458167989418</v>
      </c>
      <c r="W50" s="172">
        <f t="shared" si="3"/>
        <v>7.2905461933787497E-2</v>
      </c>
      <c r="X50" s="172">
        <f t="shared" si="3"/>
        <v>5.7474266066026854E-2</v>
      </c>
      <c r="Y50" s="172">
        <f t="shared" si="3"/>
        <v>0.11795242476015246</v>
      </c>
      <c r="Z50" s="172">
        <f t="shared" si="3"/>
        <v>6.8126542927676698E-2</v>
      </c>
      <c r="AA50" s="172">
        <f t="shared" si="3"/>
        <v>2.8199304692059786E-2</v>
      </c>
      <c r="AB50" s="172">
        <f t="shared" si="3"/>
        <v>0</v>
      </c>
      <c r="AC50" s="172">
        <v>0</v>
      </c>
      <c r="AD50" s="172">
        <f t="shared" ref="AD50:AG62" si="4">M83/M$95</f>
        <v>5.748702379786505E-2</v>
      </c>
      <c r="AE50" s="172">
        <f t="shared" si="4"/>
        <v>6.7526002671091503E-2</v>
      </c>
      <c r="AF50" s="172">
        <f t="shared" si="4"/>
        <v>0.11153070577451879</v>
      </c>
      <c r="AG50" s="172">
        <f t="shared" si="4"/>
        <v>9.2440541923667408E-2</v>
      </c>
    </row>
    <row r="51" spans="1:33">
      <c r="A51" s="173" t="s">
        <v>416</v>
      </c>
      <c r="B51" s="174">
        <f t="shared" si="2"/>
        <v>253.577</v>
      </c>
      <c r="C51" s="174">
        <f t="shared" si="2"/>
        <v>251.99100000000001</v>
      </c>
      <c r="D51" s="174">
        <f t="shared" si="2"/>
        <v>228.50600000000003</v>
      </c>
      <c r="E51" s="174">
        <f t="shared" si="2"/>
        <v>222.71099999999998</v>
      </c>
      <c r="F51" s="174">
        <f t="shared" si="2"/>
        <v>198.31100000000001</v>
      </c>
      <c r="G51" s="174">
        <f t="shared" si="2"/>
        <v>198.494</v>
      </c>
      <c r="H51" s="174">
        <f t="shared" si="2"/>
        <v>189.83199999999999</v>
      </c>
      <c r="I51" s="174">
        <f t="shared" si="2"/>
        <v>185.79567692307697</v>
      </c>
      <c r="J51" s="174">
        <f t="shared" si="2"/>
        <v>179.767</v>
      </c>
      <c r="K51" s="174">
        <f t="shared" si="2"/>
        <v>158.64879999999999</v>
      </c>
      <c r="L51" s="174">
        <f t="shared" si="2"/>
        <v>156.70900000000003</v>
      </c>
      <c r="M51" s="174">
        <f t="shared" si="2"/>
        <v>146.40000000000003</v>
      </c>
      <c r="N51" s="174">
        <f t="shared" si="2"/>
        <v>130.96699999999998</v>
      </c>
      <c r="O51" s="174">
        <f t="shared" si="2"/>
        <v>99.43</v>
      </c>
      <c r="R51" s="173" t="s">
        <v>416</v>
      </c>
      <c r="S51" s="175">
        <f t="shared" si="3"/>
        <v>6.9617872867416053E-2</v>
      </c>
      <c r="T51" s="175">
        <f t="shared" si="3"/>
        <v>0</v>
      </c>
      <c r="U51" s="175">
        <f t="shared" si="3"/>
        <v>0.14737415954933672</v>
      </c>
      <c r="V51" s="175">
        <f t="shared" si="3"/>
        <v>4.8352761243386243E-2</v>
      </c>
      <c r="W51" s="175">
        <f t="shared" si="3"/>
        <v>0.13892872793912592</v>
      </c>
      <c r="X51" s="175">
        <f t="shared" si="3"/>
        <v>0.12328349763878914</v>
      </c>
      <c r="Y51" s="175">
        <f t="shared" si="3"/>
        <v>0.218754106978578</v>
      </c>
      <c r="Z51" s="175">
        <f t="shared" si="3"/>
        <v>0.16580415104690499</v>
      </c>
      <c r="AA51" s="175">
        <f t="shared" si="3"/>
        <v>5.0650899586367905E-2</v>
      </c>
      <c r="AB51" s="175">
        <f t="shared" si="3"/>
        <v>0.75008188666885034</v>
      </c>
      <c r="AC51" s="172">
        <v>0</v>
      </c>
      <c r="AD51" s="175">
        <f t="shared" si="4"/>
        <v>0.1232984036823034</v>
      </c>
      <c r="AE51" s="175">
        <f t="shared" si="4"/>
        <v>0</v>
      </c>
      <c r="AF51" s="175">
        <f t="shared" si="4"/>
        <v>4.1503208065994501E-2</v>
      </c>
      <c r="AG51" s="175">
        <f t="shared" si="4"/>
        <v>9.2954453632127565E-2</v>
      </c>
    </row>
    <row r="52" spans="1:33">
      <c r="A52" s="170" t="s">
        <v>417</v>
      </c>
      <c r="B52" s="171">
        <f t="shared" si="2"/>
        <v>249.79500000000004</v>
      </c>
      <c r="C52" s="171">
        <f t="shared" si="2"/>
        <v>248.69700000000006</v>
      </c>
      <c r="D52" s="171">
        <f t="shared" si="2"/>
        <v>225.761</v>
      </c>
      <c r="E52" s="171">
        <f t="shared" si="2"/>
        <v>218.88020000000003</v>
      </c>
      <c r="F52" s="171">
        <f t="shared" si="2"/>
        <v>197.51800000000003</v>
      </c>
      <c r="G52" s="171">
        <f t="shared" si="2"/>
        <v>197.39600000000002</v>
      </c>
      <c r="H52" s="171">
        <f t="shared" si="2"/>
        <v>187.392</v>
      </c>
      <c r="I52" s="171">
        <f t="shared" si="2"/>
        <v>183.53158777964876</v>
      </c>
      <c r="J52" s="171">
        <f t="shared" si="2"/>
        <v>173.60599999999999</v>
      </c>
      <c r="K52" s="171">
        <f t="shared" si="2"/>
        <v>158.01440000000005</v>
      </c>
      <c r="L52" s="171">
        <f t="shared" si="2"/>
        <v>156.648</v>
      </c>
      <c r="M52" s="171">
        <f t="shared" si="2"/>
        <v>146.46100000000001</v>
      </c>
      <c r="N52" s="171">
        <f t="shared" si="2"/>
        <v>127.79500000000002</v>
      </c>
      <c r="O52" s="171">
        <f t="shared" si="2"/>
        <v>97.947041135434219</v>
      </c>
      <c r="R52" s="170" t="s">
        <v>417</v>
      </c>
      <c r="S52" s="172">
        <f t="shared" si="3"/>
        <v>0.25940502285013123</v>
      </c>
      <c r="T52" s="172">
        <f t="shared" si="3"/>
        <v>0.42573807721423162</v>
      </c>
      <c r="U52" s="172">
        <f t="shared" si="3"/>
        <v>0.25240777757586769</v>
      </c>
      <c r="V52" s="172">
        <f t="shared" si="3"/>
        <v>0.14684606481481483</v>
      </c>
      <c r="W52" s="172">
        <f t="shared" si="3"/>
        <v>0.30230867296123659</v>
      </c>
      <c r="X52" s="172">
        <f t="shared" si="3"/>
        <v>0.3209941024134404</v>
      </c>
      <c r="Y52" s="172">
        <f t="shared" si="3"/>
        <v>0</v>
      </c>
      <c r="Z52" s="172">
        <f t="shared" si="3"/>
        <v>0.13404041327603547</v>
      </c>
      <c r="AA52" s="172">
        <f t="shared" si="3"/>
        <v>0.22880452711447205</v>
      </c>
      <c r="AB52" s="172">
        <f t="shared" si="3"/>
        <v>0</v>
      </c>
      <c r="AC52" s="172">
        <v>0</v>
      </c>
      <c r="AD52" s="172">
        <f t="shared" si="4"/>
        <v>0.32099369960500113</v>
      </c>
      <c r="AE52" s="172">
        <f t="shared" si="4"/>
        <v>0.24098506617022139</v>
      </c>
      <c r="AF52" s="172">
        <f t="shared" si="4"/>
        <v>0.14394133822181485</v>
      </c>
      <c r="AG52" s="172">
        <f t="shared" si="4"/>
        <v>0.2272965766154012</v>
      </c>
    </row>
    <row r="53" spans="1:33">
      <c r="A53" s="173" t="s">
        <v>418</v>
      </c>
      <c r="B53" s="174">
        <f t="shared" si="2"/>
        <v>240.40099999999998</v>
      </c>
      <c r="C53" s="174">
        <f t="shared" si="2"/>
        <v>239.059</v>
      </c>
      <c r="D53" s="174">
        <f t="shared" si="2"/>
        <v>218.86800000000002</v>
      </c>
      <c r="E53" s="174">
        <f t="shared" si="2"/>
        <v>210.98680000000002</v>
      </c>
      <c r="F53" s="174">
        <f t="shared" si="2"/>
        <v>189.28300000000002</v>
      </c>
      <c r="G53" s="174">
        <f t="shared" si="2"/>
        <v>189.34399999999999</v>
      </c>
      <c r="H53" s="174">
        <f t="shared" si="2"/>
        <v>179.40100000000001</v>
      </c>
      <c r="I53" s="174">
        <f t="shared" si="2"/>
        <v>176.7897509742603</v>
      </c>
      <c r="J53" s="174">
        <f t="shared" si="2"/>
        <v>168.60400000000001</v>
      </c>
      <c r="K53" s="174">
        <f t="shared" si="2"/>
        <v>151.4264</v>
      </c>
      <c r="L53" s="174">
        <f t="shared" si="2"/>
        <v>150.18200000000002</v>
      </c>
      <c r="M53" s="174">
        <f t="shared" si="2"/>
        <v>140.84900000000002</v>
      </c>
      <c r="N53" s="174">
        <f t="shared" si="2"/>
        <v>125.599</v>
      </c>
      <c r="O53" s="174">
        <f t="shared" si="2"/>
        <v>94.263562665383674</v>
      </c>
      <c r="R53" s="173" t="s">
        <v>418</v>
      </c>
      <c r="S53" s="175">
        <f t="shared" si="3"/>
        <v>0.12404031348176738</v>
      </c>
      <c r="T53" s="175">
        <f t="shared" si="3"/>
        <v>0.32202876608629827</v>
      </c>
      <c r="U53" s="175">
        <f t="shared" si="3"/>
        <v>0.13301835362529529</v>
      </c>
      <c r="V53" s="175">
        <f t="shared" si="3"/>
        <v>0.2140376984126984</v>
      </c>
      <c r="W53" s="175">
        <f t="shared" si="3"/>
        <v>7.0166527229990838E-2</v>
      </c>
      <c r="X53" s="175">
        <f t="shared" si="3"/>
        <v>5.2534221235664078E-2</v>
      </c>
      <c r="Y53" s="175">
        <f t="shared" si="3"/>
        <v>0</v>
      </c>
      <c r="Z53" s="175">
        <f t="shared" si="3"/>
        <v>4.9199963426899515E-2</v>
      </c>
      <c r="AA53" s="175">
        <f t="shared" si="3"/>
        <v>8.0233207298195747E-2</v>
      </c>
      <c r="AB53" s="175">
        <f t="shared" si="3"/>
        <v>0</v>
      </c>
      <c r="AC53" s="172">
        <v>0</v>
      </c>
      <c r="AD53" s="175">
        <f t="shared" si="4"/>
        <v>5.2557699213266737E-2</v>
      </c>
      <c r="AE53" s="175">
        <f t="shared" si="4"/>
        <v>0.19636569670970092</v>
      </c>
      <c r="AF53" s="175">
        <f t="shared" si="4"/>
        <v>0.16901924839596699</v>
      </c>
      <c r="AG53" s="175">
        <f t="shared" si="4"/>
        <v>0.10892127023460016</v>
      </c>
    </row>
    <row r="54" spans="1:33">
      <c r="A54" s="170" t="s">
        <v>419</v>
      </c>
      <c r="B54" s="171">
        <f t="shared" si="2"/>
        <v>234.60599999999999</v>
      </c>
      <c r="C54" s="171">
        <f t="shared" si="2"/>
        <v>232.959</v>
      </c>
      <c r="D54" s="171">
        <f t="shared" si="2"/>
        <v>212.46299999999999</v>
      </c>
      <c r="E54" s="171">
        <f t="shared" si="2"/>
        <v>205.21619999999999</v>
      </c>
      <c r="F54" s="171">
        <f t="shared" si="2"/>
        <v>185.13500000000002</v>
      </c>
      <c r="G54" s="171">
        <f t="shared" si="2"/>
        <v>185.13500000000002</v>
      </c>
      <c r="H54" s="171">
        <f t="shared" si="2"/>
        <v>175.31399999999999</v>
      </c>
      <c r="I54" s="171">
        <f t="shared" si="2"/>
        <v>172.39188361429285</v>
      </c>
      <c r="J54" s="171">
        <f t="shared" si="2"/>
        <v>164.45600000000002</v>
      </c>
      <c r="K54" s="171">
        <f t="shared" si="2"/>
        <v>148.10800000000003</v>
      </c>
      <c r="L54" s="171">
        <f t="shared" si="2"/>
        <v>146.58300000000003</v>
      </c>
      <c r="M54" s="171">
        <f t="shared" si="2"/>
        <v>137.494</v>
      </c>
      <c r="N54" s="171">
        <f t="shared" si="2"/>
        <v>121.63400000000001</v>
      </c>
      <c r="O54" s="171">
        <f t="shared" si="2"/>
        <v>91.991286985807093</v>
      </c>
      <c r="R54" s="170" t="s">
        <v>419</v>
      </c>
      <c r="S54" s="172">
        <f t="shared" si="3"/>
        <v>0.16737768626750799</v>
      </c>
      <c r="T54" s="172">
        <f t="shared" si="3"/>
        <v>0.18637395912187738</v>
      </c>
      <c r="U54" s="172">
        <f t="shared" si="3"/>
        <v>9.9642619177418373E-2</v>
      </c>
      <c r="V54" s="172">
        <f t="shared" si="3"/>
        <v>0.1492435515873016</v>
      </c>
      <c r="W54" s="172">
        <f t="shared" si="3"/>
        <v>6.1650930241823033E-2</v>
      </c>
      <c r="X54" s="172">
        <f t="shared" si="3"/>
        <v>0.18878805684315902</v>
      </c>
      <c r="Y54" s="172">
        <f t="shared" si="3"/>
        <v>0</v>
      </c>
      <c r="Z54" s="172">
        <f t="shared" si="3"/>
        <v>7.104324769132303E-2</v>
      </c>
      <c r="AA54" s="172">
        <f t="shared" si="3"/>
        <v>0.10464511381226686</v>
      </c>
      <c r="AB54" s="172">
        <f t="shared" si="3"/>
        <v>0</v>
      </c>
      <c r="AC54" s="172">
        <v>0</v>
      </c>
      <c r="AD54" s="172">
        <f t="shared" si="4"/>
        <v>0.18878333823001339</v>
      </c>
      <c r="AE54" s="172">
        <f t="shared" si="4"/>
        <v>0.17141527378687926</v>
      </c>
      <c r="AF54" s="172">
        <f t="shared" si="4"/>
        <v>0.10243813015582034</v>
      </c>
      <c r="AG54" s="172">
        <f t="shared" si="4"/>
        <v>0.12665284025103024</v>
      </c>
    </row>
    <row r="55" spans="1:33">
      <c r="A55" s="173" t="s">
        <v>420</v>
      </c>
      <c r="B55" s="174">
        <f t="shared" si="2"/>
        <v>232.77599999999998</v>
      </c>
      <c r="C55" s="174">
        <f t="shared" si="2"/>
        <v>232.41000000000003</v>
      </c>
      <c r="D55" s="174">
        <f t="shared" si="2"/>
        <v>212.34100000000001</v>
      </c>
      <c r="E55" s="174">
        <f t="shared" si="2"/>
        <v>203.88640000000001</v>
      </c>
      <c r="F55" s="174">
        <f t="shared" si="2"/>
        <v>186.59900000000002</v>
      </c>
      <c r="G55" s="174">
        <f t="shared" si="2"/>
        <v>186.172</v>
      </c>
      <c r="H55" s="174">
        <f t="shared" si="2"/>
        <v>174.52100000000002</v>
      </c>
      <c r="I55" s="174">
        <f t="shared" si="2"/>
        <v>172.03825586499141</v>
      </c>
      <c r="J55" s="174">
        <f t="shared" si="2"/>
        <v>160.73500000000001</v>
      </c>
      <c r="K55" s="174">
        <f t="shared" si="2"/>
        <v>149.27920000000003</v>
      </c>
      <c r="L55" s="174">
        <f t="shared" si="2"/>
        <v>149.14500000000001</v>
      </c>
      <c r="M55" s="174">
        <f t="shared" si="2"/>
        <v>138.77500000000001</v>
      </c>
      <c r="N55" s="174">
        <f t="shared" si="2"/>
        <v>118.58400000000002</v>
      </c>
      <c r="O55" s="174">
        <f t="shared" si="2"/>
        <v>91.273726244888138</v>
      </c>
      <c r="R55" s="173" t="s">
        <v>420</v>
      </c>
      <c r="S55" s="175">
        <f t="shared" si="3"/>
        <v>1.696570011054677E-2</v>
      </c>
      <c r="T55" s="175">
        <f t="shared" si="3"/>
        <v>0</v>
      </c>
      <c r="U55" s="175">
        <f t="shared" si="3"/>
        <v>7.5171118783693744E-2</v>
      </c>
      <c r="V55" s="175">
        <f t="shared" si="3"/>
        <v>2.5659308862433863E-2</v>
      </c>
      <c r="W55" s="175">
        <f t="shared" si="3"/>
        <v>4.2249312776383413E-2</v>
      </c>
      <c r="X55" s="175">
        <f t="shared" si="3"/>
        <v>5.338295140475724E-2</v>
      </c>
      <c r="Y55" s="175">
        <f t="shared" si="3"/>
        <v>0.24641871467998422</v>
      </c>
      <c r="Z55" s="175">
        <f t="shared" si="3"/>
        <v>8.0981987748011339E-2</v>
      </c>
      <c r="AA55" s="175">
        <f t="shared" si="3"/>
        <v>5.4247976247874745E-2</v>
      </c>
      <c r="AB55" s="175">
        <f t="shared" si="3"/>
        <v>0</v>
      </c>
      <c r="AC55" s="172">
        <v>0</v>
      </c>
      <c r="AD55" s="175">
        <f t="shared" si="4"/>
        <v>5.3373812555087649E-2</v>
      </c>
      <c r="AE55" s="175">
        <f t="shared" si="4"/>
        <v>1.4468412319397791E-2</v>
      </c>
      <c r="AF55" s="175">
        <f t="shared" si="4"/>
        <v>0.19431714023831348</v>
      </c>
      <c r="AG55" s="175">
        <f t="shared" si="4"/>
        <v>4.7074097018342448E-2</v>
      </c>
    </row>
    <row r="56" spans="1:33">
      <c r="A56" s="170" t="s">
        <v>421</v>
      </c>
      <c r="B56" s="171">
        <f t="shared" si="2"/>
        <v>230.702</v>
      </c>
      <c r="C56" s="171">
        <f t="shared" si="2"/>
        <v>229.482</v>
      </c>
      <c r="D56" s="171">
        <f t="shared" si="2"/>
        <v>209.96200000000002</v>
      </c>
      <c r="E56" s="171">
        <f t="shared" si="2"/>
        <v>201.99540000000005</v>
      </c>
      <c r="F56" s="171">
        <f t="shared" si="2"/>
        <v>183.30500000000001</v>
      </c>
      <c r="G56" s="171">
        <f t="shared" si="2"/>
        <v>183.18299999999999</v>
      </c>
      <c r="H56" s="171">
        <f t="shared" si="2"/>
        <v>172.63</v>
      </c>
      <c r="I56" s="171">
        <f t="shared" si="2"/>
        <v>170.00868390296259</v>
      </c>
      <c r="J56" s="171">
        <f t="shared" si="2"/>
        <v>161.16200000000003</v>
      </c>
      <c r="K56" s="171">
        <f t="shared" si="2"/>
        <v>146.64400000000001</v>
      </c>
      <c r="L56" s="171">
        <f t="shared" si="2"/>
        <v>145.72900000000001</v>
      </c>
      <c r="M56" s="171">
        <f t="shared" si="2"/>
        <v>136.15200000000002</v>
      </c>
      <c r="N56" s="171">
        <f t="shared" si="2"/>
        <v>118.70600000000002</v>
      </c>
      <c r="O56" s="171">
        <f t="shared" si="2"/>
        <v>90.460490738513357</v>
      </c>
      <c r="R56" s="170" t="s">
        <v>421</v>
      </c>
      <c r="S56" s="172">
        <f t="shared" si="3"/>
        <v>9.447380117536669E-2</v>
      </c>
      <c r="T56" s="172">
        <f t="shared" si="3"/>
        <v>2.5132475397426194E-2</v>
      </c>
      <c r="U56" s="172">
        <f t="shared" si="3"/>
        <v>8.5710824398812765E-2</v>
      </c>
      <c r="V56" s="172">
        <f t="shared" si="3"/>
        <v>5.4284474206349208E-2</v>
      </c>
      <c r="W56" s="172">
        <f t="shared" si="3"/>
        <v>7.2676387394924505E-2</v>
      </c>
      <c r="X56" s="172">
        <f t="shared" si="3"/>
        <v>8.0672890687906687E-2</v>
      </c>
      <c r="Y56" s="172">
        <f t="shared" si="3"/>
        <v>0</v>
      </c>
      <c r="Z56" s="172">
        <f t="shared" si="3"/>
        <v>7.3649081100850319E-2</v>
      </c>
      <c r="AA56" s="172">
        <f t="shared" si="3"/>
        <v>7.4694851168574106E-2</v>
      </c>
      <c r="AB56" s="172">
        <f t="shared" si="3"/>
        <v>0</v>
      </c>
      <c r="AC56" s="172">
        <v>0</v>
      </c>
      <c r="AD56" s="172">
        <f t="shared" si="4"/>
        <v>8.0664642705578951E-2</v>
      </c>
      <c r="AE56" s="172">
        <f t="shared" si="4"/>
        <v>6.0443563074183498E-2</v>
      </c>
      <c r="AF56" s="172">
        <f t="shared" si="4"/>
        <v>1.6938588450962421E-2</v>
      </c>
      <c r="AG56" s="172">
        <f t="shared" si="4"/>
        <v>7.3753333153769488E-2</v>
      </c>
    </row>
    <row r="57" spans="1:33">
      <c r="A57" s="173" t="s">
        <v>422</v>
      </c>
      <c r="B57" s="174">
        <f t="shared" si="2"/>
        <v>225.63900000000001</v>
      </c>
      <c r="C57" s="174">
        <f t="shared" si="2"/>
        <v>224.96800000000005</v>
      </c>
      <c r="D57" s="174">
        <f t="shared" si="2"/>
        <v>205.14300000000003</v>
      </c>
      <c r="E57" s="174">
        <f t="shared" si="2"/>
        <v>197.13979999999998</v>
      </c>
      <c r="F57" s="174">
        <f t="shared" si="2"/>
        <v>180.499</v>
      </c>
      <c r="G57" s="174">
        <f t="shared" si="2"/>
        <v>180.316</v>
      </c>
      <c r="H57" s="174">
        <f t="shared" si="2"/>
        <v>169.09200000000001</v>
      </c>
      <c r="I57" s="174">
        <f t="shared" si="2"/>
        <v>167.66553846153849</v>
      </c>
      <c r="J57" s="174">
        <f t="shared" si="2"/>
        <v>155.73300000000003</v>
      </c>
      <c r="K57" s="174">
        <f t="shared" si="2"/>
        <v>144.39920000000001</v>
      </c>
      <c r="L57" s="174">
        <f t="shared" si="2"/>
        <v>143.47199999999998</v>
      </c>
      <c r="M57" s="174">
        <f t="shared" si="2"/>
        <v>134.13899999999998</v>
      </c>
      <c r="N57" s="174">
        <f t="shared" si="2"/>
        <v>115.41200000000002</v>
      </c>
      <c r="O57" s="174">
        <f t="shared" si="2"/>
        <v>103.70000000000002</v>
      </c>
      <c r="R57" s="173" t="s">
        <v>422</v>
      </c>
      <c r="S57" s="175">
        <f t="shared" si="3"/>
        <v>2.4156938424309653E-2</v>
      </c>
      <c r="T57" s="175">
        <f t="shared" si="3"/>
        <v>0</v>
      </c>
      <c r="U57" s="175">
        <f t="shared" si="3"/>
        <v>4.0099339754073537E-2</v>
      </c>
      <c r="V57" s="175">
        <f t="shared" si="3"/>
        <v>9.1662533068783067E-3</v>
      </c>
      <c r="W57" s="175">
        <f t="shared" si="3"/>
        <v>0.11289390860921876</v>
      </c>
      <c r="X57" s="175">
        <f t="shared" si="3"/>
        <v>3.7779373680659832E-2</v>
      </c>
      <c r="Y57" s="175">
        <f t="shared" si="3"/>
        <v>0</v>
      </c>
      <c r="Z57" s="175">
        <f t="shared" si="3"/>
        <v>0.12703666453323581</v>
      </c>
      <c r="AA57" s="175">
        <f t="shared" si="3"/>
        <v>0.19205344228182811</v>
      </c>
      <c r="AB57" s="175">
        <f t="shared" si="3"/>
        <v>0</v>
      </c>
      <c r="AC57" s="172">
        <v>0</v>
      </c>
      <c r="AD57" s="175">
        <f t="shared" si="4"/>
        <v>3.7769725459471812E-2</v>
      </c>
      <c r="AE57" s="175">
        <f t="shared" si="4"/>
        <v>0.10927192520943786</v>
      </c>
      <c r="AF57" s="175">
        <f t="shared" si="4"/>
        <v>2.999083409715857E-2</v>
      </c>
      <c r="AG57" s="175">
        <f t="shared" si="4"/>
        <v>7.8132895197565111E-2</v>
      </c>
    </row>
    <row r="58" spans="1:33">
      <c r="A58" s="170" t="s">
        <v>423</v>
      </c>
      <c r="B58" s="171">
        <f t="shared" si="2"/>
        <v>224.66299999999998</v>
      </c>
      <c r="C58" s="171">
        <f t="shared" si="2"/>
        <v>221.73500000000001</v>
      </c>
      <c r="D58" s="171">
        <f t="shared" si="2"/>
        <v>203.43500000000003</v>
      </c>
      <c r="E58" s="171">
        <f t="shared" si="2"/>
        <v>196.05400000000003</v>
      </c>
      <c r="F58" s="171">
        <f t="shared" si="2"/>
        <v>177.20500000000001</v>
      </c>
      <c r="G58" s="171">
        <f t="shared" si="2"/>
        <v>177.38800000000001</v>
      </c>
      <c r="H58" s="171">
        <f t="shared" si="2"/>
        <v>167.32300000000001</v>
      </c>
      <c r="I58" s="171">
        <f t="shared" si="2"/>
        <v>164.80858002257546</v>
      </c>
      <c r="J58" s="171">
        <f t="shared" si="2"/>
        <v>156.16000000000003</v>
      </c>
      <c r="K58" s="171">
        <f t="shared" si="2"/>
        <v>141.76399999999998</v>
      </c>
      <c r="L58" s="171">
        <f t="shared" si="2"/>
        <v>140.422</v>
      </c>
      <c r="M58" s="171">
        <f t="shared" si="2"/>
        <v>131.88200000000003</v>
      </c>
      <c r="N58" s="171">
        <f t="shared" si="2"/>
        <v>116.38799999999999</v>
      </c>
      <c r="O58" s="171">
        <f t="shared" si="2"/>
        <v>88.092540293480894</v>
      </c>
      <c r="R58" s="170" t="s">
        <v>423</v>
      </c>
      <c r="S58" s="172">
        <f t="shared" si="3"/>
        <v>0.10575261076520398</v>
      </c>
      <c r="T58" s="172">
        <f t="shared" si="3"/>
        <v>0</v>
      </c>
      <c r="U58" s="172">
        <f t="shared" si="3"/>
        <v>6.2269065358289417E-2</v>
      </c>
      <c r="V58" s="172">
        <f t="shared" si="3"/>
        <v>8.112185846560846E-2</v>
      </c>
      <c r="W58" s="172">
        <f t="shared" si="3"/>
        <v>6.8393689494442453E-2</v>
      </c>
      <c r="X58" s="172">
        <f t="shared" si="3"/>
        <v>8.0542316815738507E-2</v>
      </c>
      <c r="Y58" s="172">
        <f t="shared" si="3"/>
        <v>0.41687475358128534</v>
      </c>
      <c r="Z58" s="172">
        <f t="shared" si="3"/>
        <v>0.17996708420956387</v>
      </c>
      <c r="AA58" s="172">
        <f t="shared" si="3"/>
        <v>5.5523130408303097E-2</v>
      </c>
      <c r="AB58" s="172">
        <f t="shared" si="3"/>
        <v>0.24991811333114969</v>
      </c>
      <c r="AC58" s="172">
        <v>0</v>
      </c>
      <c r="AD58" s="172">
        <f t="shared" si="4"/>
        <v>8.0534064570887604E-2</v>
      </c>
      <c r="AE58" s="172">
        <f t="shared" si="4"/>
        <v>0</v>
      </c>
      <c r="AF58" s="172">
        <f t="shared" si="4"/>
        <v>8.0549954170485799E-2</v>
      </c>
      <c r="AG58" s="172">
        <f t="shared" si="4"/>
        <v>9.590432838634956E-2</v>
      </c>
    </row>
    <row r="59" spans="1:33">
      <c r="A59" s="173" t="s">
        <v>424</v>
      </c>
      <c r="B59" s="174">
        <f t="shared" si="2"/>
        <v>224.66299999999998</v>
      </c>
      <c r="C59" s="174">
        <f t="shared" si="2"/>
        <v>223.565</v>
      </c>
      <c r="D59" s="174">
        <f t="shared" si="2"/>
        <v>205.08199999999999</v>
      </c>
      <c r="E59" s="174">
        <f t="shared" si="2"/>
        <v>196.60299999999998</v>
      </c>
      <c r="F59" s="174">
        <f t="shared" si="2"/>
        <v>179.70600000000002</v>
      </c>
      <c r="G59" s="174">
        <f t="shared" si="2"/>
        <v>179.523</v>
      </c>
      <c r="H59" s="174">
        <f t="shared" si="2"/>
        <v>168.60400000000001</v>
      </c>
      <c r="I59" s="174">
        <f t="shared" si="2"/>
        <v>166.04171848411391</v>
      </c>
      <c r="J59" s="174">
        <f t="shared" si="2"/>
        <v>155.672</v>
      </c>
      <c r="K59" s="174">
        <f t="shared" si="2"/>
        <v>143.76480000000001</v>
      </c>
      <c r="L59" s="174">
        <f t="shared" si="2"/>
        <v>143.41100000000003</v>
      </c>
      <c r="M59" s="174">
        <f t="shared" si="2"/>
        <v>134.017</v>
      </c>
      <c r="N59" s="174">
        <f t="shared" si="2"/>
        <v>115.839</v>
      </c>
      <c r="O59" s="174">
        <f t="shared" si="2"/>
        <v>88.092540293480894</v>
      </c>
      <c r="R59" s="173" t="s">
        <v>424</v>
      </c>
      <c r="S59" s="175">
        <f t="shared" si="3"/>
        <v>1.2274110402413035E-2</v>
      </c>
      <c r="T59" s="175">
        <f t="shared" si="3"/>
        <v>1.4988644965934899E-2</v>
      </c>
      <c r="U59" s="175">
        <f t="shared" si="3"/>
        <v>0</v>
      </c>
      <c r="V59" s="175">
        <f t="shared" si="3"/>
        <v>5.5906911375661374E-3</v>
      </c>
      <c r="W59" s="175">
        <f t="shared" si="3"/>
        <v>3.2727779769730292E-2</v>
      </c>
      <c r="X59" s="175">
        <f t="shared" si="3"/>
        <v>4.5483232138582401E-3</v>
      </c>
      <c r="Y59" s="175">
        <f t="shared" si="3"/>
        <v>0</v>
      </c>
      <c r="Z59" s="175">
        <f t="shared" si="3"/>
        <v>2.8353296150681172E-2</v>
      </c>
      <c r="AA59" s="175">
        <f t="shared" si="3"/>
        <v>8.2821579922348815E-2</v>
      </c>
      <c r="AB59" s="175">
        <f t="shared" si="3"/>
        <v>0</v>
      </c>
      <c r="AC59" s="172">
        <v>0</v>
      </c>
      <c r="AD59" s="175">
        <f t="shared" si="4"/>
        <v>4.5375901805242711E-3</v>
      </c>
      <c r="AE59" s="175">
        <f t="shared" si="4"/>
        <v>6.9367436966287582E-2</v>
      </c>
      <c r="AF59" s="175">
        <f t="shared" si="4"/>
        <v>4.2969752520623281E-2</v>
      </c>
      <c r="AG59" s="175">
        <f t="shared" si="4"/>
        <v>3.0447921997468149E-2</v>
      </c>
    </row>
    <row r="60" spans="1:33">
      <c r="A60" s="170" t="s">
        <v>425</v>
      </c>
      <c r="B60" s="171">
        <f t="shared" si="2"/>
        <v>171.22700000000003</v>
      </c>
      <c r="C60" s="171">
        <f t="shared" si="2"/>
        <v>178.42500000000001</v>
      </c>
      <c r="D60" s="171">
        <f t="shared" si="2"/>
        <v>178.73000000000002</v>
      </c>
      <c r="E60" s="171">
        <f t="shared" si="2"/>
        <v>157.07500000000002</v>
      </c>
      <c r="F60" s="171">
        <f t="shared" si="2"/>
        <v>142.49599999999998</v>
      </c>
      <c r="G60" s="171">
        <f t="shared" si="2"/>
        <v>136.82299999999998</v>
      </c>
      <c r="H60" s="171">
        <f t="shared" si="2"/>
        <v>134.13899999999998</v>
      </c>
      <c r="I60" s="171">
        <f t="shared" si="2"/>
        <v>136.57173589681909</v>
      </c>
      <c r="J60" s="171">
        <f t="shared" si="2"/>
        <v>147.74200000000002</v>
      </c>
      <c r="K60" s="171">
        <f t="shared" si="2"/>
        <v>113.99680000000001</v>
      </c>
      <c r="L60" s="171">
        <f t="shared" si="2"/>
        <v>114.619</v>
      </c>
      <c r="M60" s="171">
        <f t="shared" si="2"/>
        <v>116.51</v>
      </c>
      <c r="N60" s="171">
        <f t="shared" si="2"/>
        <v>116.51</v>
      </c>
      <c r="O60" s="171">
        <f t="shared" si="2"/>
        <v>67.139766658648071</v>
      </c>
      <c r="R60" s="170" t="s">
        <v>425</v>
      </c>
      <c r="S60" s="172">
        <f t="shared" si="3"/>
        <v>9.4021737065838017E-3</v>
      </c>
      <c r="T60" s="172">
        <f t="shared" si="3"/>
        <v>0</v>
      </c>
      <c r="U60" s="172">
        <f t="shared" si="3"/>
        <v>0</v>
      </c>
      <c r="V60" s="172">
        <f t="shared" si="3"/>
        <v>9.5899470899470894E-3</v>
      </c>
      <c r="W60" s="172">
        <f t="shared" si="3"/>
        <v>1.0407951874427314E-2</v>
      </c>
      <c r="X60" s="172">
        <f t="shared" si="3"/>
        <v>0</v>
      </c>
      <c r="Y60" s="172">
        <f t="shared" si="3"/>
        <v>0</v>
      </c>
      <c r="Z60" s="172">
        <f t="shared" si="3"/>
        <v>5.6139709243851147E-3</v>
      </c>
      <c r="AA60" s="172">
        <f t="shared" si="3"/>
        <v>2.6067703707463141E-2</v>
      </c>
      <c r="AB60" s="172">
        <f t="shared" si="3"/>
        <v>0</v>
      </c>
      <c r="AC60" s="172">
        <v>0</v>
      </c>
      <c r="AD60" s="172">
        <f t="shared" si="4"/>
        <v>0</v>
      </c>
      <c r="AE60" s="172">
        <f t="shared" si="4"/>
        <v>2.9321299931199158E-2</v>
      </c>
      <c r="AF60" s="172">
        <f t="shared" si="4"/>
        <v>1.4042163153070577E-2</v>
      </c>
      <c r="AG60" s="172">
        <f t="shared" si="4"/>
        <v>1.1854445551754788E-2</v>
      </c>
    </row>
    <row r="61" spans="1:33" ht="13.5" thickBot="1">
      <c r="A61" s="176" t="s">
        <v>427</v>
      </c>
      <c r="B61" s="177">
        <f t="shared" si="2"/>
        <v>161.40600000000003</v>
      </c>
      <c r="C61" s="177">
        <f t="shared" si="2"/>
        <v>167.93299999999999</v>
      </c>
      <c r="D61" s="177">
        <f t="shared" si="2"/>
        <v>168.66500000000002</v>
      </c>
      <c r="E61" s="177">
        <f t="shared" si="2"/>
        <v>147.30280000000002</v>
      </c>
      <c r="F61" s="177">
        <f t="shared" si="2"/>
        <v>133.95600000000002</v>
      </c>
      <c r="G61" s="177">
        <f t="shared" si="2"/>
        <v>128.46599999999998</v>
      </c>
      <c r="H61" s="177">
        <f t="shared" si="2"/>
        <v>125.965</v>
      </c>
      <c r="I61" s="177">
        <f t="shared" si="2"/>
        <v>128.50411210377308</v>
      </c>
      <c r="J61" s="177">
        <f t="shared" si="2"/>
        <v>137.982</v>
      </c>
      <c r="K61" s="177">
        <f t="shared" si="2"/>
        <v>107.16480000000001</v>
      </c>
      <c r="L61" s="177">
        <f t="shared" si="2"/>
        <v>107.60400000000001</v>
      </c>
      <c r="M61" s="177">
        <f t="shared" si="2"/>
        <v>109.73899999999999</v>
      </c>
      <c r="N61" s="177">
        <f t="shared" si="2"/>
        <v>111.08100000000002</v>
      </c>
      <c r="O61" s="177">
        <f t="shared" si="2"/>
        <v>63.288857349049799</v>
      </c>
      <c r="R61" s="173" t="s">
        <v>427</v>
      </c>
      <c r="S61" s="175">
        <f t="shared" si="3"/>
        <v>1.131299931240669E-2</v>
      </c>
      <c r="T61" s="175">
        <f t="shared" si="3"/>
        <v>0</v>
      </c>
      <c r="U61" s="175">
        <f t="shared" si="3"/>
        <v>0</v>
      </c>
      <c r="V61" s="175">
        <f t="shared" si="3"/>
        <v>3.7615740740740739E-3</v>
      </c>
      <c r="W61" s="175">
        <f t="shared" si="3"/>
        <v>1.4690649774909366E-2</v>
      </c>
      <c r="X61" s="175">
        <f t="shared" si="3"/>
        <v>0</v>
      </c>
      <c r="Y61" s="175">
        <f t="shared" si="3"/>
        <v>0</v>
      </c>
      <c r="Z61" s="175">
        <f t="shared" si="3"/>
        <v>1.618359696443266E-2</v>
      </c>
      <c r="AA61" s="175">
        <f t="shared" si="3"/>
        <v>2.2058263760245642E-2</v>
      </c>
      <c r="AB61" s="175">
        <f t="shared" si="3"/>
        <v>0</v>
      </c>
      <c r="AC61" s="172">
        <v>0</v>
      </c>
      <c r="AD61" s="175">
        <f t="shared" si="4"/>
        <v>0</v>
      </c>
      <c r="AE61" s="175">
        <f t="shared" si="4"/>
        <v>4.0835323161601038E-2</v>
      </c>
      <c r="AF61" s="175">
        <f t="shared" si="4"/>
        <v>5.2758936755270394E-2</v>
      </c>
      <c r="AG61" s="175">
        <f t="shared" si="4"/>
        <v>1.4567296037923883E-2</v>
      </c>
    </row>
    <row r="62" spans="1:33" ht="13.5" thickBot="1">
      <c r="A62" s="178" t="s">
        <v>434</v>
      </c>
      <c r="B62" s="179">
        <f t="shared" ref="B62:K62" si="5">SUMPRODUCT(B50:B61,S50:S61)</f>
        <v>240.04167962710409</v>
      </c>
      <c r="C62" s="179">
        <f t="shared" si="5"/>
        <v>242.07213217259655</v>
      </c>
      <c r="D62" s="179">
        <f t="shared" si="5"/>
        <v>220.32989018111331</v>
      </c>
      <c r="E62" s="179">
        <f t="shared" si="5"/>
        <v>213.50388448867395</v>
      </c>
      <c r="F62" s="179">
        <f t="shared" si="5"/>
        <v>189.85516510298399</v>
      </c>
      <c r="G62" s="179">
        <f t="shared" si="5"/>
        <v>191.09545309133642</v>
      </c>
      <c r="H62" s="179">
        <f t="shared" si="5"/>
        <v>177.25125706400314</v>
      </c>
      <c r="I62" s="179">
        <f t="shared" si="5"/>
        <v>174.32789092223453</v>
      </c>
      <c r="J62" s="179">
        <f t="shared" si="5"/>
        <v>163.85499861065293</v>
      </c>
      <c r="K62" s="179">
        <f t="shared" si="5"/>
        <v>154.42898264002619</v>
      </c>
      <c r="L62" s="179">
        <f>SUMPRODUCT(L50:L61,AD50:AD61)</f>
        <v>151.53989070610126</v>
      </c>
      <c r="M62" s="179">
        <f>SUMPRODUCT(M50:M61,AE50:AE61)</f>
        <v>138.85854449795622</v>
      </c>
      <c r="N62" s="179">
        <f>SUMPRODUCT(N50:N61,AF50:AF61)</f>
        <v>122.95952384967921</v>
      </c>
      <c r="O62" s="179">
        <f>SUMPRODUCT(O50:O61,AG50:AG61)</f>
        <v>94.766592392777738</v>
      </c>
      <c r="P62" s="180">
        <f>SUMPRODUCT(B50:O61,S83:AF94)</f>
        <v>192.71827118939885</v>
      </c>
      <c r="R62" s="181" t="s">
        <v>435</v>
      </c>
      <c r="S62" s="172">
        <f t="shared" si="3"/>
        <v>1</v>
      </c>
      <c r="T62" s="172">
        <f t="shared" si="3"/>
        <v>1</v>
      </c>
      <c r="U62" s="172">
        <f t="shared" si="3"/>
        <v>1</v>
      </c>
      <c r="V62" s="172">
        <f t="shared" si="3"/>
        <v>1</v>
      </c>
      <c r="W62" s="172">
        <f t="shared" si="3"/>
        <v>1</v>
      </c>
      <c r="X62" s="172">
        <f t="shared" si="3"/>
        <v>1</v>
      </c>
      <c r="Y62" s="172">
        <f t="shared" si="3"/>
        <v>1</v>
      </c>
      <c r="Z62" s="172">
        <f t="shared" si="3"/>
        <v>1</v>
      </c>
      <c r="AA62" s="172">
        <f t="shared" si="3"/>
        <v>1</v>
      </c>
      <c r="AB62" s="172">
        <f t="shared" si="3"/>
        <v>1</v>
      </c>
      <c r="AC62" s="172">
        <v>0</v>
      </c>
      <c r="AD62" s="172">
        <f t="shared" si="4"/>
        <v>1</v>
      </c>
      <c r="AE62" s="172">
        <f t="shared" si="4"/>
        <v>1</v>
      </c>
      <c r="AF62" s="172">
        <f t="shared" si="4"/>
        <v>1</v>
      </c>
      <c r="AG62" s="182">
        <f t="shared" si="4"/>
        <v>1</v>
      </c>
    </row>
    <row r="63" spans="1:33">
      <c r="A63" s="166" t="s">
        <v>436</v>
      </c>
      <c r="O63" s="183"/>
    </row>
    <row r="64" spans="1:33" ht="13.5" thickBot="1"/>
    <row r="65" spans="1:15" ht="16.5" thickBot="1">
      <c r="A65" s="287" t="s">
        <v>437</v>
      </c>
      <c r="B65" s="288"/>
      <c r="C65" s="288"/>
      <c r="D65" s="288"/>
      <c r="E65" s="288"/>
      <c r="F65" s="288"/>
      <c r="G65" s="288"/>
      <c r="H65" s="288"/>
      <c r="I65" s="288"/>
      <c r="J65" s="288"/>
      <c r="K65" s="288"/>
      <c r="L65" s="288"/>
      <c r="M65" s="288"/>
      <c r="N65" s="288"/>
      <c r="O65" s="289"/>
    </row>
    <row r="66" spans="1:15" ht="25.5">
      <c r="A66" s="184" t="s">
        <v>400</v>
      </c>
      <c r="B66" s="146" t="s">
        <v>401</v>
      </c>
      <c r="C66" s="146" t="s">
        <v>402</v>
      </c>
      <c r="D66" s="146" t="s">
        <v>403</v>
      </c>
      <c r="E66" s="165" t="s">
        <v>404</v>
      </c>
      <c r="F66" s="146" t="s">
        <v>405</v>
      </c>
      <c r="G66" s="146" t="s">
        <v>406</v>
      </c>
      <c r="H66" s="146" t="s">
        <v>407</v>
      </c>
      <c r="I66" s="149" t="s">
        <v>408</v>
      </c>
      <c r="J66" s="146" t="s">
        <v>409</v>
      </c>
      <c r="K66" s="146" t="s">
        <v>410</v>
      </c>
      <c r="L66" s="146" t="s">
        <v>411</v>
      </c>
      <c r="M66" s="146" t="s">
        <v>412</v>
      </c>
      <c r="N66" s="146" t="s">
        <v>413</v>
      </c>
      <c r="O66" s="146" t="s">
        <v>414</v>
      </c>
    </row>
    <row r="67" spans="1:15">
      <c r="A67" s="150" t="s">
        <v>415</v>
      </c>
      <c r="B67" s="185">
        <f t="shared" ref="B67:O78" si="6">(B50*$G$8)+($G$6*B34)</f>
        <v>18.347909999999999</v>
      </c>
      <c r="C67" s="185">
        <f t="shared" si="6"/>
        <v>18.296250000000001</v>
      </c>
      <c r="D67" s="185">
        <f t="shared" si="6"/>
        <v>16.600080000000002</v>
      </c>
      <c r="E67" s="185">
        <f t="shared" si="6"/>
        <v>16.148054999999999</v>
      </c>
      <c r="F67" s="185">
        <f t="shared" si="6"/>
        <v>14.387310000000003</v>
      </c>
      <c r="G67" s="185">
        <f t="shared" si="6"/>
        <v>14.404529999999999</v>
      </c>
      <c r="H67" s="185">
        <f t="shared" si="6"/>
        <v>13.74156</v>
      </c>
      <c r="I67" s="185">
        <f t="shared" si="6"/>
        <v>13.476561260357879</v>
      </c>
      <c r="J67" s="185">
        <f t="shared" si="6"/>
        <v>12.927914999999999</v>
      </c>
      <c r="K67" s="185">
        <f t="shared" si="6"/>
        <v>11.509848000000002</v>
      </c>
      <c r="L67" s="185">
        <f t="shared" si="6"/>
        <v>11.386725</v>
      </c>
      <c r="M67" s="185">
        <f t="shared" si="6"/>
        <v>10.710840000000001</v>
      </c>
      <c r="N67" s="185">
        <f t="shared" si="6"/>
        <v>9.5398800000000001</v>
      </c>
      <c r="O67" s="186">
        <f t="shared" si="6"/>
        <v>7.1943933846523933</v>
      </c>
    </row>
    <row r="68" spans="1:15">
      <c r="A68" s="153" t="s">
        <v>416</v>
      </c>
      <c r="B68" s="187">
        <f t="shared" si="6"/>
        <v>17.895885</v>
      </c>
      <c r="C68" s="187">
        <f t="shared" si="6"/>
        <v>17.783954999999999</v>
      </c>
      <c r="D68" s="187">
        <f t="shared" si="6"/>
        <v>16.126530000000002</v>
      </c>
      <c r="E68" s="187">
        <f t="shared" si="6"/>
        <v>15.717554999999999</v>
      </c>
      <c r="F68" s="187">
        <f t="shared" si="6"/>
        <v>13.995555</v>
      </c>
      <c r="G68" s="187">
        <f t="shared" si="6"/>
        <v>14.008470000000001</v>
      </c>
      <c r="H68" s="187">
        <f t="shared" si="6"/>
        <v>13.39716</v>
      </c>
      <c r="I68" s="187">
        <f t="shared" si="6"/>
        <v>13.112301461538465</v>
      </c>
      <c r="J68" s="187">
        <f t="shared" si="6"/>
        <v>12.686834999999999</v>
      </c>
      <c r="K68" s="187">
        <f t="shared" si="6"/>
        <v>11.196444</v>
      </c>
      <c r="L68" s="187">
        <f t="shared" si="6"/>
        <v>11.059545000000002</v>
      </c>
      <c r="M68" s="187">
        <f t="shared" si="6"/>
        <v>10.332000000000003</v>
      </c>
      <c r="N68" s="187">
        <f t="shared" si="6"/>
        <v>9.2428349999999995</v>
      </c>
      <c r="O68" s="188">
        <f t="shared" si="6"/>
        <v>7.01715</v>
      </c>
    </row>
    <row r="69" spans="1:15">
      <c r="A69" s="156" t="s">
        <v>417</v>
      </c>
      <c r="B69" s="189">
        <f t="shared" si="6"/>
        <v>17.628975000000004</v>
      </c>
      <c r="C69" s="189">
        <f t="shared" si="6"/>
        <v>17.551485000000007</v>
      </c>
      <c r="D69" s="189">
        <f t="shared" si="6"/>
        <v>15.932805000000002</v>
      </c>
      <c r="E69" s="189">
        <f t="shared" si="6"/>
        <v>15.447201000000002</v>
      </c>
      <c r="F69" s="189">
        <f t="shared" si="6"/>
        <v>13.939590000000003</v>
      </c>
      <c r="G69" s="189">
        <f t="shared" si="6"/>
        <v>13.93098</v>
      </c>
      <c r="H69" s="189">
        <f t="shared" si="6"/>
        <v>13.224959999999999</v>
      </c>
      <c r="I69" s="189">
        <f t="shared" si="6"/>
        <v>12.95251615395718</v>
      </c>
      <c r="J69" s="189">
        <f t="shared" si="6"/>
        <v>12.252030000000001</v>
      </c>
      <c r="K69" s="189">
        <f t="shared" si="6"/>
        <v>11.151672000000003</v>
      </c>
      <c r="L69" s="189">
        <f t="shared" si="6"/>
        <v>11.055240000000001</v>
      </c>
      <c r="M69" s="189">
        <f t="shared" si="6"/>
        <v>10.336305000000001</v>
      </c>
      <c r="N69" s="189">
        <f t="shared" si="6"/>
        <v>9.0189750000000011</v>
      </c>
      <c r="O69" s="190">
        <f t="shared" si="6"/>
        <v>6.9124920014433489</v>
      </c>
    </row>
    <row r="70" spans="1:15">
      <c r="A70" s="153" t="s">
        <v>418</v>
      </c>
      <c r="B70" s="187">
        <f t="shared" si="6"/>
        <v>16.966004999999999</v>
      </c>
      <c r="C70" s="187">
        <f t="shared" si="6"/>
        <v>16.871295</v>
      </c>
      <c r="D70" s="187">
        <f t="shared" si="6"/>
        <v>15.446340000000003</v>
      </c>
      <c r="E70" s="187">
        <f t="shared" si="6"/>
        <v>14.890134</v>
      </c>
      <c r="F70" s="187">
        <f t="shared" si="6"/>
        <v>13.358415000000001</v>
      </c>
      <c r="G70" s="187">
        <f t="shared" si="6"/>
        <v>13.362719999999999</v>
      </c>
      <c r="H70" s="187">
        <f t="shared" si="6"/>
        <v>12.661005000000001</v>
      </c>
      <c r="I70" s="187">
        <f t="shared" si="6"/>
        <v>12.476719310560501</v>
      </c>
      <c r="J70" s="187">
        <f t="shared" si="6"/>
        <v>11.89902</v>
      </c>
      <c r="K70" s="187">
        <f t="shared" si="6"/>
        <v>10.686731999999999</v>
      </c>
      <c r="L70" s="187">
        <f t="shared" si="6"/>
        <v>10.59891</v>
      </c>
      <c r="M70" s="187">
        <f t="shared" si="6"/>
        <v>9.9402450000000009</v>
      </c>
      <c r="N70" s="187">
        <f t="shared" si="6"/>
        <v>8.863995000000001</v>
      </c>
      <c r="O70" s="188">
        <f t="shared" si="6"/>
        <v>6.6525350372865031</v>
      </c>
    </row>
    <row r="71" spans="1:15">
      <c r="A71" s="156" t="s">
        <v>419</v>
      </c>
      <c r="B71" s="189">
        <f t="shared" si="6"/>
        <v>16.557030000000001</v>
      </c>
      <c r="C71" s="189">
        <f t="shared" si="6"/>
        <v>16.440795000000001</v>
      </c>
      <c r="D71" s="189">
        <f t="shared" si="6"/>
        <v>14.994315</v>
      </c>
      <c r="E71" s="189">
        <f t="shared" si="6"/>
        <v>14.482880999999999</v>
      </c>
      <c r="F71" s="189">
        <f t="shared" si="6"/>
        <v>13.065675000000001</v>
      </c>
      <c r="G71" s="189">
        <f t="shared" si="6"/>
        <v>13.065675000000001</v>
      </c>
      <c r="H71" s="189">
        <f t="shared" si="6"/>
        <v>12.37257</v>
      </c>
      <c r="I71" s="189">
        <f t="shared" si="6"/>
        <v>12.166345228844765</v>
      </c>
      <c r="J71" s="189">
        <f t="shared" si="6"/>
        <v>11.606280000000002</v>
      </c>
      <c r="K71" s="189">
        <f t="shared" si="6"/>
        <v>10.452540000000003</v>
      </c>
      <c r="L71" s="189">
        <f t="shared" si="6"/>
        <v>10.344915000000002</v>
      </c>
      <c r="M71" s="189">
        <f t="shared" si="6"/>
        <v>9.7034699999999994</v>
      </c>
      <c r="N71" s="189">
        <f t="shared" si="6"/>
        <v>8.5841700000000003</v>
      </c>
      <c r="O71" s="190">
        <f t="shared" si="6"/>
        <v>6.49217197498196</v>
      </c>
    </row>
    <row r="72" spans="1:15">
      <c r="A72" s="153" t="s">
        <v>420</v>
      </c>
      <c r="B72" s="187">
        <f t="shared" si="6"/>
        <v>16.427879999999998</v>
      </c>
      <c r="C72" s="187">
        <f t="shared" si="6"/>
        <v>16.402050000000003</v>
      </c>
      <c r="D72" s="187">
        <f t="shared" si="6"/>
        <v>14.985705000000003</v>
      </c>
      <c r="E72" s="187">
        <f t="shared" si="6"/>
        <v>14.389032</v>
      </c>
      <c r="F72" s="187">
        <f t="shared" si="6"/>
        <v>13.168995000000001</v>
      </c>
      <c r="G72" s="187">
        <f t="shared" si="6"/>
        <v>13.138860000000001</v>
      </c>
      <c r="H72" s="187">
        <f t="shared" si="6"/>
        <v>12.316605000000001</v>
      </c>
      <c r="I72" s="187">
        <f t="shared" si="6"/>
        <v>12.141388385226033</v>
      </c>
      <c r="J72" s="187">
        <f t="shared" si="6"/>
        <v>11.343675000000001</v>
      </c>
      <c r="K72" s="187">
        <f t="shared" si="6"/>
        <v>10.535196000000003</v>
      </c>
      <c r="L72" s="187">
        <f t="shared" si="6"/>
        <v>10.525725000000001</v>
      </c>
      <c r="M72" s="187">
        <f t="shared" si="6"/>
        <v>9.7938749999999999</v>
      </c>
      <c r="N72" s="187">
        <f t="shared" si="6"/>
        <v>8.368920000000001</v>
      </c>
      <c r="O72" s="188">
        <f t="shared" si="6"/>
        <v>6.4415310079384174</v>
      </c>
    </row>
    <row r="73" spans="1:15">
      <c r="A73" s="156" t="s">
        <v>421</v>
      </c>
      <c r="B73" s="189">
        <f t="shared" si="6"/>
        <v>16.281510000000001</v>
      </c>
      <c r="C73" s="189">
        <f t="shared" si="6"/>
        <v>16.195409999999999</v>
      </c>
      <c r="D73" s="189">
        <f t="shared" si="6"/>
        <v>14.817810000000001</v>
      </c>
      <c r="E73" s="189">
        <f t="shared" si="6"/>
        <v>14.255577000000002</v>
      </c>
      <c r="F73" s="189">
        <f t="shared" si="6"/>
        <v>12.936525000000001</v>
      </c>
      <c r="G73" s="189">
        <f t="shared" si="6"/>
        <v>12.927914999999999</v>
      </c>
      <c r="H73" s="189">
        <f t="shared" si="6"/>
        <v>12.183150000000001</v>
      </c>
      <c r="I73" s="189">
        <f t="shared" si="6"/>
        <v>11.99815383938121</v>
      </c>
      <c r="J73" s="189">
        <f t="shared" si="6"/>
        <v>11.373810000000002</v>
      </c>
      <c r="K73" s="189">
        <f t="shared" si="6"/>
        <v>10.349220000000001</v>
      </c>
      <c r="L73" s="189">
        <f t="shared" si="6"/>
        <v>10.284645000000001</v>
      </c>
      <c r="M73" s="189">
        <f t="shared" si="6"/>
        <v>9.6087600000000002</v>
      </c>
      <c r="N73" s="189">
        <f t="shared" si="6"/>
        <v>8.3775300000000001</v>
      </c>
      <c r="O73" s="190">
        <f t="shared" si="6"/>
        <v>6.3841379119557375</v>
      </c>
    </row>
    <row r="74" spans="1:15">
      <c r="A74" s="153" t="s">
        <v>422</v>
      </c>
      <c r="B74" s="187">
        <f t="shared" si="6"/>
        <v>15.924195000000001</v>
      </c>
      <c r="C74" s="187">
        <f t="shared" si="6"/>
        <v>15.876840000000003</v>
      </c>
      <c r="D74" s="187">
        <f t="shared" si="6"/>
        <v>14.477715000000003</v>
      </c>
      <c r="E74" s="187">
        <f t="shared" si="6"/>
        <v>13.912898999999999</v>
      </c>
      <c r="F74" s="187">
        <f t="shared" si="6"/>
        <v>12.738495</v>
      </c>
      <c r="G74" s="187">
        <f t="shared" si="6"/>
        <v>12.725580000000001</v>
      </c>
      <c r="H74" s="187">
        <f t="shared" si="6"/>
        <v>11.93346</v>
      </c>
      <c r="I74" s="187">
        <f t="shared" si="6"/>
        <v>11.832789230769233</v>
      </c>
      <c r="J74" s="187">
        <f t="shared" si="6"/>
        <v>10.990665000000003</v>
      </c>
      <c r="K74" s="187">
        <f t="shared" si="6"/>
        <v>10.190795999999999</v>
      </c>
      <c r="L74" s="187">
        <f t="shared" si="6"/>
        <v>10.125360000000001</v>
      </c>
      <c r="M74" s="187">
        <f t="shared" si="6"/>
        <v>9.4666949999999979</v>
      </c>
      <c r="N74" s="187">
        <f t="shared" si="6"/>
        <v>8.1450600000000009</v>
      </c>
      <c r="O74" s="188">
        <f t="shared" si="6"/>
        <v>7.3185000000000002</v>
      </c>
    </row>
    <row r="75" spans="1:15">
      <c r="A75" s="156" t="s">
        <v>423</v>
      </c>
      <c r="B75" s="189">
        <f t="shared" si="6"/>
        <v>15.855314999999999</v>
      </c>
      <c r="C75" s="189">
        <f t="shared" si="6"/>
        <v>15.648675000000001</v>
      </c>
      <c r="D75" s="189">
        <f t="shared" si="6"/>
        <v>14.357175000000002</v>
      </c>
      <c r="E75" s="189">
        <f t="shared" si="6"/>
        <v>13.836270000000003</v>
      </c>
      <c r="F75" s="189">
        <f t="shared" si="6"/>
        <v>12.506025000000001</v>
      </c>
      <c r="G75" s="189">
        <f t="shared" si="6"/>
        <v>12.518940000000001</v>
      </c>
      <c r="H75" s="189">
        <f t="shared" si="6"/>
        <v>11.808615</v>
      </c>
      <c r="I75" s="189">
        <f t="shared" si="6"/>
        <v>11.631162901593235</v>
      </c>
      <c r="J75" s="189">
        <f t="shared" si="6"/>
        <v>11.020800000000001</v>
      </c>
      <c r="K75" s="189">
        <f t="shared" si="6"/>
        <v>10.004819999999999</v>
      </c>
      <c r="L75" s="189">
        <f t="shared" si="6"/>
        <v>9.9101099999999995</v>
      </c>
      <c r="M75" s="189">
        <f t="shared" si="6"/>
        <v>9.3074100000000008</v>
      </c>
      <c r="N75" s="189">
        <f t="shared" si="6"/>
        <v>8.2139399999999991</v>
      </c>
      <c r="O75" s="190">
        <f t="shared" si="6"/>
        <v>6.2170227207120536</v>
      </c>
    </row>
    <row r="76" spans="1:15">
      <c r="A76" s="153" t="s">
        <v>424</v>
      </c>
      <c r="B76" s="187">
        <f t="shared" si="6"/>
        <v>15.855314999999999</v>
      </c>
      <c r="C76" s="187">
        <f t="shared" si="6"/>
        <v>15.777825</v>
      </c>
      <c r="D76" s="187">
        <f t="shared" si="6"/>
        <v>14.473409999999999</v>
      </c>
      <c r="E76" s="187">
        <f t="shared" si="6"/>
        <v>13.875014999999998</v>
      </c>
      <c r="F76" s="187">
        <f t="shared" si="6"/>
        <v>12.68253</v>
      </c>
      <c r="G76" s="187">
        <f t="shared" si="6"/>
        <v>12.669615</v>
      </c>
      <c r="H76" s="187">
        <f t="shared" si="6"/>
        <v>11.89902</v>
      </c>
      <c r="I76" s="187">
        <f t="shared" si="6"/>
        <v>11.718190132362466</v>
      </c>
      <c r="J76" s="187">
        <f t="shared" si="6"/>
        <v>10.986360000000001</v>
      </c>
      <c r="K76" s="187">
        <f t="shared" si="6"/>
        <v>10.146024000000001</v>
      </c>
      <c r="L76" s="187">
        <f t="shared" si="6"/>
        <v>10.121055000000002</v>
      </c>
      <c r="M76" s="187">
        <f t="shared" si="6"/>
        <v>9.4580850000000005</v>
      </c>
      <c r="N76" s="187">
        <f t="shared" si="6"/>
        <v>8.1751950000000004</v>
      </c>
      <c r="O76" s="188">
        <f t="shared" si="6"/>
        <v>6.2170227207120536</v>
      </c>
    </row>
    <row r="77" spans="1:15">
      <c r="A77" s="156" t="s">
        <v>425</v>
      </c>
      <c r="B77" s="189">
        <f t="shared" si="6"/>
        <v>12.084135000000002</v>
      </c>
      <c r="C77" s="189">
        <f t="shared" si="6"/>
        <v>12.592125000000001</v>
      </c>
      <c r="D77" s="189">
        <f t="shared" si="6"/>
        <v>12.61365</v>
      </c>
      <c r="E77" s="189">
        <f t="shared" si="6"/>
        <v>11.085375000000001</v>
      </c>
      <c r="F77" s="189">
        <f t="shared" si="6"/>
        <v>10.056480000000001</v>
      </c>
      <c r="G77" s="189">
        <f t="shared" si="6"/>
        <v>9.6561149999999998</v>
      </c>
      <c r="H77" s="189">
        <f t="shared" si="6"/>
        <v>9.4666949999999979</v>
      </c>
      <c r="I77" s="189">
        <f t="shared" si="6"/>
        <v>9.6383823448492834</v>
      </c>
      <c r="J77" s="189">
        <f t="shared" si="6"/>
        <v>10.42671</v>
      </c>
      <c r="K77" s="189">
        <f t="shared" si="6"/>
        <v>8.0451840000000008</v>
      </c>
      <c r="L77" s="189">
        <f t="shared" si="6"/>
        <v>8.0890950000000004</v>
      </c>
      <c r="M77" s="189">
        <f t="shared" si="6"/>
        <v>8.22255</v>
      </c>
      <c r="N77" s="189">
        <f t="shared" si="6"/>
        <v>8.22255</v>
      </c>
      <c r="O77" s="190">
        <f t="shared" si="6"/>
        <v>4.7383064830406543</v>
      </c>
    </row>
    <row r="78" spans="1:15">
      <c r="A78" s="159" t="s">
        <v>427</v>
      </c>
      <c r="B78" s="191">
        <f t="shared" si="6"/>
        <v>11.391030000000001</v>
      </c>
      <c r="C78" s="191">
        <f t="shared" si="6"/>
        <v>11.851665000000001</v>
      </c>
      <c r="D78" s="191">
        <f t="shared" si="6"/>
        <v>11.903325000000002</v>
      </c>
      <c r="E78" s="191">
        <f t="shared" si="6"/>
        <v>10.395714000000002</v>
      </c>
      <c r="F78" s="191">
        <f t="shared" si="6"/>
        <v>9.4537800000000018</v>
      </c>
      <c r="G78" s="191">
        <f t="shared" si="6"/>
        <v>9.0663299999999989</v>
      </c>
      <c r="H78" s="191">
        <f t="shared" si="6"/>
        <v>8.8898250000000001</v>
      </c>
      <c r="I78" s="191">
        <f t="shared" si="6"/>
        <v>9.0690197148646412</v>
      </c>
      <c r="J78" s="191">
        <f t="shared" si="6"/>
        <v>9.7379099999999994</v>
      </c>
      <c r="K78" s="191">
        <f t="shared" si="6"/>
        <v>7.5630240000000004</v>
      </c>
      <c r="L78" s="191">
        <f t="shared" si="6"/>
        <v>7.5940200000000004</v>
      </c>
      <c r="M78" s="191">
        <f t="shared" si="6"/>
        <v>7.7446949999999992</v>
      </c>
      <c r="N78" s="191">
        <f t="shared" si="6"/>
        <v>7.8394050000000011</v>
      </c>
      <c r="O78" s="192">
        <f t="shared" si="6"/>
        <v>4.4665332932403174</v>
      </c>
    </row>
    <row r="79" spans="1:15">
      <c r="A79" s="166" t="s">
        <v>438</v>
      </c>
    </row>
    <row r="80" spans="1:15" ht="13.5" thickBot="1"/>
    <row r="81" spans="1:33" ht="15.75" thickBot="1">
      <c r="A81" s="270" t="s">
        <v>439</v>
      </c>
      <c r="B81" s="271"/>
      <c r="C81" s="271"/>
      <c r="D81" s="271"/>
      <c r="E81" s="271"/>
      <c r="F81" s="271"/>
      <c r="G81" s="271"/>
      <c r="H81" s="271"/>
      <c r="I81" s="271"/>
      <c r="J81" s="271"/>
      <c r="K81" s="271"/>
      <c r="L81" s="271"/>
      <c r="M81" s="271"/>
      <c r="N81" s="271"/>
      <c r="O81" s="271"/>
      <c r="P81" s="272"/>
      <c r="R81" s="284" t="s">
        <v>432</v>
      </c>
      <c r="S81" s="285"/>
      <c r="T81" s="285"/>
      <c r="U81" s="285"/>
      <c r="V81" s="285"/>
      <c r="W81" s="285"/>
      <c r="X81" s="285"/>
      <c r="Y81" s="285"/>
      <c r="Z81" s="285"/>
      <c r="AA81" s="285"/>
      <c r="AB81" s="285"/>
      <c r="AC81" s="285"/>
      <c r="AD81" s="285"/>
      <c r="AE81" s="285"/>
      <c r="AF81" s="285"/>
      <c r="AG81" s="286"/>
    </row>
    <row r="82" spans="1:33" ht="25.5">
      <c r="A82" s="167" t="s">
        <v>400</v>
      </c>
      <c r="B82" s="147" t="s">
        <v>401</v>
      </c>
      <c r="C82" s="147" t="s">
        <v>402</v>
      </c>
      <c r="D82" s="147" t="s">
        <v>403</v>
      </c>
      <c r="E82" s="148" t="s">
        <v>404</v>
      </c>
      <c r="F82" s="147" t="s">
        <v>405</v>
      </c>
      <c r="G82" s="147" t="s">
        <v>406</v>
      </c>
      <c r="H82" s="147" t="s">
        <v>407</v>
      </c>
      <c r="I82" s="168" t="s">
        <v>408</v>
      </c>
      <c r="J82" s="147" t="s">
        <v>409</v>
      </c>
      <c r="K82" s="147" t="s">
        <v>410</v>
      </c>
      <c r="L82" s="147" t="s">
        <v>411</v>
      </c>
      <c r="M82" s="147" t="s">
        <v>412</v>
      </c>
      <c r="N82" s="147" t="s">
        <v>413</v>
      </c>
      <c r="O82" s="167" t="s">
        <v>414</v>
      </c>
      <c r="P82" s="147" t="s">
        <v>440</v>
      </c>
      <c r="R82" s="169" t="s">
        <v>400</v>
      </c>
      <c r="S82" s="146" t="str">
        <f t="shared" ref="S82:AG82" si="7">B82</f>
        <v>Alfalfa</v>
      </c>
      <c r="T82" s="146" t="str">
        <f t="shared" si="7"/>
        <v>Mint</v>
      </c>
      <c r="U82" s="146" t="str">
        <f t="shared" si="7"/>
        <v>Onions</v>
      </c>
      <c r="V82" s="146" t="str">
        <f t="shared" si="7"/>
        <v>Orchard*</v>
      </c>
      <c r="W82" s="146" t="str">
        <f t="shared" si="7"/>
        <v>Late Potatoes</v>
      </c>
      <c r="X82" s="146" t="str">
        <f t="shared" si="7"/>
        <v>Field Corn</v>
      </c>
      <c r="Y82" s="146" t="str">
        <f t="shared" si="7"/>
        <v>Vineyard</v>
      </c>
      <c r="Z82" s="146" t="str">
        <f t="shared" si="7"/>
        <v>Other</v>
      </c>
      <c r="AA82" s="146" t="str">
        <f t="shared" si="7"/>
        <v>Grain**</v>
      </c>
      <c r="AB82" s="146" t="str">
        <f t="shared" si="7"/>
        <v>Early Potatoes</v>
      </c>
      <c r="AC82" s="146" t="str">
        <f t="shared" si="7"/>
        <v>Beans</v>
      </c>
      <c r="AD82" s="146" t="str">
        <f t="shared" si="7"/>
        <v>Sweet Corn</v>
      </c>
      <c r="AE82" s="146" t="str">
        <f t="shared" si="7"/>
        <v>Peas-Dry</v>
      </c>
      <c r="AF82" s="146" t="str">
        <f t="shared" si="7"/>
        <v>14Grass Seed***</v>
      </c>
      <c r="AG82" s="146" t="str">
        <f t="shared" si="7"/>
        <v>Total by Area</v>
      </c>
    </row>
    <row r="83" spans="1:33">
      <c r="A83" s="170" t="s">
        <v>415</v>
      </c>
      <c r="B83" s="193">
        <v>27698</v>
      </c>
      <c r="C83" s="193">
        <v>170</v>
      </c>
      <c r="D83" s="193">
        <v>1722</v>
      </c>
      <c r="E83" s="193">
        <v>24419</v>
      </c>
      <c r="F83" s="193">
        <v>7320</v>
      </c>
      <c r="G83" s="193">
        <v>2641</v>
      </c>
      <c r="H83" s="193">
        <v>1795</v>
      </c>
      <c r="I83" s="193">
        <v>7451</v>
      </c>
      <c r="J83" s="193">
        <v>4445</v>
      </c>
      <c r="K83" s="193">
        <v>0</v>
      </c>
      <c r="L83" s="193">
        <v>0</v>
      </c>
      <c r="M83" s="193">
        <v>1761</v>
      </c>
      <c r="N83" s="193">
        <v>3337</v>
      </c>
      <c r="O83" s="193">
        <v>3042</v>
      </c>
      <c r="P83" s="193">
        <f t="shared" ref="P83:P94" si="8">SUM(B83:O83)</f>
        <v>85801</v>
      </c>
      <c r="R83" s="170" t="s">
        <v>415</v>
      </c>
      <c r="S83" s="172">
        <f t="shared" ref="S83:AG95" si="9">B83/$P$95</f>
        <v>2.9841355347860046E-2</v>
      </c>
      <c r="T83" s="172">
        <f t="shared" si="9"/>
        <v>1.8315511622269507E-4</v>
      </c>
      <c r="U83" s="172">
        <f t="shared" si="9"/>
        <v>1.8552535890322406E-3</v>
      </c>
      <c r="V83" s="172">
        <f t="shared" si="9"/>
        <v>2.6308616370835241E-2</v>
      </c>
      <c r="W83" s="172">
        <f t="shared" si="9"/>
        <v>7.8864438279419285E-3</v>
      </c>
      <c r="X83" s="172">
        <f t="shared" si="9"/>
        <v>2.8453685996713981E-3</v>
      </c>
      <c r="Y83" s="172">
        <f t="shared" si="9"/>
        <v>1.9339025507043393E-3</v>
      </c>
      <c r="Z83" s="172">
        <f t="shared" si="9"/>
        <v>8.0275810057370642E-3</v>
      </c>
      <c r="AA83" s="172">
        <f t="shared" si="9"/>
        <v>4.7889675977051743E-3</v>
      </c>
      <c r="AB83" s="172">
        <f t="shared" si="9"/>
        <v>0</v>
      </c>
      <c r="AC83" s="172">
        <f t="shared" si="9"/>
        <v>0</v>
      </c>
      <c r="AD83" s="172">
        <f t="shared" si="9"/>
        <v>1.8972715274598001E-3</v>
      </c>
      <c r="AE83" s="172">
        <f t="shared" si="9"/>
        <v>3.595227193147844E-3</v>
      </c>
      <c r="AF83" s="172">
        <f t="shared" si="9"/>
        <v>3.2773991973496378E-3</v>
      </c>
      <c r="AG83" s="172">
        <f t="shared" si="9"/>
        <v>9.2440541923667408E-2</v>
      </c>
    </row>
    <row r="84" spans="1:33">
      <c r="A84" s="173" t="s">
        <v>416</v>
      </c>
      <c r="B84" s="194">
        <v>18326</v>
      </c>
      <c r="C84" s="194">
        <v>0</v>
      </c>
      <c r="D84" s="194">
        <v>2433</v>
      </c>
      <c r="E84" s="194">
        <v>4679</v>
      </c>
      <c r="F84" s="194">
        <v>13949</v>
      </c>
      <c r="G84" s="194">
        <v>5665</v>
      </c>
      <c r="H84" s="194">
        <v>3329</v>
      </c>
      <c r="I84" s="194">
        <v>18134</v>
      </c>
      <c r="J84" s="194">
        <v>7984</v>
      </c>
      <c r="K84" s="194">
        <v>6870</v>
      </c>
      <c r="L84" s="194">
        <v>0</v>
      </c>
      <c r="M84" s="194">
        <v>3777</v>
      </c>
      <c r="N84" s="194">
        <v>0</v>
      </c>
      <c r="O84" s="194">
        <v>1132</v>
      </c>
      <c r="P84" s="194">
        <f t="shared" si="8"/>
        <v>86278</v>
      </c>
      <c r="R84" s="173" t="s">
        <v>416</v>
      </c>
      <c r="S84" s="175">
        <f t="shared" si="9"/>
        <v>1.974412152880653E-2</v>
      </c>
      <c r="T84" s="175">
        <f t="shared" si="9"/>
        <v>0</v>
      </c>
      <c r="U84" s="175">
        <f t="shared" si="9"/>
        <v>2.6212729280577479E-3</v>
      </c>
      <c r="V84" s="175">
        <f t="shared" si="9"/>
        <v>5.0410752282705308E-3</v>
      </c>
      <c r="W84" s="175">
        <f t="shared" si="9"/>
        <v>1.5028415977590432E-2</v>
      </c>
      <c r="X84" s="175">
        <f t="shared" si="9"/>
        <v>6.1033749023621624E-3</v>
      </c>
      <c r="Y84" s="175">
        <f t="shared" si="9"/>
        <v>3.5866081288550111E-3</v>
      </c>
      <c r="Z84" s="175">
        <f t="shared" si="9"/>
        <v>1.9537263985778545E-2</v>
      </c>
      <c r="AA84" s="175">
        <f t="shared" si="9"/>
        <v>8.6018261642470447E-3</v>
      </c>
      <c r="AB84" s="175">
        <f t="shared" si="9"/>
        <v>7.4016214614700893E-3</v>
      </c>
      <c r="AC84" s="175">
        <f t="shared" si="9"/>
        <v>0</v>
      </c>
      <c r="AD84" s="175">
        <f t="shared" si="9"/>
        <v>4.0692757292536425E-3</v>
      </c>
      <c r="AE84" s="175">
        <f t="shared" si="9"/>
        <v>0</v>
      </c>
      <c r="AF84" s="175">
        <f t="shared" si="9"/>
        <v>1.2195975974358285E-3</v>
      </c>
      <c r="AG84" s="175">
        <f t="shared" si="9"/>
        <v>9.2954453632127565E-2</v>
      </c>
    </row>
    <row r="85" spans="1:33">
      <c r="A85" s="170" t="s">
        <v>417</v>
      </c>
      <c r="B85" s="193">
        <v>68285</v>
      </c>
      <c r="C85" s="193">
        <v>2812</v>
      </c>
      <c r="D85" s="193">
        <v>4167</v>
      </c>
      <c r="E85" s="193">
        <v>14210</v>
      </c>
      <c r="F85" s="193">
        <v>30353</v>
      </c>
      <c r="G85" s="193">
        <v>14750</v>
      </c>
      <c r="H85" s="193">
        <v>0</v>
      </c>
      <c r="I85" s="193">
        <v>14660</v>
      </c>
      <c r="J85" s="193">
        <v>36066</v>
      </c>
      <c r="K85" s="193">
        <v>0</v>
      </c>
      <c r="L85" s="193">
        <v>0</v>
      </c>
      <c r="M85" s="193">
        <v>9833</v>
      </c>
      <c r="N85" s="193">
        <v>11909</v>
      </c>
      <c r="O85" s="193">
        <v>3926</v>
      </c>
      <c r="P85" s="193">
        <f t="shared" si="8"/>
        <v>210971</v>
      </c>
      <c r="R85" s="170" t="s">
        <v>417</v>
      </c>
      <c r="S85" s="172">
        <f t="shared" si="9"/>
        <v>7.3569100654510194E-2</v>
      </c>
      <c r="T85" s="172">
        <f t="shared" si="9"/>
        <v>3.0296010989306972E-3</v>
      </c>
      <c r="U85" s="172">
        <f t="shared" si="9"/>
        <v>4.4894551135292371E-3</v>
      </c>
      <c r="V85" s="172">
        <f t="shared" si="9"/>
        <v>1.5309612950144101E-2</v>
      </c>
      <c r="W85" s="172">
        <f t="shared" si="9"/>
        <v>3.2701807310043907E-2</v>
      </c>
      <c r="X85" s="172">
        <f t="shared" si="9"/>
        <v>1.5891399789910308E-2</v>
      </c>
      <c r="Y85" s="172">
        <f t="shared" si="9"/>
        <v>0</v>
      </c>
      <c r="Z85" s="172">
        <f t="shared" si="9"/>
        <v>1.5794435316615941E-2</v>
      </c>
      <c r="AA85" s="172">
        <f t="shared" si="9"/>
        <v>3.8856896598163063E-2</v>
      </c>
      <c r="AB85" s="172">
        <f t="shared" si="9"/>
        <v>0</v>
      </c>
      <c r="AC85" s="172">
        <f t="shared" si="9"/>
        <v>0</v>
      </c>
      <c r="AD85" s="172">
        <f t="shared" si="9"/>
        <v>1.0593907398928003E-2</v>
      </c>
      <c r="AE85" s="172">
        <f t="shared" si="9"/>
        <v>1.2830554582918091E-2</v>
      </c>
      <c r="AF85" s="172">
        <f t="shared" si="9"/>
        <v>4.2298058017076522E-3</v>
      </c>
      <c r="AG85" s="172">
        <f t="shared" si="9"/>
        <v>0.2272965766154012</v>
      </c>
    </row>
    <row r="86" spans="1:33">
      <c r="A86" s="173" t="s">
        <v>418</v>
      </c>
      <c r="B86" s="194">
        <v>32652</v>
      </c>
      <c r="C86" s="194">
        <v>2127</v>
      </c>
      <c r="D86" s="194">
        <v>2196</v>
      </c>
      <c r="E86" s="194">
        <v>20712</v>
      </c>
      <c r="F86" s="194">
        <v>7045</v>
      </c>
      <c r="G86" s="194">
        <v>2414</v>
      </c>
      <c r="H86" s="194">
        <v>0</v>
      </c>
      <c r="I86" s="194">
        <v>5381</v>
      </c>
      <c r="J86" s="194">
        <v>12647</v>
      </c>
      <c r="K86" s="194">
        <v>0</v>
      </c>
      <c r="L86" s="194">
        <v>0</v>
      </c>
      <c r="M86" s="194">
        <v>1610</v>
      </c>
      <c r="N86" s="194">
        <v>9704</v>
      </c>
      <c r="O86" s="194">
        <v>4610</v>
      </c>
      <c r="P86" s="194">
        <f t="shared" si="8"/>
        <v>101098</v>
      </c>
      <c r="R86" s="173" t="s">
        <v>418</v>
      </c>
      <c r="S86" s="175">
        <f t="shared" si="9"/>
        <v>3.5178710911196703E-2</v>
      </c>
      <c r="T86" s="175">
        <f t="shared" si="9"/>
        <v>2.2915937188568965E-3</v>
      </c>
      <c r="U86" s="175">
        <f t="shared" si="9"/>
        <v>2.3659331483825785E-3</v>
      </c>
      <c r="V86" s="175">
        <f t="shared" si="9"/>
        <v>2.2314757454143883E-2</v>
      </c>
      <c r="W86" s="175">
        <f t="shared" si="9"/>
        <v>7.5901634928758049E-3</v>
      </c>
      <c r="X86" s="175">
        <f t="shared" si="9"/>
        <v>2.6008026503622703E-3</v>
      </c>
      <c r="Y86" s="175">
        <f t="shared" si="9"/>
        <v>0</v>
      </c>
      <c r="Z86" s="175">
        <f t="shared" si="9"/>
        <v>5.7973981199666014E-3</v>
      </c>
      <c r="AA86" s="175">
        <f t="shared" si="9"/>
        <v>1.3625663263931909E-2</v>
      </c>
      <c r="AB86" s="175">
        <f t="shared" si="9"/>
        <v>0</v>
      </c>
      <c r="AC86" s="175">
        <f t="shared" si="9"/>
        <v>0</v>
      </c>
      <c r="AD86" s="175">
        <f t="shared" si="9"/>
        <v>1.7345866889325828E-3</v>
      </c>
      <c r="AE86" s="175">
        <f t="shared" si="9"/>
        <v>1.0454924987206076E-2</v>
      </c>
      <c r="AF86" s="175">
        <f t="shared" si="9"/>
        <v>4.9667357987448488E-3</v>
      </c>
      <c r="AG86" s="175">
        <f t="shared" si="9"/>
        <v>0.10892127023460016</v>
      </c>
    </row>
    <row r="87" spans="1:33">
      <c r="A87" s="170" t="s">
        <v>419</v>
      </c>
      <c r="B87" s="193">
        <v>44060</v>
      </c>
      <c r="C87" s="193">
        <v>1231</v>
      </c>
      <c r="D87" s="193">
        <v>1645</v>
      </c>
      <c r="E87" s="193">
        <v>14442</v>
      </c>
      <c r="F87" s="193">
        <v>6190</v>
      </c>
      <c r="G87" s="193">
        <v>8675</v>
      </c>
      <c r="H87" s="193">
        <v>0</v>
      </c>
      <c r="I87" s="193">
        <v>7770</v>
      </c>
      <c r="J87" s="193">
        <v>16495</v>
      </c>
      <c r="K87" s="193">
        <v>0</v>
      </c>
      <c r="L87" s="193">
        <v>0</v>
      </c>
      <c r="M87" s="193">
        <v>5783</v>
      </c>
      <c r="N87" s="193">
        <v>8471</v>
      </c>
      <c r="O87" s="193">
        <v>2794</v>
      </c>
      <c r="P87" s="193">
        <f t="shared" si="8"/>
        <v>117556</v>
      </c>
      <c r="R87" s="170" t="s">
        <v>419</v>
      </c>
      <c r="S87" s="172">
        <f t="shared" si="9"/>
        <v>4.7469496592776148E-2</v>
      </c>
      <c r="T87" s="172">
        <f t="shared" si="9"/>
        <v>1.3262585180596333E-3</v>
      </c>
      <c r="U87" s="172">
        <f t="shared" si="9"/>
        <v>1.7722950952137259E-3</v>
      </c>
      <c r="V87" s="172">
        <f t="shared" si="9"/>
        <v>1.5559565814636248E-2</v>
      </c>
      <c r="W87" s="172">
        <f t="shared" si="9"/>
        <v>6.6690009965793091E-3</v>
      </c>
      <c r="X87" s="172">
        <f t="shared" si="9"/>
        <v>9.3462978425404696E-3</v>
      </c>
      <c r="Y87" s="172">
        <f t="shared" si="9"/>
        <v>0</v>
      </c>
      <c r="Z87" s="172">
        <f t="shared" si="9"/>
        <v>8.3712661944137685E-3</v>
      </c>
      <c r="AA87" s="172">
        <f t="shared" si="9"/>
        <v>1.7771433188784443E-2</v>
      </c>
      <c r="AB87" s="172">
        <f t="shared" si="9"/>
        <v>0</v>
      </c>
      <c r="AC87" s="172">
        <f t="shared" si="9"/>
        <v>0</v>
      </c>
      <c r="AD87" s="172">
        <f t="shared" si="9"/>
        <v>6.2305061006814452E-3</v>
      </c>
      <c r="AE87" s="172">
        <f t="shared" si="9"/>
        <v>9.1265117030732354E-3</v>
      </c>
      <c r="AF87" s="172">
        <f t="shared" si="9"/>
        <v>3.0102082042718237E-3</v>
      </c>
      <c r="AG87" s="172">
        <f t="shared" si="9"/>
        <v>0.12665284025103024</v>
      </c>
    </row>
    <row r="88" spans="1:33">
      <c r="A88" s="173" t="s">
        <v>420</v>
      </c>
      <c r="B88" s="194">
        <v>4466</v>
      </c>
      <c r="C88" s="194">
        <v>0</v>
      </c>
      <c r="D88" s="194">
        <v>1241</v>
      </c>
      <c r="E88" s="194">
        <v>2483</v>
      </c>
      <c r="F88" s="194">
        <v>4242</v>
      </c>
      <c r="G88" s="194">
        <v>2453</v>
      </c>
      <c r="H88" s="194">
        <v>3750</v>
      </c>
      <c r="I88" s="194">
        <v>8857</v>
      </c>
      <c r="J88" s="194">
        <v>8551</v>
      </c>
      <c r="K88" s="194">
        <v>0</v>
      </c>
      <c r="L88" s="194">
        <v>0</v>
      </c>
      <c r="M88" s="194">
        <v>1635</v>
      </c>
      <c r="N88" s="194">
        <v>715</v>
      </c>
      <c r="O88" s="194">
        <v>5300</v>
      </c>
      <c r="P88" s="194">
        <f t="shared" si="8"/>
        <v>43693</v>
      </c>
      <c r="R88" s="173" t="s">
        <v>420</v>
      </c>
      <c r="S88" s="175">
        <f t="shared" si="9"/>
        <v>4.8115926414738601E-3</v>
      </c>
      <c r="T88" s="175">
        <f t="shared" si="9"/>
        <v>0</v>
      </c>
      <c r="U88" s="175">
        <f t="shared" si="9"/>
        <v>1.3370323484256741E-3</v>
      </c>
      <c r="V88" s="175">
        <f t="shared" si="9"/>
        <v>2.6751420798879523E-3</v>
      </c>
      <c r="W88" s="175">
        <f t="shared" si="9"/>
        <v>4.5702588412745437E-3</v>
      </c>
      <c r="X88" s="175">
        <f t="shared" si="9"/>
        <v>2.6428205887898295E-3</v>
      </c>
      <c r="Y88" s="175">
        <f t="shared" si="9"/>
        <v>4.0401863872653321E-3</v>
      </c>
      <c r="Z88" s="175">
        <f t="shared" si="9"/>
        <v>9.5423815552024126E-3</v>
      </c>
      <c r="AA88" s="175">
        <f t="shared" si="9"/>
        <v>9.2127023460015622E-3</v>
      </c>
      <c r="AB88" s="175">
        <f t="shared" si="9"/>
        <v>0</v>
      </c>
      <c r="AC88" s="175">
        <f t="shared" si="9"/>
        <v>0</v>
      </c>
      <c r="AD88" s="175">
        <f t="shared" si="9"/>
        <v>1.7615212648476851E-3</v>
      </c>
      <c r="AE88" s="175">
        <f t="shared" si="9"/>
        <v>7.7032887117192337E-4</v>
      </c>
      <c r="AF88" s="175">
        <f t="shared" si="9"/>
        <v>5.7101300940016701E-3</v>
      </c>
      <c r="AG88" s="175">
        <f t="shared" si="9"/>
        <v>4.7074097018342448E-2</v>
      </c>
    </row>
    <row r="89" spans="1:33">
      <c r="A89" s="170" t="s">
        <v>421</v>
      </c>
      <c r="B89" s="193">
        <v>24869</v>
      </c>
      <c r="C89" s="193">
        <v>166</v>
      </c>
      <c r="D89" s="193">
        <v>1415</v>
      </c>
      <c r="E89" s="193">
        <v>5253</v>
      </c>
      <c r="F89" s="193">
        <v>7297</v>
      </c>
      <c r="G89" s="193">
        <v>3707</v>
      </c>
      <c r="H89" s="193">
        <v>0</v>
      </c>
      <c r="I89" s="193">
        <v>8055</v>
      </c>
      <c r="J89" s="193">
        <v>11774</v>
      </c>
      <c r="K89" s="193">
        <v>0</v>
      </c>
      <c r="L89" s="193">
        <v>0</v>
      </c>
      <c r="M89" s="193">
        <v>2471</v>
      </c>
      <c r="N89" s="193">
        <v>2987</v>
      </c>
      <c r="O89" s="193">
        <v>462</v>
      </c>
      <c r="P89" s="193">
        <f t="shared" si="8"/>
        <v>68456</v>
      </c>
      <c r="R89" s="170" t="s">
        <v>421</v>
      </c>
      <c r="S89" s="172">
        <f t="shared" si="9"/>
        <v>2.6793438737307083E-2</v>
      </c>
      <c r="T89" s="172">
        <f t="shared" si="9"/>
        <v>1.7884558407627873E-4</v>
      </c>
      <c r="U89" s="172">
        <f t="shared" si="9"/>
        <v>1.5244969967947856E-3</v>
      </c>
      <c r="V89" s="172">
        <f t="shared" si="9"/>
        <v>5.6594930912812775E-3</v>
      </c>
      <c r="W89" s="172">
        <f t="shared" si="9"/>
        <v>7.8616640181000345E-3</v>
      </c>
      <c r="X89" s="172">
        <f t="shared" si="9"/>
        <v>3.9938589166913568E-3</v>
      </c>
      <c r="Y89" s="172">
        <f t="shared" si="9"/>
        <v>0</v>
      </c>
      <c r="Z89" s="172">
        <f t="shared" si="9"/>
        <v>8.6783203598459341E-3</v>
      </c>
      <c r="AA89" s="172">
        <f t="shared" si="9"/>
        <v>1.2685107872976539E-2</v>
      </c>
      <c r="AB89" s="172">
        <f t="shared" si="9"/>
        <v>0</v>
      </c>
      <c r="AC89" s="172">
        <f t="shared" si="9"/>
        <v>0</v>
      </c>
      <c r="AD89" s="172">
        <f t="shared" si="9"/>
        <v>2.662213483448703E-3</v>
      </c>
      <c r="AE89" s="172">
        <f t="shared" si="9"/>
        <v>3.2181431303364128E-3</v>
      </c>
      <c r="AF89" s="172">
        <f t="shared" si="9"/>
        <v>4.9775096291108901E-4</v>
      </c>
      <c r="AG89" s="172">
        <f t="shared" si="9"/>
        <v>7.3753333153769488E-2</v>
      </c>
    </row>
    <row r="90" spans="1:33">
      <c r="A90" s="173" t="s">
        <v>422</v>
      </c>
      <c r="B90" s="194">
        <v>6359</v>
      </c>
      <c r="C90" s="194">
        <v>0</v>
      </c>
      <c r="D90" s="194">
        <v>662</v>
      </c>
      <c r="E90" s="194">
        <v>887</v>
      </c>
      <c r="F90" s="194">
        <v>11335</v>
      </c>
      <c r="G90" s="194">
        <v>1736</v>
      </c>
      <c r="H90" s="194">
        <v>0</v>
      </c>
      <c r="I90" s="194">
        <v>13894</v>
      </c>
      <c r="J90" s="194">
        <v>30273</v>
      </c>
      <c r="K90" s="194">
        <v>0</v>
      </c>
      <c r="L90" s="194">
        <v>0</v>
      </c>
      <c r="M90" s="194">
        <v>1157</v>
      </c>
      <c r="N90" s="194">
        <v>5400</v>
      </c>
      <c r="O90" s="194">
        <v>818</v>
      </c>
      <c r="P90" s="194">
        <f t="shared" si="8"/>
        <v>72521</v>
      </c>
      <c r="R90" s="173" t="s">
        <v>422</v>
      </c>
      <c r="S90" s="175">
        <f t="shared" si="9"/>
        <v>6.8510787297654E-3</v>
      </c>
      <c r="T90" s="175">
        <f t="shared" si="9"/>
        <v>0</v>
      </c>
      <c r="U90" s="175">
        <f t="shared" si="9"/>
        <v>7.132275702319067E-4</v>
      </c>
      <c r="V90" s="175">
        <f t="shared" si="9"/>
        <v>9.5563875346782662E-4</v>
      </c>
      <c r="W90" s="175">
        <f t="shared" si="9"/>
        <v>1.2212136719907346E-2</v>
      </c>
      <c r="X90" s="175">
        <f t="shared" si="9"/>
        <v>1.8703369515446979E-3</v>
      </c>
      <c r="Y90" s="175">
        <f t="shared" si="9"/>
        <v>0</v>
      </c>
      <c r="Z90" s="175">
        <f t="shared" si="9"/>
        <v>1.4969159910577208E-2</v>
      </c>
      <c r="AA90" s="175">
        <f t="shared" si="9"/>
        <v>3.2615616667115578E-2</v>
      </c>
      <c r="AB90" s="175">
        <f t="shared" si="9"/>
        <v>0</v>
      </c>
      <c r="AC90" s="175">
        <f t="shared" si="9"/>
        <v>0</v>
      </c>
      <c r="AD90" s="175">
        <f t="shared" si="9"/>
        <v>1.2465321733509307E-3</v>
      </c>
      <c r="AE90" s="175">
        <f t="shared" si="9"/>
        <v>5.817868397662079E-3</v>
      </c>
      <c r="AF90" s="175">
        <f t="shared" si="9"/>
        <v>8.8129932394214448E-4</v>
      </c>
      <c r="AG90" s="175">
        <f t="shared" si="9"/>
        <v>7.8132895197565111E-2</v>
      </c>
    </row>
    <row r="91" spans="1:33">
      <c r="A91" s="170" t="s">
        <v>423</v>
      </c>
      <c r="B91" s="193">
        <v>27838</v>
      </c>
      <c r="C91" s="193">
        <v>0</v>
      </c>
      <c r="D91" s="193">
        <v>1028</v>
      </c>
      <c r="E91" s="193">
        <v>7850</v>
      </c>
      <c r="F91" s="193">
        <v>6867</v>
      </c>
      <c r="G91" s="193">
        <v>3701</v>
      </c>
      <c r="H91" s="193">
        <v>6344</v>
      </c>
      <c r="I91" s="193">
        <v>19683</v>
      </c>
      <c r="J91" s="193">
        <v>8752</v>
      </c>
      <c r="K91" s="193">
        <v>2289</v>
      </c>
      <c r="L91" s="193">
        <v>0</v>
      </c>
      <c r="M91" s="193">
        <v>2467</v>
      </c>
      <c r="N91" s="193">
        <v>0</v>
      </c>
      <c r="O91" s="193">
        <v>2197</v>
      </c>
      <c r="P91" s="193">
        <f t="shared" si="8"/>
        <v>89016</v>
      </c>
      <c r="R91" s="170" t="s">
        <v>423</v>
      </c>
      <c r="S91" s="172">
        <f t="shared" si="9"/>
        <v>2.9992188972984619E-2</v>
      </c>
      <c r="T91" s="172">
        <f t="shared" si="9"/>
        <v>0</v>
      </c>
      <c r="U91" s="172">
        <f t="shared" si="9"/>
        <v>1.1075497616290031E-3</v>
      </c>
      <c r="V91" s="172">
        <f t="shared" si="9"/>
        <v>8.4574568373420953E-3</v>
      </c>
      <c r="W91" s="172">
        <f t="shared" si="9"/>
        <v>7.3983893123602765E-3</v>
      </c>
      <c r="X91" s="172">
        <f t="shared" si="9"/>
        <v>3.9873946184717322E-3</v>
      </c>
      <c r="Y91" s="172">
        <f t="shared" si="9"/>
        <v>6.8349179842163389E-3</v>
      </c>
      <c r="Z91" s="172">
        <f t="shared" si="9"/>
        <v>2.1206130309478276E-2</v>
      </c>
      <c r="AA91" s="172">
        <f t="shared" si="9"/>
        <v>9.4292563363589845E-3</v>
      </c>
      <c r="AB91" s="172">
        <f t="shared" si="9"/>
        <v>2.4661297707867591E-3</v>
      </c>
      <c r="AC91" s="172">
        <f t="shared" si="9"/>
        <v>0</v>
      </c>
      <c r="AD91" s="172">
        <f t="shared" si="9"/>
        <v>2.6579039513022866E-3</v>
      </c>
      <c r="AE91" s="172">
        <f t="shared" si="9"/>
        <v>0</v>
      </c>
      <c r="AF91" s="172">
        <f t="shared" si="9"/>
        <v>2.3670105314191827E-3</v>
      </c>
      <c r="AG91" s="172">
        <f t="shared" si="9"/>
        <v>9.590432838634956E-2</v>
      </c>
    </row>
    <row r="92" spans="1:33">
      <c r="A92" s="173" t="s">
        <v>424</v>
      </c>
      <c r="B92" s="194">
        <v>3231</v>
      </c>
      <c r="C92" s="194">
        <v>99</v>
      </c>
      <c r="D92" s="194">
        <v>0</v>
      </c>
      <c r="E92" s="194">
        <v>541</v>
      </c>
      <c r="F92" s="194">
        <v>3286</v>
      </c>
      <c r="G92" s="194">
        <v>209</v>
      </c>
      <c r="H92" s="194">
        <v>0</v>
      </c>
      <c r="I92" s="194">
        <v>3101</v>
      </c>
      <c r="J92" s="194">
        <v>13055</v>
      </c>
      <c r="K92" s="194">
        <v>0</v>
      </c>
      <c r="L92" s="194">
        <v>0</v>
      </c>
      <c r="M92" s="194">
        <v>139</v>
      </c>
      <c r="N92" s="194">
        <v>3428</v>
      </c>
      <c r="O92" s="194">
        <v>1172</v>
      </c>
      <c r="P92" s="194">
        <f t="shared" si="8"/>
        <v>28261</v>
      </c>
      <c r="R92" s="173" t="s">
        <v>424</v>
      </c>
      <c r="S92" s="175">
        <f t="shared" si="9"/>
        <v>3.4810245912678104E-3</v>
      </c>
      <c r="T92" s="175">
        <f t="shared" si="9"/>
        <v>1.0666092062380478E-4</v>
      </c>
      <c r="U92" s="175">
        <f t="shared" si="9"/>
        <v>0</v>
      </c>
      <c r="V92" s="175">
        <f t="shared" si="9"/>
        <v>5.82864222802812E-4</v>
      </c>
      <c r="W92" s="175">
        <f t="shared" si="9"/>
        <v>3.5402806582810354E-3</v>
      </c>
      <c r="X92" s="175">
        <f t="shared" si="9"/>
        <v>2.2517305465025454E-4</v>
      </c>
      <c r="Y92" s="175">
        <f t="shared" si="9"/>
        <v>0</v>
      </c>
      <c r="Z92" s="175">
        <f t="shared" si="9"/>
        <v>3.3409647965092788E-3</v>
      </c>
      <c r="AA92" s="175">
        <f t="shared" si="9"/>
        <v>1.4065235542866377E-2</v>
      </c>
      <c r="AB92" s="175">
        <f t="shared" si="9"/>
        <v>0</v>
      </c>
      <c r="AC92" s="175">
        <f t="shared" si="9"/>
        <v>0</v>
      </c>
      <c r="AD92" s="175">
        <f t="shared" si="9"/>
        <v>1.4975624208796832E-4</v>
      </c>
      <c r="AE92" s="175">
        <f t="shared" si="9"/>
        <v>3.6932690494788159E-3</v>
      </c>
      <c r="AF92" s="175">
        <f t="shared" si="9"/>
        <v>1.2626929188999918E-3</v>
      </c>
      <c r="AG92" s="175">
        <f t="shared" si="9"/>
        <v>3.0447921997468149E-2</v>
      </c>
    </row>
    <row r="93" spans="1:33">
      <c r="A93" s="170" t="s">
        <v>425</v>
      </c>
      <c r="B93" s="193">
        <v>2475</v>
      </c>
      <c r="C93" s="193">
        <v>0</v>
      </c>
      <c r="D93" s="193">
        <v>0</v>
      </c>
      <c r="E93" s="193">
        <v>928</v>
      </c>
      <c r="F93" s="193">
        <v>1045</v>
      </c>
      <c r="G93" s="193">
        <v>0</v>
      </c>
      <c r="H93" s="193">
        <v>0</v>
      </c>
      <c r="I93" s="193">
        <v>614</v>
      </c>
      <c r="J93" s="193">
        <v>4109</v>
      </c>
      <c r="K93" s="193">
        <v>0</v>
      </c>
      <c r="L93" s="193">
        <v>0</v>
      </c>
      <c r="M93" s="193">
        <v>0</v>
      </c>
      <c r="N93" s="193">
        <v>1449</v>
      </c>
      <c r="O93" s="193">
        <v>383</v>
      </c>
      <c r="P93" s="193">
        <f t="shared" si="8"/>
        <v>11003</v>
      </c>
      <c r="R93" s="170" t="s">
        <v>425</v>
      </c>
      <c r="S93" s="172">
        <f t="shared" si="9"/>
        <v>2.6665230155951195E-3</v>
      </c>
      <c r="T93" s="172">
        <f t="shared" si="9"/>
        <v>0</v>
      </c>
      <c r="U93" s="172">
        <f t="shared" si="9"/>
        <v>0</v>
      </c>
      <c r="V93" s="172">
        <f t="shared" si="9"/>
        <v>9.9981145796859423E-4</v>
      </c>
      <c r="W93" s="172">
        <f t="shared" si="9"/>
        <v>1.1258652732512727E-3</v>
      </c>
      <c r="X93" s="172">
        <f t="shared" si="9"/>
        <v>0</v>
      </c>
      <c r="Y93" s="172">
        <f t="shared" si="9"/>
        <v>0</v>
      </c>
      <c r="Z93" s="172">
        <f t="shared" si="9"/>
        <v>6.6151318447491047E-4</v>
      </c>
      <c r="AA93" s="172">
        <f t="shared" si="9"/>
        <v>4.4269668974062006E-3</v>
      </c>
      <c r="AB93" s="172">
        <f t="shared" si="9"/>
        <v>0</v>
      </c>
      <c r="AC93" s="172">
        <f t="shared" si="9"/>
        <v>0</v>
      </c>
      <c r="AD93" s="172">
        <f t="shared" si="9"/>
        <v>0</v>
      </c>
      <c r="AE93" s="172">
        <f t="shared" si="9"/>
        <v>1.5611280200393245E-3</v>
      </c>
      <c r="AF93" s="172">
        <f t="shared" si="9"/>
        <v>4.1263770301936596E-4</v>
      </c>
      <c r="AG93" s="172">
        <f t="shared" si="9"/>
        <v>1.1854445551754788E-2</v>
      </c>
    </row>
    <row r="94" spans="1:33">
      <c r="A94" s="173" t="s">
        <v>427</v>
      </c>
      <c r="B94" s="194">
        <v>2978</v>
      </c>
      <c r="C94" s="194">
        <v>0</v>
      </c>
      <c r="D94" s="194">
        <v>0</v>
      </c>
      <c r="E94" s="194">
        <v>364</v>
      </c>
      <c r="F94" s="194">
        <v>1475</v>
      </c>
      <c r="G94" s="194">
        <v>0</v>
      </c>
      <c r="H94" s="194">
        <v>0</v>
      </c>
      <c r="I94" s="194">
        <v>1770</v>
      </c>
      <c r="J94" s="194">
        <v>3477</v>
      </c>
      <c r="K94" s="194">
        <v>0</v>
      </c>
      <c r="L94" s="194">
        <v>0</v>
      </c>
      <c r="M94" s="194">
        <v>0</v>
      </c>
      <c r="N94" s="194">
        <v>2018</v>
      </c>
      <c r="O94" s="194">
        <v>1439</v>
      </c>
      <c r="P94" s="194">
        <f t="shared" si="8"/>
        <v>13521</v>
      </c>
      <c r="R94" s="173" t="s">
        <v>427</v>
      </c>
      <c r="S94" s="175">
        <f t="shared" si="9"/>
        <v>3.2084466830069758E-3</v>
      </c>
      <c r="T94" s="175">
        <f t="shared" si="9"/>
        <v>0</v>
      </c>
      <c r="U94" s="175">
        <f t="shared" si="9"/>
        <v>0</v>
      </c>
      <c r="V94" s="175">
        <f t="shared" si="9"/>
        <v>3.9216742532388827E-4</v>
      </c>
      <c r="W94" s="175">
        <f t="shared" si="9"/>
        <v>1.5891399789910309E-3</v>
      </c>
      <c r="X94" s="175">
        <f t="shared" si="9"/>
        <v>0</v>
      </c>
      <c r="Y94" s="175">
        <f t="shared" si="9"/>
        <v>0</v>
      </c>
      <c r="Z94" s="175">
        <f t="shared" si="9"/>
        <v>1.906967974789237E-3</v>
      </c>
      <c r="AA94" s="175">
        <f t="shared" si="9"/>
        <v>3.7460608182724162E-3</v>
      </c>
      <c r="AB94" s="175">
        <f t="shared" si="9"/>
        <v>0</v>
      </c>
      <c r="AC94" s="175">
        <f t="shared" si="9"/>
        <v>0</v>
      </c>
      <c r="AD94" s="175">
        <f t="shared" si="9"/>
        <v>0</v>
      </c>
      <c r="AE94" s="175">
        <f t="shared" si="9"/>
        <v>2.1741589678670511E-3</v>
      </c>
      <c r="AF94" s="175">
        <f t="shared" si="9"/>
        <v>1.5503541896732837E-3</v>
      </c>
      <c r="AG94" s="175">
        <f t="shared" si="9"/>
        <v>1.4567296037923883E-2</v>
      </c>
    </row>
    <row r="95" spans="1:33">
      <c r="A95" s="181" t="s">
        <v>435</v>
      </c>
      <c r="B95" s="193">
        <f t="shared" ref="B95:P95" si="10">SUM(B83:B94)</f>
        <v>263237</v>
      </c>
      <c r="C95" s="193">
        <f t="shared" si="10"/>
        <v>6605</v>
      </c>
      <c r="D95" s="193">
        <f t="shared" si="10"/>
        <v>16509</v>
      </c>
      <c r="E95" s="193">
        <f t="shared" si="10"/>
        <v>96768</v>
      </c>
      <c r="F95" s="193">
        <f t="shared" si="10"/>
        <v>100404</v>
      </c>
      <c r="G95" s="193">
        <f t="shared" si="10"/>
        <v>45951</v>
      </c>
      <c r="H95" s="193">
        <f t="shared" si="10"/>
        <v>15218</v>
      </c>
      <c r="I95" s="193">
        <f t="shared" si="10"/>
        <v>109370</v>
      </c>
      <c r="J95" s="193">
        <f t="shared" si="10"/>
        <v>157628</v>
      </c>
      <c r="K95" s="193">
        <f t="shared" si="10"/>
        <v>9159</v>
      </c>
      <c r="L95" s="193">
        <f t="shared" si="10"/>
        <v>0</v>
      </c>
      <c r="M95" s="193">
        <f t="shared" si="10"/>
        <v>30633</v>
      </c>
      <c r="N95" s="193">
        <f t="shared" si="10"/>
        <v>49418</v>
      </c>
      <c r="O95" s="193">
        <f t="shared" si="10"/>
        <v>27275</v>
      </c>
      <c r="P95" s="195">
        <f t="shared" si="10"/>
        <v>928175</v>
      </c>
      <c r="R95" s="181" t="s">
        <v>435</v>
      </c>
      <c r="S95" s="172">
        <f t="shared" si="9"/>
        <v>0.28360707840655047</v>
      </c>
      <c r="T95" s="172">
        <f t="shared" si="9"/>
        <v>7.1161149567700059E-3</v>
      </c>
      <c r="U95" s="172">
        <f t="shared" si="9"/>
        <v>1.7786516551296899E-2</v>
      </c>
      <c r="V95" s="172">
        <f t="shared" si="9"/>
        <v>0.10425620168610446</v>
      </c>
      <c r="W95" s="172">
        <f t="shared" si="9"/>
        <v>0.10817356640719691</v>
      </c>
      <c r="X95" s="172">
        <f t="shared" si="9"/>
        <v>4.9506827914994479E-2</v>
      </c>
      <c r="Y95" s="172">
        <f t="shared" si="9"/>
        <v>1.6395615051041021E-2</v>
      </c>
      <c r="Z95" s="172">
        <f t="shared" si="9"/>
        <v>0.11783338271338918</v>
      </c>
      <c r="AA95" s="172">
        <f t="shared" si="9"/>
        <v>0.1698257332938293</v>
      </c>
      <c r="AB95" s="172">
        <f t="shared" si="9"/>
        <v>9.8677512322568484E-3</v>
      </c>
      <c r="AC95" s="172">
        <f t="shared" si="9"/>
        <v>0</v>
      </c>
      <c r="AD95" s="172">
        <f t="shared" si="9"/>
        <v>3.3003474560293046E-2</v>
      </c>
      <c r="AE95" s="172">
        <f t="shared" si="9"/>
        <v>5.3242114902900851E-2</v>
      </c>
      <c r="AF95" s="172">
        <f t="shared" si="9"/>
        <v>2.938562232337652E-2</v>
      </c>
      <c r="AG95" s="182">
        <f t="shared" si="9"/>
        <v>1</v>
      </c>
    </row>
    <row r="96" spans="1:33">
      <c r="A96" s="137" t="s">
        <v>441</v>
      </c>
    </row>
    <row r="98" spans="1:16" ht="13.5" thickBot="1"/>
    <row r="99" spans="1:16" ht="16.5" thickBot="1">
      <c r="A99" s="287" t="s">
        <v>442</v>
      </c>
      <c r="B99" s="288"/>
      <c r="C99" s="288"/>
      <c r="D99" s="288"/>
      <c r="E99" s="288"/>
      <c r="F99" s="288"/>
      <c r="G99" s="288"/>
      <c r="H99" s="288"/>
      <c r="I99" s="288"/>
      <c r="J99" s="288"/>
      <c r="K99" s="288"/>
      <c r="L99" s="288"/>
      <c r="M99" s="288"/>
      <c r="N99" s="288"/>
      <c r="O99" s="289"/>
    </row>
    <row r="100" spans="1:16" ht="25.5">
      <c r="A100" s="184" t="s">
        <v>400</v>
      </c>
      <c r="B100" s="146" t="s">
        <v>401</v>
      </c>
      <c r="C100" s="146" t="s">
        <v>402</v>
      </c>
      <c r="D100" s="146" t="s">
        <v>403</v>
      </c>
      <c r="E100" s="148" t="s">
        <v>404</v>
      </c>
      <c r="F100" s="147" t="s">
        <v>405</v>
      </c>
      <c r="G100" s="147" t="s">
        <v>406</v>
      </c>
      <c r="H100" s="147" t="s">
        <v>407</v>
      </c>
      <c r="I100" s="149" t="s">
        <v>408</v>
      </c>
      <c r="J100" s="147" t="s">
        <v>409</v>
      </c>
      <c r="K100" s="147" t="s">
        <v>410</v>
      </c>
      <c r="L100" s="147" t="s">
        <v>411</v>
      </c>
      <c r="M100" s="147" t="s">
        <v>412</v>
      </c>
      <c r="N100" s="147" t="s">
        <v>413</v>
      </c>
      <c r="O100" s="196" t="s">
        <v>414</v>
      </c>
      <c r="P100" s="147" t="s">
        <v>440</v>
      </c>
    </row>
    <row r="101" spans="1:16">
      <c r="A101" s="150" t="s">
        <v>415</v>
      </c>
      <c r="B101" s="197">
        <f t="shared" ref="B101:K112" si="11">B67*B83</f>
        <v>508200.41118</v>
      </c>
      <c r="C101" s="197">
        <f t="shared" si="11"/>
        <v>3110.3625000000002</v>
      </c>
      <c r="D101" s="197">
        <f t="shared" si="11"/>
        <v>28585.337760000002</v>
      </c>
      <c r="E101" s="197">
        <f t="shared" si="11"/>
        <v>394319.35504499997</v>
      </c>
      <c r="F101" s="197">
        <f t="shared" si="11"/>
        <v>105315.10920000002</v>
      </c>
      <c r="G101" s="197">
        <f t="shared" si="11"/>
        <v>38042.363729999997</v>
      </c>
      <c r="H101" s="197">
        <f t="shared" si="11"/>
        <v>24666.100200000001</v>
      </c>
      <c r="I101" s="197">
        <f t="shared" si="11"/>
        <v>100413.85795092655</v>
      </c>
      <c r="J101" s="197">
        <f t="shared" si="11"/>
        <v>57464.582174999996</v>
      </c>
      <c r="K101" s="197">
        <f t="shared" si="11"/>
        <v>0</v>
      </c>
      <c r="L101" s="197"/>
      <c r="M101" s="197">
        <f t="shared" ref="M101:O112" si="12">M67*M83</f>
        <v>18861.789240000002</v>
      </c>
      <c r="N101" s="197">
        <f t="shared" si="12"/>
        <v>31834.579560000002</v>
      </c>
      <c r="O101" s="197">
        <f t="shared" si="12"/>
        <v>21885.344676112582</v>
      </c>
      <c r="P101" s="198">
        <f t="shared" ref="P101:P112" si="13">SUM(B101:O101)</f>
        <v>1332699.1932170393</v>
      </c>
    </row>
    <row r="102" spans="1:16">
      <c r="A102" s="153" t="s">
        <v>416</v>
      </c>
      <c r="B102" s="199">
        <f t="shared" si="11"/>
        <v>327959.98851</v>
      </c>
      <c r="C102" s="199">
        <f t="shared" si="11"/>
        <v>0</v>
      </c>
      <c r="D102" s="199">
        <f t="shared" si="11"/>
        <v>39235.847490000007</v>
      </c>
      <c r="E102" s="199">
        <f t="shared" si="11"/>
        <v>73542.439845000001</v>
      </c>
      <c r="F102" s="199">
        <f t="shared" si="11"/>
        <v>195223.99669499998</v>
      </c>
      <c r="G102" s="199">
        <f t="shared" si="11"/>
        <v>79357.982550000001</v>
      </c>
      <c r="H102" s="199">
        <f t="shared" si="11"/>
        <v>44599.145639999995</v>
      </c>
      <c r="I102" s="199">
        <f t="shared" si="11"/>
        <v>237778.47470353852</v>
      </c>
      <c r="J102" s="199">
        <f t="shared" si="11"/>
        <v>101291.69063999999</v>
      </c>
      <c r="K102" s="199">
        <f t="shared" si="11"/>
        <v>76919.57028</v>
      </c>
      <c r="L102" s="199"/>
      <c r="M102" s="199">
        <f t="shared" si="12"/>
        <v>39023.964000000007</v>
      </c>
      <c r="N102" s="199">
        <f t="shared" si="12"/>
        <v>0</v>
      </c>
      <c r="O102" s="199">
        <f t="shared" si="12"/>
        <v>7943.4138000000003</v>
      </c>
      <c r="P102" s="200">
        <f t="shared" si="13"/>
        <v>1222876.5141535385</v>
      </c>
    </row>
    <row r="103" spans="1:16">
      <c r="A103" s="156" t="s">
        <v>417</v>
      </c>
      <c r="B103" s="197">
        <f t="shared" si="11"/>
        <v>1203794.5578750002</v>
      </c>
      <c r="C103" s="197">
        <f t="shared" si="11"/>
        <v>49354.775820000017</v>
      </c>
      <c r="D103" s="197">
        <f t="shared" si="11"/>
        <v>66391.998435000001</v>
      </c>
      <c r="E103" s="197">
        <f t="shared" si="11"/>
        <v>219504.72621000002</v>
      </c>
      <c r="F103" s="197">
        <f t="shared" si="11"/>
        <v>423108.37527000008</v>
      </c>
      <c r="G103" s="197">
        <f t="shared" si="11"/>
        <v>205481.95499999999</v>
      </c>
      <c r="H103" s="197">
        <f t="shared" si="11"/>
        <v>0</v>
      </c>
      <c r="I103" s="197">
        <f t="shared" si="11"/>
        <v>189883.88681701227</v>
      </c>
      <c r="J103" s="197">
        <f t="shared" si="11"/>
        <v>441881.71398000006</v>
      </c>
      <c r="K103" s="197">
        <f t="shared" si="11"/>
        <v>0</v>
      </c>
      <c r="L103" s="197"/>
      <c r="M103" s="197">
        <f t="shared" si="12"/>
        <v>101636.88706500002</v>
      </c>
      <c r="N103" s="197">
        <f t="shared" si="12"/>
        <v>107406.97327500001</v>
      </c>
      <c r="O103" s="197">
        <f t="shared" si="12"/>
        <v>27138.443597666588</v>
      </c>
      <c r="P103" s="198">
        <f t="shared" si="13"/>
        <v>3035584.2933446793</v>
      </c>
    </row>
    <row r="104" spans="1:16">
      <c r="A104" s="153" t="s">
        <v>418</v>
      </c>
      <c r="B104" s="199">
        <f t="shared" si="11"/>
        <v>553973.99526</v>
      </c>
      <c r="C104" s="199">
        <f t="shared" si="11"/>
        <v>35885.244465000003</v>
      </c>
      <c r="D104" s="199">
        <f t="shared" si="11"/>
        <v>33920.16264000001</v>
      </c>
      <c r="E104" s="199">
        <f t="shared" si="11"/>
        <v>308404.45540799998</v>
      </c>
      <c r="F104" s="199">
        <f t="shared" si="11"/>
        <v>94110.033674999999</v>
      </c>
      <c r="G104" s="199">
        <f t="shared" si="11"/>
        <v>32257.606079999998</v>
      </c>
      <c r="H104" s="199">
        <f t="shared" si="11"/>
        <v>0</v>
      </c>
      <c r="I104" s="199">
        <f t="shared" si="11"/>
        <v>67137.226610126061</v>
      </c>
      <c r="J104" s="199">
        <f t="shared" si="11"/>
        <v>150486.90594</v>
      </c>
      <c r="K104" s="199">
        <f t="shared" si="11"/>
        <v>0</v>
      </c>
      <c r="L104" s="199"/>
      <c r="M104" s="199">
        <f t="shared" si="12"/>
        <v>16003.794450000001</v>
      </c>
      <c r="N104" s="199">
        <f t="shared" si="12"/>
        <v>86016.207480000012</v>
      </c>
      <c r="O104" s="199">
        <f t="shared" si="12"/>
        <v>30668.186521890781</v>
      </c>
      <c r="P104" s="200">
        <f t="shared" si="13"/>
        <v>1408863.8185300166</v>
      </c>
    </row>
    <row r="105" spans="1:16">
      <c r="A105" s="156" t="s">
        <v>419</v>
      </c>
      <c r="B105" s="197">
        <f t="shared" si="11"/>
        <v>729502.74180000008</v>
      </c>
      <c r="C105" s="197">
        <f t="shared" si="11"/>
        <v>20238.618645000002</v>
      </c>
      <c r="D105" s="197">
        <f t="shared" si="11"/>
        <v>24665.648175000002</v>
      </c>
      <c r="E105" s="197">
        <f t="shared" si="11"/>
        <v>209161.767402</v>
      </c>
      <c r="F105" s="197">
        <f t="shared" si="11"/>
        <v>80876.528250000003</v>
      </c>
      <c r="G105" s="197">
        <f t="shared" si="11"/>
        <v>113344.73062500001</v>
      </c>
      <c r="H105" s="197">
        <f t="shared" si="11"/>
        <v>0</v>
      </c>
      <c r="I105" s="197">
        <f t="shared" si="11"/>
        <v>94532.502428123829</v>
      </c>
      <c r="J105" s="197">
        <f t="shared" si="11"/>
        <v>191445.58860000002</v>
      </c>
      <c r="K105" s="197">
        <f t="shared" si="11"/>
        <v>0</v>
      </c>
      <c r="L105" s="197"/>
      <c r="M105" s="197">
        <f t="shared" si="12"/>
        <v>56115.167009999997</v>
      </c>
      <c r="N105" s="197">
        <f t="shared" si="12"/>
        <v>72716.504069999995</v>
      </c>
      <c r="O105" s="197">
        <f t="shared" si="12"/>
        <v>18139.128498099595</v>
      </c>
      <c r="P105" s="198">
        <f t="shared" si="13"/>
        <v>1610738.9255032237</v>
      </c>
    </row>
    <row r="106" spans="1:16">
      <c r="A106" s="153" t="s">
        <v>420</v>
      </c>
      <c r="B106" s="199">
        <f t="shared" si="11"/>
        <v>73366.912079999995</v>
      </c>
      <c r="C106" s="199">
        <f t="shared" si="11"/>
        <v>0</v>
      </c>
      <c r="D106" s="199">
        <f t="shared" si="11"/>
        <v>18597.259905000003</v>
      </c>
      <c r="E106" s="199">
        <f t="shared" si="11"/>
        <v>35727.966456000002</v>
      </c>
      <c r="F106" s="199">
        <f t="shared" si="11"/>
        <v>55862.876790000002</v>
      </c>
      <c r="G106" s="199">
        <f t="shared" si="11"/>
        <v>32229.623580000003</v>
      </c>
      <c r="H106" s="199">
        <f t="shared" si="11"/>
        <v>46187.268750000003</v>
      </c>
      <c r="I106" s="199">
        <f t="shared" si="11"/>
        <v>107536.27692794698</v>
      </c>
      <c r="J106" s="199">
        <f t="shared" si="11"/>
        <v>96999.76492500001</v>
      </c>
      <c r="K106" s="199">
        <f t="shared" si="11"/>
        <v>0</v>
      </c>
      <c r="L106" s="199"/>
      <c r="M106" s="199">
        <f t="shared" si="12"/>
        <v>16012.985624999999</v>
      </c>
      <c r="N106" s="199">
        <f t="shared" si="12"/>
        <v>5983.7778000000008</v>
      </c>
      <c r="O106" s="199">
        <f t="shared" si="12"/>
        <v>34140.114342073612</v>
      </c>
      <c r="P106" s="200">
        <f t="shared" si="13"/>
        <v>522644.82718102064</v>
      </c>
    </row>
    <row r="107" spans="1:16">
      <c r="A107" s="156" t="s">
        <v>421</v>
      </c>
      <c r="B107" s="197">
        <f t="shared" si="11"/>
        <v>404904.87219000002</v>
      </c>
      <c r="C107" s="197">
        <f t="shared" si="11"/>
        <v>2688.43806</v>
      </c>
      <c r="D107" s="197">
        <f t="shared" si="11"/>
        <v>20967.201150000001</v>
      </c>
      <c r="E107" s="197">
        <f t="shared" si="11"/>
        <v>74884.545981000017</v>
      </c>
      <c r="F107" s="197">
        <f t="shared" si="11"/>
        <v>94397.822925000015</v>
      </c>
      <c r="G107" s="197">
        <f t="shared" si="11"/>
        <v>47923.780904999992</v>
      </c>
      <c r="H107" s="197">
        <f t="shared" si="11"/>
        <v>0</v>
      </c>
      <c r="I107" s="197">
        <f t="shared" si="11"/>
        <v>96645.129176215647</v>
      </c>
      <c r="J107" s="197">
        <f t="shared" si="11"/>
        <v>133915.23894000004</v>
      </c>
      <c r="K107" s="197">
        <f t="shared" si="11"/>
        <v>0</v>
      </c>
      <c r="L107" s="197"/>
      <c r="M107" s="197">
        <f t="shared" si="12"/>
        <v>23743.24596</v>
      </c>
      <c r="N107" s="197">
        <f t="shared" si="12"/>
        <v>25023.682110000002</v>
      </c>
      <c r="O107" s="197">
        <f t="shared" si="12"/>
        <v>2949.4717153235506</v>
      </c>
      <c r="P107" s="198">
        <f t="shared" si="13"/>
        <v>928043.42911253928</v>
      </c>
    </row>
    <row r="108" spans="1:16">
      <c r="A108" s="153" t="s">
        <v>422</v>
      </c>
      <c r="B108" s="199">
        <f t="shared" si="11"/>
        <v>101261.956005</v>
      </c>
      <c r="C108" s="199">
        <f t="shared" si="11"/>
        <v>0</v>
      </c>
      <c r="D108" s="199">
        <f t="shared" si="11"/>
        <v>9584.247330000002</v>
      </c>
      <c r="E108" s="199">
        <f t="shared" si="11"/>
        <v>12340.741413</v>
      </c>
      <c r="F108" s="199">
        <f t="shared" si="11"/>
        <v>144390.84082499999</v>
      </c>
      <c r="G108" s="199">
        <f t="shared" si="11"/>
        <v>22091.606880000003</v>
      </c>
      <c r="H108" s="199">
        <f t="shared" si="11"/>
        <v>0</v>
      </c>
      <c r="I108" s="199">
        <f t="shared" si="11"/>
        <v>164404.77357230772</v>
      </c>
      <c r="J108" s="199">
        <f t="shared" si="11"/>
        <v>332720.40154500009</v>
      </c>
      <c r="K108" s="199">
        <f t="shared" si="11"/>
        <v>0</v>
      </c>
      <c r="L108" s="199"/>
      <c r="M108" s="199">
        <f t="shared" si="12"/>
        <v>10952.966114999997</v>
      </c>
      <c r="N108" s="199">
        <f t="shared" si="12"/>
        <v>43983.324000000008</v>
      </c>
      <c r="O108" s="199">
        <f t="shared" si="12"/>
        <v>5986.5330000000004</v>
      </c>
      <c r="P108" s="200">
        <f t="shared" si="13"/>
        <v>847717.39068530779</v>
      </c>
    </row>
    <row r="109" spans="1:16">
      <c r="A109" s="156" t="s">
        <v>423</v>
      </c>
      <c r="B109" s="197">
        <f t="shared" si="11"/>
        <v>441380.25896999997</v>
      </c>
      <c r="C109" s="197">
        <f t="shared" si="11"/>
        <v>0</v>
      </c>
      <c r="D109" s="197">
        <f t="shared" si="11"/>
        <v>14759.175900000002</v>
      </c>
      <c r="E109" s="197">
        <f t="shared" si="11"/>
        <v>108614.71950000002</v>
      </c>
      <c r="F109" s="197">
        <f t="shared" si="11"/>
        <v>85878.87367500001</v>
      </c>
      <c r="G109" s="197">
        <f t="shared" si="11"/>
        <v>46332.596940000003</v>
      </c>
      <c r="H109" s="197">
        <f t="shared" si="11"/>
        <v>74913.853560000003</v>
      </c>
      <c r="I109" s="197">
        <f t="shared" si="11"/>
        <v>228936.17939205965</v>
      </c>
      <c r="J109" s="197">
        <f t="shared" si="11"/>
        <v>96454.041600000011</v>
      </c>
      <c r="K109" s="197">
        <f t="shared" si="11"/>
        <v>22901.032979999996</v>
      </c>
      <c r="L109" s="197"/>
      <c r="M109" s="197">
        <f t="shared" si="12"/>
        <v>22961.380470000004</v>
      </c>
      <c r="N109" s="197">
        <f t="shared" si="12"/>
        <v>0</v>
      </c>
      <c r="O109" s="197">
        <f t="shared" si="12"/>
        <v>13658.798917404381</v>
      </c>
      <c r="P109" s="198">
        <f t="shared" si="13"/>
        <v>1156790.911904464</v>
      </c>
    </row>
    <row r="110" spans="1:16">
      <c r="A110" s="153" t="s">
        <v>424</v>
      </c>
      <c r="B110" s="199">
        <f t="shared" si="11"/>
        <v>51228.522764999994</v>
      </c>
      <c r="C110" s="199">
        <f t="shared" si="11"/>
        <v>1562.0046749999999</v>
      </c>
      <c r="D110" s="199">
        <f t="shared" si="11"/>
        <v>0</v>
      </c>
      <c r="E110" s="199">
        <f t="shared" si="11"/>
        <v>7506.3831149999987</v>
      </c>
      <c r="F110" s="199">
        <f t="shared" si="11"/>
        <v>41674.793579999998</v>
      </c>
      <c r="G110" s="199">
        <f t="shared" si="11"/>
        <v>2647.9495350000002</v>
      </c>
      <c r="H110" s="199">
        <f t="shared" si="11"/>
        <v>0</v>
      </c>
      <c r="I110" s="199">
        <f t="shared" si="11"/>
        <v>36338.107600456009</v>
      </c>
      <c r="J110" s="199">
        <f t="shared" si="11"/>
        <v>143426.92980000001</v>
      </c>
      <c r="K110" s="199">
        <f t="shared" si="11"/>
        <v>0</v>
      </c>
      <c r="L110" s="199"/>
      <c r="M110" s="199">
        <f t="shared" si="12"/>
        <v>1314.6738150000001</v>
      </c>
      <c r="N110" s="199">
        <f t="shared" si="12"/>
        <v>28024.568460000002</v>
      </c>
      <c r="O110" s="199">
        <f t="shared" si="12"/>
        <v>7286.3506286745269</v>
      </c>
      <c r="P110" s="200">
        <f t="shared" si="13"/>
        <v>321010.28397413052</v>
      </c>
    </row>
    <row r="111" spans="1:16">
      <c r="A111" s="156" t="s">
        <v>425</v>
      </c>
      <c r="B111" s="197">
        <f t="shared" si="11"/>
        <v>29908.234125000003</v>
      </c>
      <c r="C111" s="197">
        <f t="shared" si="11"/>
        <v>0</v>
      </c>
      <c r="D111" s="197">
        <f t="shared" si="11"/>
        <v>0</v>
      </c>
      <c r="E111" s="197">
        <f t="shared" si="11"/>
        <v>10287.228000000001</v>
      </c>
      <c r="F111" s="197">
        <f t="shared" si="11"/>
        <v>10509.0216</v>
      </c>
      <c r="G111" s="197">
        <f t="shared" si="11"/>
        <v>0</v>
      </c>
      <c r="H111" s="197">
        <f t="shared" si="11"/>
        <v>0</v>
      </c>
      <c r="I111" s="197">
        <f t="shared" si="11"/>
        <v>5917.9667597374601</v>
      </c>
      <c r="J111" s="197">
        <f t="shared" si="11"/>
        <v>42843.351389999996</v>
      </c>
      <c r="K111" s="197">
        <f t="shared" si="11"/>
        <v>0</v>
      </c>
      <c r="L111" s="197"/>
      <c r="M111" s="197">
        <f t="shared" si="12"/>
        <v>0</v>
      </c>
      <c r="N111" s="197">
        <f t="shared" si="12"/>
        <v>11914.47495</v>
      </c>
      <c r="O111" s="197">
        <f t="shared" si="12"/>
        <v>1814.7713830045707</v>
      </c>
      <c r="P111" s="198">
        <f t="shared" si="13"/>
        <v>113195.04820774203</v>
      </c>
    </row>
    <row r="112" spans="1:16">
      <c r="A112" s="159" t="s">
        <v>427</v>
      </c>
      <c r="B112" s="201">
        <f t="shared" si="11"/>
        <v>33922.48734</v>
      </c>
      <c r="C112" s="201">
        <f t="shared" si="11"/>
        <v>0</v>
      </c>
      <c r="D112" s="201">
        <f t="shared" si="11"/>
        <v>0</v>
      </c>
      <c r="E112" s="201">
        <f t="shared" si="11"/>
        <v>3784.0398960000007</v>
      </c>
      <c r="F112" s="201">
        <f t="shared" si="11"/>
        <v>13944.325500000003</v>
      </c>
      <c r="G112" s="201">
        <f t="shared" si="11"/>
        <v>0</v>
      </c>
      <c r="H112" s="201">
        <f t="shared" si="11"/>
        <v>0</v>
      </c>
      <c r="I112" s="201">
        <f t="shared" si="11"/>
        <v>16052.164895310414</v>
      </c>
      <c r="J112" s="201">
        <f t="shared" si="11"/>
        <v>33858.713069999998</v>
      </c>
      <c r="K112" s="201">
        <f t="shared" si="11"/>
        <v>0</v>
      </c>
      <c r="L112" s="201"/>
      <c r="M112" s="201">
        <f t="shared" si="12"/>
        <v>0</v>
      </c>
      <c r="N112" s="201">
        <f t="shared" si="12"/>
        <v>15819.919290000002</v>
      </c>
      <c r="O112" s="201">
        <f t="shared" si="12"/>
        <v>6427.3414089728167</v>
      </c>
      <c r="P112" s="202">
        <f t="shared" si="13"/>
        <v>123808.99140028324</v>
      </c>
    </row>
    <row r="113" spans="1:16">
      <c r="A113" s="181" t="s">
        <v>443</v>
      </c>
      <c r="B113" s="203">
        <f t="shared" ref="B113:K113" si="14">SUM(B101:B112)</f>
        <v>4459404.9381000018</v>
      </c>
      <c r="C113" s="203">
        <f t="shared" si="14"/>
        <v>112839.44416500004</v>
      </c>
      <c r="D113" s="203">
        <f t="shared" si="14"/>
        <v>256706.87878500004</v>
      </c>
      <c r="E113" s="203">
        <f t="shared" si="14"/>
        <v>1458078.368271</v>
      </c>
      <c r="F113" s="203">
        <f t="shared" si="14"/>
        <v>1345292.5979850001</v>
      </c>
      <c r="G113" s="203">
        <f t="shared" si="14"/>
        <v>619710.19582499994</v>
      </c>
      <c r="H113" s="203">
        <f t="shared" si="14"/>
        <v>190366.36814999999</v>
      </c>
      <c r="I113" s="203">
        <f t="shared" si="14"/>
        <v>1345576.546833761</v>
      </c>
      <c r="J113" s="203">
        <f t="shared" si="14"/>
        <v>1822788.9226050002</v>
      </c>
      <c r="K113" s="203">
        <f t="shared" si="14"/>
        <v>99820.603260000004</v>
      </c>
      <c r="L113" s="203"/>
      <c r="M113" s="203">
        <f>SUM(M101:M112)</f>
        <v>306626.85375000001</v>
      </c>
      <c r="N113" s="203">
        <f>SUM(N101:N112)</f>
        <v>428724.01099499996</v>
      </c>
      <c r="O113" s="203">
        <f>SUM(O101:O112)</f>
        <v>178037.89848922298</v>
      </c>
      <c r="P113" s="204">
        <f>SUM(P101:P112)</f>
        <v>12623973.627213983</v>
      </c>
    </row>
    <row r="114" spans="1:16">
      <c r="A114" s="137" t="s">
        <v>444</v>
      </c>
    </row>
    <row r="116" spans="1:16" ht="15.75">
      <c r="A116" s="297" t="s">
        <v>445</v>
      </c>
      <c r="B116" s="298"/>
      <c r="C116" s="298"/>
      <c r="D116" s="298"/>
      <c r="E116" s="298"/>
      <c r="F116" s="298"/>
      <c r="G116" s="298"/>
      <c r="H116" s="298"/>
      <c r="I116" s="298"/>
      <c r="J116" s="298"/>
      <c r="K116" s="298"/>
      <c r="L116" s="298"/>
      <c r="M116" s="298"/>
      <c r="N116" s="298"/>
      <c r="O116" s="298"/>
    </row>
    <row r="117" spans="1:16" ht="25.5">
      <c r="A117" s="205" t="s">
        <v>400</v>
      </c>
      <c r="B117" s="205" t="s">
        <v>401</v>
      </c>
      <c r="C117" s="205" t="s">
        <v>402</v>
      </c>
      <c r="D117" s="205" t="s">
        <v>403</v>
      </c>
      <c r="E117" s="206" t="s">
        <v>404</v>
      </c>
      <c r="F117" s="205" t="s">
        <v>405</v>
      </c>
      <c r="G117" s="205" t="s">
        <v>406</v>
      </c>
      <c r="H117" s="205" t="s">
        <v>407</v>
      </c>
      <c r="I117" s="206" t="s">
        <v>408</v>
      </c>
      <c r="J117" s="205" t="s">
        <v>409</v>
      </c>
      <c r="K117" s="205" t="s">
        <v>410</v>
      </c>
      <c r="L117" s="147" t="s">
        <v>411</v>
      </c>
      <c r="M117" s="205" t="s">
        <v>412</v>
      </c>
      <c r="N117" s="205" t="s">
        <v>413</v>
      </c>
      <c r="O117" s="205" t="s">
        <v>414</v>
      </c>
      <c r="P117" s="205" t="s">
        <v>440</v>
      </c>
    </row>
    <row r="118" spans="1:16">
      <c r="A118" s="207" t="s">
        <v>415</v>
      </c>
      <c r="B118" s="207">
        <f t="shared" ref="B118:K129" si="15">B34*B83/12</f>
        <v>9837.4063333333324</v>
      </c>
      <c r="C118" s="207">
        <f t="shared" si="15"/>
        <v>60.208333333333336</v>
      </c>
      <c r="D118" s="207">
        <f t="shared" si="15"/>
        <v>553.33600000000001</v>
      </c>
      <c r="E118" s="207">
        <f t="shared" si="15"/>
        <v>7632.9724166666665</v>
      </c>
      <c r="F118" s="207">
        <f t="shared" si="15"/>
        <v>2038.6200000000001</v>
      </c>
      <c r="G118" s="207">
        <f t="shared" si="15"/>
        <v>736.3988333333333</v>
      </c>
      <c r="H118" s="207">
        <f t="shared" si="15"/>
        <v>477.47</v>
      </c>
      <c r="I118" s="207">
        <f t="shared" si="15"/>
        <v>1943.7448306412418</v>
      </c>
      <c r="J118" s="207">
        <f t="shared" si="15"/>
        <v>1112.3612500000002</v>
      </c>
      <c r="K118" s="207">
        <f t="shared" si="15"/>
        <v>0</v>
      </c>
      <c r="L118" s="207"/>
      <c r="M118" s="207">
        <f t="shared" ref="M118:O129" si="16">M34*M83/12</f>
        <v>365.11400000000003</v>
      </c>
      <c r="N118" s="207">
        <f t="shared" si="16"/>
        <v>616.23266666666666</v>
      </c>
      <c r="O118" s="207">
        <f t="shared" si="16"/>
        <v>423.64197979312002</v>
      </c>
      <c r="P118" s="207">
        <f t="shared" ref="P118:P129" si="17">SUM(B118:O118)</f>
        <v>25797.506643767694</v>
      </c>
    </row>
    <row r="119" spans="1:16">
      <c r="A119" s="208" t="s">
        <v>416</v>
      </c>
      <c r="B119" s="208">
        <f t="shared" si="15"/>
        <v>6348.4318333333331</v>
      </c>
      <c r="C119" s="208">
        <f t="shared" si="15"/>
        <v>0</v>
      </c>
      <c r="D119" s="208">
        <f t="shared" si="15"/>
        <v>759.50150000000019</v>
      </c>
      <c r="E119" s="208">
        <f t="shared" si="15"/>
        <v>1423.58575</v>
      </c>
      <c r="F119" s="208">
        <f t="shared" si="15"/>
        <v>3779.0165833333335</v>
      </c>
      <c r="G119" s="208">
        <f t="shared" si="15"/>
        <v>1536.1591666666666</v>
      </c>
      <c r="H119" s="208">
        <f t="shared" si="15"/>
        <v>863.32066666666663</v>
      </c>
      <c r="I119" s="208">
        <f t="shared" si="15"/>
        <v>4602.7579307692313</v>
      </c>
      <c r="J119" s="208">
        <f t="shared" si="15"/>
        <v>1960.7373333333335</v>
      </c>
      <c r="K119" s="208">
        <f t="shared" si="15"/>
        <v>1488.9579999999999</v>
      </c>
      <c r="L119" s="208"/>
      <c r="M119" s="208">
        <f t="shared" si="16"/>
        <v>755.40000000000009</v>
      </c>
      <c r="N119" s="208">
        <f t="shared" si="16"/>
        <v>0</v>
      </c>
      <c r="O119" s="208">
        <f t="shared" si="16"/>
        <v>153.76333333333335</v>
      </c>
      <c r="P119" s="208">
        <f t="shared" si="17"/>
        <v>23671.632097435897</v>
      </c>
    </row>
    <row r="120" spans="1:16">
      <c r="A120" s="207" t="s">
        <v>417</v>
      </c>
      <c r="B120" s="207">
        <f t="shared" si="15"/>
        <v>23302.256250000006</v>
      </c>
      <c r="C120" s="207">
        <f t="shared" si="15"/>
        <v>955.37700000000029</v>
      </c>
      <c r="D120" s="207">
        <f t="shared" si="15"/>
        <v>1285.1722500000001</v>
      </c>
      <c r="E120" s="207">
        <f t="shared" si="15"/>
        <v>4249.0268333333343</v>
      </c>
      <c r="F120" s="207">
        <f t="shared" si="15"/>
        <v>8190.2511666666678</v>
      </c>
      <c r="G120" s="207">
        <f t="shared" si="15"/>
        <v>3977.5833333333335</v>
      </c>
      <c r="H120" s="207">
        <f t="shared" si="15"/>
        <v>0</v>
      </c>
      <c r="I120" s="207">
        <f t="shared" si="15"/>
        <v>3675.6462798492503</v>
      </c>
      <c r="J120" s="207">
        <f t="shared" si="15"/>
        <v>8553.6530000000002</v>
      </c>
      <c r="K120" s="207">
        <f t="shared" si="15"/>
        <v>0</v>
      </c>
      <c r="L120" s="207"/>
      <c r="M120" s="207">
        <f t="shared" si="16"/>
        <v>1967.4194166666668</v>
      </c>
      <c r="N120" s="207">
        <f t="shared" si="16"/>
        <v>2079.1129166666669</v>
      </c>
      <c r="O120" s="207">
        <f t="shared" si="16"/>
        <v>525.32798292037535</v>
      </c>
      <c r="P120" s="207">
        <f t="shared" si="17"/>
        <v>58760.826429436296</v>
      </c>
    </row>
    <row r="121" spans="1:16">
      <c r="A121" s="208" t="s">
        <v>418</v>
      </c>
      <c r="B121" s="208">
        <f t="shared" si="15"/>
        <v>10723.460999999999</v>
      </c>
      <c r="C121" s="208">
        <f t="shared" si="15"/>
        <v>694.64274999999998</v>
      </c>
      <c r="D121" s="208">
        <f t="shared" si="15"/>
        <v>656.60400000000016</v>
      </c>
      <c r="E121" s="208">
        <f t="shared" si="15"/>
        <v>5969.8888000000006</v>
      </c>
      <c r="F121" s="208">
        <f t="shared" si="15"/>
        <v>1821.7195833333335</v>
      </c>
      <c r="G121" s="208">
        <f t="shared" si="15"/>
        <v>624.42133333333334</v>
      </c>
      <c r="H121" s="208">
        <f t="shared" si="15"/>
        <v>0</v>
      </c>
      <c r="I121" s="208">
        <f t="shared" si="15"/>
        <v>1299.5978825034078</v>
      </c>
      <c r="J121" s="208">
        <f t="shared" si="15"/>
        <v>2913.0256666666669</v>
      </c>
      <c r="K121" s="208">
        <f t="shared" si="15"/>
        <v>0</v>
      </c>
      <c r="L121" s="208"/>
      <c r="M121" s="208">
        <f t="shared" si="16"/>
        <v>309.79083333333335</v>
      </c>
      <c r="N121" s="208">
        <f t="shared" si="16"/>
        <v>1665.0446666666667</v>
      </c>
      <c r="O121" s="208">
        <f t="shared" si="16"/>
        <v>593.6544042177851</v>
      </c>
      <c r="P121" s="208">
        <f t="shared" si="17"/>
        <v>27271.850920054523</v>
      </c>
    </row>
    <row r="122" spans="1:16">
      <c r="A122" s="207" t="s">
        <v>419</v>
      </c>
      <c r="B122" s="207">
        <f t="shared" si="15"/>
        <v>14121.230000000001</v>
      </c>
      <c r="C122" s="207">
        <f t="shared" si="15"/>
        <v>391.76575000000003</v>
      </c>
      <c r="D122" s="207">
        <f t="shared" si="15"/>
        <v>477.46125000000001</v>
      </c>
      <c r="E122" s="207">
        <f t="shared" si="15"/>
        <v>4048.8146999999994</v>
      </c>
      <c r="F122" s="207">
        <f t="shared" si="15"/>
        <v>1565.5541666666668</v>
      </c>
      <c r="G122" s="207">
        <f t="shared" si="15"/>
        <v>2194.0520833333335</v>
      </c>
      <c r="H122" s="207">
        <f t="shared" si="15"/>
        <v>0</v>
      </c>
      <c r="I122" s="207">
        <f t="shared" si="15"/>
        <v>1829.8974531189281</v>
      </c>
      <c r="J122" s="207">
        <f t="shared" si="15"/>
        <v>3705.876666666667</v>
      </c>
      <c r="K122" s="207">
        <f t="shared" si="15"/>
        <v>0</v>
      </c>
      <c r="L122" s="207"/>
      <c r="M122" s="207">
        <f t="shared" si="16"/>
        <v>1086.2401666666667</v>
      </c>
      <c r="N122" s="207">
        <f t="shared" si="16"/>
        <v>1407.5978333333335</v>
      </c>
      <c r="O122" s="207">
        <f t="shared" si="16"/>
        <v>351.1252128939139</v>
      </c>
      <c r="P122" s="207">
        <f t="shared" si="17"/>
        <v>31179.615282679504</v>
      </c>
    </row>
    <row r="123" spans="1:16">
      <c r="A123" s="208" t="s">
        <v>420</v>
      </c>
      <c r="B123" s="208">
        <f t="shared" si="15"/>
        <v>1420.1879999999999</v>
      </c>
      <c r="C123" s="208">
        <f t="shared" si="15"/>
        <v>0</v>
      </c>
      <c r="D123" s="208">
        <f t="shared" si="15"/>
        <v>359.99341666666669</v>
      </c>
      <c r="E123" s="208">
        <f t="shared" si="15"/>
        <v>691.59826666666675</v>
      </c>
      <c r="F123" s="208">
        <f t="shared" si="15"/>
        <v>1081.3565000000001</v>
      </c>
      <c r="G123" s="208">
        <f t="shared" si="15"/>
        <v>623.87966666666671</v>
      </c>
      <c r="H123" s="208">
        <f t="shared" si="15"/>
        <v>894.0625</v>
      </c>
      <c r="I123" s="208">
        <f t="shared" si="15"/>
        <v>2081.6158909784549</v>
      </c>
      <c r="J123" s="208">
        <f t="shared" si="15"/>
        <v>1877.6570833333335</v>
      </c>
      <c r="K123" s="208">
        <f t="shared" si="15"/>
        <v>0</v>
      </c>
      <c r="L123" s="208"/>
      <c r="M123" s="208">
        <f t="shared" si="16"/>
        <v>309.96875</v>
      </c>
      <c r="N123" s="208">
        <f t="shared" si="16"/>
        <v>115.83</v>
      </c>
      <c r="O123" s="208">
        <f t="shared" si="16"/>
        <v>660.86167909550159</v>
      </c>
      <c r="P123" s="208">
        <f t="shared" si="17"/>
        <v>10117.011753407291</v>
      </c>
    </row>
    <row r="124" spans="1:16">
      <c r="A124" s="207" t="s">
        <v>421</v>
      </c>
      <c r="B124" s="207">
        <f t="shared" si="15"/>
        <v>7837.8798333333334</v>
      </c>
      <c r="C124" s="207">
        <f t="shared" si="15"/>
        <v>52.040999999999997</v>
      </c>
      <c r="D124" s="207">
        <f t="shared" si="15"/>
        <v>405.86916666666667</v>
      </c>
      <c r="E124" s="207">
        <f t="shared" si="15"/>
        <v>1449.5653500000005</v>
      </c>
      <c r="F124" s="207">
        <f t="shared" si="15"/>
        <v>1827.2904166666669</v>
      </c>
      <c r="G124" s="207">
        <f t="shared" si="15"/>
        <v>927.67675000000008</v>
      </c>
      <c r="H124" s="207">
        <f t="shared" si="15"/>
        <v>0</v>
      </c>
      <c r="I124" s="207">
        <f t="shared" si="15"/>
        <v>1870.7922798338302</v>
      </c>
      <c r="J124" s="207">
        <f t="shared" si="15"/>
        <v>2592.2423333333336</v>
      </c>
      <c r="K124" s="207">
        <f t="shared" si="15"/>
        <v>0</v>
      </c>
      <c r="L124" s="207"/>
      <c r="M124" s="207">
        <f t="shared" si="16"/>
        <v>459.60600000000005</v>
      </c>
      <c r="N124" s="207">
        <f t="shared" si="16"/>
        <v>484.39183333333335</v>
      </c>
      <c r="O124" s="207">
        <f t="shared" si="16"/>
        <v>57.093916285783024</v>
      </c>
      <c r="P124" s="207">
        <f t="shared" si="17"/>
        <v>17964.44887945295</v>
      </c>
    </row>
    <row r="125" spans="1:16">
      <c r="A125" s="208" t="s">
        <v>422</v>
      </c>
      <c r="B125" s="208">
        <f t="shared" si="15"/>
        <v>1960.1617500000002</v>
      </c>
      <c r="C125" s="208">
        <f t="shared" si="15"/>
        <v>0</v>
      </c>
      <c r="D125" s="208">
        <f t="shared" si="15"/>
        <v>185.52550000000005</v>
      </c>
      <c r="E125" s="208">
        <f t="shared" si="15"/>
        <v>238.8838833333333</v>
      </c>
      <c r="F125" s="208">
        <f t="shared" si="15"/>
        <v>2795.0220833333333</v>
      </c>
      <c r="G125" s="208">
        <f t="shared" si="15"/>
        <v>427.63466666666665</v>
      </c>
      <c r="H125" s="208">
        <f t="shared" si="15"/>
        <v>0</v>
      </c>
      <c r="I125" s="208">
        <f t="shared" si="15"/>
        <v>3182.4385128205136</v>
      </c>
      <c r="J125" s="208">
        <f t="shared" si="15"/>
        <v>6440.580750000001</v>
      </c>
      <c r="K125" s="208">
        <f t="shared" si="15"/>
        <v>0</v>
      </c>
      <c r="L125" s="208"/>
      <c r="M125" s="208">
        <f t="shared" si="16"/>
        <v>212.02025</v>
      </c>
      <c r="N125" s="208">
        <f t="shared" si="16"/>
        <v>851.40000000000009</v>
      </c>
      <c r="O125" s="208">
        <f t="shared" si="16"/>
        <v>115.88333333333334</v>
      </c>
      <c r="P125" s="208">
        <f t="shared" si="17"/>
        <v>16409.550729487182</v>
      </c>
    </row>
    <row r="126" spans="1:16">
      <c r="A126" s="207" t="s">
        <v>423</v>
      </c>
      <c r="B126" s="207">
        <f t="shared" si="15"/>
        <v>8543.9461666666666</v>
      </c>
      <c r="C126" s="207">
        <f t="shared" si="15"/>
        <v>0</v>
      </c>
      <c r="D126" s="207">
        <f t="shared" si="15"/>
        <v>285.69833333333338</v>
      </c>
      <c r="E126" s="207">
        <f t="shared" si="15"/>
        <v>2102.4916666666668</v>
      </c>
      <c r="F126" s="207">
        <f t="shared" si="15"/>
        <v>1662.3862500000002</v>
      </c>
      <c r="G126" s="207">
        <f t="shared" si="15"/>
        <v>896.87566666666669</v>
      </c>
      <c r="H126" s="207">
        <f t="shared" si="15"/>
        <v>1450.1326666666666</v>
      </c>
      <c r="I126" s="207">
        <f t="shared" si="15"/>
        <v>4431.5946456070396</v>
      </c>
      <c r="J126" s="207">
        <f t="shared" si="15"/>
        <v>1867.0933333333335</v>
      </c>
      <c r="K126" s="207">
        <f t="shared" si="15"/>
        <v>443.30299999999994</v>
      </c>
      <c r="L126" s="207"/>
      <c r="M126" s="207">
        <f t="shared" si="16"/>
        <v>444.4711666666667</v>
      </c>
      <c r="N126" s="207">
        <f t="shared" si="16"/>
        <v>0</v>
      </c>
      <c r="O126" s="207">
        <f t="shared" si="16"/>
        <v>264.39796588084363</v>
      </c>
      <c r="P126" s="207">
        <f t="shared" si="17"/>
        <v>22392.390861487882</v>
      </c>
    </row>
    <row r="127" spans="1:16">
      <c r="A127" s="208" t="s">
        <v>424</v>
      </c>
      <c r="B127" s="208">
        <f t="shared" si="15"/>
        <v>991.64774999999997</v>
      </c>
      <c r="C127" s="208">
        <f t="shared" si="15"/>
        <v>30.236249999999998</v>
      </c>
      <c r="D127" s="208">
        <f t="shared" si="15"/>
        <v>0</v>
      </c>
      <c r="E127" s="208">
        <f t="shared" si="15"/>
        <v>145.30358333333334</v>
      </c>
      <c r="F127" s="208">
        <f t="shared" si="15"/>
        <v>806.71300000000008</v>
      </c>
      <c r="G127" s="208">
        <f t="shared" si="15"/>
        <v>51.257249999999999</v>
      </c>
      <c r="H127" s="208">
        <f t="shared" si="15"/>
        <v>0</v>
      </c>
      <c r="I127" s="208">
        <f t="shared" si="15"/>
        <v>703.40897406999613</v>
      </c>
      <c r="J127" s="208">
        <f t="shared" si="15"/>
        <v>2776.3633333333332</v>
      </c>
      <c r="K127" s="208">
        <f t="shared" si="15"/>
        <v>0</v>
      </c>
      <c r="L127" s="208"/>
      <c r="M127" s="208">
        <f t="shared" si="16"/>
        <v>25.448583333333332</v>
      </c>
      <c r="N127" s="208">
        <f t="shared" si="16"/>
        <v>542.48099999999999</v>
      </c>
      <c r="O127" s="208">
        <f t="shared" si="16"/>
        <v>141.04434046989016</v>
      </c>
      <c r="P127" s="208">
        <f t="shared" si="17"/>
        <v>6213.9040645398863</v>
      </c>
    </row>
    <row r="128" spans="1:16">
      <c r="A128" s="207" t="s">
        <v>425</v>
      </c>
      <c r="B128" s="207">
        <f t="shared" si="15"/>
        <v>578.94375000000002</v>
      </c>
      <c r="C128" s="207">
        <f t="shared" si="15"/>
        <v>0</v>
      </c>
      <c r="D128" s="207">
        <f t="shared" si="15"/>
        <v>0</v>
      </c>
      <c r="E128" s="207">
        <f t="shared" si="15"/>
        <v>199.13333333333335</v>
      </c>
      <c r="F128" s="207">
        <f t="shared" si="15"/>
        <v>203.42666666666665</v>
      </c>
      <c r="G128" s="207">
        <f t="shared" si="15"/>
        <v>0</v>
      </c>
      <c r="H128" s="207">
        <f t="shared" si="15"/>
        <v>0</v>
      </c>
      <c r="I128" s="207">
        <f t="shared" si="15"/>
        <v>114.55607355279635</v>
      </c>
      <c r="J128" s="207">
        <f t="shared" si="15"/>
        <v>829.33316666666678</v>
      </c>
      <c r="K128" s="207">
        <f t="shared" si="15"/>
        <v>0</v>
      </c>
      <c r="L128" s="207"/>
      <c r="M128" s="207">
        <f t="shared" si="16"/>
        <v>0</v>
      </c>
      <c r="N128" s="207">
        <f t="shared" si="16"/>
        <v>230.63250000000002</v>
      </c>
      <c r="O128" s="207">
        <f t="shared" si="16"/>
        <v>35.129140205276251</v>
      </c>
      <c r="P128" s="207">
        <f t="shared" si="17"/>
        <v>2191.1546304247395</v>
      </c>
    </row>
    <row r="129" spans="1:16">
      <c r="A129" s="208" t="s">
        <v>427</v>
      </c>
      <c r="B129" s="208">
        <f t="shared" si="15"/>
        <v>656.64900000000011</v>
      </c>
      <c r="C129" s="208">
        <f t="shared" si="15"/>
        <v>0</v>
      </c>
      <c r="D129" s="208">
        <f t="shared" si="15"/>
        <v>0</v>
      </c>
      <c r="E129" s="208">
        <f t="shared" si="15"/>
        <v>73.248933333333341</v>
      </c>
      <c r="F129" s="208">
        <f t="shared" si="15"/>
        <v>269.92500000000001</v>
      </c>
      <c r="G129" s="208">
        <f t="shared" si="15"/>
        <v>0</v>
      </c>
      <c r="H129" s="208">
        <f t="shared" si="15"/>
        <v>0</v>
      </c>
      <c r="I129" s="208">
        <f t="shared" si="15"/>
        <v>310.72715631650044</v>
      </c>
      <c r="J129" s="208">
        <f t="shared" si="15"/>
        <v>655.41449999999998</v>
      </c>
      <c r="K129" s="208">
        <f t="shared" si="15"/>
        <v>0</v>
      </c>
      <c r="L129" s="208"/>
      <c r="M129" s="208">
        <f t="shared" si="16"/>
        <v>0</v>
      </c>
      <c r="N129" s="208">
        <f t="shared" si="16"/>
        <v>306.23150000000004</v>
      </c>
      <c r="O129" s="208">
        <f t="shared" si="16"/>
        <v>124.41621000721675</v>
      </c>
      <c r="P129" s="208">
        <f t="shared" si="17"/>
        <v>2396.6122996570502</v>
      </c>
    </row>
    <row r="130" spans="1:16">
      <c r="A130" s="209" t="s">
        <v>443</v>
      </c>
      <c r="B130" s="207">
        <f t="shared" ref="B130:K130" si="18">SUM(B118:B129)</f>
        <v>86322.20166666669</v>
      </c>
      <c r="C130" s="207">
        <f t="shared" si="18"/>
        <v>2184.271083333334</v>
      </c>
      <c r="D130" s="207">
        <f t="shared" si="18"/>
        <v>4969.1614166666668</v>
      </c>
      <c r="E130" s="207">
        <f t="shared" si="18"/>
        <v>28224.513516666666</v>
      </c>
      <c r="F130" s="207">
        <f t="shared" si="18"/>
        <v>26041.281416666669</v>
      </c>
      <c r="G130" s="207">
        <f t="shared" si="18"/>
        <v>11995.938750000003</v>
      </c>
      <c r="H130" s="207">
        <f t="shared" si="18"/>
        <v>3684.9858333333332</v>
      </c>
      <c r="I130" s="207">
        <f t="shared" si="18"/>
        <v>26046.777910061195</v>
      </c>
      <c r="J130" s="207">
        <f t="shared" si="18"/>
        <v>35284.338416666666</v>
      </c>
      <c r="K130" s="207">
        <f t="shared" si="18"/>
        <v>1932.2609999999997</v>
      </c>
      <c r="L130" s="207"/>
      <c r="M130" s="207">
        <f>SUM(M118:M129)</f>
        <v>5935.479166666667</v>
      </c>
      <c r="N130" s="207">
        <f>SUM(N118:N129)</f>
        <v>8298.9549166666657</v>
      </c>
      <c r="O130" s="207">
        <f>SUM(O118:O129)</f>
        <v>3446.3394984363722</v>
      </c>
      <c r="P130" s="210">
        <f>SUM(P118:P129)</f>
        <v>244366.50459183086</v>
      </c>
    </row>
    <row r="131" spans="1:16">
      <c r="A131" s="137" t="s">
        <v>446</v>
      </c>
    </row>
    <row r="132" spans="1:16" ht="13.5" thickBot="1"/>
    <row r="133" spans="1:16" ht="16.5" thickBot="1">
      <c r="A133" s="287" t="s">
        <v>447</v>
      </c>
      <c r="B133" s="288"/>
      <c r="C133" s="288"/>
      <c r="D133" s="288"/>
      <c r="E133" s="288"/>
      <c r="F133" s="288"/>
      <c r="G133" s="288"/>
      <c r="H133" s="288"/>
      <c r="I133" s="288"/>
      <c r="J133" s="288"/>
      <c r="K133" s="288"/>
      <c r="L133" s="288"/>
      <c r="M133" s="288"/>
      <c r="N133" s="288"/>
      <c r="O133" s="289"/>
    </row>
    <row r="134" spans="1:16" ht="25.5">
      <c r="A134" s="211" t="s">
        <v>400</v>
      </c>
      <c r="B134" s="212" t="s">
        <v>401</v>
      </c>
      <c r="C134" s="213" t="s">
        <v>402</v>
      </c>
      <c r="D134" s="147" t="s">
        <v>403</v>
      </c>
      <c r="E134" s="148" t="s">
        <v>404</v>
      </c>
      <c r="F134" s="147" t="s">
        <v>405</v>
      </c>
      <c r="G134" s="147" t="s">
        <v>406</v>
      </c>
      <c r="H134" s="147" t="s">
        <v>407</v>
      </c>
      <c r="I134" s="149" t="s">
        <v>408</v>
      </c>
      <c r="J134" s="147" t="s">
        <v>409</v>
      </c>
      <c r="K134" s="147" t="s">
        <v>410</v>
      </c>
      <c r="L134" s="147" t="s">
        <v>411</v>
      </c>
      <c r="M134" s="147" t="s">
        <v>412</v>
      </c>
      <c r="N134" s="147" t="s">
        <v>413</v>
      </c>
      <c r="O134" s="196" t="s">
        <v>414</v>
      </c>
      <c r="P134" s="147" t="s">
        <v>440</v>
      </c>
    </row>
    <row r="135" spans="1:16">
      <c r="A135" s="150" t="s">
        <v>415</v>
      </c>
      <c r="B135" s="214">
        <f t="shared" ref="B135:K146" si="19">B50*B83</f>
        <v>7200981.4359999988</v>
      </c>
      <c r="C135" s="214">
        <f t="shared" si="19"/>
        <v>44072.5</v>
      </c>
      <c r="D135" s="214">
        <f t="shared" si="19"/>
        <v>405041.95199999999</v>
      </c>
      <c r="E135" s="214">
        <f t="shared" si="19"/>
        <v>5587335.8090000004</v>
      </c>
      <c r="F135" s="214">
        <f t="shared" si="19"/>
        <v>1492269.84</v>
      </c>
      <c r="G135" s="214">
        <f t="shared" si="19"/>
        <v>539043.946</v>
      </c>
      <c r="H135" s="214">
        <f t="shared" si="19"/>
        <v>349508.04000000004</v>
      </c>
      <c r="I135" s="214">
        <f t="shared" si="19"/>
        <v>1422821.2160293893</v>
      </c>
      <c r="J135" s="214">
        <f t="shared" si="19"/>
        <v>814248.43499999994</v>
      </c>
      <c r="K135" s="214">
        <f t="shared" si="19"/>
        <v>0</v>
      </c>
      <c r="L135" s="214"/>
      <c r="M135" s="214">
        <f t="shared" ref="M135:O146" si="20">M50*M83</f>
        <v>267263.44799999997</v>
      </c>
      <c r="N135" s="214">
        <f t="shared" si="20"/>
        <v>451082.31200000003</v>
      </c>
      <c r="O135" s="214">
        <f t="shared" si="20"/>
        <v>310105.92920856387</v>
      </c>
      <c r="P135" s="215">
        <f t="shared" ref="P135:P146" si="21">SUM(B135:O135)</f>
        <v>18883774.863237951</v>
      </c>
    </row>
    <row r="136" spans="1:16">
      <c r="A136" s="153" t="s">
        <v>416</v>
      </c>
      <c r="B136" s="216">
        <f t="shared" si="19"/>
        <v>4647052.102</v>
      </c>
      <c r="C136" s="216">
        <f t="shared" si="19"/>
        <v>0</v>
      </c>
      <c r="D136" s="216">
        <f t="shared" si="19"/>
        <v>555955.09800000011</v>
      </c>
      <c r="E136" s="216">
        <f t="shared" si="19"/>
        <v>1042064.769</v>
      </c>
      <c r="F136" s="216">
        <f t="shared" si="19"/>
        <v>2766240.139</v>
      </c>
      <c r="G136" s="216">
        <f t="shared" si="19"/>
        <v>1124468.51</v>
      </c>
      <c r="H136" s="216">
        <f t="shared" si="19"/>
        <v>631950.728</v>
      </c>
      <c r="I136" s="216">
        <f t="shared" si="19"/>
        <v>3369218.8053230778</v>
      </c>
      <c r="J136" s="216">
        <f t="shared" si="19"/>
        <v>1435259.7279999999</v>
      </c>
      <c r="K136" s="216">
        <f t="shared" si="19"/>
        <v>1089917.2560000001</v>
      </c>
      <c r="L136" s="216"/>
      <c r="M136" s="216">
        <f t="shared" si="20"/>
        <v>552952.80000000016</v>
      </c>
      <c r="N136" s="216">
        <f t="shared" si="20"/>
        <v>0</v>
      </c>
      <c r="O136" s="216">
        <f t="shared" si="20"/>
        <v>112554.76000000001</v>
      </c>
      <c r="P136" s="217">
        <f t="shared" si="21"/>
        <v>17327634.69532308</v>
      </c>
    </row>
    <row r="137" spans="1:16">
      <c r="A137" s="156" t="s">
        <v>417</v>
      </c>
      <c r="B137" s="214">
        <f t="shared" si="19"/>
        <v>17057251.575000003</v>
      </c>
      <c r="C137" s="214">
        <f t="shared" si="19"/>
        <v>699335.96400000015</v>
      </c>
      <c r="D137" s="214">
        <f t="shared" si="19"/>
        <v>940746.08699999994</v>
      </c>
      <c r="E137" s="214">
        <f t="shared" si="19"/>
        <v>3110287.6420000005</v>
      </c>
      <c r="F137" s="214">
        <f t="shared" si="19"/>
        <v>5995263.8540000012</v>
      </c>
      <c r="G137" s="214">
        <f t="shared" si="19"/>
        <v>2911591</v>
      </c>
      <c r="H137" s="214">
        <f t="shared" si="19"/>
        <v>0</v>
      </c>
      <c r="I137" s="214">
        <f t="shared" si="19"/>
        <v>2690573.0768496506</v>
      </c>
      <c r="J137" s="214">
        <f t="shared" si="19"/>
        <v>6261273.9959999993</v>
      </c>
      <c r="K137" s="214">
        <f t="shared" si="19"/>
        <v>0</v>
      </c>
      <c r="L137" s="214"/>
      <c r="M137" s="214">
        <f t="shared" si="20"/>
        <v>1440151.013</v>
      </c>
      <c r="N137" s="214">
        <f t="shared" si="20"/>
        <v>1521910.6550000003</v>
      </c>
      <c r="O137" s="214">
        <f t="shared" si="20"/>
        <v>384540.08349771472</v>
      </c>
      <c r="P137" s="215">
        <f t="shared" si="21"/>
        <v>43012924.946347371</v>
      </c>
    </row>
    <row r="138" spans="1:16">
      <c r="A138" s="153" t="s">
        <v>418</v>
      </c>
      <c r="B138" s="216">
        <f t="shared" si="19"/>
        <v>7849573.4519999996</v>
      </c>
      <c r="C138" s="216">
        <f t="shared" si="19"/>
        <v>508478.49300000002</v>
      </c>
      <c r="D138" s="216">
        <f t="shared" si="19"/>
        <v>480634.12800000003</v>
      </c>
      <c r="E138" s="216">
        <f t="shared" si="19"/>
        <v>4369958.6016000006</v>
      </c>
      <c r="F138" s="216">
        <f t="shared" si="19"/>
        <v>1333498.7350000001</v>
      </c>
      <c r="G138" s="216">
        <f t="shared" si="19"/>
        <v>457076.41599999997</v>
      </c>
      <c r="H138" s="216">
        <f t="shared" si="19"/>
        <v>0</v>
      </c>
      <c r="I138" s="216">
        <f t="shared" si="19"/>
        <v>951305.64999249473</v>
      </c>
      <c r="J138" s="216">
        <f t="shared" si="19"/>
        <v>2132334.7880000002</v>
      </c>
      <c r="K138" s="216">
        <f t="shared" si="19"/>
        <v>0</v>
      </c>
      <c r="L138" s="216"/>
      <c r="M138" s="216">
        <f t="shared" si="20"/>
        <v>226766.89000000004</v>
      </c>
      <c r="N138" s="216">
        <f t="shared" si="20"/>
        <v>1218812.696</v>
      </c>
      <c r="O138" s="216">
        <f t="shared" si="20"/>
        <v>434555.02388741873</v>
      </c>
      <c r="P138" s="217">
        <f t="shared" si="21"/>
        <v>19962994.87347991</v>
      </c>
    </row>
    <row r="139" spans="1:16">
      <c r="A139" s="156" t="s">
        <v>419</v>
      </c>
      <c r="B139" s="214">
        <f t="shared" si="19"/>
        <v>10336740.359999999</v>
      </c>
      <c r="C139" s="214">
        <f t="shared" si="19"/>
        <v>286772.52899999998</v>
      </c>
      <c r="D139" s="214">
        <f t="shared" si="19"/>
        <v>349501.63500000001</v>
      </c>
      <c r="E139" s="214">
        <f t="shared" si="19"/>
        <v>2963732.3603999997</v>
      </c>
      <c r="F139" s="214">
        <f t="shared" si="19"/>
        <v>1145985.6500000001</v>
      </c>
      <c r="G139" s="214">
        <f t="shared" si="19"/>
        <v>1606046.1250000002</v>
      </c>
      <c r="H139" s="214">
        <f t="shared" si="19"/>
        <v>0</v>
      </c>
      <c r="I139" s="214">
        <f t="shared" si="19"/>
        <v>1339484.9356830555</v>
      </c>
      <c r="J139" s="214">
        <f t="shared" si="19"/>
        <v>2712701.72</v>
      </c>
      <c r="K139" s="214">
        <f t="shared" si="19"/>
        <v>0</v>
      </c>
      <c r="L139" s="214"/>
      <c r="M139" s="214">
        <f t="shared" si="20"/>
        <v>795127.80200000003</v>
      </c>
      <c r="N139" s="214">
        <f t="shared" si="20"/>
        <v>1030361.6140000002</v>
      </c>
      <c r="O139" s="214">
        <f t="shared" si="20"/>
        <v>257023.65583834503</v>
      </c>
      <c r="P139" s="215">
        <f t="shared" si="21"/>
        <v>22823478.386921398</v>
      </c>
    </row>
    <row r="140" spans="1:16">
      <c r="A140" s="153" t="s">
        <v>420</v>
      </c>
      <c r="B140" s="216">
        <f t="shared" si="19"/>
        <v>1039577.6159999999</v>
      </c>
      <c r="C140" s="216">
        <f t="shared" si="19"/>
        <v>0</v>
      </c>
      <c r="D140" s="216">
        <f t="shared" si="19"/>
        <v>263515.18099999998</v>
      </c>
      <c r="E140" s="216">
        <f t="shared" si="19"/>
        <v>506249.93120000005</v>
      </c>
      <c r="F140" s="216">
        <f t="shared" si="19"/>
        <v>791552.9580000001</v>
      </c>
      <c r="G140" s="216">
        <f t="shared" si="19"/>
        <v>456679.91599999997</v>
      </c>
      <c r="H140" s="216">
        <f t="shared" si="19"/>
        <v>654453.75</v>
      </c>
      <c r="I140" s="216">
        <f t="shared" si="19"/>
        <v>1523742.8321962289</v>
      </c>
      <c r="J140" s="216">
        <f t="shared" si="19"/>
        <v>1374444.9850000001</v>
      </c>
      <c r="K140" s="216">
        <f t="shared" si="19"/>
        <v>0</v>
      </c>
      <c r="L140" s="216"/>
      <c r="M140" s="216">
        <f t="shared" si="20"/>
        <v>226897.125</v>
      </c>
      <c r="N140" s="216">
        <f t="shared" si="20"/>
        <v>84787.560000000012</v>
      </c>
      <c r="O140" s="216">
        <f t="shared" si="20"/>
        <v>483750.74909790716</v>
      </c>
      <c r="P140" s="217">
        <f t="shared" si="21"/>
        <v>7405652.6034941357</v>
      </c>
    </row>
    <row r="141" spans="1:16">
      <c r="A141" s="156" t="s">
        <v>421</v>
      </c>
      <c r="B141" s="214">
        <f t="shared" si="19"/>
        <v>5737328.0379999997</v>
      </c>
      <c r="C141" s="214">
        <f t="shared" si="19"/>
        <v>38094.012000000002</v>
      </c>
      <c r="D141" s="214">
        <f t="shared" si="19"/>
        <v>297096.23000000004</v>
      </c>
      <c r="E141" s="214">
        <f t="shared" si="19"/>
        <v>1061081.8362000003</v>
      </c>
      <c r="F141" s="214">
        <f t="shared" si="19"/>
        <v>1337576.585</v>
      </c>
      <c r="G141" s="214">
        <f t="shared" si="19"/>
        <v>679059.38099999994</v>
      </c>
      <c r="H141" s="214">
        <f t="shared" si="19"/>
        <v>0</v>
      </c>
      <c r="I141" s="214">
        <f t="shared" si="19"/>
        <v>1369419.9488383636</v>
      </c>
      <c r="J141" s="214">
        <f t="shared" si="19"/>
        <v>1897521.3880000005</v>
      </c>
      <c r="K141" s="214">
        <f t="shared" si="19"/>
        <v>0</v>
      </c>
      <c r="L141" s="214"/>
      <c r="M141" s="214">
        <f t="shared" si="20"/>
        <v>336431.59200000006</v>
      </c>
      <c r="N141" s="214">
        <f t="shared" si="20"/>
        <v>354574.82200000004</v>
      </c>
      <c r="O141" s="214">
        <f t="shared" si="20"/>
        <v>41792.746721193173</v>
      </c>
      <c r="P141" s="215">
        <f t="shared" si="21"/>
        <v>13149976.579759559</v>
      </c>
    </row>
    <row r="142" spans="1:16">
      <c r="A142" s="153" t="s">
        <v>422</v>
      </c>
      <c r="B142" s="216">
        <f t="shared" si="19"/>
        <v>1434838.4010000001</v>
      </c>
      <c r="C142" s="216">
        <f t="shared" si="19"/>
        <v>0</v>
      </c>
      <c r="D142" s="216">
        <f t="shared" si="19"/>
        <v>135804.66600000003</v>
      </c>
      <c r="E142" s="216">
        <f t="shared" si="19"/>
        <v>174863.00259999998</v>
      </c>
      <c r="F142" s="216">
        <f t="shared" si="19"/>
        <v>2045956.165</v>
      </c>
      <c r="G142" s="216">
        <f t="shared" si="19"/>
        <v>313028.576</v>
      </c>
      <c r="H142" s="216">
        <f t="shared" si="19"/>
        <v>0</v>
      </c>
      <c r="I142" s="216">
        <f t="shared" si="19"/>
        <v>2329544.9913846157</v>
      </c>
      <c r="J142" s="216">
        <f t="shared" si="19"/>
        <v>4714505.1090000011</v>
      </c>
      <c r="K142" s="216">
        <f t="shared" si="19"/>
        <v>0</v>
      </c>
      <c r="L142" s="216"/>
      <c r="M142" s="216">
        <f t="shared" si="20"/>
        <v>155198.82299999997</v>
      </c>
      <c r="N142" s="216">
        <f t="shared" si="20"/>
        <v>623224.80000000016</v>
      </c>
      <c r="O142" s="216">
        <f t="shared" si="20"/>
        <v>84826.60000000002</v>
      </c>
      <c r="P142" s="217">
        <f t="shared" si="21"/>
        <v>12011791.133984618</v>
      </c>
    </row>
    <row r="143" spans="1:16">
      <c r="A143" s="156" t="s">
        <v>423</v>
      </c>
      <c r="B143" s="214">
        <f t="shared" si="19"/>
        <v>6254168.5939999996</v>
      </c>
      <c r="C143" s="214">
        <f t="shared" si="19"/>
        <v>0</v>
      </c>
      <c r="D143" s="214">
        <f t="shared" si="19"/>
        <v>209131.18000000002</v>
      </c>
      <c r="E143" s="214">
        <f t="shared" si="19"/>
        <v>1539023.9000000001</v>
      </c>
      <c r="F143" s="214">
        <f t="shared" si="19"/>
        <v>1216866.7350000001</v>
      </c>
      <c r="G143" s="214">
        <f t="shared" si="19"/>
        <v>656512.98800000001</v>
      </c>
      <c r="H143" s="214">
        <f t="shared" si="19"/>
        <v>1061497.112</v>
      </c>
      <c r="I143" s="214">
        <f t="shared" si="19"/>
        <v>3243927.2805843526</v>
      </c>
      <c r="J143" s="214">
        <f t="shared" si="19"/>
        <v>1366712.3200000003</v>
      </c>
      <c r="K143" s="214">
        <f t="shared" si="19"/>
        <v>324497.79599999997</v>
      </c>
      <c r="L143" s="214"/>
      <c r="M143" s="214">
        <f t="shared" si="20"/>
        <v>325352.89400000009</v>
      </c>
      <c r="N143" s="214">
        <f t="shared" si="20"/>
        <v>0</v>
      </c>
      <c r="O143" s="214">
        <f t="shared" si="20"/>
        <v>193539.31102477753</v>
      </c>
      <c r="P143" s="215">
        <f t="shared" si="21"/>
        <v>16391230.110609129</v>
      </c>
    </row>
    <row r="144" spans="1:16">
      <c r="A144" s="153" t="s">
        <v>424</v>
      </c>
      <c r="B144" s="216">
        <f t="shared" si="19"/>
        <v>725886.15299999993</v>
      </c>
      <c r="C144" s="216">
        <f t="shared" si="19"/>
        <v>22132.935000000001</v>
      </c>
      <c r="D144" s="216">
        <f t="shared" si="19"/>
        <v>0</v>
      </c>
      <c r="E144" s="216">
        <f t="shared" si="19"/>
        <v>106362.22299999998</v>
      </c>
      <c r="F144" s="216">
        <f t="shared" si="19"/>
        <v>590513.91600000008</v>
      </c>
      <c r="G144" s="216">
        <f t="shared" si="19"/>
        <v>37520.307000000001</v>
      </c>
      <c r="H144" s="216">
        <f t="shared" si="19"/>
        <v>0</v>
      </c>
      <c r="I144" s="216">
        <f t="shared" si="19"/>
        <v>514895.36901923723</v>
      </c>
      <c r="J144" s="216">
        <f t="shared" si="19"/>
        <v>2032297.96</v>
      </c>
      <c r="K144" s="216">
        <f t="shared" si="19"/>
        <v>0</v>
      </c>
      <c r="L144" s="216"/>
      <c r="M144" s="216">
        <f t="shared" si="20"/>
        <v>18628.363000000001</v>
      </c>
      <c r="N144" s="216">
        <f t="shared" si="20"/>
        <v>397096.092</v>
      </c>
      <c r="O144" s="216">
        <f t="shared" si="20"/>
        <v>103244.4572239596</v>
      </c>
      <c r="P144" s="217">
        <f t="shared" si="21"/>
        <v>4548577.7752431966</v>
      </c>
    </row>
    <row r="145" spans="1:16">
      <c r="A145" s="156" t="s">
        <v>425</v>
      </c>
      <c r="B145" s="214">
        <f t="shared" si="19"/>
        <v>423786.82500000007</v>
      </c>
      <c r="C145" s="214">
        <f t="shared" si="19"/>
        <v>0</v>
      </c>
      <c r="D145" s="214">
        <f t="shared" si="19"/>
        <v>0</v>
      </c>
      <c r="E145" s="214">
        <f t="shared" si="19"/>
        <v>145765.6</v>
      </c>
      <c r="F145" s="214">
        <f t="shared" si="19"/>
        <v>148908.31999999998</v>
      </c>
      <c r="G145" s="214">
        <f t="shared" si="19"/>
        <v>0</v>
      </c>
      <c r="H145" s="214">
        <f t="shared" si="19"/>
        <v>0</v>
      </c>
      <c r="I145" s="214">
        <f t="shared" si="19"/>
        <v>83855.045840646926</v>
      </c>
      <c r="J145" s="214">
        <f t="shared" si="19"/>
        <v>607071.87800000003</v>
      </c>
      <c r="K145" s="214">
        <f t="shared" si="19"/>
        <v>0</v>
      </c>
      <c r="L145" s="214"/>
      <c r="M145" s="214">
        <f t="shared" si="20"/>
        <v>0</v>
      </c>
      <c r="N145" s="214">
        <f t="shared" si="20"/>
        <v>168822.99000000002</v>
      </c>
      <c r="O145" s="214">
        <f t="shared" si="20"/>
        <v>25714.530630262212</v>
      </c>
      <c r="P145" s="215">
        <f t="shared" si="21"/>
        <v>1603925.1894709091</v>
      </c>
    </row>
    <row r="146" spans="1:16">
      <c r="A146" s="159" t="s">
        <v>427</v>
      </c>
      <c r="B146" s="218">
        <f t="shared" si="19"/>
        <v>480667.06800000009</v>
      </c>
      <c r="C146" s="218">
        <f t="shared" si="19"/>
        <v>0</v>
      </c>
      <c r="D146" s="218">
        <f t="shared" si="19"/>
        <v>0</v>
      </c>
      <c r="E146" s="218">
        <f t="shared" si="19"/>
        <v>53618.219200000007</v>
      </c>
      <c r="F146" s="218">
        <f t="shared" si="19"/>
        <v>197585.10000000003</v>
      </c>
      <c r="G146" s="218">
        <f t="shared" si="19"/>
        <v>0</v>
      </c>
      <c r="H146" s="218">
        <f t="shared" si="19"/>
        <v>0</v>
      </c>
      <c r="I146" s="218">
        <f t="shared" si="19"/>
        <v>227452.27842367836</v>
      </c>
      <c r="J146" s="218">
        <f t="shared" si="19"/>
        <v>479763.41399999999</v>
      </c>
      <c r="K146" s="218">
        <f t="shared" si="19"/>
        <v>0</v>
      </c>
      <c r="L146" s="218"/>
      <c r="M146" s="218">
        <f t="shared" si="20"/>
        <v>0</v>
      </c>
      <c r="N146" s="218">
        <f t="shared" si="20"/>
        <v>224161.45800000004</v>
      </c>
      <c r="O146" s="218">
        <f t="shared" si="20"/>
        <v>91072.665725282655</v>
      </c>
      <c r="P146" s="219">
        <f t="shared" si="21"/>
        <v>1754320.2033489614</v>
      </c>
    </row>
    <row r="147" spans="1:16">
      <c r="A147" s="181" t="s">
        <v>443</v>
      </c>
      <c r="B147" s="220">
        <f t="shared" ref="B147:P147" si="22">SUM(B135:B146)</f>
        <v>63187851.619999997</v>
      </c>
      <c r="C147" s="220">
        <f t="shared" si="22"/>
        <v>1598886.4330000002</v>
      </c>
      <c r="D147" s="220">
        <f t="shared" si="22"/>
        <v>3637426.1570000006</v>
      </c>
      <c r="E147" s="220">
        <f t="shared" si="22"/>
        <v>20660343.894200001</v>
      </c>
      <c r="F147" s="220">
        <f t="shared" si="22"/>
        <v>19062217.997000001</v>
      </c>
      <c r="G147" s="220">
        <f t="shared" si="22"/>
        <v>8781027.165000001</v>
      </c>
      <c r="H147" s="220">
        <f t="shared" si="22"/>
        <v>2697409.63</v>
      </c>
      <c r="I147" s="220">
        <f t="shared" si="22"/>
        <v>19066241.430164792</v>
      </c>
      <c r="J147" s="220">
        <f t="shared" si="22"/>
        <v>25828135.721000001</v>
      </c>
      <c r="K147" s="220">
        <f t="shared" si="22"/>
        <v>1414415.0520000001</v>
      </c>
      <c r="L147" s="220">
        <f t="shared" si="22"/>
        <v>0</v>
      </c>
      <c r="M147" s="220">
        <f t="shared" si="22"/>
        <v>4344770.75</v>
      </c>
      <c r="N147" s="220">
        <f t="shared" si="22"/>
        <v>6074834.9989999998</v>
      </c>
      <c r="O147" s="220">
        <f t="shared" si="22"/>
        <v>2522720.512855425</v>
      </c>
      <c r="P147" s="221">
        <f t="shared" si="22"/>
        <v>178876281.36122027</v>
      </c>
    </row>
    <row r="148" spans="1:16">
      <c r="A148" s="137" t="s">
        <v>448</v>
      </c>
    </row>
    <row r="165" ht="9.75" customHeight="1"/>
  </sheetData>
  <mergeCells count="17">
    <mergeCell ref="A99:O99"/>
    <mergeCell ref="A116:O116"/>
    <mergeCell ref="A133:O133"/>
    <mergeCell ref="A16:O16"/>
    <mergeCell ref="A32:O32"/>
    <mergeCell ref="A48:O48"/>
    <mergeCell ref="R48:AG48"/>
    <mergeCell ref="A65:O65"/>
    <mergeCell ref="A81:P81"/>
    <mergeCell ref="R81:AG81"/>
    <mergeCell ref="A1:E1"/>
    <mergeCell ref="K7:L7"/>
    <mergeCell ref="M7:O7"/>
    <mergeCell ref="K9:L9"/>
    <mergeCell ref="M9:O9"/>
    <mergeCell ref="K11:L11"/>
    <mergeCell ref="M11:O11"/>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7PSourceSummary</vt:lpstr>
      <vt:lpstr>forRPM</vt:lpstr>
      <vt:lpstr>SC-NR</vt:lpstr>
      <vt:lpstr>Accomplishments</vt:lpstr>
      <vt:lpstr>SISAcres</vt:lpstr>
      <vt:lpstr>M_Input_Out</vt:lpstr>
      <vt:lpstr>M_Input</vt:lpstr>
      <vt:lpstr>Raw</vt:lpstr>
      <vt:lpstr>SIS Savings &amp; Cost</vt:lpstr>
      <vt:lpstr>MeasureOutput</vt:lpstr>
    </vt:vector>
  </TitlesOfParts>
  <Company>Northwest Power and Conservation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 Jayaweera</dc:creator>
  <cp:lastModifiedBy>Tina Jayaweera</cp:lastModifiedBy>
  <dcterms:created xsi:type="dcterms:W3CDTF">2014-08-11T21:52:53Z</dcterms:created>
  <dcterms:modified xsi:type="dcterms:W3CDTF">2015-03-27T19:44:27Z</dcterms:modified>
</cp:coreProperties>
</file>