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10" windowWidth="16020" windowHeight="11955"/>
  </bookViews>
  <sheets>
    <sheet name="Lighting" sheetId="1" r:id="rId1"/>
    <sheet name="HVAC" sheetId="2" r:id="rId2"/>
    <sheet name="HPWH" sheetId="3" r:id="rId3"/>
    <sheet name="Summary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HVAC!$A$10:$E$21</definedName>
  </definedNames>
  <calcPr calcId="125725" calcMode="manual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4"/>
  <c r="D4" l="1"/>
  <c r="D7" l="1"/>
  <c r="D5" l="1"/>
  <c r="D8"/>
  <c r="D9" l="1"/>
  <c r="D6" l="1"/>
  <c r="D10"/>
  <c r="D12" l="1"/>
  <c r="D11" l="1"/>
  <c r="D13"/>
  <c r="D14" l="1"/>
  <c r="D16" l="1"/>
  <c r="D15"/>
  <c r="D17" l="1"/>
  <c r="D18"/>
  <c r="I17" i="2" l="1"/>
  <c r="I19" s="1"/>
  <c r="J4" i="4"/>
  <c r="I4"/>
  <c r="H14" s="1"/>
  <c r="H4"/>
  <c r="G4"/>
  <c r="B4" l="1"/>
  <c r="A5" i="3"/>
  <c r="A7" s="1"/>
  <c r="B5" i="4" s="1"/>
  <c r="F21" i="2"/>
  <c r="F20" l="1"/>
  <c r="F19" l="1"/>
  <c r="K13" s="1"/>
  <c r="F18" l="1"/>
  <c r="F16" l="1"/>
  <c r="J13" s="1"/>
  <c r="F17"/>
  <c r="F15" l="1"/>
  <c r="F13" l="1"/>
  <c r="F14"/>
  <c r="I13" l="1"/>
  <c r="I15" s="1"/>
  <c r="E7" i="1" l="1"/>
  <c r="I7" s="1"/>
  <c r="E8"/>
  <c r="I8" s="1"/>
  <c r="E9"/>
  <c r="I9" s="1"/>
  <c r="E10"/>
  <c r="I10" s="1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5"/>
  <c r="E6"/>
  <c r="E4"/>
  <c r="I4" s="1"/>
  <c r="I5" l="1"/>
  <c r="I6"/>
  <c r="I19" l="1"/>
  <c r="B3" i="4" s="1"/>
  <c r="B6" s="1"/>
  <c r="B8" s="1"/>
</calcChain>
</file>

<file path=xl/comments1.xml><?xml version="1.0" encoding="utf-8"?>
<comments xmlns="http://schemas.openxmlformats.org/spreadsheetml/2006/main">
  <authors>
    <author>Hadley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Hadley:</t>
        </r>
        <r>
          <rPr>
            <sz val="9"/>
            <color indexed="81"/>
            <rFont val="Tahoma"/>
            <family val="2"/>
          </rPr>
          <t xml:space="preserve">
Represents average "electrically heated" house.</t>
        </r>
      </text>
    </comment>
  </commentList>
</comments>
</file>

<file path=xl/sharedStrings.xml><?xml version="1.0" encoding="utf-8"?>
<sst xmlns="http://schemas.openxmlformats.org/spreadsheetml/2006/main" count="85" uniqueCount="68">
  <si>
    <t>Lighting</t>
  </si>
  <si>
    <t>orig kWh</t>
  </si>
  <si>
    <t>adj kWh</t>
  </si>
  <si>
    <t>bulb saturation</t>
  </si>
  <si>
    <t>savings/bulb</t>
  </si>
  <si>
    <t>total # bulbs/house</t>
  </si>
  <si>
    <t>savings/house</t>
  </si>
  <si>
    <t>kWh</t>
  </si>
  <si>
    <t xml:space="preserve">Drop HOU by 0.1 </t>
  </si>
  <si>
    <t>Decorative and Mini-Base250 to 664 lumens</t>
  </si>
  <si>
    <t>Decorative and Mini-Base665 to 1439 lumens</t>
  </si>
  <si>
    <t>Decorative and Mini-Base1440 to 2600 lumens</t>
  </si>
  <si>
    <t>General Purpose and Dimmable250 to 664 lumens</t>
  </si>
  <si>
    <t>General Purpose and Dimmable665 to 1439 lumens</t>
  </si>
  <si>
    <t>General Purpose and Dimmable1440 to 2600 lumens</t>
  </si>
  <si>
    <t>Globe250 to 664 lumens</t>
  </si>
  <si>
    <t>Globe665 to 1439 lumens</t>
  </si>
  <si>
    <t>Globe1440 to 2600 lumens</t>
  </si>
  <si>
    <t>Reflectors and Outdoor250 to 664 lumens</t>
  </si>
  <si>
    <t>Reflectors and Outdoor665 to 1439 lumens</t>
  </si>
  <si>
    <t>Reflectors and Outdoor1440 to 2600 lumens</t>
  </si>
  <si>
    <t>Three-Way250 to 664 lumens</t>
  </si>
  <si>
    <t>Three-Way665 to 1439 lumens</t>
  </si>
  <si>
    <t>Three-Way1440 to 2600 lumens</t>
  </si>
  <si>
    <t>Prototype Weightings</t>
  </si>
  <si>
    <t>prototype</t>
  </si>
  <si>
    <t>weighting</t>
  </si>
  <si>
    <t>1344c</t>
  </si>
  <si>
    <t>2200c</t>
  </si>
  <si>
    <t>2688b</t>
  </si>
  <si>
    <t>Run Label</t>
  </si>
  <si>
    <t>1344c_GoodMidpoint-hp</t>
  </si>
  <si>
    <t>2200c_GoodMidpoint-hp</t>
  </si>
  <si>
    <t>2688b_GoodMidpoint-hp</t>
  </si>
  <si>
    <t>Heating Zone</t>
  </si>
  <si>
    <t>From Proposed_SEEMruns_SingleFamilyExistingASHPConversions_December2014</t>
  </si>
  <si>
    <t>Phase II Electric Heating Energy Use (kWh/yr)</t>
  </si>
  <si>
    <t>Phase II Non-Electric Heat Use (kWh/yr)</t>
  </si>
  <si>
    <t>Avg UEC</t>
  </si>
  <si>
    <t>HZ1</t>
  </si>
  <si>
    <t>HZ2</t>
  </si>
  <si>
    <t>HZ3</t>
  </si>
  <si>
    <t>Assume 4/365 days of savings</t>
  </si>
  <si>
    <t>Heating Zone 1</t>
  </si>
  <si>
    <t>Heating Zone 2</t>
  </si>
  <si>
    <t>Heating Zone 3</t>
  </si>
  <si>
    <t>Saturation of elec FAF and ASHP heated homes</t>
  </si>
  <si>
    <t>Sat by HZ</t>
  </si>
  <si>
    <t>kWh region</t>
  </si>
  <si>
    <t>kWh region (across all homes)</t>
  </si>
  <si>
    <t>kWh savings for electric FAF or ASHP homes</t>
  </si>
  <si>
    <t>Savings from reducing WH temp from 128 to 120</t>
  </si>
  <si>
    <t>128 is avg temp in PNW found from measuring</t>
  </si>
  <si>
    <t>SF electric WH saturation</t>
  </si>
  <si>
    <t>kWh/avg house</t>
  </si>
  <si>
    <t>Per avg home savings</t>
  </si>
  <si>
    <t>Lighting HOU</t>
  </si>
  <si>
    <t>HVAC schedule</t>
  </si>
  <si>
    <t>HPWH t-setback</t>
  </si>
  <si>
    <t>Annual  Energy Use (kWh/yr)</t>
  </si>
  <si>
    <t>WA</t>
  </si>
  <si>
    <t>OR</t>
  </si>
  <si>
    <t>ID</t>
  </si>
  <si>
    <t>MT</t>
  </si>
  <si>
    <t>Grand Total</t>
  </si>
  <si>
    <t>% of Pop by state</t>
  </si>
  <si>
    <t>for HP heated home, electric WH</t>
  </si>
  <si>
    <t>from Lighting-7P_v3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</si>
</sst>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(* #,##0_);_(* \(#,##0\);_(* &quot;-&quot;??_);_(@_)"/>
    <numFmt numFmtId="166" formatCode="0.0%"/>
  </numFmts>
  <fonts count="13">
    <font>
      <sz val="10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Consolas"/>
      <family val="3"/>
    </font>
    <font>
      <sz val="12"/>
      <color theme="1"/>
      <name val="Consolas"/>
      <family val="3"/>
    </font>
    <font>
      <b/>
      <sz val="12"/>
      <color theme="1"/>
      <name val="Consolas"/>
      <family val="3"/>
    </font>
    <font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1" fillId="0" borderId="0"/>
  </cellStyleXfs>
  <cellXfs count="38">
    <xf numFmtId="0" fontId="0" fillId="0" borderId="0" xfId="0"/>
    <xf numFmtId="9" fontId="0" fillId="0" borderId="0" xfId="1" applyFont="1"/>
    <xf numFmtId="2" fontId="0" fillId="0" borderId="0" xfId="0" applyNumberFormat="1"/>
    <xf numFmtId="0" fontId="0" fillId="0" borderId="0" xfId="0" applyFill="1">
      <alignment readingOrder="1"/>
    </xf>
    <xf numFmtId="0" fontId="0" fillId="0" borderId="0" xfId="0" applyFill="1"/>
    <xf numFmtId="0" fontId="0" fillId="0" borderId="0" xfId="0">
      <alignment readingOrder="1"/>
    </xf>
    <xf numFmtId="0" fontId="0" fillId="2" borderId="0" xfId="0" applyFill="1">
      <alignment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2" applyFont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1" fontId="6" fillId="0" borderId="0" xfId="2" applyNumberFormat="1" applyFont="1" applyAlignment="1">
      <alignment horizontal="center" wrapText="1"/>
    </xf>
    <xf numFmtId="1" fontId="6" fillId="0" borderId="2" xfId="2" applyNumberFormat="1" applyFont="1" applyBorder="1" applyAlignment="1">
      <alignment horizontal="center" wrapText="1"/>
    </xf>
    <xf numFmtId="2" fontId="6" fillId="0" borderId="0" xfId="2" applyNumberFormat="1" applyFont="1" applyAlignment="1">
      <alignment horizontal="center" wrapText="1"/>
    </xf>
    <xf numFmtId="2" fontId="6" fillId="0" borderId="2" xfId="2" applyNumberFormat="1" applyFont="1" applyBorder="1" applyAlignment="1">
      <alignment horizontal="center" wrapText="1"/>
    </xf>
    <xf numFmtId="1" fontId="0" fillId="0" borderId="0" xfId="0" applyNumberFormat="1"/>
    <xf numFmtId="164" fontId="0" fillId="0" borderId="0" xfId="0" applyNumberFormat="1"/>
    <xf numFmtId="9" fontId="0" fillId="0" borderId="0" xfId="0" applyNumberFormat="1"/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5" fillId="0" borderId="0" xfId="3" applyFont="1" applyAlignment="1">
      <alignment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1" fontId="5" fillId="5" borderId="10" xfId="3" applyNumberFormat="1" applyFont="1" applyFill="1" applyBorder="1" applyAlignment="1">
      <alignment vertical="center"/>
    </xf>
    <xf numFmtId="1" fontId="5" fillId="5" borderId="11" xfId="3" applyNumberFormat="1" applyFont="1" applyFill="1" applyBorder="1" applyAlignment="1">
      <alignment vertical="center"/>
    </xf>
    <xf numFmtId="1" fontId="5" fillId="5" borderId="12" xfId="3" applyNumberFormat="1" applyFont="1" applyFill="1" applyBorder="1" applyAlignment="1">
      <alignment vertical="center"/>
    </xf>
    <xf numFmtId="0" fontId="0" fillId="6" borderId="13" xfId="0" applyFill="1" applyBorder="1"/>
    <xf numFmtId="0" fontId="0" fillId="6" borderId="14" xfId="0" applyFill="1" applyBorder="1"/>
    <xf numFmtId="165" fontId="0" fillId="6" borderId="15" xfId="0" applyNumberFormat="1" applyFill="1" applyBorder="1"/>
    <xf numFmtId="9" fontId="12" fillId="6" borderId="15" xfId="1" applyFont="1" applyFill="1" applyBorder="1"/>
    <xf numFmtId="9" fontId="12" fillId="6" borderId="16" xfId="1" applyFont="1" applyFill="1" applyBorder="1"/>
    <xf numFmtId="166" fontId="0" fillId="0" borderId="0" xfId="1" applyNumberFormat="1" applyFont="1"/>
    <xf numFmtId="0" fontId="9" fillId="4" borderId="3" xfId="2" applyFont="1" applyFill="1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6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WH%20Savings%20from%20Setpoint%20Reduction_12.18.14_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Res/Res%20HVAC/Central%20AC%20counts%20and%20EU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Global%20EE%20Inputs/Units%20Forecasts/7P%20Forecasts%20D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-Lighting_HOUredu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RUL"/>
      <sheetName val="Checklist"/>
      <sheetName val="MeasureTable"/>
      <sheetName val="ProData"/>
      <sheetName val="Measure_InputOutput"/>
      <sheetName val="LookupTable"/>
      <sheetName val="ValidationLists"/>
      <sheetName val="Supporting Documentation"/>
      <sheetName val="Presentation"/>
      <sheetName val="costs"/>
      <sheetName val="costdataset"/>
      <sheetName val="finallookup"/>
      <sheetName val="outputprocessing"/>
      <sheetName val="baseline"/>
      <sheetName val="lbls"/>
      <sheetName val="SavingsData&amp;Analysis"/>
      <sheetName val="inp"/>
      <sheetName val="SEEM Calibration"/>
      <sheetName val="SEEM"/>
      <sheetName val="SEEMinput"/>
      <sheetName val="SEEMoutput"/>
      <sheetName val="setpointschedule_heat"/>
      <sheetName val="setpointschedule_cool"/>
      <sheetName val="Qgains_schedule"/>
      <sheetName val="Wgains_schedule"/>
      <sheetName val="fanschedule"/>
      <sheetName val="draw_schedule"/>
      <sheetName val="Reference"/>
      <sheetName val="About"/>
      <sheetName val="ProCost 6th Plan Inputs"/>
      <sheetName val="Levelized Cost Note"/>
      <sheetName val="Problems"/>
      <sheetName val="(QGains)"/>
      <sheetName val="(Tons) (Furnsize)"/>
      <sheetName val="(CFMmult) (HPcntrl) (Tcntrl)"/>
      <sheetName val="(SDLeak)(RDLeak)"/>
      <sheetName val="(SDRval) (RDRval)"/>
      <sheetName val="(Rfloor)"/>
      <sheetName val="(Rextwall)"/>
      <sheetName val="(Rceiling)"/>
      <sheetName val="(Uwindow)(SHGC)"/>
      <sheetName val="(CFM50)"/>
      <sheetName val="Constants"/>
      <sheetName val="RTF Guide to SEEM"/>
      <sheetName val="RTF Proto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1">
          <cell r="U31">
            <v>241.80529801773204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C"/>
      <sheetName val="typical home"/>
      <sheetName val="Sheet3"/>
    </sheetNames>
    <sheetDataSet>
      <sheetData sheetId="0"/>
      <sheetData sheetId="1">
        <row r="12">
          <cell r="BF12">
            <v>5.3757201485335449</v>
          </cell>
        </row>
        <row r="56">
          <cell r="BF56">
            <v>4.8703177843324266</v>
          </cell>
        </row>
        <row r="100">
          <cell r="BF100">
            <v>4.1025321434361111</v>
          </cell>
        </row>
        <row r="144">
          <cell r="BF144">
            <v>5.3508905138514855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OG"/>
      <sheetName val="Forecast Switchboard"/>
      <sheetName val="Lists&amp;Tables"/>
      <sheetName val="Res Forecast (Low)"/>
      <sheetName val="Res Forecast (Base Case)"/>
      <sheetName val="Res Forecast (High)"/>
      <sheetName val="Com Forecast (Low)"/>
      <sheetName val="Com Forecast (Base Case)"/>
      <sheetName val="Com Forecast (High)"/>
      <sheetName val="Ind Forecast (Low)"/>
      <sheetName val="Ind Forecast (Base Case)"/>
      <sheetName val="Ind Forecast (High)"/>
      <sheetName val="Ag Forecast (Low)"/>
      <sheetName val="Ag Forecast (Base Case)"/>
      <sheetName val="Ag Forecast (High)"/>
      <sheetName val="Pop Forecast (High)"/>
      <sheetName val="Pop Forecast (Base Case)"/>
      <sheetName val="Pop Forecast (Low)"/>
      <sheetName val="DEI (Base Case)"/>
      <sheetName val="Dairy Forecast (Base Case)"/>
      <sheetName val="Dairy Forecast (Low)"/>
      <sheetName val="Dairy Forecast (High)"/>
      <sheetName val="EV Forecast (Base Case)"/>
      <sheetName val="EV Forecast (Low)"/>
      <sheetName val="EV Forecast (High)"/>
      <sheetName val="DEI Forecast (Base Case)"/>
      <sheetName val="DEI Forecast (High)"/>
      <sheetName val="DEI Forecast (Low)"/>
      <sheetName val="DataCenter Forecast (Base Case)"/>
      <sheetName val="DataCenter Forecast (High)"/>
      <sheetName val="DataCenter Forecast (Low)"/>
      <sheetName val="7P Forecasts D2"/>
      <sheetName val="Pop Forecast (High Case)"/>
      <sheetName val="Pop Forecast (Low Case)"/>
    </sheetNames>
    <sheetDataSet>
      <sheetData sheetId="0"/>
      <sheetData sheetId="1">
        <row r="3">
          <cell r="H3" t="str">
            <v>Base</v>
          </cell>
        </row>
      </sheetData>
      <sheetData sheetId="2"/>
      <sheetData sheetId="3"/>
      <sheetData sheetId="4">
        <row r="14">
          <cell r="C14" t="str">
            <v>OR_Single Family</v>
          </cell>
        </row>
        <row r="69">
          <cell r="BD69">
            <v>2101.6360784241224</v>
          </cell>
        </row>
        <row r="79">
          <cell r="BD79">
            <v>2293.172814087286</v>
          </cell>
        </row>
        <row r="89">
          <cell r="BD89">
            <v>2235.631051340652</v>
          </cell>
        </row>
        <row r="99">
          <cell r="BD99">
            <v>2422.0857250920008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ulb Weighting"/>
      <sheetName val="Trend"/>
      <sheetName val="Measure Assembly"/>
      <sheetName val="Summary Tables"/>
      <sheetName val="CFL and LED Efficacy"/>
      <sheetName val="CFL and LED Cost"/>
      <sheetName val="Lifetime"/>
      <sheetName val="Space Conditioning Interaction"/>
      <sheetName val="StorageTakebackRemoval"/>
      <sheetName val="Stock"/>
    </sheetNames>
    <sheetDataSet>
      <sheetData sheetId="0" refreshError="1"/>
      <sheetData sheetId="1" refreshError="1"/>
      <sheetData sheetId="2">
        <row r="10">
          <cell r="AK10">
            <v>4.3609225509583132</v>
          </cell>
        </row>
        <row r="11">
          <cell r="AK11">
            <v>6.5318758024643779</v>
          </cell>
        </row>
        <row r="12">
          <cell r="AK12">
            <v>14.669053597106858</v>
          </cell>
        </row>
        <row r="13">
          <cell r="AK13">
            <v>4.8412742565828148</v>
          </cell>
        </row>
        <row r="14">
          <cell r="AK14">
            <v>7.2319658774006585</v>
          </cell>
        </row>
        <row r="15">
          <cell r="AK15">
            <v>14.957915110289374</v>
          </cell>
        </row>
        <row r="16">
          <cell r="AK16">
            <v>3.7734168596267121</v>
          </cell>
        </row>
        <row r="17">
          <cell r="AK17">
            <v>5.8008364560768024</v>
          </cell>
        </row>
        <row r="18">
          <cell r="AK18">
            <v>14.620823702866815</v>
          </cell>
        </row>
        <row r="19">
          <cell r="AK19">
            <v>6.0682973608714219</v>
          </cell>
        </row>
        <row r="20">
          <cell r="AK20">
            <v>11.724032730286623</v>
          </cell>
        </row>
        <row r="21">
          <cell r="AK21">
            <v>31.427707988097779</v>
          </cell>
        </row>
        <row r="22">
          <cell r="AK22">
            <v>3.9849304724513495</v>
          </cell>
        </row>
        <row r="23">
          <cell r="AK23">
            <v>8.741120548253047</v>
          </cell>
        </row>
        <row r="24">
          <cell r="AK24">
            <v>16.926432547517301</v>
          </cell>
        </row>
        <row r="25">
          <cell r="AK25">
            <v>4.1175256320977542</v>
          </cell>
        </row>
        <row r="26">
          <cell r="AK26">
            <v>6.1842417099230715</v>
          </cell>
        </row>
        <row r="27">
          <cell r="AK27">
            <v>13.769392084099856</v>
          </cell>
        </row>
        <row r="28">
          <cell r="AK28">
            <v>4.5640772267751775</v>
          </cell>
        </row>
        <row r="29">
          <cell r="AK29">
            <v>6.8467466673251458</v>
          </cell>
        </row>
        <row r="30">
          <cell r="AK30">
            <v>14.206961140196677</v>
          </cell>
        </row>
        <row r="31">
          <cell r="AK31">
            <v>3.5010297882359027</v>
          </cell>
        </row>
        <row r="32">
          <cell r="AK32">
            <v>5.3904041327338383</v>
          </cell>
        </row>
        <row r="33">
          <cell r="AK33">
            <v>13.842256241008752</v>
          </cell>
        </row>
        <row r="34">
          <cell r="AK34">
            <v>5.7572111558997596</v>
          </cell>
        </row>
        <row r="35">
          <cell r="AK35">
            <v>11.193845352652959</v>
          </cell>
        </row>
        <row r="36">
          <cell r="AK36">
            <v>30.427210386576697</v>
          </cell>
        </row>
        <row r="37">
          <cell r="AK37">
            <v>3.7421938577331084</v>
          </cell>
        </row>
        <row r="38">
          <cell r="AK38">
            <v>8.2813759230747266</v>
          </cell>
        </row>
        <row r="39">
          <cell r="AK39">
            <v>16.069328180025913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"/>
  <sheetViews>
    <sheetView tabSelected="1" workbookViewId="0">
      <selection activeCell="C3" sqref="C3"/>
    </sheetView>
  </sheetViews>
  <sheetFormatPr defaultRowHeight="12.75"/>
  <sheetData>
    <row r="2" spans="1:9">
      <c r="A2" t="s">
        <v>0</v>
      </c>
      <c r="C2" t="s">
        <v>67</v>
      </c>
      <c r="G2" t="s">
        <v>3</v>
      </c>
      <c r="H2" t="s">
        <v>5</v>
      </c>
      <c r="I2" t="s">
        <v>6</v>
      </c>
    </row>
    <row r="3" spans="1:9">
      <c r="A3" t="s">
        <v>8</v>
      </c>
      <c r="C3" t="s">
        <v>1</v>
      </c>
      <c r="D3" t="s">
        <v>2</v>
      </c>
      <c r="E3" t="s">
        <v>4</v>
      </c>
      <c r="I3" t="s">
        <v>7</v>
      </c>
    </row>
    <row r="4" spans="1:9">
      <c r="A4" s="5" t="s">
        <v>9</v>
      </c>
      <c r="B4" s="4"/>
      <c r="C4" s="3">
        <f>'[4]Measure Assembly'!$AK10</f>
        <v>4.3609225509583132</v>
      </c>
      <c r="D4" s="4">
        <f>'[4]Measure Assembly'!$AK25</f>
        <v>4.1175256320977542</v>
      </c>
      <c r="E4">
        <f>C4-D4</f>
        <v>0.24339691886055892</v>
      </c>
      <c r="G4" s="1">
        <v>8.1081096380314688E-2</v>
      </c>
      <c r="H4">
        <v>63</v>
      </c>
      <c r="I4" s="2">
        <f>H4*G4*E4</f>
        <v>1.2432980093186905</v>
      </c>
    </row>
    <row r="5" spans="1:9">
      <c r="A5" s="5" t="s">
        <v>10</v>
      </c>
      <c r="B5" s="4"/>
      <c r="C5" s="3">
        <f>'[4]Measure Assembly'!$AK11</f>
        <v>6.5318758024643779</v>
      </c>
      <c r="D5" s="4">
        <f>'[4]Measure Assembly'!$AK26</f>
        <v>6.1842417099230715</v>
      </c>
      <c r="E5">
        <f t="shared" ref="E5:E18" si="0">C5-D5</f>
        <v>0.34763409254130639</v>
      </c>
      <c r="G5" s="1">
        <v>2.2238302428260096E-2</v>
      </c>
      <c r="H5">
        <v>63</v>
      </c>
      <c r="I5" s="2">
        <f t="shared" ref="I5:I18" si="1">H5*G5*E5</f>
        <v>0.48703990131136166</v>
      </c>
    </row>
    <row r="6" spans="1:9">
      <c r="A6" s="5" t="s">
        <v>11</v>
      </c>
      <c r="B6" s="4"/>
      <c r="C6" s="3">
        <f>'[4]Measure Assembly'!$AK12</f>
        <v>14.669053597106858</v>
      </c>
      <c r="D6" s="4">
        <f>'[4]Measure Assembly'!$AK27</f>
        <v>13.769392084099856</v>
      </c>
      <c r="E6">
        <f t="shared" si="0"/>
        <v>0.89966151300700226</v>
      </c>
      <c r="G6" s="1">
        <v>4.3690429447174121E-4</v>
      </c>
      <c r="H6">
        <v>63</v>
      </c>
      <c r="I6" s="2">
        <f t="shared" si="1"/>
        <v>2.4763156652033325E-2</v>
      </c>
    </row>
    <row r="7" spans="1:9">
      <c r="A7" s="6" t="s">
        <v>12</v>
      </c>
      <c r="C7" s="3">
        <f>'[4]Measure Assembly'!$AK13</f>
        <v>4.8412742565828148</v>
      </c>
      <c r="D7" s="4">
        <f>'[4]Measure Assembly'!$AK28</f>
        <v>4.5640772267751775</v>
      </c>
      <c r="E7">
        <f t="shared" si="0"/>
        <v>0.27719702980763739</v>
      </c>
      <c r="G7" s="1">
        <v>6.7706707657562287E-2</v>
      </c>
      <c r="H7">
        <v>63</v>
      </c>
      <c r="I7" s="2">
        <f t="shared" si="1"/>
        <v>1.1823901904260079</v>
      </c>
    </row>
    <row r="8" spans="1:9">
      <c r="A8" s="6" t="s">
        <v>13</v>
      </c>
      <c r="C8" s="3">
        <f>'[4]Measure Assembly'!$AK14</f>
        <v>7.2319658774006585</v>
      </c>
      <c r="D8" s="4">
        <f>'[4]Measure Assembly'!$AK29</f>
        <v>6.8467466673251458</v>
      </c>
      <c r="E8">
        <f t="shared" si="0"/>
        <v>0.38521921007551274</v>
      </c>
      <c r="G8" s="1">
        <v>0.52245631623218058</v>
      </c>
      <c r="H8">
        <v>63</v>
      </c>
      <c r="I8" s="2">
        <f t="shared" si="1"/>
        <v>12.679393194589142</v>
      </c>
    </row>
    <row r="9" spans="1:9">
      <c r="A9" s="6" t="s">
        <v>14</v>
      </c>
      <c r="C9" s="3">
        <f>'[4]Measure Assembly'!$AK15</f>
        <v>14.957915110289374</v>
      </c>
      <c r="D9" s="4">
        <f>'[4]Measure Assembly'!$AK30</f>
        <v>14.206961140196677</v>
      </c>
      <c r="E9">
        <f t="shared" si="0"/>
        <v>0.75095397009269682</v>
      </c>
      <c r="G9" s="1">
        <v>5.2089564583772424E-2</v>
      </c>
      <c r="H9">
        <v>63</v>
      </c>
      <c r="I9" s="2">
        <f t="shared" si="1"/>
        <v>2.4643625154487818</v>
      </c>
    </row>
    <row r="10" spans="1:9">
      <c r="A10" s="5" t="s">
        <v>15</v>
      </c>
      <c r="C10" s="3">
        <f>'[4]Measure Assembly'!$AK16</f>
        <v>3.7734168596267121</v>
      </c>
      <c r="D10" s="4">
        <f>'[4]Measure Assembly'!$AK31</f>
        <v>3.5010297882359027</v>
      </c>
      <c r="E10">
        <f t="shared" si="0"/>
        <v>0.27238707139080942</v>
      </c>
      <c r="G10" s="1">
        <v>4.4519699203299436E-2</v>
      </c>
      <c r="H10">
        <v>63</v>
      </c>
      <c r="I10" s="2">
        <f t="shared" si="1"/>
        <v>0.7639752005667485</v>
      </c>
    </row>
    <row r="11" spans="1:9">
      <c r="A11" s="5" t="s">
        <v>16</v>
      </c>
      <c r="C11" s="3">
        <f>'[4]Measure Assembly'!$AK17</f>
        <v>5.8008364560768024</v>
      </c>
      <c r="D11" s="4">
        <f>'[4]Measure Assembly'!$AK32</f>
        <v>5.3904041327338383</v>
      </c>
      <c r="E11">
        <f t="shared" si="0"/>
        <v>0.41043232334296409</v>
      </c>
      <c r="G11" s="1">
        <v>2.7146974784998612E-2</v>
      </c>
      <c r="H11">
        <v>63</v>
      </c>
      <c r="I11" s="2">
        <f t="shared" si="1"/>
        <v>0.7019457437626101</v>
      </c>
    </row>
    <row r="12" spans="1:9">
      <c r="A12" s="5" t="s">
        <v>17</v>
      </c>
      <c r="C12" s="3">
        <f>'[4]Measure Assembly'!$AK18</f>
        <v>14.620823702866815</v>
      </c>
      <c r="D12" s="4">
        <f>'[4]Measure Assembly'!$AK33</f>
        <v>13.842256241008752</v>
      </c>
      <c r="E12">
        <f t="shared" si="0"/>
        <v>0.77856746185806358</v>
      </c>
      <c r="G12" s="1">
        <v>2.0455466875122243E-3</v>
      </c>
      <c r="H12">
        <v>63</v>
      </c>
      <c r="I12" s="2">
        <f t="shared" si="1"/>
        <v>0.10033355383433941</v>
      </c>
    </row>
    <row r="13" spans="1:9">
      <c r="A13" s="5" t="s">
        <v>18</v>
      </c>
      <c r="C13" s="3">
        <f>'[4]Measure Assembly'!$AK19</f>
        <v>6.0682973608714219</v>
      </c>
      <c r="D13" s="4">
        <f>'[4]Measure Assembly'!$AK34</f>
        <v>5.7572111558997596</v>
      </c>
      <c r="E13">
        <f t="shared" si="0"/>
        <v>0.31108620497166228</v>
      </c>
      <c r="G13" s="1">
        <v>1.4160782440713806E-2</v>
      </c>
      <c r="H13">
        <v>63</v>
      </c>
      <c r="I13" s="2">
        <f t="shared" si="1"/>
        <v>0.27752911634139371</v>
      </c>
    </row>
    <row r="14" spans="1:9">
      <c r="A14" s="5" t="s">
        <v>19</v>
      </c>
      <c r="C14" s="3">
        <f>'[4]Measure Assembly'!$AK20</f>
        <v>11.724032730286623</v>
      </c>
      <c r="D14" s="4">
        <f>'[4]Measure Assembly'!$AK35</f>
        <v>11.193845352652959</v>
      </c>
      <c r="E14">
        <f t="shared" si="0"/>
        <v>0.53018737763366452</v>
      </c>
      <c r="G14" s="1">
        <v>0.14309044911569505</v>
      </c>
      <c r="H14">
        <v>63</v>
      </c>
      <c r="I14" s="2">
        <f t="shared" si="1"/>
        <v>4.7794792488076414</v>
      </c>
    </row>
    <row r="15" spans="1:9">
      <c r="A15" s="5" t="s">
        <v>20</v>
      </c>
      <c r="C15" s="3">
        <f>'[4]Measure Assembly'!$AK21</f>
        <v>31.427707988097779</v>
      </c>
      <c r="D15" s="4">
        <f>'[4]Measure Assembly'!$AK36</f>
        <v>30.427210386576697</v>
      </c>
      <c r="E15">
        <f t="shared" si="0"/>
        <v>1.0004976015210829</v>
      </c>
      <c r="G15" s="1">
        <v>1.1758790054771059E-2</v>
      </c>
      <c r="H15">
        <v>63</v>
      </c>
      <c r="I15" s="2">
        <f t="shared" si="1"/>
        <v>0.74117239853506967</v>
      </c>
    </row>
    <row r="16" spans="1:9">
      <c r="A16" s="5" t="s">
        <v>21</v>
      </c>
      <c r="C16" s="3">
        <f>'[4]Measure Assembly'!$AK22</f>
        <v>3.9849304724513495</v>
      </c>
      <c r="D16" s="4">
        <f>'[4]Measure Assembly'!$AK37</f>
        <v>3.7421938577331084</v>
      </c>
      <c r="E16">
        <f t="shared" si="0"/>
        <v>0.24273661471824104</v>
      </c>
      <c r="G16" s="1">
        <v>1.8451136646785988E-4</v>
      </c>
      <c r="H16">
        <v>63</v>
      </c>
      <c r="I16" s="2">
        <f t="shared" si="1"/>
        <v>2.8216228618270405E-3</v>
      </c>
    </row>
    <row r="17" spans="1:9">
      <c r="A17" s="5" t="s">
        <v>22</v>
      </c>
      <c r="C17" s="3">
        <f>'[4]Measure Assembly'!$AK23</f>
        <v>8.741120548253047</v>
      </c>
      <c r="D17" s="4">
        <f>'[4]Measure Assembly'!$AK38</f>
        <v>8.2813759230747266</v>
      </c>
      <c r="E17">
        <f t="shared" si="0"/>
        <v>0.45974462517832038</v>
      </c>
      <c r="G17" s="1">
        <v>2.2775014342185534E-3</v>
      </c>
      <c r="H17">
        <v>63</v>
      </c>
      <c r="I17" s="2">
        <f t="shared" si="1"/>
        <v>6.596534972272744E-2</v>
      </c>
    </row>
    <row r="18" spans="1:9">
      <c r="A18" s="5" t="s">
        <v>23</v>
      </c>
      <c r="C18" s="3">
        <f>'[4]Measure Assembly'!$AK24</f>
        <v>16.926432547517301</v>
      </c>
      <c r="D18" s="4">
        <f>'[4]Measure Assembly'!$AK39</f>
        <v>16.069328180025913</v>
      </c>
      <c r="E18">
        <f t="shared" si="0"/>
        <v>0.85710436749138807</v>
      </c>
      <c r="G18" s="1">
        <v>8.8068533357615695E-3</v>
      </c>
      <c r="H18">
        <v>63</v>
      </c>
      <c r="I18" s="2">
        <f t="shared" si="1"/>
        <v>0.47554872485005245</v>
      </c>
    </row>
    <row r="19" spans="1:9">
      <c r="I19" s="2">
        <f>SUM(I4:I18)</f>
        <v>25.990017927028429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I18" sqref="I18"/>
    </sheetView>
  </sheetViews>
  <sheetFormatPr defaultRowHeight="12.75"/>
  <cols>
    <col min="1" max="1" width="21.42578125" customWidth="1"/>
  </cols>
  <sheetData>
    <row r="1" spans="1:16" ht="15.75">
      <c r="A1" s="7" t="s">
        <v>24</v>
      </c>
    </row>
    <row r="2" spans="1:16" ht="15.75">
      <c r="A2" s="9" t="s">
        <v>25</v>
      </c>
      <c r="B2" s="9" t="s">
        <v>26</v>
      </c>
    </row>
    <row r="3" spans="1:16" ht="15.75">
      <c r="A3" s="8" t="s">
        <v>27</v>
      </c>
      <c r="B3" s="1">
        <v>0.26302528128469221</v>
      </c>
    </row>
    <row r="4" spans="1:16" ht="15.75">
      <c r="A4" s="8" t="s">
        <v>28</v>
      </c>
      <c r="B4" s="1">
        <v>0.47325010871282386</v>
      </c>
    </row>
    <row r="5" spans="1:16" ht="15.75">
      <c r="A5" s="8" t="s">
        <v>29</v>
      </c>
      <c r="B5" s="1">
        <v>0.26372461000248382</v>
      </c>
    </row>
    <row r="9" spans="1:16">
      <c r="A9" t="s">
        <v>35</v>
      </c>
    </row>
    <row r="10" spans="1:16" ht="12.75" customHeight="1">
      <c r="A10" s="36" t="s">
        <v>30</v>
      </c>
      <c r="B10" s="36"/>
      <c r="C10" s="36" t="s">
        <v>34</v>
      </c>
      <c r="D10" s="35" t="s">
        <v>36</v>
      </c>
      <c r="E10" s="35" t="s">
        <v>37</v>
      </c>
    </row>
    <row r="11" spans="1:16" ht="12.75" customHeight="1" thickBot="1">
      <c r="A11" s="37"/>
      <c r="B11" s="37"/>
      <c r="C11" s="37"/>
      <c r="D11" s="35"/>
      <c r="E11" s="35"/>
    </row>
    <row r="12" spans="1:16" ht="12.75" customHeight="1" thickTop="1">
      <c r="A12" s="37"/>
      <c r="B12" s="37"/>
      <c r="C12" s="37"/>
      <c r="D12" s="35"/>
      <c r="E12" s="35"/>
      <c r="I12" t="s">
        <v>39</v>
      </c>
      <c r="J12" t="s">
        <v>40</v>
      </c>
      <c r="K12" t="s">
        <v>41</v>
      </c>
      <c r="O12" s="19" t="s">
        <v>43</v>
      </c>
      <c r="P12" s="1">
        <v>0.75092686608104631</v>
      </c>
    </row>
    <row r="13" spans="1:16" ht="30">
      <c r="A13" s="10" t="s">
        <v>31</v>
      </c>
      <c r="B13" s="14"/>
      <c r="C13" s="10">
        <v>1</v>
      </c>
      <c r="D13" s="12">
        <v>3085.9153838055736</v>
      </c>
      <c r="E13" s="12">
        <v>582.44060402184994</v>
      </c>
      <c r="F13" s="16">
        <f>E13+D13</f>
        <v>3668.3559878274236</v>
      </c>
      <c r="H13" t="s">
        <v>38</v>
      </c>
      <c r="I13" s="16">
        <f>SUMPRODUCT(F13:F15,$B$3:$B$5)</f>
        <v>5355.6522439620849</v>
      </c>
      <c r="J13" s="16">
        <f>SUMPRODUCT(F16:F18,$B$3:$B$5)</f>
        <v>7928.0929321244612</v>
      </c>
      <c r="K13" s="16">
        <f>SUMPRODUCT(F19:F21,$B$3:$B$5)</f>
        <v>9579.9251154413796</v>
      </c>
      <c r="O13" s="20" t="s">
        <v>44</v>
      </c>
      <c r="P13" s="1">
        <v>0.16504711634982333</v>
      </c>
    </row>
    <row r="14" spans="1:16" ht="30">
      <c r="A14" s="10" t="s">
        <v>32</v>
      </c>
      <c r="B14" s="14"/>
      <c r="C14" s="10">
        <v>1</v>
      </c>
      <c r="D14" s="12">
        <v>5646.6380546472628</v>
      </c>
      <c r="E14" s="12">
        <v>1065.7554955981018</v>
      </c>
      <c r="F14" s="16">
        <f t="shared" ref="F14:F21" si="0">E14+D14</f>
        <v>6712.3935502453642</v>
      </c>
      <c r="H14" t="s">
        <v>47</v>
      </c>
      <c r="I14" s="1">
        <v>0.75092686608104631</v>
      </c>
      <c r="J14" s="1">
        <v>0.16504711634982333</v>
      </c>
      <c r="K14" s="1">
        <v>8.4026017569135317E-2</v>
      </c>
      <c r="O14" s="21" t="s">
        <v>45</v>
      </c>
      <c r="P14" s="1">
        <v>8.4026017569135317E-2</v>
      </c>
    </row>
    <row r="15" spans="1:16" ht="30">
      <c r="A15" s="11" t="s">
        <v>33</v>
      </c>
      <c r="B15" s="15"/>
      <c r="C15" s="11">
        <v>1</v>
      </c>
      <c r="D15" s="13">
        <v>3872.8526167598575</v>
      </c>
      <c r="E15" s="13">
        <v>730.96839570871816</v>
      </c>
      <c r="F15" s="16">
        <f t="shared" si="0"/>
        <v>4603.8210124685756</v>
      </c>
      <c r="H15" t="s">
        <v>38</v>
      </c>
      <c r="I15" s="16">
        <f>SUMPRODUCT(I13:K13,I14:K14)</f>
        <v>6135.1749880400084</v>
      </c>
      <c r="J15" t="s">
        <v>48</v>
      </c>
    </row>
    <row r="16" spans="1:16" ht="30">
      <c r="A16" s="10" t="s">
        <v>31</v>
      </c>
      <c r="B16" s="14"/>
      <c r="C16" s="10">
        <v>2</v>
      </c>
      <c r="D16" s="12">
        <v>4899.4187029212535</v>
      </c>
      <c r="E16" s="12">
        <v>704.63999195976726</v>
      </c>
      <c r="F16" s="16">
        <f t="shared" si="0"/>
        <v>5604.0586948810205</v>
      </c>
      <c r="H16" t="s">
        <v>42</v>
      </c>
    </row>
    <row r="17" spans="1:12" ht="30">
      <c r="A17" s="10" t="s">
        <v>32</v>
      </c>
      <c r="B17" s="14"/>
      <c r="C17" s="10">
        <v>2</v>
      </c>
      <c r="D17" s="12">
        <v>8568.9885915666382</v>
      </c>
      <c r="E17" s="12">
        <v>1232.4017232217152</v>
      </c>
      <c r="F17" s="16">
        <f t="shared" si="0"/>
        <v>9801.3903147883539</v>
      </c>
      <c r="I17" s="16">
        <f>I15*4/365</f>
        <v>67.234794389479546</v>
      </c>
      <c r="J17" s="16" t="s">
        <v>50</v>
      </c>
      <c r="K17" s="16"/>
    </row>
    <row r="18" spans="1:12" ht="30">
      <c r="A18" s="11" t="s">
        <v>33</v>
      </c>
      <c r="B18" s="15"/>
      <c r="C18" s="11">
        <v>2</v>
      </c>
      <c r="D18" s="13">
        <v>6018.7369715231162</v>
      </c>
      <c r="E18" s="13">
        <v>865.62162337611664</v>
      </c>
      <c r="F18" s="16">
        <f t="shared" si="0"/>
        <v>6884.3585948992331</v>
      </c>
      <c r="H18" t="s">
        <v>46</v>
      </c>
      <c r="L18" s="18">
        <v>0.19</v>
      </c>
    </row>
    <row r="19" spans="1:12" ht="30">
      <c r="A19" s="10" t="s">
        <v>31</v>
      </c>
      <c r="B19" s="14"/>
      <c r="C19" s="10">
        <v>3</v>
      </c>
      <c r="D19" s="12">
        <v>6042.1135345991243</v>
      </c>
      <c r="E19" s="12">
        <v>868.9836673688261</v>
      </c>
      <c r="F19" s="16">
        <f t="shared" si="0"/>
        <v>6911.0972019679502</v>
      </c>
      <c r="I19" s="17">
        <f>I17*L18</f>
        <v>12.774610934001114</v>
      </c>
      <c r="J19" t="s">
        <v>49</v>
      </c>
    </row>
    <row r="20" spans="1:12" ht="30">
      <c r="A20" s="10" t="s">
        <v>32</v>
      </c>
      <c r="B20" s="14"/>
      <c r="C20" s="10">
        <v>3</v>
      </c>
      <c r="D20" s="12">
        <v>10243.177513342845</v>
      </c>
      <c r="E20" s="12">
        <v>1473.1854855231752</v>
      </c>
      <c r="F20" s="16">
        <f t="shared" si="0"/>
        <v>11716.362998866021</v>
      </c>
    </row>
    <row r="21" spans="1:12" ht="30">
      <c r="A21" s="11" t="s">
        <v>33</v>
      </c>
      <c r="B21" s="15"/>
      <c r="C21" s="11">
        <v>3</v>
      </c>
      <c r="D21" s="13">
        <v>7350.6843960952756</v>
      </c>
      <c r="E21" s="13">
        <v>1057.1838227818864</v>
      </c>
      <c r="F21" s="16">
        <f t="shared" si="0"/>
        <v>8407.8682188771618</v>
      </c>
    </row>
  </sheetData>
  <mergeCells count="5">
    <mergeCell ref="D10:D12"/>
    <mergeCell ref="E10:E12"/>
    <mergeCell ref="A10:A12"/>
    <mergeCell ref="B10:B12"/>
    <mergeCell ref="C10:C1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B7"/>
  <sheetViews>
    <sheetView workbookViewId="0">
      <selection activeCell="A7" sqref="A7"/>
    </sheetView>
  </sheetViews>
  <sheetFormatPr defaultRowHeight="12.75"/>
  <sheetData>
    <row r="2" spans="1:2">
      <c r="A2" t="s">
        <v>51</v>
      </c>
    </row>
    <row r="3" spans="1:2">
      <c r="A3" t="s">
        <v>52</v>
      </c>
    </row>
    <row r="5" spans="1:2">
      <c r="A5">
        <f>[1]finallookup!$U$31</f>
        <v>241.80529801773204</v>
      </c>
      <c r="B5" t="s">
        <v>7</v>
      </c>
    </row>
    <row r="6" spans="1:2">
      <c r="A6" s="18">
        <v>0.55000000000000004</v>
      </c>
      <c r="B6" t="s">
        <v>53</v>
      </c>
    </row>
    <row r="7" spans="1:2">
      <c r="A7">
        <f>A5*A6</f>
        <v>132.99291390975264</v>
      </c>
      <c r="B7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J14"/>
  <sheetViews>
    <sheetView workbookViewId="0">
      <selection activeCell="B3" sqref="B3"/>
    </sheetView>
  </sheetViews>
  <sheetFormatPr defaultRowHeight="12.75"/>
  <cols>
    <col min="1" max="1" width="19.28515625" bestFit="1" customWidth="1"/>
  </cols>
  <sheetData>
    <row r="2" spans="1:10" ht="13.5" thickBot="1">
      <c r="A2" t="s">
        <v>55</v>
      </c>
    </row>
    <row r="3" spans="1:10" ht="15.75" thickBot="1">
      <c r="A3" t="s">
        <v>56</v>
      </c>
      <c r="B3" s="16">
        <f>Lighting!I19</f>
        <v>25.990017927028429</v>
      </c>
      <c r="C3" t="s">
        <v>7</v>
      </c>
      <c r="E3" s="22" t="s">
        <v>59</v>
      </c>
      <c r="G3" s="23" t="s">
        <v>60</v>
      </c>
      <c r="H3" s="24" t="s">
        <v>61</v>
      </c>
      <c r="I3" s="24" t="s">
        <v>62</v>
      </c>
      <c r="J3" s="25" t="s">
        <v>63</v>
      </c>
    </row>
    <row r="4" spans="1:10" ht="15">
      <c r="A4" t="s">
        <v>57</v>
      </c>
      <c r="B4" s="16">
        <f>HVAC!I19</f>
        <v>12.774610934001114</v>
      </c>
      <c r="C4" t="s">
        <v>7</v>
      </c>
      <c r="E4" t="s">
        <v>66</v>
      </c>
      <c r="G4" s="26">
        <f>'[2]typical home'!$BF$12*'[3]Res Forecast (Base Case)'!$BD$79</f>
        <v>12327.455300758393</v>
      </c>
      <c r="H4" s="27">
        <f>'[2]typical home'!$BF$56*'[3]Res Forecast (Base Case)'!$BD$69</f>
        <v>10235.635568943662</v>
      </c>
      <c r="I4" s="27">
        <f>'[2]typical home'!$BF$144*'[3]Res Forecast (Base Case)'!$BD$89</f>
        <v>11962.616985090519</v>
      </c>
      <c r="J4" s="28">
        <f>'[2]typical home'!$BF$100*'[3]Res Forecast (Base Case)'!$BD$99</f>
        <v>9936.6845413476931</v>
      </c>
    </row>
    <row r="5" spans="1:10">
      <c r="A5" t="s">
        <v>58</v>
      </c>
      <c r="B5" s="16">
        <f>HPWH!A7</f>
        <v>132.99291390975264</v>
      </c>
      <c r="C5" t="s">
        <v>7</v>
      </c>
    </row>
    <row r="6" spans="1:10">
      <c r="B6" s="16">
        <f>SUM(B3:B5)</f>
        <v>171.75754277078218</v>
      </c>
      <c r="C6" t="s">
        <v>7</v>
      </c>
    </row>
    <row r="7" spans="1:10">
      <c r="H7" s="31" t="s">
        <v>65</v>
      </c>
    </row>
    <row r="8" spans="1:10">
      <c r="B8" s="34">
        <f>B6/H14</f>
        <v>1.4849908047540527E-2</v>
      </c>
      <c r="G8" s="29" t="s">
        <v>62</v>
      </c>
      <c r="H8" s="32">
        <v>0.1244903781634118</v>
      </c>
    </row>
    <row r="9" spans="1:10">
      <c r="G9" s="29" t="s">
        <v>63</v>
      </c>
      <c r="H9" s="32">
        <v>3.3233518615849188E-2</v>
      </c>
    </row>
    <row r="10" spans="1:10">
      <c r="G10" s="29" t="s">
        <v>61</v>
      </c>
      <c r="H10" s="32">
        <v>0.30420718917173495</v>
      </c>
    </row>
    <row r="11" spans="1:10">
      <c r="G11" s="29" t="s">
        <v>60</v>
      </c>
      <c r="H11" s="32">
        <v>0.53806891404900403</v>
      </c>
    </row>
    <row r="12" spans="1:10" ht="13.5" thickBot="1">
      <c r="G12" s="30" t="s">
        <v>64</v>
      </c>
      <c r="H12" s="33">
        <v>1</v>
      </c>
    </row>
    <row r="14" spans="1:10">
      <c r="H14" s="16">
        <f>H8*I4+H9*J4+H10*H4+H11*G4</f>
        <v>11566.236115463962</v>
      </c>
      <c r="I1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Lighting</vt:lpstr>
      <vt:lpstr>HVAC</vt:lpstr>
      <vt:lpstr>HPWH</vt:lpstr>
      <vt:lpstr>Summary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Jayaweera</dc:creator>
  <cp:lastModifiedBy>Tina Jayaweera</cp:lastModifiedBy>
  <dcterms:created xsi:type="dcterms:W3CDTF">2014-12-18T16:35:36Z</dcterms:created>
  <dcterms:modified xsi:type="dcterms:W3CDTF">2015-08-25T15:49:44Z</dcterms:modified>
</cp:coreProperties>
</file>